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\\dcaral\DATIARAL\Contabilita\Bilanci\Separazione contabile\Anno 2022\CAS_MEF_2022\CAS_MEF_2022\File 18052023\"/>
    </mc:Choice>
  </mc:AlternateContent>
  <xr:revisionPtr revIDLastSave="0" documentId="13_ncr:1_{6058544D-25BA-4266-9ACD-416578D3FD67}" xr6:coauthVersionLast="47" xr6:coauthVersionMax="47" xr10:uidLastSave="{00000000-0000-0000-0000-000000000000}"/>
  <bookViews>
    <workbookView xWindow="-120" yWindow="-120" windowWidth="29040" windowHeight="15840" tabRatio="921" activeTab="2" xr2:uid="{00000000-000D-0000-FFFF-FFFF00000000}"/>
  </bookViews>
  <sheets>
    <sheet name="Attività" sheetId="62" r:id="rId1"/>
    <sheet name="Pivot Check SP" sheetId="70" r:id="rId2"/>
    <sheet name="Criteri di ripartizione" sheetId="71" r:id="rId3"/>
    <sheet name="BdV_2022" sheetId="49" r:id="rId4"/>
    <sheet name="SP 1" sheetId="22" r:id="rId5"/>
    <sheet name="SP ATT" sheetId="63" r:id="rId6"/>
    <sheet name="SP ATT_Rip" sheetId="69" r:id="rId7"/>
    <sheet name="SP SC" sheetId="64" r:id="rId8"/>
    <sheet name="SP FOC" sheetId="65" r:id="rId9"/>
    <sheet name="Legenda Nature" sheetId="66" r:id="rId10"/>
    <sheet name="Legenda Destinazioni" sheetId="68" r:id="rId11"/>
  </sheets>
  <externalReferences>
    <externalReference r:id="rId12"/>
  </externalReferences>
  <definedNames>
    <definedName name="_xlnm._FilterDatabase" localSheetId="3" hidden="1">BdV_2022!$A$1:$L$526</definedName>
    <definedName name="_xlnm._FilterDatabase" localSheetId="4" hidden="1">'SP 1'!#REF!</definedName>
    <definedName name="_xlnm._FilterDatabase" localSheetId="5" hidden="1">'SP ATT'!#REF!</definedName>
    <definedName name="_xlnm._FilterDatabase" localSheetId="6" hidden="1">'SP ATT_Rip'!#REF!</definedName>
    <definedName name="_xlnm._FilterDatabase" localSheetId="8" hidden="1">'SP FOC'!#REF!</definedName>
    <definedName name="_xlnm._FilterDatabase" localSheetId="7" hidden="1">'SP SC'!#REF!</definedName>
    <definedName name="_xlnm.Print_Area" localSheetId="4">'SP 1'!$D$6:$AK$134</definedName>
    <definedName name="_xlnm.Print_Area" localSheetId="5">'SP ATT'!$E$7:$BK$135</definedName>
    <definedName name="_xlnm.Print_Area" localSheetId="6">'SP ATT_Rip'!$E$7:$E$135</definedName>
    <definedName name="_xlnm.Print_Area" localSheetId="8">'SP FOC'!$E$6:$H$134</definedName>
    <definedName name="_xlnm.Print_Area" localSheetId="7">'SP SC'!$E$6:$P$134</definedName>
    <definedName name="csDesignMode">1</definedName>
    <definedName name="_xlnm.Print_Titles" localSheetId="4">'SP 1'!$B:$C,'SP 1'!$1:$5</definedName>
    <definedName name="_xlnm.Print_Titles" localSheetId="5">'SP ATT'!$B:$D,'SP ATT'!$1:$6</definedName>
    <definedName name="_xlnm.Print_Titles" localSheetId="6">'SP ATT_Rip'!$B:$C,'SP ATT_Rip'!$1:$5</definedName>
    <definedName name="_xlnm.Print_Titles" localSheetId="8">'SP FOC'!$B:$C,'SP FOC'!$1:$5</definedName>
    <definedName name="_xlnm.Print_Titles" localSheetId="7">'SP SC'!$B:$C,'SP SC'!$1:$5</definedName>
  </definedNames>
  <calcPr calcId="191029"/>
  <pivotCaches>
    <pivotCache cacheId="0" r:id="rId13"/>
  </pivotCaches>
</workbook>
</file>

<file path=xl/calcChain.xml><?xml version="1.0" encoding="utf-8"?>
<calcChain xmlns="http://schemas.openxmlformats.org/spreadsheetml/2006/main">
  <c r="D468" i="49" l="1"/>
  <c r="D470" i="49"/>
  <c r="D440" i="49"/>
  <c r="D438" i="49"/>
  <c r="D507" i="49"/>
  <c r="D487" i="49"/>
  <c r="D484" i="49"/>
  <c r="D480" i="49"/>
  <c r="D465" i="49"/>
  <c r="D464" i="49"/>
  <c r="D459" i="49"/>
  <c r="D458" i="49"/>
  <c r="D451" i="49"/>
  <c r="D450" i="49"/>
  <c r="D445" i="49"/>
  <c r="D444" i="49"/>
  <c r="D435" i="49"/>
  <c r="D434" i="49"/>
  <c r="D392" i="49"/>
  <c r="D393" i="49"/>
  <c r="D394" i="49"/>
  <c r="D395" i="49"/>
  <c r="D396" i="49"/>
  <c r="D397" i="49"/>
  <c r="D398" i="49"/>
  <c r="D399" i="49"/>
  <c r="D400" i="49"/>
  <c r="D401" i="49"/>
  <c r="D402" i="49"/>
  <c r="D403" i="49"/>
  <c r="D404" i="49"/>
  <c r="D405" i="49"/>
  <c r="D406" i="49"/>
  <c r="D391" i="49"/>
  <c r="D340" i="49"/>
  <c r="D341" i="49"/>
  <c r="D342" i="49"/>
  <c r="D343" i="49"/>
  <c r="D344" i="49"/>
  <c r="D345" i="49"/>
  <c r="D346" i="49"/>
  <c r="D347" i="49"/>
  <c r="D348" i="49"/>
  <c r="D349" i="49"/>
  <c r="D350" i="49"/>
  <c r="D351" i="49"/>
  <c r="D352" i="49"/>
  <c r="D353" i="49"/>
  <c r="D354" i="49"/>
  <c r="D355" i="49"/>
  <c r="D356" i="49"/>
  <c r="D339" i="49"/>
  <c r="D307" i="49"/>
  <c r="D308" i="49"/>
  <c r="D309" i="49"/>
  <c r="D310" i="49"/>
  <c r="D311" i="49"/>
  <c r="D312" i="49"/>
  <c r="D313" i="49"/>
  <c r="D314" i="49"/>
  <c r="D315" i="49"/>
  <c r="D316" i="49"/>
  <c r="D317" i="49"/>
  <c r="D318" i="49"/>
  <c r="D319" i="49"/>
  <c r="D320" i="49"/>
  <c r="D321" i="49"/>
  <c r="D183" i="49"/>
  <c r="D184" i="49"/>
  <c r="D185" i="49"/>
  <c r="D186" i="49"/>
  <c r="D187" i="49"/>
  <c r="D188" i="49"/>
  <c r="D189" i="49"/>
  <c r="D190" i="49"/>
  <c r="D191" i="49"/>
  <c r="D192" i="49"/>
  <c r="D193" i="49"/>
  <c r="D194" i="49"/>
  <c r="D195" i="49"/>
  <c r="D196" i="49"/>
  <c r="D197" i="49"/>
  <c r="D198" i="49"/>
  <c r="D199" i="49"/>
  <c r="D200" i="49"/>
  <c r="D201" i="49"/>
  <c r="D202" i="49"/>
  <c r="D203" i="49"/>
  <c r="D204" i="49"/>
  <c r="D205" i="49"/>
  <c r="D206" i="49"/>
  <c r="D207" i="49"/>
  <c r="D208" i="49"/>
  <c r="D209" i="49"/>
  <c r="D210" i="49"/>
  <c r="D211" i="49"/>
  <c r="D212" i="49"/>
  <c r="D213" i="49"/>
  <c r="D214" i="49"/>
  <c r="D215" i="49"/>
  <c r="D216" i="49"/>
  <c r="D217" i="49"/>
  <c r="D218" i="49"/>
  <c r="D219" i="49"/>
  <c r="D220" i="49"/>
  <c r="D221" i="49"/>
  <c r="D222" i="49"/>
  <c r="D223" i="49"/>
  <c r="D224" i="49"/>
  <c r="D225" i="49"/>
  <c r="D226" i="49"/>
  <c r="D227" i="49"/>
  <c r="D228" i="49"/>
  <c r="D229" i="49"/>
  <c r="D230" i="49"/>
  <c r="D231" i="49"/>
  <c r="D232" i="49"/>
  <c r="D233" i="49"/>
  <c r="D234" i="49"/>
  <c r="D235" i="49"/>
  <c r="D236" i="49"/>
  <c r="D237" i="49"/>
  <c r="D238" i="49"/>
  <c r="D239" i="49"/>
  <c r="D240" i="49"/>
  <c r="D241" i="49"/>
  <c r="D242" i="49"/>
  <c r="D243" i="49"/>
  <c r="D244" i="49"/>
  <c r="D245" i="49"/>
  <c r="D246" i="49"/>
  <c r="D247" i="49"/>
  <c r="D248" i="49"/>
  <c r="D249" i="49"/>
  <c r="D250" i="49"/>
  <c r="D251" i="49"/>
  <c r="D252" i="49"/>
  <c r="D253" i="49"/>
  <c r="D254" i="49"/>
  <c r="D255" i="49"/>
  <c r="D256" i="49"/>
  <c r="D257" i="49"/>
  <c r="D258" i="49"/>
  <c r="D259" i="49"/>
  <c r="D260" i="49"/>
  <c r="D261" i="49"/>
  <c r="D262" i="49"/>
  <c r="D263" i="49"/>
  <c r="D264" i="49"/>
  <c r="D265" i="49"/>
  <c r="D266" i="49"/>
  <c r="D267" i="49"/>
  <c r="D268" i="49"/>
  <c r="D269" i="49"/>
  <c r="D270" i="49"/>
  <c r="D271" i="49"/>
  <c r="D272" i="49"/>
  <c r="D273" i="49"/>
  <c r="D274" i="49"/>
  <c r="D275" i="49"/>
  <c r="D276" i="49"/>
  <c r="D277" i="49"/>
  <c r="D278" i="49"/>
  <c r="D279" i="49"/>
  <c r="D280" i="49"/>
  <c r="D281" i="49"/>
  <c r="D282" i="49"/>
  <c r="D283" i="49"/>
  <c r="D284" i="49"/>
  <c r="D285" i="49"/>
  <c r="D286" i="49"/>
  <c r="D287" i="49"/>
  <c r="D288" i="49"/>
  <c r="D289" i="49"/>
  <c r="D290" i="49"/>
  <c r="D291" i="49"/>
  <c r="D292" i="49"/>
  <c r="D293" i="49"/>
  <c r="D294" i="49"/>
  <c r="D295" i="49"/>
  <c r="D296" i="49"/>
  <c r="D297" i="49"/>
  <c r="D298" i="49"/>
  <c r="D299" i="49"/>
  <c r="D300" i="49"/>
  <c r="D301" i="49"/>
  <c r="D302" i="49"/>
  <c r="D303" i="49"/>
  <c r="D304" i="49"/>
  <c r="D305" i="49"/>
  <c r="D306" i="49"/>
  <c r="D182" i="49"/>
  <c r="D367" i="49"/>
  <c r="D368" i="49"/>
  <c r="D369" i="49"/>
  <c r="D370" i="49"/>
  <c r="D371" i="49"/>
  <c r="D372" i="49"/>
  <c r="D373" i="49"/>
  <c r="D374" i="49"/>
  <c r="D375" i="49"/>
  <c r="D376" i="49"/>
  <c r="D377" i="49"/>
  <c r="D378" i="49"/>
  <c r="D379" i="49"/>
  <c r="D380" i="49"/>
  <c r="D381" i="49"/>
  <c r="D366" i="49"/>
  <c r="L415" i="49"/>
  <c r="J415" i="49"/>
  <c r="H415" i="49"/>
  <c r="L414" i="49"/>
  <c r="J414" i="49"/>
  <c r="H414" i="49"/>
  <c r="L413" i="49"/>
  <c r="J413" i="49"/>
  <c r="H413" i="49"/>
  <c r="L412" i="49"/>
  <c r="J412" i="49"/>
  <c r="H412" i="49"/>
  <c r="L411" i="49"/>
  <c r="J411" i="49"/>
  <c r="H411" i="49"/>
  <c r="L410" i="49"/>
  <c r="H410" i="49"/>
  <c r="L409" i="49"/>
  <c r="H409" i="49"/>
  <c r="L408" i="49"/>
  <c r="H408" i="49"/>
  <c r="L407" i="49"/>
  <c r="H407" i="49"/>
  <c r="L390" i="49" l="1"/>
  <c r="J390" i="49"/>
  <c r="H390" i="49"/>
  <c r="L389" i="49"/>
  <c r="J389" i="49"/>
  <c r="H389" i="49"/>
  <c r="L388" i="49"/>
  <c r="J388" i="49"/>
  <c r="H388" i="49"/>
  <c r="L387" i="49"/>
  <c r="J387" i="49"/>
  <c r="H387" i="49"/>
  <c r="L386" i="49"/>
  <c r="J386" i="49"/>
  <c r="H386" i="49"/>
  <c r="L385" i="49"/>
  <c r="H385" i="49"/>
  <c r="L384" i="49"/>
  <c r="H384" i="49"/>
  <c r="L383" i="49"/>
  <c r="H383" i="49"/>
  <c r="L382" i="49"/>
  <c r="H382" i="49"/>
  <c r="L162" i="49"/>
  <c r="J162" i="49"/>
  <c r="H162" i="49"/>
  <c r="E162" i="49"/>
  <c r="L365" i="49"/>
  <c r="J365" i="49"/>
  <c r="H365" i="49"/>
  <c r="L364" i="49"/>
  <c r="J364" i="49"/>
  <c r="H364" i="49"/>
  <c r="L363" i="49"/>
  <c r="J363" i="49"/>
  <c r="H363" i="49"/>
  <c r="L362" i="49"/>
  <c r="J362" i="49"/>
  <c r="H362" i="49"/>
  <c r="L361" i="49"/>
  <c r="J361" i="49"/>
  <c r="H361" i="49"/>
  <c r="L360" i="49"/>
  <c r="H360" i="49"/>
  <c r="L359" i="49"/>
  <c r="H359" i="49"/>
  <c r="L358" i="49"/>
  <c r="H358" i="49"/>
  <c r="L357" i="49"/>
  <c r="H357" i="49"/>
  <c r="L330" i="49"/>
  <c r="J330" i="49"/>
  <c r="H330" i="49"/>
  <c r="L329" i="49"/>
  <c r="J329" i="49"/>
  <c r="H329" i="49"/>
  <c r="L328" i="49"/>
  <c r="J328" i="49"/>
  <c r="H328" i="49"/>
  <c r="L327" i="49"/>
  <c r="J327" i="49"/>
  <c r="H327" i="49"/>
  <c r="L326" i="49"/>
  <c r="J326" i="49"/>
  <c r="H326" i="49"/>
  <c r="L325" i="49"/>
  <c r="H325" i="49"/>
  <c r="L324" i="49"/>
  <c r="H324" i="49"/>
  <c r="L323" i="49"/>
  <c r="H323" i="49"/>
  <c r="L322" i="49"/>
  <c r="H322" i="49"/>
  <c r="D526" i="49"/>
  <c r="D523" i="49"/>
  <c r="D482" i="49"/>
  <c r="C473" i="49"/>
  <c r="D471" i="49"/>
  <c r="D463" i="49"/>
  <c r="D462" i="49"/>
  <c r="D457" i="49"/>
  <c r="D456" i="49"/>
  <c r="D449" i="49"/>
  <c r="D448" i="49"/>
  <c r="D441" i="49"/>
  <c r="C182" i="49"/>
  <c r="D164" i="49"/>
  <c r="D165" i="49" s="1"/>
  <c r="C161" i="49"/>
  <c r="BJ3" i="69" l="1"/>
  <c r="BI3" i="69"/>
  <c r="BF3" i="69"/>
  <c r="BE3" i="69"/>
  <c r="BB3" i="69"/>
  <c r="BA3" i="69"/>
  <c r="AX3" i="69"/>
  <c r="AW3" i="69"/>
  <c r="AT3" i="69"/>
  <c r="AS3" i="69"/>
  <c r="AP3" i="69"/>
  <c r="AO3" i="69"/>
  <c r="AL3" i="69"/>
  <c r="AK3" i="69"/>
  <c r="AH3" i="69"/>
  <c r="AG3" i="69"/>
  <c r="AD3" i="69"/>
  <c r="AC3" i="69"/>
  <c r="Z3" i="69"/>
  <c r="Y3" i="69"/>
  <c r="V3" i="69"/>
  <c r="U3" i="69"/>
  <c r="R3" i="69"/>
  <c r="Q3" i="69"/>
  <c r="N3" i="69"/>
  <c r="M3" i="69"/>
  <c r="J3" i="69"/>
  <c r="I3" i="69"/>
  <c r="B18" i="62"/>
  <c r="B17" i="62"/>
  <c r="B16" i="62"/>
  <c r="B15" i="62"/>
  <c r="B14" i="62"/>
  <c r="B13" i="62"/>
  <c r="B12" i="62"/>
  <c r="B11" i="62"/>
  <c r="B10" i="62"/>
  <c r="B9" i="62"/>
  <c r="B8" i="62"/>
  <c r="B7" i="62"/>
  <c r="B6" i="62"/>
  <c r="B5" i="62"/>
  <c r="B4" i="62"/>
  <c r="F82" i="70" l="1"/>
  <c r="F81" i="70"/>
  <c r="F80" i="70"/>
  <c r="F79" i="70"/>
  <c r="F78" i="70"/>
  <c r="F77" i="70"/>
  <c r="F76" i="70"/>
  <c r="F75" i="70"/>
  <c r="F74" i="70"/>
  <c r="F73" i="70"/>
  <c r="F72" i="70"/>
  <c r="F71" i="70"/>
  <c r="F70" i="70"/>
  <c r="F69" i="70"/>
  <c r="F68" i="70"/>
  <c r="F67" i="70"/>
  <c r="F66" i="70"/>
  <c r="F65" i="70"/>
  <c r="F64" i="70"/>
  <c r="F63" i="70"/>
  <c r="F62" i="70"/>
  <c r="F61" i="70"/>
  <c r="F60" i="70"/>
  <c r="F59" i="70"/>
  <c r="F58" i="70"/>
  <c r="F57" i="70"/>
  <c r="F56" i="70"/>
  <c r="F55" i="70"/>
  <c r="F54" i="70"/>
  <c r="F53" i="70"/>
  <c r="F52" i="70"/>
  <c r="F51" i="70"/>
  <c r="F50" i="70"/>
  <c r="F49" i="70"/>
  <c r="F48" i="70"/>
  <c r="F47" i="70"/>
  <c r="F46" i="70"/>
  <c r="F45" i="70"/>
  <c r="F44" i="70"/>
  <c r="F43" i="70"/>
  <c r="F42" i="70"/>
  <c r="F41" i="70"/>
  <c r="F40" i="70"/>
  <c r="F39" i="70"/>
  <c r="F38" i="70"/>
  <c r="F37" i="70"/>
  <c r="F36" i="70"/>
  <c r="F35" i="70"/>
  <c r="F34" i="70"/>
  <c r="F33" i="70"/>
  <c r="F32" i="70"/>
  <c r="F31" i="70"/>
  <c r="F30" i="70"/>
  <c r="F29" i="70"/>
  <c r="F28" i="70"/>
  <c r="F27" i="70"/>
  <c r="F26" i="70"/>
  <c r="F25" i="70"/>
  <c r="F24" i="70"/>
  <c r="F23" i="70"/>
  <c r="F22" i="70"/>
  <c r="F21" i="70"/>
  <c r="F20" i="70"/>
  <c r="F19" i="70"/>
  <c r="F18" i="70"/>
  <c r="F17" i="70"/>
  <c r="F16" i="70"/>
  <c r="F15" i="70"/>
  <c r="F14" i="70"/>
  <c r="F13" i="70"/>
  <c r="F12" i="70"/>
  <c r="F11" i="70"/>
  <c r="F10" i="70"/>
  <c r="F9" i="70"/>
  <c r="F8" i="70"/>
  <c r="F7" i="70"/>
  <c r="F6" i="70"/>
  <c r="F5" i="70"/>
  <c r="F4" i="70"/>
  <c r="F3" i="70" l="1"/>
  <c r="F18" i="62" l="1"/>
  <c r="B46" i="68" s="1"/>
  <c r="D16" i="62"/>
  <c r="B29" i="68" s="1"/>
  <c r="F14" i="62"/>
  <c r="B42" i="68" s="1"/>
  <c r="F13" i="62"/>
  <c r="B41" i="68" s="1"/>
  <c r="L5" i="22"/>
  <c r="D11" i="62"/>
  <c r="B24" i="68" s="1"/>
  <c r="F10" i="62"/>
  <c r="B38" i="68" s="1"/>
  <c r="F8" i="62"/>
  <c r="B36" i="68" s="1"/>
  <c r="F6" i="62"/>
  <c r="B34" i="68" s="1"/>
  <c r="B3" i="68"/>
  <c r="D4" i="62"/>
  <c r="B17" i="68" s="1"/>
  <c r="O78" i="64"/>
  <c r="N78" i="64"/>
  <c r="M78" i="64"/>
  <c r="L78" i="64"/>
  <c r="K78" i="64"/>
  <c r="J78" i="64"/>
  <c r="I78" i="64"/>
  <c r="H78" i="64"/>
  <c r="G78" i="64"/>
  <c r="F78" i="64"/>
  <c r="O67" i="64"/>
  <c r="N67" i="64"/>
  <c r="M67" i="64"/>
  <c r="L67" i="64"/>
  <c r="K67" i="64"/>
  <c r="J67" i="64"/>
  <c r="I67" i="64"/>
  <c r="H67" i="64"/>
  <c r="G67" i="64"/>
  <c r="F67" i="64"/>
  <c r="O59" i="64"/>
  <c r="N59" i="64"/>
  <c r="M59" i="64"/>
  <c r="L59" i="64"/>
  <c r="K59" i="64"/>
  <c r="J59" i="64"/>
  <c r="I59" i="64"/>
  <c r="H59" i="64"/>
  <c r="G59" i="64"/>
  <c r="F59" i="64"/>
  <c r="O35" i="64"/>
  <c r="N35" i="64"/>
  <c r="M35" i="64"/>
  <c r="L35" i="64"/>
  <c r="K35" i="64"/>
  <c r="J35" i="64"/>
  <c r="I35" i="64"/>
  <c r="H35" i="64"/>
  <c r="G35" i="64"/>
  <c r="F35" i="64"/>
  <c r="O29" i="64"/>
  <c r="N29" i="64"/>
  <c r="M29" i="64"/>
  <c r="L29" i="64"/>
  <c r="K29" i="64"/>
  <c r="K28" i="64" s="1"/>
  <c r="J29" i="64"/>
  <c r="J28" i="64" s="1"/>
  <c r="I29" i="64"/>
  <c r="I28" i="64" s="1"/>
  <c r="H29" i="64"/>
  <c r="G29" i="64"/>
  <c r="F29" i="64"/>
  <c r="BK79" i="69"/>
  <c r="BK68" i="69"/>
  <c r="BK60" i="69"/>
  <c r="BK36" i="69"/>
  <c r="BK30" i="69"/>
  <c r="BG79" i="69"/>
  <c r="BG68" i="69"/>
  <c r="BG60" i="69"/>
  <c r="BG36" i="69"/>
  <c r="BG30" i="69"/>
  <c r="BC79" i="69"/>
  <c r="BC68" i="69"/>
  <c r="BC60" i="69"/>
  <c r="BC36" i="69"/>
  <c r="BC30" i="69"/>
  <c r="AY79" i="69"/>
  <c r="AY68" i="69"/>
  <c r="AY60" i="69"/>
  <c r="AY36" i="69"/>
  <c r="AY30" i="69"/>
  <c r="AU79" i="69"/>
  <c r="AU68" i="69"/>
  <c r="AU60" i="69"/>
  <c r="AU36" i="69"/>
  <c r="AU29" i="69" s="1"/>
  <c r="AU30" i="69"/>
  <c r="AQ79" i="69"/>
  <c r="AQ68" i="69"/>
  <c r="AQ60" i="69"/>
  <c r="AQ36" i="69"/>
  <c r="AQ30" i="69"/>
  <c r="AQ29" i="69" s="1"/>
  <c r="AM79" i="69"/>
  <c r="AM68" i="69"/>
  <c r="AM60" i="69"/>
  <c r="AM36" i="69"/>
  <c r="AM30" i="69"/>
  <c r="AI79" i="69"/>
  <c r="AI68" i="69"/>
  <c r="AI60" i="69"/>
  <c r="AI36" i="69"/>
  <c r="AI30" i="69"/>
  <c r="AE79" i="69"/>
  <c r="AE68" i="69"/>
  <c r="AE60" i="69"/>
  <c r="AE36" i="69"/>
  <c r="AE30" i="69"/>
  <c r="AE29" i="69" s="1"/>
  <c r="AA79" i="69"/>
  <c r="AA68" i="69"/>
  <c r="AA60" i="69"/>
  <c r="AA36" i="69"/>
  <c r="AA30" i="69"/>
  <c r="AA29" i="69" s="1"/>
  <c r="W79" i="69"/>
  <c r="W68" i="69"/>
  <c r="W60" i="69"/>
  <c r="W36" i="69"/>
  <c r="W30" i="69"/>
  <c r="W29" i="69" s="1"/>
  <c r="S79" i="69"/>
  <c r="S68" i="69"/>
  <c r="S60" i="69"/>
  <c r="S36" i="69"/>
  <c r="S30" i="69"/>
  <c r="O79" i="69"/>
  <c r="O68" i="69"/>
  <c r="O60" i="69"/>
  <c r="O36" i="69"/>
  <c r="O30" i="69"/>
  <c r="K79" i="69"/>
  <c r="K68" i="69"/>
  <c r="K60" i="69"/>
  <c r="K36" i="69"/>
  <c r="K30" i="69"/>
  <c r="BJ79" i="63"/>
  <c r="BI79" i="63"/>
  <c r="BJ68" i="63"/>
  <c r="BI68" i="63"/>
  <c r="BJ60" i="63"/>
  <c r="BI60" i="63"/>
  <c r="BJ36" i="63"/>
  <c r="BI36" i="63"/>
  <c r="BJ30" i="63"/>
  <c r="BI30" i="63"/>
  <c r="BI29" i="63" s="1"/>
  <c r="BF79" i="63"/>
  <c r="BE79" i="63"/>
  <c r="BF68" i="63"/>
  <c r="BE68" i="63"/>
  <c r="BF60" i="63"/>
  <c r="BE60" i="63"/>
  <c r="BF36" i="63"/>
  <c r="BF29" i="63" s="1"/>
  <c r="BE36" i="63"/>
  <c r="BF30" i="63"/>
  <c r="BE30" i="63"/>
  <c r="BB79" i="63"/>
  <c r="BA79" i="63"/>
  <c r="BB68" i="63"/>
  <c r="BA68" i="63"/>
  <c r="BB60" i="63"/>
  <c r="BA60" i="63"/>
  <c r="BB36" i="63"/>
  <c r="BA36" i="63"/>
  <c r="BB30" i="63"/>
  <c r="BA30" i="63"/>
  <c r="AX79" i="63"/>
  <c r="AW79" i="63"/>
  <c r="AX68" i="63"/>
  <c r="AW68" i="63"/>
  <c r="AX60" i="63"/>
  <c r="AW60" i="63"/>
  <c r="AX36" i="63"/>
  <c r="AW36" i="63"/>
  <c r="AX30" i="63"/>
  <c r="AW30" i="63"/>
  <c r="AT79" i="63"/>
  <c r="AS79" i="63"/>
  <c r="AT68" i="63"/>
  <c r="AS68" i="63"/>
  <c r="AT60" i="63"/>
  <c r="AS60" i="63"/>
  <c r="AT36" i="63"/>
  <c r="AS36" i="63"/>
  <c r="AT30" i="63"/>
  <c r="AS30" i="63"/>
  <c r="AP79" i="63"/>
  <c r="AO79" i="63"/>
  <c r="AP68" i="63"/>
  <c r="AO68" i="63"/>
  <c r="AP60" i="63"/>
  <c r="AO60" i="63"/>
  <c r="AP36" i="63"/>
  <c r="AO36" i="63"/>
  <c r="AP30" i="63"/>
  <c r="AO30" i="63"/>
  <c r="AL79" i="63"/>
  <c r="AK79" i="63"/>
  <c r="AL68" i="63"/>
  <c r="AK68" i="63"/>
  <c r="AL60" i="63"/>
  <c r="AK60" i="63"/>
  <c r="AL36" i="63"/>
  <c r="AK36" i="63"/>
  <c r="AL30" i="63"/>
  <c r="AL29" i="63" s="1"/>
  <c r="AK30" i="63"/>
  <c r="AK29" i="63" s="1"/>
  <c r="AH79" i="63"/>
  <c r="AG79" i="63"/>
  <c r="AH68" i="63"/>
  <c r="AG68" i="63"/>
  <c r="AH60" i="63"/>
  <c r="AG60" i="63"/>
  <c r="AH36" i="63"/>
  <c r="AG36" i="63"/>
  <c r="AH30" i="63"/>
  <c r="AG30" i="63"/>
  <c r="AD79" i="63"/>
  <c r="AC79" i="63"/>
  <c r="AD68" i="63"/>
  <c r="AC68" i="63"/>
  <c r="AD60" i="63"/>
  <c r="AC60" i="63"/>
  <c r="AD36" i="63"/>
  <c r="AC36" i="63"/>
  <c r="AD30" i="63"/>
  <c r="AC30" i="63"/>
  <c r="Z79" i="63"/>
  <c r="Y79" i="63"/>
  <c r="Z68" i="63"/>
  <c r="Y68" i="63"/>
  <c r="Z60" i="63"/>
  <c r="Y60" i="63"/>
  <c r="Z36" i="63"/>
  <c r="Z29" i="63" s="1"/>
  <c r="Y36" i="63"/>
  <c r="Y29" i="63" s="1"/>
  <c r="Z30" i="63"/>
  <c r="Y30" i="63"/>
  <c r="V79" i="63"/>
  <c r="U79" i="63"/>
  <c r="V68" i="63"/>
  <c r="U68" i="63"/>
  <c r="V60" i="63"/>
  <c r="U60" i="63"/>
  <c r="V36" i="63"/>
  <c r="U36" i="63"/>
  <c r="V30" i="63"/>
  <c r="V29" i="63" s="1"/>
  <c r="U30" i="63"/>
  <c r="R79" i="63"/>
  <c r="Q79" i="63"/>
  <c r="R68" i="63"/>
  <c r="Q68" i="63"/>
  <c r="R60" i="63"/>
  <c r="Q60" i="63"/>
  <c r="R36" i="63"/>
  <c r="Q36" i="63"/>
  <c r="R30" i="63"/>
  <c r="Q30" i="63"/>
  <c r="Q29" i="63" s="1"/>
  <c r="N79" i="63"/>
  <c r="M79" i="63"/>
  <c r="N68" i="63"/>
  <c r="M68" i="63"/>
  <c r="N60" i="63"/>
  <c r="M60" i="63"/>
  <c r="N36" i="63"/>
  <c r="M36" i="63"/>
  <c r="N30" i="63"/>
  <c r="M30" i="63"/>
  <c r="J79" i="63"/>
  <c r="I79" i="63"/>
  <c r="J68" i="63"/>
  <c r="I68" i="63"/>
  <c r="J60" i="63"/>
  <c r="I60" i="63"/>
  <c r="J36" i="63"/>
  <c r="I36" i="63"/>
  <c r="J30" i="63"/>
  <c r="I30" i="63"/>
  <c r="BJ79" i="69"/>
  <c r="BI79" i="69"/>
  <c r="BJ68" i="69"/>
  <c r="BI68" i="69"/>
  <c r="BJ60" i="69"/>
  <c r="BI60" i="69"/>
  <c r="BJ36" i="69"/>
  <c r="BI36" i="69"/>
  <c r="BJ30" i="69"/>
  <c r="BJ29" i="69" s="1"/>
  <c r="BI30" i="69"/>
  <c r="BF79" i="69"/>
  <c r="BE79" i="69"/>
  <c r="BF68" i="69"/>
  <c r="BE68" i="69"/>
  <c r="BF60" i="69"/>
  <c r="BE60" i="69"/>
  <c r="BF36" i="69"/>
  <c r="BE36" i="69"/>
  <c r="BF30" i="69"/>
  <c r="BE30" i="69"/>
  <c r="BE29" i="69" s="1"/>
  <c r="BB79" i="69"/>
  <c r="BA79" i="69"/>
  <c r="BB68" i="69"/>
  <c r="BA68" i="69"/>
  <c r="BB60" i="69"/>
  <c r="BA60" i="69"/>
  <c r="BB36" i="69"/>
  <c r="BA36" i="69"/>
  <c r="BB30" i="69"/>
  <c r="BA30" i="69"/>
  <c r="AX79" i="69"/>
  <c r="AW79" i="69"/>
  <c r="AX68" i="69"/>
  <c r="AW68" i="69"/>
  <c r="AX60" i="69"/>
  <c r="AW60" i="69"/>
  <c r="AX36" i="69"/>
  <c r="AW36" i="69"/>
  <c r="AX30" i="69"/>
  <c r="AW30" i="69"/>
  <c r="AT79" i="69"/>
  <c r="AS79" i="69"/>
  <c r="AT68" i="69"/>
  <c r="AS68" i="69"/>
  <c r="AT60" i="69"/>
  <c r="AS60" i="69"/>
  <c r="AT36" i="69"/>
  <c r="AS36" i="69"/>
  <c r="AT30" i="69"/>
  <c r="AS30" i="69"/>
  <c r="AP79" i="69"/>
  <c r="AO79" i="69"/>
  <c r="AP68" i="69"/>
  <c r="AO68" i="69"/>
  <c r="AP60" i="69"/>
  <c r="AO60" i="69"/>
  <c r="AP36" i="69"/>
  <c r="AO36" i="69"/>
  <c r="AP30" i="69"/>
  <c r="AO30" i="69"/>
  <c r="AO29" i="69" s="1"/>
  <c r="AL79" i="69"/>
  <c r="AK79" i="69"/>
  <c r="AL68" i="69"/>
  <c r="AK68" i="69"/>
  <c r="AL60" i="69"/>
  <c r="AK60" i="69"/>
  <c r="AL36" i="69"/>
  <c r="AK36" i="69"/>
  <c r="AL30" i="69"/>
  <c r="AK30" i="69"/>
  <c r="AH79" i="69"/>
  <c r="AG79" i="69"/>
  <c r="AH68" i="69"/>
  <c r="AG68" i="69"/>
  <c r="AH60" i="69"/>
  <c r="AG60" i="69"/>
  <c r="AH36" i="69"/>
  <c r="AG36" i="69"/>
  <c r="AH30" i="69"/>
  <c r="AG30" i="69"/>
  <c r="AG29" i="69" s="1"/>
  <c r="AD79" i="69"/>
  <c r="AC79" i="69"/>
  <c r="AD68" i="69"/>
  <c r="AC68" i="69"/>
  <c r="AD60" i="69"/>
  <c r="AC60" i="69"/>
  <c r="AD36" i="69"/>
  <c r="AC36" i="69"/>
  <c r="AD30" i="69"/>
  <c r="AC30" i="69"/>
  <c r="Z79" i="69"/>
  <c r="Y79" i="69"/>
  <c r="Z68" i="69"/>
  <c r="Y68" i="69"/>
  <c r="Z60" i="69"/>
  <c r="Y60" i="69"/>
  <c r="Z36" i="69"/>
  <c r="Y36" i="69"/>
  <c r="Z30" i="69"/>
  <c r="Y30" i="69"/>
  <c r="Y29" i="69" s="1"/>
  <c r="V79" i="69"/>
  <c r="U79" i="69"/>
  <c r="V68" i="69"/>
  <c r="U68" i="69"/>
  <c r="V60" i="69"/>
  <c r="U60" i="69"/>
  <c r="V36" i="69"/>
  <c r="U36" i="69"/>
  <c r="V30" i="69"/>
  <c r="U30" i="69"/>
  <c r="R79" i="69"/>
  <c r="Q79" i="69"/>
  <c r="R68" i="69"/>
  <c r="Q68" i="69"/>
  <c r="R60" i="69"/>
  <c r="Q60" i="69"/>
  <c r="R36" i="69"/>
  <c r="Q36" i="69"/>
  <c r="R30" i="69"/>
  <c r="Q30" i="69"/>
  <c r="Q29" i="69" s="1"/>
  <c r="N79" i="69"/>
  <c r="M79" i="69"/>
  <c r="N68" i="69"/>
  <c r="M68" i="69"/>
  <c r="N60" i="69"/>
  <c r="M60" i="69"/>
  <c r="N36" i="69"/>
  <c r="M36" i="69"/>
  <c r="N30" i="69"/>
  <c r="M30" i="69"/>
  <c r="J79" i="69"/>
  <c r="I79" i="69"/>
  <c r="J68" i="69"/>
  <c r="I68" i="69"/>
  <c r="J60" i="69"/>
  <c r="I60" i="69"/>
  <c r="J36" i="69"/>
  <c r="I36" i="69"/>
  <c r="J30" i="69"/>
  <c r="I30" i="69"/>
  <c r="G79" i="69"/>
  <c r="F79" i="69"/>
  <c r="E79" i="69"/>
  <c r="G68" i="69"/>
  <c r="F68" i="69"/>
  <c r="E68" i="69"/>
  <c r="G60" i="69"/>
  <c r="F60" i="69"/>
  <c r="E60" i="69"/>
  <c r="G36" i="69"/>
  <c r="F36" i="69"/>
  <c r="E36" i="69"/>
  <c r="G30" i="69"/>
  <c r="G29" i="69" s="1"/>
  <c r="F30" i="69"/>
  <c r="F29" i="69" s="1"/>
  <c r="E30" i="69"/>
  <c r="K6" i="69"/>
  <c r="O6" i="69" s="1"/>
  <c r="S6" i="69" s="1"/>
  <c r="W6" i="69" s="1"/>
  <c r="AA6" i="69" s="1"/>
  <c r="AE6" i="69" s="1"/>
  <c r="AI6" i="69" s="1"/>
  <c r="AM6" i="69" s="1"/>
  <c r="AQ6" i="69" s="1"/>
  <c r="AU6" i="69" s="1"/>
  <c r="AY6" i="69" s="1"/>
  <c r="BC6" i="69" s="1"/>
  <c r="BG6" i="69" s="1"/>
  <c r="BK6" i="69" s="1"/>
  <c r="J6" i="69"/>
  <c r="N6" i="69" s="1"/>
  <c r="R6" i="69" s="1"/>
  <c r="V6" i="69" s="1"/>
  <c r="Z6" i="69" s="1"/>
  <c r="AD6" i="69" s="1"/>
  <c r="AH6" i="69" s="1"/>
  <c r="AL6" i="69" s="1"/>
  <c r="AP6" i="69" s="1"/>
  <c r="AT6" i="69" s="1"/>
  <c r="AX6" i="69" s="1"/>
  <c r="BB6" i="69" s="1"/>
  <c r="BF6" i="69" s="1"/>
  <c r="BJ6" i="69" s="1"/>
  <c r="I6" i="69"/>
  <c r="M6" i="69" s="1"/>
  <c r="Q6" i="69" s="1"/>
  <c r="U6" i="69" s="1"/>
  <c r="Y6" i="69" s="1"/>
  <c r="AC6" i="69" s="1"/>
  <c r="AG6" i="69" s="1"/>
  <c r="AK6" i="69" s="1"/>
  <c r="AO6" i="69" s="1"/>
  <c r="AS6" i="69" s="1"/>
  <c r="AW6" i="69" s="1"/>
  <c r="BA6" i="69" s="1"/>
  <c r="BE6" i="69" s="1"/>
  <c r="BI6" i="69" s="1"/>
  <c r="BE5" i="69"/>
  <c r="Y5" i="69"/>
  <c r="BK3" i="69"/>
  <c r="BG3" i="69"/>
  <c r="BC3" i="69"/>
  <c r="AY3" i="69"/>
  <c r="AU3" i="69"/>
  <c r="AQ3" i="69"/>
  <c r="AM3" i="69"/>
  <c r="AI3" i="69"/>
  <c r="AE3" i="69"/>
  <c r="AA3" i="69"/>
  <c r="W3" i="69"/>
  <c r="S3" i="69"/>
  <c r="O3" i="69"/>
  <c r="K3" i="69"/>
  <c r="G3" i="69"/>
  <c r="AH78" i="22"/>
  <c r="AG78" i="22"/>
  <c r="AH67" i="22"/>
  <c r="AG67" i="22"/>
  <c r="AH59" i="22"/>
  <c r="AG59" i="22"/>
  <c r="AH35" i="22"/>
  <c r="AG35" i="22"/>
  <c r="AH29" i="22"/>
  <c r="AG29" i="22"/>
  <c r="AF78" i="22"/>
  <c r="AF67" i="22"/>
  <c r="AF59" i="22"/>
  <c r="AF35" i="22"/>
  <c r="AF29" i="22"/>
  <c r="AD78" i="22"/>
  <c r="AC78" i="22"/>
  <c r="AB78" i="22"/>
  <c r="AA78" i="22"/>
  <c r="Z78" i="22"/>
  <c r="Y78" i="22"/>
  <c r="X78" i="22"/>
  <c r="W78" i="22"/>
  <c r="V78" i="22"/>
  <c r="AD67" i="22"/>
  <c r="AC67" i="22"/>
  <c r="AB67" i="22"/>
  <c r="AA67" i="22"/>
  <c r="Z67" i="22"/>
  <c r="Y67" i="22"/>
  <c r="X67" i="22"/>
  <c r="W67" i="22"/>
  <c r="V67" i="22"/>
  <c r="AD59" i="22"/>
  <c r="AC59" i="22"/>
  <c r="AB59" i="22"/>
  <c r="AA59" i="22"/>
  <c r="Z59" i="22"/>
  <c r="Y59" i="22"/>
  <c r="X59" i="22"/>
  <c r="W59" i="22"/>
  <c r="V59" i="22"/>
  <c r="AD35" i="22"/>
  <c r="AC35" i="22"/>
  <c r="AB35" i="22"/>
  <c r="AA35" i="22"/>
  <c r="Z35" i="22"/>
  <c r="Y35" i="22"/>
  <c r="X35" i="22"/>
  <c r="W35" i="22"/>
  <c r="W28" i="22" s="1"/>
  <c r="V35" i="22"/>
  <c r="AD29" i="22"/>
  <c r="AC29" i="22"/>
  <c r="AC28" i="22" s="1"/>
  <c r="AB29" i="22"/>
  <c r="AB28" i="22" s="1"/>
  <c r="AA29" i="22"/>
  <c r="Z29" i="22"/>
  <c r="Y29" i="22"/>
  <c r="Y28" i="22" s="1"/>
  <c r="X29" i="22"/>
  <c r="X28" i="22" s="1"/>
  <c r="W29" i="22"/>
  <c r="V29" i="22"/>
  <c r="V28" i="22" s="1"/>
  <c r="U78" i="22"/>
  <c r="U67" i="22"/>
  <c r="U59" i="22"/>
  <c r="U35" i="22"/>
  <c r="U29" i="22"/>
  <c r="U28" i="22" s="1"/>
  <c r="T78" i="22"/>
  <c r="T67" i="22"/>
  <c r="T59" i="22"/>
  <c r="T35" i="22"/>
  <c r="T29" i="22"/>
  <c r="H526" i="49"/>
  <c r="H525" i="49"/>
  <c r="H524" i="49"/>
  <c r="H523" i="49"/>
  <c r="H522" i="49"/>
  <c r="H521" i="49"/>
  <c r="H520" i="49"/>
  <c r="H519" i="49"/>
  <c r="H518" i="49"/>
  <c r="H517" i="49"/>
  <c r="H516" i="49"/>
  <c r="H515" i="49"/>
  <c r="H514" i="49"/>
  <c r="H513" i="49"/>
  <c r="H512" i="49"/>
  <c r="H511" i="49"/>
  <c r="H510" i="49"/>
  <c r="H509" i="49"/>
  <c r="H508" i="49"/>
  <c r="H507" i="49"/>
  <c r="H506" i="49"/>
  <c r="H505" i="49"/>
  <c r="H504" i="49"/>
  <c r="H503" i="49"/>
  <c r="H502" i="49"/>
  <c r="H501" i="49"/>
  <c r="H500" i="49"/>
  <c r="H499" i="49"/>
  <c r="H498" i="49"/>
  <c r="H497" i="49"/>
  <c r="H496" i="49"/>
  <c r="H495" i="49"/>
  <c r="H494" i="49"/>
  <c r="H493" i="49"/>
  <c r="H492" i="49"/>
  <c r="H491" i="49"/>
  <c r="H490" i="49"/>
  <c r="H489" i="49"/>
  <c r="H488" i="49"/>
  <c r="H487" i="49"/>
  <c r="H486" i="49"/>
  <c r="H485" i="49"/>
  <c r="H484" i="49"/>
  <c r="H483" i="49"/>
  <c r="H482" i="49"/>
  <c r="H481" i="49"/>
  <c r="H480" i="49"/>
  <c r="H479" i="49"/>
  <c r="H478" i="49"/>
  <c r="H477" i="49"/>
  <c r="H476" i="49"/>
  <c r="H475" i="49"/>
  <c r="H474" i="49"/>
  <c r="H473" i="49"/>
  <c r="H472" i="49"/>
  <c r="H471" i="49"/>
  <c r="H470" i="49"/>
  <c r="H469" i="49"/>
  <c r="H468" i="49"/>
  <c r="H467" i="49"/>
  <c r="H466" i="49"/>
  <c r="H465" i="49"/>
  <c r="H464" i="49"/>
  <c r="H463" i="49"/>
  <c r="H462" i="49"/>
  <c r="H461" i="49"/>
  <c r="H460" i="49"/>
  <c r="H459" i="49"/>
  <c r="H458" i="49"/>
  <c r="H457" i="49"/>
  <c r="H456" i="49"/>
  <c r="H455" i="49"/>
  <c r="H454" i="49"/>
  <c r="H453" i="49"/>
  <c r="H452" i="49"/>
  <c r="H451" i="49"/>
  <c r="H450" i="49"/>
  <c r="H449" i="49"/>
  <c r="H448" i="49"/>
  <c r="H447" i="49"/>
  <c r="H446" i="49"/>
  <c r="H445" i="49"/>
  <c r="H444" i="49"/>
  <c r="H443" i="49"/>
  <c r="H442" i="49"/>
  <c r="H441" i="49"/>
  <c r="H440" i="49"/>
  <c r="H439" i="49"/>
  <c r="H438" i="49"/>
  <c r="H437" i="49"/>
  <c r="H436" i="49"/>
  <c r="H435" i="49"/>
  <c r="H434" i="49"/>
  <c r="H433" i="49"/>
  <c r="H432" i="49"/>
  <c r="H431" i="49"/>
  <c r="H430" i="49"/>
  <c r="H429" i="49"/>
  <c r="H428" i="49"/>
  <c r="H427" i="49"/>
  <c r="H426" i="49"/>
  <c r="H425" i="49"/>
  <c r="H424" i="49"/>
  <c r="H423" i="49"/>
  <c r="H422" i="49"/>
  <c r="H421" i="49"/>
  <c r="H420" i="49"/>
  <c r="H419" i="49"/>
  <c r="H418" i="49"/>
  <c r="H417" i="49"/>
  <c r="H416" i="49"/>
  <c r="H406" i="49"/>
  <c r="H405" i="49"/>
  <c r="H404" i="49"/>
  <c r="H403" i="49"/>
  <c r="H402" i="49"/>
  <c r="H401" i="49"/>
  <c r="H400" i="49"/>
  <c r="H399" i="49"/>
  <c r="H398" i="49"/>
  <c r="H397" i="49"/>
  <c r="H396" i="49"/>
  <c r="H395" i="49"/>
  <c r="H394" i="49"/>
  <c r="H393" i="49"/>
  <c r="H392" i="49"/>
  <c r="H391" i="49"/>
  <c r="H381" i="49"/>
  <c r="H380" i="49"/>
  <c r="H379" i="49"/>
  <c r="H378" i="49"/>
  <c r="H377" i="49"/>
  <c r="H376" i="49"/>
  <c r="H375" i="49"/>
  <c r="H374" i="49"/>
  <c r="H373" i="49"/>
  <c r="H372" i="49"/>
  <c r="H371" i="49"/>
  <c r="H370" i="49"/>
  <c r="H369" i="49"/>
  <c r="H368" i="49"/>
  <c r="H367" i="49"/>
  <c r="H356" i="49"/>
  <c r="H355" i="49"/>
  <c r="H354" i="49"/>
  <c r="H353" i="49"/>
  <c r="H352" i="49"/>
  <c r="H351" i="49"/>
  <c r="H350" i="49"/>
  <c r="H366" i="49"/>
  <c r="H349" i="49"/>
  <c r="H348" i="49"/>
  <c r="H347" i="49"/>
  <c r="H346" i="49"/>
  <c r="H345" i="49"/>
  <c r="H344" i="49"/>
  <c r="H343" i="49"/>
  <c r="H342" i="49"/>
  <c r="H341" i="49"/>
  <c r="H340" i="49"/>
  <c r="H339" i="49"/>
  <c r="H338" i="49"/>
  <c r="H337" i="49"/>
  <c r="H336" i="49"/>
  <c r="H335" i="49"/>
  <c r="H334" i="49"/>
  <c r="H333" i="49"/>
  <c r="H332" i="49"/>
  <c r="H331" i="49"/>
  <c r="H321" i="49"/>
  <c r="H320" i="49"/>
  <c r="H319" i="49"/>
  <c r="H318" i="49"/>
  <c r="H317" i="49"/>
  <c r="H316" i="49"/>
  <c r="H315" i="49"/>
  <c r="H314" i="49"/>
  <c r="H313" i="49"/>
  <c r="H312" i="49"/>
  <c r="H311" i="49"/>
  <c r="H310" i="49"/>
  <c r="H309" i="49"/>
  <c r="H308" i="49"/>
  <c r="H307" i="49"/>
  <c r="H306" i="49"/>
  <c r="H305" i="49"/>
  <c r="H304" i="49"/>
  <c r="H303" i="49"/>
  <c r="H302" i="49"/>
  <c r="H301" i="49"/>
  <c r="H300" i="49"/>
  <c r="H299" i="49"/>
  <c r="H298" i="49"/>
  <c r="H297" i="49"/>
  <c r="H296" i="49"/>
  <c r="H295" i="49"/>
  <c r="H294" i="49"/>
  <c r="H293" i="49"/>
  <c r="H292" i="49"/>
  <c r="H291" i="49"/>
  <c r="H290" i="49"/>
  <c r="H289" i="49"/>
  <c r="H288" i="49"/>
  <c r="H287" i="49"/>
  <c r="H286" i="49"/>
  <c r="H285" i="49"/>
  <c r="H284" i="49"/>
  <c r="H283" i="49"/>
  <c r="H282" i="49"/>
  <c r="H281" i="49"/>
  <c r="H280" i="49"/>
  <c r="H279" i="49"/>
  <c r="H278" i="49"/>
  <c r="H277" i="49"/>
  <c r="H276" i="49"/>
  <c r="H275" i="49"/>
  <c r="H274" i="49"/>
  <c r="H273" i="49"/>
  <c r="H272" i="49"/>
  <c r="H271" i="49"/>
  <c r="H270" i="49"/>
  <c r="H269" i="49"/>
  <c r="H268" i="49"/>
  <c r="H267" i="49"/>
  <c r="H266" i="49"/>
  <c r="H265" i="49"/>
  <c r="H264" i="49"/>
  <c r="H263" i="49"/>
  <c r="H262" i="49"/>
  <c r="H261" i="49"/>
  <c r="H260" i="49"/>
  <c r="H259" i="49"/>
  <c r="H258" i="49"/>
  <c r="H257" i="49"/>
  <c r="H256" i="49"/>
  <c r="H255" i="49"/>
  <c r="H254" i="49"/>
  <c r="H253" i="49"/>
  <c r="H252" i="49"/>
  <c r="H251" i="49"/>
  <c r="H250" i="49"/>
  <c r="H249" i="49"/>
  <c r="H248" i="49"/>
  <c r="H247" i="49"/>
  <c r="H246" i="49"/>
  <c r="H245" i="49"/>
  <c r="H244" i="49"/>
  <c r="H243" i="49"/>
  <c r="H242" i="49"/>
  <c r="H241" i="49"/>
  <c r="H240" i="49"/>
  <c r="H239" i="49"/>
  <c r="H238" i="49"/>
  <c r="H237" i="49"/>
  <c r="H236" i="49"/>
  <c r="H235" i="49"/>
  <c r="H234" i="49"/>
  <c r="H233" i="49"/>
  <c r="H232" i="49"/>
  <c r="H231" i="49"/>
  <c r="H230" i="49"/>
  <c r="H229" i="49"/>
  <c r="H228" i="49"/>
  <c r="H227" i="49"/>
  <c r="H226" i="49"/>
  <c r="H225" i="49"/>
  <c r="H224" i="49"/>
  <c r="H223" i="49"/>
  <c r="H222" i="49"/>
  <c r="H221" i="49"/>
  <c r="H220" i="49"/>
  <c r="H219" i="49"/>
  <c r="H218" i="49"/>
  <c r="H217" i="49"/>
  <c r="H216" i="49"/>
  <c r="H215" i="49"/>
  <c r="H214" i="49"/>
  <c r="H213" i="49"/>
  <c r="H212" i="49"/>
  <c r="H211" i="49"/>
  <c r="H210" i="49"/>
  <c r="H209" i="49"/>
  <c r="H208" i="49"/>
  <c r="H207" i="49"/>
  <c r="H206" i="49"/>
  <c r="H205" i="49"/>
  <c r="H204" i="49"/>
  <c r="H203" i="49"/>
  <c r="H202" i="49"/>
  <c r="H201" i="49"/>
  <c r="H200" i="49"/>
  <c r="H199" i="49"/>
  <c r="H198" i="49"/>
  <c r="H197" i="49"/>
  <c r="H196" i="49"/>
  <c r="H195" i="49"/>
  <c r="H194" i="49"/>
  <c r="H193" i="49"/>
  <c r="H192" i="49"/>
  <c r="H191" i="49"/>
  <c r="H190" i="49"/>
  <c r="H189" i="49"/>
  <c r="H188" i="49"/>
  <c r="H187" i="49"/>
  <c r="H186" i="49"/>
  <c r="H185" i="49"/>
  <c r="H184" i="49"/>
  <c r="H183" i="49"/>
  <c r="H182" i="49"/>
  <c r="H181" i="49"/>
  <c r="H180" i="49"/>
  <c r="H179" i="49"/>
  <c r="H178" i="49"/>
  <c r="H177" i="49"/>
  <c r="H176" i="49"/>
  <c r="H175" i="49"/>
  <c r="H174" i="49"/>
  <c r="H173" i="49"/>
  <c r="H172" i="49"/>
  <c r="H171" i="49"/>
  <c r="H170" i="49"/>
  <c r="H169" i="49"/>
  <c r="H168" i="49"/>
  <c r="H167" i="49"/>
  <c r="H166" i="49"/>
  <c r="H165" i="49"/>
  <c r="H164" i="49"/>
  <c r="H163" i="49"/>
  <c r="H161" i="49"/>
  <c r="H160" i="49"/>
  <c r="H159" i="49"/>
  <c r="H158" i="49"/>
  <c r="H157" i="49"/>
  <c r="H156" i="49"/>
  <c r="H155" i="49"/>
  <c r="H154" i="49"/>
  <c r="H153" i="49"/>
  <c r="H152" i="49"/>
  <c r="H151" i="49"/>
  <c r="H150" i="49"/>
  <c r="H149" i="49"/>
  <c r="H148" i="49"/>
  <c r="H147" i="49"/>
  <c r="H146" i="49"/>
  <c r="H145" i="49"/>
  <c r="H144" i="49"/>
  <c r="H143" i="49"/>
  <c r="H142" i="49"/>
  <c r="H141" i="49"/>
  <c r="H140" i="49"/>
  <c r="H139" i="49"/>
  <c r="H138" i="49"/>
  <c r="H137" i="49"/>
  <c r="H136" i="49"/>
  <c r="H135" i="49"/>
  <c r="H134" i="49"/>
  <c r="H133" i="49"/>
  <c r="H132" i="49"/>
  <c r="H131" i="49"/>
  <c r="H130" i="49"/>
  <c r="H129" i="49"/>
  <c r="H128" i="49"/>
  <c r="H127" i="49"/>
  <c r="H126" i="49"/>
  <c r="H125" i="49"/>
  <c r="H124" i="49"/>
  <c r="H123" i="49"/>
  <c r="H122" i="49"/>
  <c r="H121" i="49"/>
  <c r="H120" i="49"/>
  <c r="H119" i="49"/>
  <c r="H118" i="49"/>
  <c r="H117" i="49"/>
  <c r="H116" i="49"/>
  <c r="H115" i="49"/>
  <c r="H114" i="49"/>
  <c r="H113" i="49"/>
  <c r="H112" i="49"/>
  <c r="H111" i="49"/>
  <c r="H110" i="49"/>
  <c r="H109" i="49"/>
  <c r="H108" i="49"/>
  <c r="H107" i="49"/>
  <c r="H106" i="49"/>
  <c r="H105" i="49"/>
  <c r="H104" i="49"/>
  <c r="H103" i="49"/>
  <c r="H102" i="49"/>
  <c r="H101" i="49"/>
  <c r="H100" i="49"/>
  <c r="H99" i="49"/>
  <c r="H98" i="49"/>
  <c r="H97" i="49"/>
  <c r="H96" i="49"/>
  <c r="H95" i="49"/>
  <c r="H94" i="49"/>
  <c r="H93" i="49"/>
  <c r="H92" i="49"/>
  <c r="H91" i="49"/>
  <c r="H90" i="49"/>
  <c r="H89" i="49"/>
  <c r="H88" i="49"/>
  <c r="H87" i="49"/>
  <c r="H86" i="49"/>
  <c r="H85" i="49"/>
  <c r="H84" i="49"/>
  <c r="H83" i="49"/>
  <c r="H82" i="49"/>
  <c r="H81" i="49"/>
  <c r="H80" i="49"/>
  <c r="H79" i="49"/>
  <c r="H78" i="49"/>
  <c r="H77" i="49"/>
  <c r="H76" i="49"/>
  <c r="H75" i="49"/>
  <c r="H74" i="49"/>
  <c r="H73" i="49"/>
  <c r="H72" i="49"/>
  <c r="H71" i="49"/>
  <c r="H70" i="49"/>
  <c r="H69" i="49"/>
  <c r="H68" i="49"/>
  <c r="H67" i="49"/>
  <c r="H66" i="49"/>
  <c r="H65" i="49"/>
  <c r="H64" i="49"/>
  <c r="H63" i="49"/>
  <c r="H62" i="49"/>
  <c r="H61" i="49"/>
  <c r="H60" i="49"/>
  <c r="H59" i="49"/>
  <c r="H58" i="49"/>
  <c r="H57" i="49"/>
  <c r="H56" i="49"/>
  <c r="H55" i="49"/>
  <c r="H54" i="49"/>
  <c r="H53" i="49"/>
  <c r="H52" i="49"/>
  <c r="H51" i="49"/>
  <c r="H50" i="49"/>
  <c r="H49" i="49"/>
  <c r="H48" i="49"/>
  <c r="H47" i="49"/>
  <c r="H46" i="49"/>
  <c r="H45" i="49"/>
  <c r="H44" i="49"/>
  <c r="H43" i="49"/>
  <c r="H42" i="49"/>
  <c r="H41" i="49"/>
  <c r="H40" i="49"/>
  <c r="H39" i="49"/>
  <c r="H38" i="49"/>
  <c r="H37" i="49"/>
  <c r="H36" i="49"/>
  <c r="H35" i="49"/>
  <c r="H34" i="49"/>
  <c r="H33" i="49"/>
  <c r="H32" i="49"/>
  <c r="H31" i="49"/>
  <c r="H30" i="49"/>
  <c r="H29" i="49"/>
  <c r="H28" i="49"/>
  <c r="H27" i="49"/>
  <c r="H26" i="49"/>
  <c r="H25" i="49"/>
  <c r="H24" i="49"/>
  <c r="H23" i="49"/>
  <c r="H22" i="49"/>
  <c r="H21" i="49"/>
  <c r="H20" i="49"/>
  <c r="H19" i="49"/>
  <c r="H18" i="49"/>
  <c r="H17" i="49"/>
  <c r="H16" i="49"/>
  <c r="H15" i="49"/>
  <c r="H14" i="49"/>
  <c r="H13" i="49"/>
  <c r="H12" i="49"/>
  <c r="H11" i="49"/>
  <c r="H10" i="49"/>
  <c r="H9" i="49"/>
  <c r="H8" i="49"/>
  <c r="H7" i="49"/>
  <c r="H6" i="49"/>
  <c r="H5" i="49"/>
  <c r="H4" i="49"/>
  <c r="H3" i="49"/>
  <c r="H2" i="49"/>
  <c r="A34" i="68"/>
  <c r="A18" i="68"/>
  <c r="B16" i="68"/>
  <c r="B15" i="68"/>
  <c r="B11" i="68"/>
  <c r="B8" i="68"/>
  <c r="B7" i="68"/>
  <c r="A16" i="68"/>
  <c r="A15" i="68"/>
  <c r="A14" i="68"/>
  <c r="A13" i="68"/>
  <c r="A12" i="68"/>
  <c r="A11" i="68"/>
  <c r="A10" i="68"/>
  <c r="A9" i="68"/>
  <c r="A8" i="68"/>
  <c r="A7" i="68"/>
  <c r="A6" i="68"/>
  <c r="A5" i="68"/>
  <c r="A4" i="68"/>
  <c r="A3" i="68"/>
  <c r="A2" i="68"/>
  <c r="F17" i="62"/>
  <c r="B45" i="68" s="1"/>
  <c r="F9" i="62"/>
  <c r="B37" i="68" s="1"/>
  <c r="D17" i="62"/>
  <c r="B30" i="68" s="1"/>
  <c r="D13" i="62"/>
  <c r="B26" i="68" s="1"/>
  <c r="D9" i="62"/>
  <c r="B22" i="68" s="1"/>
  <c r="R78" i="22"/>
  <c r="Q78" i="22"/>
  <c r="P78" i="22"/>
  <c r="O78" i="22"/>
  <c r="N78" i="22"/>
  <c r="M78" i="22"/>
  <c r="L78" i="22"/>
  <c r="K78" i="22"/>
  <c r="J78" i="22"/>
  <c r="I78" i="22"/>
  <c r="H78" i="22"/>
  <c r="G78" i="22"/>
  <c r="F78" i="22"/>
  <c r="E78" i="22"/>
  <c r="R67" i="22"/>
  <c r="Q67" i="22"/>
  <c r="P67" i="22"/>
  <c r="O67" i="22"/>
  <c r="N67" i="22"/>
  <c r="M67" i="22"/>
  <c r="L67" i="22"/>
  <c r="K67" i="22"/>
  <c r="J67" i="22"/>
  <c r="I67" i="22"/>
  <c r="H67" i="22"/>
  <c r="G67" i="22"/>
  <c r="F67" i="22"/>
  <c r="E67" i="22"/>
  <c r="R59" i="22"/>
  <c r="Q59" i="22"/>
  <c r="P59" i="22"/>
  <c r="O59" i="22"/>
  <c r="N59" i="22"/>
  <c r="M59" i="22"/>
  <c r="L59" i="22"/>
  <c r="K59" i="22"/>
  <c r="J59" i="22"/>
  <c r="I59" i="22"/>
  <c r="H59" i="22"/>
  <c r="G59" i="22"/>
  <c r="F59" i="22"/>
  <c r="E59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R29" i="22"/>
  <c r="Q29" i="22"/>
  <c r="P29" i="22"/>
  <c r="O29" i="22"/>
  <c r="O28" i="22" s="1"/>
  <c r="N29" i="22"/>
  <c r="N28" i="22" s="1"/>
  <c r="M29" i="22"/>
  <c r="L29" i="22"/>
  <c r="K29" i="22"/>
  <c r="J29" i="22"/>
  <c r="I29" i="22"/>
  <c r="H29" i="22"/>
  <c r="S29" i="22" s="1"/>
  <c r="G29" i="22"/>
  <c r="G28" i="22" s="1"/>
  <c r="F29" i="22"/>
  <c r="F28" i="22" s="1"/>
  <c r="E29" i="22"/>
  <c r="H78" i="65"/>
  <c r="G78" i="65"/>
  <c r="F78" i="65"/>
  <c r="E78" i="65"/>
  <c r="H67" i="65"/>
  <c r="G67" i="65"/>
  <c r="F67" i="65"/>
  <c r="E67" i="65"/>
  <c r="H59" i="65"/>
  <c r="G59" i="65"/>
  <c r="F59" i="65"/>
  <c r="E59" i="65"/>
  <c r="H35" i="65"/>
  <c r="G35" i="65"/>
  <c r="F35" i="65"/>
  <c r="E35" i="65"/>
  <c r="H29" i="65"/>
  <c r="G29" i="65"/>
  <c r="G28" i="65" s="1"/>
  <c r="F29" i="65"/>
  <c r="F28" i="65" s="1"/>
  <c r="E29" i="65"/>
  <c r="E28" i="65" s="1"/>
  <c r="H28" i="65"/>
  <c r="P78" i="64"/>
  <c r="E78" i="64"/>
  <c r="P67" i="64"/>
  <c r="E67" i="64"/>
  <c r="P59" i="64"/>
  <c r="E59" i="64"/>
  <c r="P35" i="64"/>
  <c r="E35" i="64"/>
  <c r="P29" i="64"/>
  <c r="E29" i="64"/>
  <c r="E28" i="64" s="1"/>
  <c r="K6" i="63"/>
  <c r="O6" i="63" s="1"/>
  <c r="S6" i="63" s="1"/>
  <c r="W6" i="63" s="1"/>
  <c r="AA6" i="63" s="1"/>
  <c r="AE6" i="63" s="1"/>
  <c r="AI6" i="63" s="1"/>
  <c r="AM6" i="63" s="1"/>
  <c r="AQ6" i="63" s="1"/>
  <c r="AU6" i="63" s="1"/>
  <c r="AY6" i="63" s="1"/>
  <c r="BC6" i="63" s="1"/>
  <c r="BG6" i="63" s="1"/>
  <c r="BK6" i="63" s="1"/>
  <c r="J6" i="63"/>
  <c r="N6" i="63" s="1"/>
  <c r="R6" i="63" s="1"/>
  <c r="V6" i="63" s="1"/>
  <c r="Z6" i="63" s="1"/>
  <c r="AD6" i="63" s="1"/>
  <c r="AH6" i="63" s="1"/>
  <c r="AL6" i="63" s="1"/>
  <c r="AP6" i="63" s="1"/>
  <c r="AT6" i="63" s="1"/>
  <c r="AX6" i="63" s="1"/>
  <c r="BB6" i="63" s="1"/>
  <c r="BF6" i="63" s="1"/>
  <c r="BJ6" i="63" s="1"/>
  <c r="I6" i="63"/>
  <c r="M6" i="63" s="1"/>
  <c r="Q6" i="63" s="1"/>
  <c r="U6" i="63" s="1"/>
  <c r="Y6" i="63" s="1"/>
  <c r="AC6" i="63" s="1"/>
  <c r="AG6" i="63" s="1"/>
  <c r="AK6" i="63" s="1"/>
  <c r="AO6" i="63" s="1"/>
  <c r="AS6" i="63" s="1"/>
  <c r="AW6" i="63" s="1"/>
  <c r="BA6" i="63" s="1"/>
  <c r="BE6" i="63" s="1"/>
  <c r="BI6" i="63" s="1"/>
  <c r="BI5" i="63"/>
  <c r="BK3" i="63"/>
  <c r="BE5" i="63"/>
  <c r="BG3" i="63"/>
  <c r="BK79" i="63"/>
  <c r="BK68" i="63"/>
  <c r="BK60" i="63"/>
  <c r="BK36" i="63"/>
  <c r="BK30" i="63"/>
  <c r="BG79" i="63"/>
  <c r="BG68" i="63"/>
  <c r="BG60" i="63"/>
  <c r="BG36" i="63"/>
  <c r="BG30" i="63"/>
  <c r="BG29" i="63" s="1"/>
  <c r="BC3" i="63"/>
  <c r="AY3" i="63"/>
  <c r="AS5" i="63"/>
  <c r="AU3" i="63"/>
  <c r="AQ3" i="63"/>
  <c r="AM3" i="63"/>
  <c r="AI3" i="63"/>
  <c r="AE3" i="63"/>
  <c r="Y5" i="63"/>
  <c r="AA3" i="63"/>
  <c r="W3" i="63"/>
  <c r="S3" i="63"/>
  <c r="O3" i="63"/>
  <c r="BC79" i="63"/>
  <c r="BC68" i="63"/>
  <c r="BC60" i="63"/>
  <c r="BC36" i="63"/>
  <c r="BC30" i="63"/>
  <c r="AY79" i="63"/>
  <c r="AY68" i="63"/>
  <c r="AY60" i="63"/>
  <c r="AY36" i="63"/>
  <c r="AY30" i="63"/>
  <c r="AU79" i="63"/>
  <c r="AU68" i="63"/>
  <c r="AU60" i="63"/>
  <c r="AU36" i="63"/>
  <c r="AU30" i="63"/>
  <c r="AU29" i="63" s="1"/>
  <c r="AQ79" i="63"/>
  <c r="AQ68" i="63"/>
  <c r="AQ60" i="63"/>
  <c r="AQ36" i="63"/>
  <c r="AQ30" i="63"/>
  <c r="AQ29" i="63" s="1"/>
  <c r="AM79" i="63"/>
  <c r="AM68" i="63"/>
  <c r="AM60" i="63"/>
  <c r="AM36" i="63"/>
  <c r="AM30" i="63"/>
  <c r="AI79" i="63"/>
  <c r="AI68" i="63"/>
  <c r="AI60" i="63"/>
  <c r="AI36" i="63"/>
  <c r="AI30" i="63"/>
  <c r="AE79" i="63"/>
  <c r="AE68" i="63"/>
  <c r="AE60" i="63"/>
  <c r="AE36" i="63"/>
  <c r="AE30" i="63"/>
  <c r="AA79" i="63"/>
  <c r="AA68" i="63"/>
  <c r="AA60" i="63"/>
  <c r="AA36" i="63"/>
  <c r="AA30" i="63"/>
  <c r="AA29" i="63" s="1"/>
  <c r="W79" i="63"/>
  <c r="W68" i="63"/>
  <c r="W60" i="63"/>
  <c r="W36" i="63"/>
  <c r="W30" i="63"/>
  <c r="S79" i="63"/>
  <c r="S68" i="63"/>
  <c r="S60" i="63"/>
  <c r="S36" i="63"/>
  <c r="S30" i="63"/>
  <c r="O79" i="63"/>
  <c r="O68" i="63"/>
  <c r="O60" i="63"/>
  <c r="O36" i="63"/>
  <c r="O30" i="63"/>
  <c r="O29" i="63" s="1"/>
  <c r="K79" i="63"/>
  <c r="K68" i="63"/>
  <c r="K60" i="63"/>
  <c r="K36" i="63"/>
  <c r="K30" i="63"/>
  <c r="K3" i="63"/>
  <c r="G79" i="63"/>
  <c r="G68" i="63"/>
  <c r="G60" i="63"/>
  <c r="G36" i="63"/>
  <c r="G30" i="63"/>
  <c r="G3" i="63"/>
  <c r="F79" i="63"/>
  <c r="F68" i="63"/>
  <c r="F60" i="63"/>
  <c r="F36" i="63"/>
  <c r="F30" i="63"/>
  <c r="E18" i="62"/>
  <c r="A46" i="68" s="1"/>
  <c r="C18" i="62"/>
  <c r="E17" i="62"/>
  <c r="BF3" i="63" s="1"/>
  <c r="C17" i="62"/>
  <c r="BE3" i="63" s="1"/>
  <c r="E16" i="62"/>
  <c r="C16" i="62"/>
  <c r="E15" i="62"/>
  <c r="C15" i="62"/>
  <c r="E14" i="62"/>
  <c r="A42" i="68" s="1"/>
  <c r="C14" i="62"/>
  <c r="E13" i="62"/>
  <c r="AP3" i="63" s="1"/>
  <c r="C13" i="62"/>
  <c r="A26" i="68" s="1"/>
  <c r="E12" i="62"/>
  <c r="A40" i="68" s="1"/>
  <c r="C12" i="62"/>
  <c r="E11" i="62"/>
  <c r="C11" i="62"/>
  <c r="E10" i="62"/>
  <c r="AD3" i="63" s="1"/>
  <c r="C10" i="62"/>
  <c r="E9" i="62"/>
  <c r="A37" i="68" s="1"/>
  <c r="C9" i="62"/>
  <c r="Y3" i="63" s="1"/>
  <c r="E8" i="62"/>
  <c r="C8" i="62"/>
  <c r="E7" i="62"/>
  <c r="C7" i="62"/>
  <c r="A20" i="68" s="1"/>
  <c r="E6" i="62"/>
  <c r="N3" i="63" s="1"/>
  <c r="C6" i="62"/>
  <c r="E5" i="62"/>
  <c r="A33" i="68" s="1"/>
  <c r="C5" i="62"/>
  <c r="I3" i="63" s="1"/>
  <c r="E4" i="62"/>
  <c r="A32" i="68" s="1"/>
  <c r="C4" i="62"/>
  <c r="E79" i="63"/>
  <c r="E68" i="63"/>
  <c r="E60" i="63"/>
  <c r="E36" i="63"/>
  <c r="E30" i="63"/>
  <c r="D78" i="22"/>
  <c r="D35" i="22"/>
  <c r="D29" i="22"/>
  <c r="D67" i="22"/>
  <c r="D59" i="22"/>
  <c r="R3" i="22"/>
  <c r="Q5" i="22"/>
  <c r="Q3" i="22"/>
  <c r="P3" i="22"/>
  <c r="O3" i="22"/>
  <c r="N5" i="22"/>
  <c r="N3" i="22"/>
  <c r="M3" i="22"/>
  <c r="L3" i="22"/>
  <c r="K3" i="22"/>
  <c r="J3" i="22"/>
  <c r="I5" i="22"/>
  <c r="I3" i="22"/>
  <c r="H3" i="22"/>
  <c r="G3" i="22"/>
  <c r="F3" i="22"/>
  <c r="E5" i="22"/>
  <c r="E3" i="22"/>
  <c r="D3" i="22"/>
  <c r="L3" i="49"/>
  <c r="L4" i="49"/>
  <c r="L5" i="49"/>
  <c r="L6" i="49"/>
  <c r="L7" i="49"/>
  <c r="L8" i="49"/>
  <c r="L9" i="49"/>
  <c r="L10" i="49"/>
  <c r="L11" i="49"/>
  <c r="L12" i="49"/>
  <c r="L13" i="49"/>
  <c r="L14" i="49"/>
  <c r="L15" i="49"/>
  <c r="L16" i="49"/>
  <c r="L17" i="49"/>
  <c r="L18" i="49"/>
  <c r="L19" i="49"/>
  <c r="L20" i="49"/>
  <c r="L21" i="49"/>
  <c r="L22" i="49"/>
  <c r="L23" i="49"/>
  <c r="L24" i="49"/>
  <c r="L25" i="49"/>
  <c r="L26" i="49"/>
  <c r="L27" i="49"/>
  <c r="L28" i="49"/>
  <c r="L29" i="49"/>
  <c r="L30" i="49"/>
  <c r="L31" i="49"/>
  <c r="L32" i="49"/>
  <c r="L33" i="49"/>
  <c r="L34" i="49"/>
  <c r="L35" i="49"/>
  <c r="L36" i="49"/>
  <c r="L37" i="49"/>
  <c r="L38" i="49"/>
  <c r="L39" i="49"/>
  <c r="L40" i="49"/>
  <c r="L41" i="49"/>
  <c r="L42" i="49"/>
  <c r="L43" i="49"/>
  <c r="L44" i="49"/>
  <c r="L45" i="49"/>
  <c r="L46" i="49"/>
  <c r="L47" i="49"/>
  <c r="L48" i="49"/>
  <c r="L49" i="49"/>
  <c r="L50" i="49"/>
  <c r="L51" i="49"/>
  <c r="L52" i="49"/>
  <c r="L53" i="49"/>
  <c r="L54" i="49"/>
  <c r="L55" i="49"/>
  <c r="L56" i="49"/>
  <c r="L57" i="49"/>
  <c r="L58" i="49"/>
  <c r="L59" i="49"/>
  <c r="L60" i="49"/>
  <c r="L61" i="49"/>
  <c r="L62" i="49"/>
  <c r="L63" i="49"/>
  <c r="L64" i="49"/>
  <c r="L65" i="49"/>
  <c r="L66" i="49"/>
  <c r="L67" i="49"/>
  <c r="L68" i="49"/>
  <c r="L69" i="49"/>
  <c r="L70" i="49"/>
  <c r="L71" i="49"/>
  <c r="L72" i="49"/>
  <c r="L73" i="49"/>
  <c r="L74" i="49"/>
  <c r="L75" i="49"/>
  <c r="L76" i="49"/>
  <c r="L77" i="49"/>
  <c r="L78" i="49"/>
  <c r="L79" i="49"/>
  <c r="L80" i="49"/>
  <c r="L81" i="49"/>
  <c r="L82" i="49"/>
  <c r="L83" i="49"/>
  <c r="L84" i="49"/>
  <c r="L85" i="49"/>
  <c r="L86" i="49"/>
  <c r="L87" i="49"/>
  <c r="L88" i="49"/>
  <c r="L89" i="49"/>
  <c r="L90" i="49"/>
  <c r="L91" i="49"/>
  <c r="L92" i="49"/>
  <c r="L93" i="49"/>
  <c r="L94" i="49"/>
  <c r="L95" i="49"/>
  <c r="L96" i="49"/>
  <c r="L97" i="49"/>
  <c r="L98" i="49"/>
  <c r="L99" i="49"/>
  <c r="L100" i="49"/>
  <c r="L101" i="49"/>
  <c r="L102" i="49"/>
  <c r="L103" i="49"/>
  <c r="L104" i="49"/>
  <c r="L105" i="49"/>
  <c r="L106" i="49"/>
  <c r="L107" i="49"/>
  <c r="L108" i="49"/>
  <c r="L109" i="49"/>
  <c r="L110" i="49"/>
  <c r="L111" i="49"/>
  <c r="L112" i="49"/>
  <c r="L113" i="49"/>
  <c r="L114" i="49"/>
  <c r="L115" i="49"/>
  <c r="L116" i="49"/>
  <c r="L117" i="49"/>
  <c r="L118" i="49"/>
  <c r="L119" i="49"/>
  <c r="L120" i="49"/>
  <c r="L121" i="49"/>
  <c r="L122" i="49"/>
  <c r="L123" i="49"/>
  <c r="L124" i="49"/>
  <c r="L125" i="49"/>
  <c r="L126" i="49"/>
  <c r="L127" i="49"/>
  <c r="L128" i="49"/>
  <c r="L129" i="49"/>
  <c r="L130" i="49"/>
  <c r="L131" i="49"/>
  <c r="L132" i="49"/>
  <c r="L133" i="49"/>
  <c r="L134" i="49"/>
  <c r="L135" i="49"/>
  <c r="L136" i="49"/>
  <c r="L137" i="49"/>
  <c r="L138" i="49"/>
  <c r="L139" i="49"/>
  <c r="L140" i="49"/>
  <c r="L141" i="49"/>
  <c r="L142" i="49"/>
  <c r="L143" i="49"/>
  <c r="L144" i="49"/>
  <c r="L145" i="49"/>
  <c r="L146" i="49"/>
  <c r="L147" i="49"/>
  <c r="L148" i="49"/>
  <c r="L149" i="49"/>
  <c r="L150" i="49"/>
  <c r="L151" i="49"/>
  <c r="L152" i="49"/>
  <c r="L153" i="49"/>
  <c r="L154" i="49"/>
  <c r="L155" i="49"/>
  <c r="L156" i="49"/>
  <c r="L157" i="49"/>
  <c r="L158" i="49"/>
  <c r="L159" i="49"/>
  <c r="L160" i="49"/>
  <c r="L161" i="49"/>
  <c r="L163" i="49"/>
  <c r="L164" i="49"/>
  <c r="L165" i="49"/>
  <c r="L166" i="49"/>
  <c r="L167" i="49"/>
  <c r="L168" i="49"/>
  <c r="L169" i="49"/>
  <c r="L170" i="49"/>
  <c r="L171" i="49"/>
  <c r="L172" i="49"/>
  <c r="L173" i="49"/>
  <c r="L174" i="49"/>
  <c r="L175" i="49"/>
  <c r="L176" i="49"/>
  <c r="L177" i="49"/>
  <c r="L178" i="49"/>
  <c r="L179" i="49"/>
  <c r="L180" i="49"/>
  <c r="L181" i="49"/>
  <c r="L182" i="49"/>
  <c r="L183" i="49"/>
  <c r="L184" i="49"/>
  <c r="L185" i="49"/>
  <c r="L186" i="49"/>
  <c r="L187" i="49"/>
  <c r="L188" i="49"/>
  <c r="L189" i="49"/>
  <c r="L190" i="49"/>
  <c r="L191" i="49"/>
  <c r="L192" i="49"/>
  <c r="L193" i="49"/>
  <c r="L194" i="49"/>
  <c r="L195" i="49"/>
  <c r="L196" i="49"/>
  <c r="L197" i="49"/>
  <c r="L198" i="49"/>
  <c r="L199" i="49"/>
  <c r="L200" i="49"/>
  <c r="L201" i="49"/>
  <c r="L202" i="49"/>
  <c r="L203" i="49"/>
  <c r="L204" i="49"/>
  <c r="L205" i="49"/>
  <c r="L206" i="49"/>
  <c r="L207" i="49"/>
  <c r="L208" i="49"/>
  <c r="L209" i="49"/>
  <c r="L210" i="49"/>
  <c r="L211" i="49"/>
  <c r="L212" i="49"/>
  <c r="L213" i="49"/>
  <c r="L214" i="49"/>
  <c r="L215" i="49"/>
  <c r="L216" i="49"/>
  <c r="L217" i="49"/>
  <c r="L218" i="49"/>
  <c r="L219" i="49"/>
  <c r="L220" i="49"/>
  <c r="L221" i="49"/>
  <c r="L222" i="49"/>
  <c r="L223" i="49"/>
  <c r="L224" i="49"/>
  <c r="L225" i="49"/>
  <c r="L226" i="49"/>
  <c r="L227" i="49"/>
  <c r="L228" i="49"/>
  <c r="L229" i="49"/>
  <c r="L230" i="49"/>
  <c r="L231" i="49"/>
  <c r="L232" i="49"/>
  <c r="L233" i="49"/>
  <c r="L234" i="49"/>
  <c r="L235" i="49"/>
  <c r="L236" i="49"/>
  <c r="L237" i="49"/>
  <c r="L238" i="49"/>
  <c r="L239" i="49"/>
  <c r="L240" i="49"/>
  <c r="L241" i="49"/>
  <c r="L242" i="49"/>
  <c r="L243" i="49"/>
  <c r="L244" i="49"/>
  <c r="L245" i="49"/>
  <c r="L246" i="49"/>
  <c r="L247" i="49"/>
  <c r="L248" i="49"/>
  <c r="L249" i="49"/>
  <c r="L250" i="49"/>
  <c r="L251" i="49"/>
  <c r="L252" i="49"/>
  <c r="L253" i="49"/>
  <c r="L254" i="49"/>
  <c r="L255" i="49"/>
  <c r="L256" i="49"/>
  <c r="L257" i="49"/>
  <c r="L258" i="49"/>
  <c r="L259" i="49"/>
  <c r="L260" i="49"/>
  <c r="L261" i="49"/>
  <c r="L262" i="49"/>
  <c r="L263" i="49"/>
  <c r="L264" i="49"/>
  <c r="L265" i="49"/>
  <c r="L266" i="49"/>
  <c r="L267" i="49"/>
  <c r="L268" i="49"/>
  <c r="L269" i="49"/>
  <c r="L270" i="49"/>
  <c r="L271" i="49"/>
  <c r="L272" i="49"/>
  <c r="L273" i="49"/>
  <c r="L274" i="49"/>
  <c r="L275" i="49"/>
  <c r="L276" i="49"/>
  <c r="L277" i="49"/>
  <c r="L278" i="49"/>
  <c r="L279" i="49"/>
  <c r="L280" i="49"/>
  <c r="L281" i="49"/>
  <c r="L282" i="49"/>
  <c r="L283" i="49"/>
  <c r="L284" i="49"/>
  <c r="L285" i="49"/>
  <c r="L286" i="49"/>
  <c r="L287" i="49"/>
  <c r="L288" i="49"/>
  <c r="L289" i="49"/>
  <c r="L290" i="49"/>
  <c r="L291" i="49"/>
  <c r="L292" i="49"/>
  <c r="L293" i="49"/>
  <c r="L294" i="49"/>
  <c r="L295" i="49"/>
  <c r="L296" i="49"/>
  <c r="L297" i="49"/>
  <c r="L298" i="49"/>
  <c r="L299" i="49"/>
  <c r="L300" i="49"/>
  <c r="L301" i="49"/>
  <c r="L302" i="49"/>
  <c r="L303" i="49"/>
  <c r="L304" i="49"/>
  <c r="L305" i="49"/>
  <c r="L306" i="49"/>
  <c r="L307" i="49"/>
  <c r="L308" i="49"/>
  <c r="L309" i="49"/>
  <c r="L310" i="49"/>
  <c r="L311" i="49"/>
  <c r="L312" i="49"/>
  <c r="L313" i="49"/>
  <c r="L314" i="49"/>
  <c r="L315" i="49"/>
  <c r="L316" i="49"/>
  <c r="L317" i="49"/>
  <c r="L318" i="49"/>
  <c r="L319" i="49"/>
  <c r="L320" i="49"/>
  <c r="L321" i="49"/>
  <c r="L331" i="49"/>
  <c r="L332" i="49"/>
  <c r="L333" i="49"/>
  <c r="L334" i="49"/>
  <c r="L335" i="49"/>
  <c r="L336" i="49"/>
  <c r="L337" i="49"/>
  <c r="L338" i="49"/>
  <c r="L339" i="49"/>
  <c r="L340" i="49"/>
  <c r="L341" i="49"/>
  <c r="L342" i="49"/>
  <c r="L343" i="49"/>
  <c r="L344" i="49"/>
  <c r="L345" i="49"/>
  <c r="L346" i="49"/>
  <c r="L347" i="49"/>
  <c r="L348" i="49"/>
  <c r="L349" i="49"/>
  <c r="L366" i="49"/>
  <c r="L350" i="49"/>
  <c r="L351" i="49"/>
  <c r="L352" i="49"/>
  <c r="L353" i="49"/>
  <c r="L354" i="49"/>
  <c r="L355" i="49"/>
  <c r="L356" i="49"/>
  <c r="L367" i="49"/>
  <c r="L368" i="49"/>
  <c r="L369" i="49"/>
  <c r="L370" i="49"/>
  <c r="L371" i="49"/>
  <c r="L372" i="49"/>
  <c r="L373" i="49"/>
  <c r="L374" i="49"/>
  <c r="L375" i="49"/>
  <c r="L376" i="49"/>
  <c r="L377" i="49"/>
  <c r="L378" i="49"/>
  <c r="L379" i="49"/>
  <c r="L380" i="49"/>
  <c r="L381" i="49"/>
  <c r="L391" i="49"/>
  <c r="L392" i="49"/>
  <c r="L393" i="49"/>
  <c r="L394" i="49"/>
  <c r="L395" i="49"/>
  <c r="L396" i="49"/>
  <c r="L397" i="49"/>
  <c r="L398" i="49"/>
  <c r="L399" i="49"/>
  <c r="L400" i="49"/>
  <c r="L401" i="49"/>
  <c r="L402" i="49"/>
  <c r="L403" i="49"/>
  <c r="L404" i="49"/>
  <c r="L405" i="49"/>
  <c r="L406" i="49"/>
  <c r="L416" i="49"/>
  <c r="L417" i="49"/>
  <c r="L418" i="49"/>
  <c r="L419" i="49"/>
  <c r="L420" i="49"/>
  <c r="L421" i="49"/>
  <c r="L422" i="49"/>
  <c r="L423" i="49"/>
  <c r="L424" i="49"/>
  <c r="L425" i="49"/>
  <c r="L426" i="49"/>
  <c r="L427" i="49"/>
  <c r="L428" i="49"/>
  <c r="L429" i="49"/>
  <c r="L430" i="49"/>
  <c r="L431" i="49"/>
  <c r="L432" i="49"/>
  <c r="L433" i="49"/>
  <c r="L434" i="49"/>
  <c r="L435" i="49"/>
  <c r="L436" i="49"/>
  <c r="L437" i="49"/>
  <c r="L438" i="49"/>
  <c r="L439" i="49"/>
  <c r="L440" i="49"/>
  <c r="L441" i="49"/>
  <c r="L442" i="49"/>
  <c r="L443" i="49"/>
  <c r="L444" i="49"/>
  <c r="L445" i="49"/>
  <c r="L446" i="49"/>
  <c r="L447" i="49"/>
  <c r="L448" i="49"/>
  <c r="L449" i="49"/>
  <c r="L450" i="49"/>
  <c r="L451" i="49"/>
  <c r="L452" i="49"/>
  <c r="L453" i="49"/>
  <c r="L454" i="49"/>
  <c r="L455" i="49"/>
  <c r="L456" i="49"/>
  <c r="L457" i="49"/>
  <c r="L458" i="49"/>
  <c r="L459" i="49"/>
  <c r="L460" i="49"/>
  <c r="L461" i="49"/>
  <c r="L462" i="49"/>
  <c r="L463" i="49"/>
  <c r="L464" i="49"/>
  <c r="L465" i="49"/>
  <c r="L466" i="49"/>
  <c r="L467" i="49"/>
  <c r="L468" i="49"/>
  <c r="L469" i="49"/>
  <c r="L470" i="49"/>
  <c r="L471" i="49"/>
  <c r="L472" i="49"/>
  <c r="L473" i="49"/>
  <c r="L474" i="49"/>
  <c r="L475" i="49"/>
  <c r="L476" i="49"/>
  <c r="L477" i="49"/>
  <c r="L478" i="49"/>
  <c r="L479" i="49"/>
  <c r="L480" i="49"/>
  <c r="L481" i="49"/>
  <c r="L482" i="49"/>
  <c r="L483" i="49"/>
  <c r="L484" i="49"/>
  <c r="L485" i="49"/>
  <c r="L486" i="49"/>
  <c r="L487" i="49"/>
  <c r="L488" i="49"/>
  <c r="L489" i="49"/>
  <c r="L490" i="49"/>
  <c r="L491" i="49"/>
  <c r="L492" i="49"/>
  <c r="L493" i="49"/>
  <c r="L494" i="49"/>
  <c r="L495" i="49"/>
  <c r="L496" i="49"/>
  <c r="L497" i="49"/>
  <c r="L498" i="49"/>
  <c r="L499" i="49"/>
  <c r="L500" i="49"/>
  <c r="L501" i="49"/>
  <c r="L502" i="49"/>
  <c r="L503" i="49"/>
  <c r="L504" i="49"/>
  <c r="L505" i="49"/>
  <c r="L506" i="49"/>
  <c r="L507" i="49"/>
  <c r="L508" i="49"/>
  <c r="L509" i="49"/>
  <c r="L510" i="49"/>
  <c r="L511" i="49"/>
  <c r="L512" i="49"/>
  <c r="L513" i="49"/>
  <c r="L514" i="49"/>
  <c r="L515" i="49"/>
  <c r="L516" i="49"/>
  <c r="L517" i="49"/>
  <c r="L518" i="49"/>
  <c r="L519" i="49"/>
  <c r="L520" i="49"/>
  <c r="L521" i="49"/>
  <c r="L522" i="49"/>
  <c r="L523" i="49"/>
  <c r="L524" i="49"/>
  <c r="L525" i="49"/>
  <c r="L526" i="49"/>
  <c r="L2" i="49"/>
  <c r="E526" i="49"/>
  <c r="E525" i="49"/>
  <c r="E524" i="49"/>
  <c r="E523" i="49"/>
  <c r="E522" i="49"/>
  <c r="E521" i="49"/>
  <c r="E520" i="49"/>
  <c r="E519" i="49"/>
  <c r="E518" i="49"/>
  <c r="E517" i="49"/>
  <c r="E516" i="49"/>
  <c r="E515" i="49"/>
  <c r="E514" i="49"/>
  <c r="E513" i="49"/>
  <c r="E512" i="49"/>
  <c r="E511" i="49"/>
  <c r="E510" i="49"/>
  <c r="E509" i="49"/>
  <c r="E508" i="49"/>
  <c r="E507" i="49"/>
  <c r="E506" i="49"/>
  <c r="E505" i="49"/>
  <c r="E504" i="49"/>
  <c r="E503" i="49"/>
  <c r="E502" i="49"/>
  <c r="E501" i="49"/>
  <c r="E500" i="49"/>
  <c r="E499" i="49"/>
  <c r="E498" i="49"/>
  <c r="E497" i="49"/>
  <c r="E496" i="49"/>
  <c r="E495" i="49"/>
  <c r="E494" i="49"/>
  <c r="E493" i="49"/>
  <c r="E492" i="49"/>
  <c r="E491" i="49"/>
  <c r="E490" i="49"/>
  <c r="E489" i="49"/>
  <c r="E488" i="49"/>
  <c r="E487" i="49"/>
  <c r="E486" i="49"/>
  <c r="E485" i="49"/>
  <c r="E484" i="49"/>
  <c r="E483" i="49"/>
  <c r="E482" i="49"/>
  <c r="E481" i="49"/>
  <c r="E480" i="49"/>
  <c r="E479" i="49"/>
  <c r="E478" i="49"/>
  <c r="E477" i="49"/>
  <c r="E476" i="49"/>
  <c r="E475" i="49"/>
  <c r="E474" i="49"/>
  <c r="E473" i="49"/>
  <c r="E472" i="49"/>
  <c r="E471" i="49"/>
  <c r="E470" i="49"/>
  <c r="E469" i="49"/>
  <c r="E468" i="49"/>
  <c r="E467" i="49"/>
  <c r="E466" i="49"/>
  <c r="E465" i="49"/>
  <c r="E464" i="49"/>
  <c r="E463" i="49"/>
  <c r="E462" i="49"/>
  <c r="E461" i="49"/>
  <c r="E460" i="49"/>
  <c r="E459" i="49"/>
  <c r="E458" i="49"/>
  <c r="E457" i="49"/>
  <c r="E456" i="49"/>
  <c r="E455" i="49"/>
  <c r="E454" i="49"/>
  <c r="E453" i="49"/>
  <c r="E452" i="49"/>
  <c r="E451" i="49"/>
  <c r="E450" i="49"/>
  <c r="E449" i="49"/>
  <c r="E448" i="49"/>
  <c r="E447" i="49"/>
  <c r="E446" i="49"/>
  <c r="E445" i="49"/>
  <c r="E444" i="49"/>
  <c r="E443" i="49"/>
  <c r="E442" i="49"/>
  <c r="E441" i="49"/>
  <c r="E440" i="49"/>
  <c r="E439" i="49"/>
  <c r="E438" i="49"/>
  <c r="E437" i="49"/>
  <c r="E436" i="49"/>
  <c r="E435" i="49"/>
  <c r="E434" i="49"/>
  <c r="E433" i="49"/>
  <c r="E432" i="49"/>
  <c r="E431" i="49"/>
  <c r="E430" i="49"/>
  <c r="E429" i="49"/>
  <c r="E428" i="49"/>
  <c r="E427" i="49"/>
  <c r="E426" i="49"/>
  <c r="E425" i="49"/>
  <c r="E424" i="49"/>
  <c r="E423" i="49"/>
  <c r="E422" i="49"/>
  <c r="E421" i="49"/>
  <c r="E420" i="49"/>
  <c r="E419" i="49"/>
  <c r="E418" i="49"/>
  <c r="E417" i="49"/>
  <c r="E416" i="49"/>
  <c r="E406" i="49"/>
  <c r="E405" i="49"/>
  <c r="E404" i="49"/>
  <c r="E403" i="49"/>
  <c r="E402" i="49"/>
  <c r="E401" i="49"/>
  <c r="E400" i="49"/>
  <c r="E399" i="49"/>
  <c r="E398" i="49"/>
  <c r="E397" i="49"/>
  <c r="E396" i="49"/>
  <c r="E395" i="49"/>
  <c r="E394" i="49"/>
  <c r="E393" i="49"/>
  <c r="E392" i="49"/>
  <c r="E391" i="49"/>
  <c r="E381" i="49"/>
  <c r="E380" i="49"/>
  <c r="E379" i="49"/>
  <c r="E378" i="49"/>
  <c r="E377" i="49"/>
  <c r="E376" i="49"/>
  <c r="E375" i="49"/>
  <c r="E374" i="49"/>
  <c r="E373" i="49"/>
  <c r="E372" i="49"/>
  <c r="E371" i="49"/>
  <c r="E370" i="49"/>
  <c r="E369" i="49"/>
  <c r="E368" i="49"/>
  <c r="E367" i="49"/>
  <c r="E356" i="49"/>
  <c r="E355" i="49"/>
  <c r="E354" i="49"/>
  <c r="E353" i="49"/>
  <c r="E352" i="49"/>
  <c r="E351" i="49"/>
  <c r="E350" i="49"/>
  <c r="E366" i="49"/>
  <c r="E349" i="49"/>
  <c r="E348" i="49"/>
  <c r="E347" i="49"/>
  <c r="E346" i="49"/>
  <c r="E345" i="49"/>
  <c r="E344" i="49"/>
  <c r="E343" i="49"/>
  <c r="E342" i="49"/>
  <c r="E341" i="49"/>
  <c r="E340" i="49"/>
  <c r="E339" i="49"/>
  <c r="E338" i="49"/>
  <c r="E337" i="49"/>
  <c r="E336" i="49"/>
  <c r="E335" i="49"/>
  <c r="E334" i="49"/>
  <c r="E333" i="49"/>
  <c r="E332" i="49"/>
  <c r="E331" i="49"/>
  <c r="E321" i="49"/>
  <c r="E320" i="49"/>
  <c r="E319" i="49"/>
  <c r="E318" i="49"/>
  <c r="E317" i="49"/>
  <c r="E316" i="49"/>
  <c r="E315" i="49"/>
  <c r="E314" i="49"/>
  <c r="E313" i="49"/>
  <c r="E312" i="49"/>
  <c r="E311" i="49"/>
  <c r="E310" i="49"/>
  <c r="E309" i="49"/>
  <c r="E308" i="49"/>
  <c r="E307" i="49"/>
  <c r="E306" i="49"/>
  <c r="E305" i="49"/>
  <c r="E304" i="49"/>
  <c r="E303" i="49"/>
  <c r="E302" i="49"/>
  <c r="E301" i="49"/>
  <c r="E300" i="49"/>
  <c r="E299" i="49"/>
  <c r="E298" i="49"/>
  <c r="E297" i="49"/>
  <c r="E296" i="49"/>
  <c r="E295" i="49"/>
  <c r="E294" i="49"/>
  <c r="E293" i="49"/>
  <c r="E292" i="49"/>
  <c r="E291" i="49"/>
  <c r="E290" i="49"/>
  <c r="E289" i="49"/>
  <c r="E288" i="49"/>
  <c r="E287" i="49"/>
  <c r="E286" i="49"/>
  <c r="E285" i="49"/>
  <c r="E284" i="49"/>
  <c r="E283" i="49"/>
  <c r="E282" i="49"/>
  <c r="E281" i="49"/>
  <c r="E280" i="49"/>
  <c r="E279" i="49"/>
  <c r="E278" i="49"/>
  <c r="E277" i="49"/>
  <c r="E276" i="49"/>
  <c r="E275" i="49"/>
  <c r="E274" i="49"/>
  <c r="E273" i="49"/>
  <c r="E272" i="49"/>
  <c r="E271" i="49"/>
  <c r="E270" i="49"/>
  <c r="E269" i="49"/>
  <c r="E268" i="49"/>
  <c r="E267" i="49"/>
  <c r="E266" i="49"/>
  <c r="E265" i="49"/>
  <c r="E264" i="49"/>
  <c r="E263" i="49"/>
  <c r="E262" i="49"/>
  <c r="E261" i="49"/>
  <c r="E260" i="49"/>
  <c r="E259" i="49"/>
  <c r="E258" i="49"/>
  <c r="E257" i="49"/>
  <c r="E256" i="49"/>
  <c r="E255" i="49"/>
  <c r="E254" i="49"/>
  <c r="E253" i="49"/>
  <c r="E252" i="49"/>
  <c r="E251" i="49"/>
  <c r="E250" i="49"/>
  <c r="E249" i="49"/>
  <c r="E248" i="49"/>
  <c r="E247" i="49"/>
  <c r="E246" i="49"/>
  <c r="E245" i="49"/>
  <c r="E244" i="49"/>
  <c r="E243" i="49"/>
  <c r="E242" i="49"/>
  <c r="E241" i="49"/>
  <c r="E240" i="49"/>
  <c r="E239" i="49"/>
  <c r="E238" i="49"/>
  <c r="E237" i="49"/>
  <c r="E236" i="49"/>
  <c r="E235" i="49"/>
  <c r="E234" i="49"/>
  <c r="E233" i="49"/>
  <c r="E232" i="49"/>
  <c r="E231" i="49"/>
  <c r="E230" i="49"/>
  <c r="E229" i="49"/>
  <c r="E228" i="49"/>
  <c r="E227" i="49"/>
  <c r="E226" i="49"/>
  <c r="E225" i="49"/>
  <c r="E224" i="49"/>
  <c r="E223" i="49"/>
  <c r="E222" i="49"/>
  <c r="E221" i="49"/>
  <c r="E220" i="49"/>
  <c r="E219" i="49"/>
  <c r="E218" i="49"/>
  <c r="E217" i="49"/>
  <c r="E216" i="49"/>
  <c r="E215" i="49"/>
  <c r="E214" i="49"/>
  <c r="E213" i="49"/>
  <c r="E212" i="49"/>
  <c r="E211" i="49"/>
  <c r="E210" i="49"/>
  <c r="E209" i="49"/>
  <c r="E208" i="49"/>
  <c r="E207" i="49"/>
  <c r="E206" i="49"/>
  <c r="E205" i="49"/>
  <c r="E204" i="49"/>
  <c r="E203" i="49"/>
  <c r="E202" i="49"/>
  <c r="E201" i="49"/>
  <c r="E200" i="49"/>
  <c r="E199" i="49"/>
  <c r="E198" i="49"/>
  <c r="E197" i="49"/>
  <c r="E196" i="49"/>
  <c r="E195" i="49"/>
  <c r="E194" i="49"/>
  <c r="E193" i="49"/>
  <c r="E192" i="49"/>
  <c r="E191" i="49"/>
  <c r="E190" i="49"/>
  <c r="E189" i="49"/>
  <c r="E188" i="49"/>
  <c r="E187" i="49"/>
  <c r="E186" i="49"/>
  <c r="E185" i="49"/>
  <c r="E184" i="49"/>
  <c r="E183" i="49"/>
  <c r="E182" i="49"/>
  <c r="E181" i="49"/>
  <c r="E180" i="49"/>
  <c r="E179" i="49"/>
  <c r="E178" i="49"/>
  <c r="E177" i="49"/>
  <c r="E176" i="49"/>
  <c r="E175" i="49"/>
  <c r="E174" i="49"/>
  <c r="E173" i="49"/>
  <c r="E172" i="49"/>
  <c r="E171" i="49"/>
  <c r="E170" i="49"/>
  <c r="E169" i="49"/>
  <c r="E168" i="49"/>
  <c r="E167" i="49"/>
  <c r="E166" i="49"/>
  <c r="E165" i="49"/>
  <c r="E164" i="49"/>
  <c r="E163" i="49"/>
  <c r="E161" i="49"/>
  <c r="E160" i="49"/>
  <c r="E159" i="49"/>
  <c r="E158" i="49"/>
  <c r="E157" i="49"/>
  <c r="E156" i="49"/>
  <c r="E155" i="49"/>
  <c r="E154" i="49"/>
  <c r="E153" i="49"/>
  <c r="E152" i="49"/>
  <c r="E151" i="49"/>
  <c r="E150" i="49"/>
  <c r="E149" i="49"/>
  <c r="E148" i="49"/>
  <c r="E147" i="49"/>
  <c r="E146" i="49"/>
  <c r="E145" i="49"/>
  <c r="E144" i="49"/>
  <c r="E143" i="49"/>
  <c r="E142" i="49"/>
  <c r="E141" i="49"/>
  <c r="E140" i="49"/>
  <c r="E139" i="49"/>
  <c r="E138" i="49"/>
  <c r="E137" i="49"/>
  <c r="E136" i="49"/>
  <c r="E135" i="49"/>
  <c r="E134" i="49"/>
  <c r="E133" i="49"/>
  <c r="E132" i="49"/>
  <c r="E131" i="49"/>
  <c r="E130" i="49"/>
  <c r="E129" i="49"/>
  <c r="E128" i="49"/>
  <c r="E127" i="49"/>
  <c r="E126" i="49"/>
  <c r="E125" i="49"/>
  <c r="E124" i="49"/>
  <c r="E123" i="49"/>
  <c r="E122" i="49"/>
  <c r="E121" i="49"/>
  <c r="E120" i="49"/>
  <c r="E119" i="49"/>
  <c r="E118" i="49"/>
  <c r="E117" i="49"/>
  <c r="E116" i="49"/>
  <c r="E115" i="49"/>
  <c r="E114" i="49"/>
  <c r="E113" i="49"/>
  <c r="E112" i="49"/>
  <c r="E111" i="49"/>
  <c r="E110" i="49"/>
  <c r="E109" i="49"/>
  <c r="E108" i="49"/>
  <c r="E107" i="49"/>
  <c r="E106" i="49"/>
  <c r="E105" i="49"/>
  <c r="E104" i="49"/>
  <c r="E103" i="49"/>
  <c r="E102" i="49"/>
  <c r="E101" i="49"/>
  <c r="E100" i="49"/>
  <c r="E99" i="49"/>
  <c r="E98" i="49"/>
  <c r="E97" i="49"/>
  <c r="E96" i="49"/>
  <c r="E95" i="49"/>
  <c r="E94" i="49"/>
  <c r="E93" i="49"/>
  <c r="E92" i="49"/>
  <c r="E91" i="49"/>
  <c r="E90" i="49"/>
  <c r="E89" i="49"/>
  <c r="E88" i="49"/>
  <c r="E87" i="49"/>
  <c r="E86" i="49"/>
  <c r="E85" i="49"/>
  <c r="E84" i="49"/>
  <c r="E83" i="49"/>
  <c r="E82" i="49"/>
  <c r="E81" i="49"/>
  <c r="E80" i="49"/>
  <c r="E79" i="49"/>
  <c r="E78" i="49"/>
  <c r="E77" i="49"/>
  <c r="E76" i="49"/>
  <c r="E75" i="49"/>
  <c r="E74" i="49"/>
  <c r="E73" i="49"/>
  <c r="E72" i="49"/>
  <c r="E71" i="49"/>
  <c r="E70" i="49"/>
  <c r="E69" i="49"/>
  <c r="E68" i="49"/>
  <c r="E67" i="49"/>
  <c r="E66" i="49"/>
  <c r="E65" i="49"/>
  <c r="E64" i="49"/>
  <c r="E63" i="49"/>
  <c r="E62" i="49"/>
  <c r="E61" i="49"/>
  <c r="E60" i="49"/>
  <c r="E59" i="49"/>
  <c r="E58" i="49"/>
  <c r="E57" i="49"/>
  <c r="E56" i="49"/>
  <c r="E55" i="49"/>
  <c r="E54" i="49"/>
  <c r="E53" i="49"/>
  <c r="E52" i="49"/>
  <c r="E51" i="49"/>
  <c r="E50" i="49"/>
  <c r="E49" i="49"/>
  <c r="E48" i="49"/>
  <c r="E47" i="49"/>
  <c r="E46" i="49"/>
  <c r="E45" i="49"/>
  <c r="E44" i="49"/>
  <c r="E43" i="49"/>
  <c r="E42" i="49"/>
  <c r="E41" i="49"/>
  <c r="E40" i="49"/>
  <c r="E39" i="49"/>
  <c r="E38" i="49"/>
  <c r="E37" i="49"/>
  <c r="E36" i="49"/>
  <c r="E35" i="49"/>
  <c r="E34" i="49"/>
  <c r="E33" i="49"/>
  <c r="E32" i="49"/>
  <c r="E31" i="49"/>
  <c r="E30" i="49"/>
  <c r="E29" i="49"/>
  <c r="E28" i="49"/>
  <c r="E27" i="49"/>
  <c r="E26" i="49"/>
  <c r="E25" i="49"/>
  <c r="E24" i="49"/>
  <c r="E23" i="49"/>
  <c r="E22" i="49"/>
  <c r="E21" i="49"/>
  <c r="E20" i="49"/>
  <c r="E19" i="49"/>
  <c r="E18" i="49"/>
  <c r="E17" i="49"/>
  <c r="E16" i="49"/>
  <c r="E15" i="49"/>
  <c r="E14" i="49"/>
  <c r="E13" i="49"/>
  <c r="E12" i="49"/>
  <c r="E11" i="49"/>
  <c r="E10" i="49"/>
  <c r="E9" i="49"/>
  <c r="E8" i="49"/>
  <c r="E7" i="49"/>
  <c r="E6" i="49"/>
  <c r="E5" i="49"/>
  <c r="E4" i="49"/>
  <c r="E3" i="49"/>
  <c r="E2" i="49"/>
  <c r="C528" i="49"/>
  <c r="D28" i="22"/>
  <c r="AI67" i="22"/>
  <c r="AE29" i="63"/>
  <c r="J323" i="49" l="1"/>
  <c r="J408" i="49"/>
  <c r="J358" i="49"/>
  <c r="J383" i="49"/>
  <c r="F51" i="65"/>
  <c r="AG51" i="22" s="1"/>
  <c r="G25" i="65"/>
  <c r="AH25" i="22" s="1"/>
  <c r="E18" i="65"/>
  <c r="AF18" i="22" s="1"/>
  <c r="F111" i="65"/>
  <c r="AG111" i="22" s="1"/>
  <c r="M5" i="69"/>
  <c r="D5" i="62"/>
  <c r="B18" i="68" s="1"/>
  <c r="M5" i="22"/>
  <c r="F5" i="62"/>
  <c r="B33" i="68" s="1"/>
  <c r="I5" i="69"/>
  <c r="AO5" i="63"/>
  <c r="AO5" i="69"/>
  <c r="I5" i="63"/>
  <c r="E53" i="65"/>
  <c r="AF53" i="22" s="1"/>
  <c r="J28" i="22"/>
  <c r="E14" i="64"/>
  <c r="T14" i="22" s="1"/>
  <c r="E99" i="65"/>
  <c r="AF99" i="22" s="1"/>
  <c r="K28" i="22"/>
  <c r="R28" i="22"/>
  <c r="E102" i="65"/>
  <c r="AF102" i="22" s="1"/>
  <c r="H28" i="22"/>
  <c r="I28" i="22"/>
  <c r="E13" i="64"/>
  <c r="T13" i="22" s="1"/>
  <c r="Q3" i="63"/>
  <c r="E100" i="64"/>
  <c r="T100" i="22" s="1"/>
  <c r="E58" i="65"/>
  <c r="AF58" i="22" s="1"/>
  <c r="F17" i="65"/>
  <c r="AG17" i="22" s="1"/>
  <c r="F102" i="65"/>
  <c r="AG102" i="22" s="1"/>
  <c r="Z3" i="63"/>
  <c r="E28" i="22"/>
  <c r="AI29" i="22"/>
  <c r="AJ87" i="22"/>
  <c r="AK87" i="22" s="1"/>
  <c r="AN87" i="22" s="1"/>
  <c r="AJ82" i="22"/>
  <c r="AK82" i="22" s="1"/>
  <c r="AN82" i="22" s="1"/>
  <c r="E19" i="64"/>
  <c r="T19" i="22" s="1"/>
  <c r="F128" i="65"/>
  <c r="AG128" i="22" s="1"/>
  <c r="E128" i="65"/>
  <c r="G128" i="64"/>
  <c r="V128" i="22" s="1"/>
  <c r="F128" i="64"/>
  <c r="U128" i="22" s="1"/>
  <c r="E128" i="64"/>
  <c r="J128" i="64"/>
  <c r="Y128" i="22" s="1"/>
  <c r="I128" i="64"/>
  <c r="X128" i="22" s="1"/>
  <c r="H128" i="64"/>
  <c r="W128" i="22" s="1"/>
  <c r="K128" i="64"/>
  <c r="Z128" i="22" s="1"/>
  <c r="AX29" i="63"/>
  <c r="E27" i="64"/>
  <c r="T27" i="22" s="1"/>
  <c r="Z28" i="22"/>
  <c r="AW29" i="69"/>
  <c r="AE29" i="22"/>
  <c r="AE67" i="22"/>
  <c r="AA28" i="22"/>
  <c r="AF28" i="22"/>
  <c r="M28" i="64"/>
  <c r="AL29" i="69"/>
  <c r="BB29" i="69"/>
  <c r="AT29" i="63"/>
  <c r="F28" i="64"/>
  <c r="N28" i="64"/>
  <c r="H5" i="22"/>
  <c r="AS5" i="69"/>
  <c r="BA5" i="69"/>
  <c r="AK5" i="69"/>
  <c r="D8" i="62"/>
  <c r="B21" i="68" s="1"/>
  <c r="E5" i="63"/>
  <c r="D18" i="62"/>
  <c r="B31" i="68" s="1"/>
  <c r="J5" i="22"/>
  <c r="R5" i="22"/>
  <c r="M5" i="63"/>
  <c r="AC5" i="63"/>
  <c r="B4" i="68"/>
  <c r="B12" i="68"/>
  <c r="AC5" i="69"/>
  <c r="BI5" i="69"/>
  <c r="D10" i="62"/>
  <c r="B23" i="68" s="1"/>
  <c r="F5" i="22"/>
  <c r="D6" i="62"/>
  <c r="B19" i="68" s="1"/>
  <c r="D14" i="62"/>
  <c r="B27" i="68" s="1"/>
  <c r="F4" i="62"/>
  <c r="B32" i="68" s="1"/>
  <c r="J523" i="49" s="1"/>
  <c r="S59" i="22"/>
  <c r="L28" i="22"/>
  <c r="S28" i="22" s="1"/>
  <c r="T28" i="22"/>
  <c r="S67" i="22"/>
  <c r="M28" i="22"/>
  <c r="P28" i="22"/>
  <c r="S78" i="22"/>
  <c r="Q28" i="22"/>
  <c r="B10" i="68"/>
  <c r="B2" i="68"/>
  <c r="D5" i="22"/>
  <c r="BA5" i="63"/>
  <c r="F16" i="62"/>
  <c r="B44" i="68" s="1"/>
  <c r="U5" i="69"/>
  <c r="F12" i="62"/>
  <c r="B40" i="68" s="1"/>
  <c r="AE59" i="22"/>
  <c r="AI59" i="22"/>
  <c r="S35" i="22"/>
  <c r="AI35" i="22"/>
  <c r="AE78" i="22"/>
  <c r="AD28" i="22"/>
  <c r="AI78" i="22"/>
  <c r="J29" i="63"/>
  <c r="R29" i="63"/>
  <c r="AG29" i="63"/>
  <c r="S29" i="63"/>
  <c r="AI29" i="63"/>
  <c r="AY29" i="63"/>
  <c r="M29" i="63"/>
  <c r="AH29" i="63"/>
  <c r="G29" i="63"/>
  <c r="K29" i="63"/>
  <c r="W29" i="63"/>
  <c r="BC29" i="63"/>
  <c r="N29" i="63"/>
  <c r="AS29" i="63"/>
  <c r="AW29" i="63"/>
  <c r="BA29" i="63"/>
  <c r="BE29" i="63"/>
  <c r="AM29" i="63"/>
  <c r="AD29" i="63"/>
  <c r="AO29" i="63"/>
  <c r="BJ29" i="63"/>
  <c r="BK29" i="63"/>
  <c r="I29" i="63"/>
  <c r="AC29" i="63"/>
  <c r="AP29" i="63"/>
  <c r="BB29" i="63"/>
  <c r="G28" i="64"/>
  <c r="H28" i="64"/>
  <c r="O28" i="64"/>
  <c r="P28" i="64"/>
  <c r="B14" i="68"/>
  <c r="U5" i="63"/>
  <c r="B6" i="68"/>
  <c r="P5" i="22"/>
  <c r="AK5" i="63"/>
  <c r="D12" i="62"/>
  <c r="B25" i="68" s="1"/>
  <c r="E5" i="69"/>
  <c r="E29" i="69"/>
  <c r="M29" i="69"/>
  <c r="AH29" i="69"/>
  <c r="AP29" i="69"/>
  <c r="AX29" i="69"/>
  <c r="BF29" i="69"/>
  <c r="K29" i="69"/>
  <c r="BC29" i="69"/>
  <c r="R29" i="69"/>
  <c r="N29" i="69"/>
  <c r="AK29" i="69"/>
  <c r="AI29" i="69"/>
  <c r="I29" i="69"/>
  <c r="U29" i="69"/>
  <c r="AC29" i="69"/>
  <c r="AS29" i="69"/>
  <c r="BA29" i="69"/>
  <c r="BI29" i="69"/>
  <c r="AY29" i="69"/>
  <c r="AD29" i="69"/>
  <c r="AT29" i="69"/>
  <c r="BG29" i="69"/>
  <c r="O29" i="69"/>
  <c r="AM29" i="69"/>
  <c r="BK29" i="69"/>
  <c r="E47" i="65"/>
  <c r="G132" i="65"/>
  <c r="E12" i="64"/>
  <c r="E73" i="64"/>
  <c r="E127" i="64"/>
  <c r="G47" i="65"/>
  <c r="AH47" i="22" s="1"/>
  <c r="E22" i="65"/>
  <c r="F49" i="65"/>
  <c r="AG49" i="22" s="1"/>
  <c r="F96" i="65"/>
  <c r="AG96" i="22" s="1"/>
  <c r="F27" i="65"/>
  <c r="AG27" i="22" s="1"/>
  <c r="F99" i="65"/>
  <c r="AG99" i="22" s="1"/>
  <c r="F11" i="65"/>
  <c r="AG11" i="22" s="1"/>
  <c r="F98" i="65"/>
  <c r="AG98" i="22" s="1"/>
  <c r="A17" i="68"/>
  <c r="E3" i="63"/>
  <c r="M3" i="63"/>
  <c r="A19" i="68"/>
  <c r="A21" i="68"/>
  <c r="U3" i="63"/>
  <c r="A23" i="68"/>
  <c r="AC3" i="63"/>
  <c r="A25" i="68"/>
  <c r="AK3" i="63"/>
  <c r="AS3" i="63"/>
  <c r="A27" i="68"/>
  <c r="A29" i="68"/>
  <c r="BA3" i="63"/>
  <c r="BI3" i="63"/>
  <c r="A31" i="68"/>
  <c r="AJ86" i="22"/>
  <c r="AK86" i="22" s="1"/>
  <c r="AN86" i="22" s="1"/>
  <c r="AJ85" i="22"/>
  <c r="AK85" i="22" s="1"/>
  <c r="AN85" i="22" s="1"/>
  <c r="G116" i="65"/>
  <c r="G99" i="65"/>
  <c r="AH99" i="22" s="1"/>
  <c r="G95" i="65"/>
  <c r="AH95" i="22" s="1"/>
  <c r="E90" i="65"/>
  <c r="G17" i="65"/>
  <c r="E10" i="65"/>
  <c r="F127" i="65"/>
  <c r="F116" i="65"/>
  <c r="E113" i="65"/>
  <c r="F109" i="65"/>
  <c r="G100" i="65"/>
  <c r="AH100" i="22" s="1"/>
  <c r="E98" i="65"/>
  <c r="F95" i="65"/>
  <c r="AG95" i="22" s="1"/>
  <c r="G74" i="65"/>
  <c r="G49" i="65"/>
  <c r="AH49" i="22" s="1"/>
  <c r="F48" i="65"/>
  <c r="AG48" i="22" s="1"/>
  <c r="G45" i="65"/>
  <c r="E26" i="65"/>
  <c r="F22" i="65"/>
  <c r="AG22" i="22" s="1"/>
  <c r="G18" i="65"/>
  <c r="AH18" i="22" s="1"/>
  <c r="E132" i="65"/>
  <c r="E116" i="65"/>
  <c r="E109" i="65"/>
  <c r="F100" i="65"/>
  <c r="AG100" i="22" s="1"/>
  <c r="G97" i="65"/>
  <c r="AH97" i="22" s="1"/>
  <c r="E95" i="65"/>
  <c r="E73" i="65"/>
  <c r="G51" i="65"/>
  <c r="E48" i="65"/>
  <c r="F23" i="65"/>
  <c r="AG23" i="22" s="1"/>
  <c r="G19" i="65"/>
  <c r="AH19" i="22" s="1"/>
  <c r="E17" i="65"/>
  <c r="G10" i="65"/>
  <c r="F55" i="65"/>
  <c r="AG55" i="22" s="1"/>
  <c r="G52" i="65"/>
  <c r="AH52" i="22" s="1"/>
  <c r="E49" i="65"/>
  <c r="E45" i="65"/>
  <c r="F25" i="65"/>
  <c r="F19" i="65"/>
  <c r="AG19" i="22" s="1"/>
  <c r="E13" i="65"/>
  <c r="E10" i="64"/>
  <c r="E15" i="64"/>
  <c r="E125" i="64"/>
  <c r="E132" i="64"/>
  <c r="E111" i="64"/>
  <c r="E109" i="64"/>
  <c r="E99" i="64"/>
  <c r="E51" i="64"/>
  <c r="E21" i="64"/>
  <c r="E95" i="64"/>
  <c r="AJ80" i="22"/>
  <c r="AK80" i="22" s="1"/>
  <c r="AN80" i="22" s="1"/>
  <c r="AJ79" i="22"/>
  <c r="AJ124" i="22"/>
  <c r="AK124" i="22" s="1"/>
  <c r="AN124" i="22" s="1"/>
  <c r="AJ129" i="22"/>
  <c r="F125" i="65"/>
  <c r="AG125" i="22" s="1"/>
  <c r="F113" i="65"/>
  <c r="G109" i="65"/>
  <c r="F94" i="65"/>
  <c r="G73" i="65"/>
  <c r="F58" i="65"/>
  <c r="AG58" i="22" s="1"/>
  <c r="G53" i="65"/>
  <c r="AH53" i="22" s="1"/>
  <c r="E51" i="65"/>
  <c r="F47" i="65"/>
  <c r="AG47" i="22" s="1"/>
  <c r="G27" i="65"/>
  <c r="AH27" i="22" s="1"/>
  <c r="E25" i="65"/>
  <c r="F21" i="65"/>
  <c r="E14" i="65"/>
  <c r="G119" i="65"/>
  <c r="F73" i="65"/>
  <c r="G54" i="65"/>
  <c r="AH54" i="22" s="1"/>
  <c r="E21" i="65"/>
  <c r="G13" i="65"/>
  <c r="AH13" i="22" s="1"/>
  <c r="E11" i="65"/>
  <c r="E127" i="65"/>
  <c r="F119" i="65"/>
  <c r="F110" i="65"/>
  <c r="AG110" i="22" s="1"/>
  <c r="G90" i="65"/>
  <c r="F54" i="65"/>
  <c r="AG54" i="22" s="1"/>
  <c r="F45" i="65"/>
  <c r="F13" i="65"/>
  <c r="AG13" i="22" s="1"/>
  <c r="F122" i="65"/>
  <c r="E119" i="65"/>
  <c r="E110" i="65"/>
  <c r="F101" i="65"/>
  <c r="AG101" i="22" s="1"/>
  <c r="G98" i="65"/>
  <c r="AH98" i="22" s="1"/>
  <c r="E96" i="65"/>
  <c r="E74" i="65"/>
  <c r="E23" i="65"/>
  <c r="F14" i="65"/>
  <c r="AG14" i="22" s="1"/>
  <c r="E23" i="64"/>
  <c r="E18" i="64"/>
  <c r="E11" i="64"/>
  <c r="E113" i="64"/>
  <c r="E98" i="64"/>
  <c r="E97" i="64"/>
  <c r="E74" i="64"/>
  <c r="E94" i="64"/>
  <c r="AJ7" i="22"/>
  <c r="AJ81" i="22"/>
  <c r="AK81" i="22" s="1"/>
  <c r="AN81" i="22" s="1"/>
  <c r="AJ88" i="22"/>
  <c r="AK88" i="22" s="1"/>
  <c r="AN88" i="22" s="1"/>
  <c r="G127" i="65"/>
  <c r="E111" i="65"/>
  <c r="E101" i="65"/>
  <c r="E97" i="65"/>
  <c r="E55" i="65"/>
  <c r="F52" i="65"/>
  <c r="AG52" i="22" s="1"/>
  <c r="G48" i="65"/>
  <c r="AH48" i="22" s="1"/>
  <c r="E46" i="65"/>
  <c r="F26" i="65"/>
  <c r="AG26" i="22" s="1"/>
  <c r="G22" i="65"/>
  <c r="AH22" i="22" s="1"/>
  <c r="E19" i="65"/>
  <c r="G12" i="65"/>
  <c r="AH12" i="22" s="1"/>
  <c r="E125" i="65"/>
  <c r="F53" i="65"/>
  <c r="AG53" i="22" s="1"/>
  <c r="E15" i="65"/>
  <c r="F12" i="65"/>
  <c r="AG12" i="22" s="1"/>
  <c r="G111" i="65"/>
  <c r="AH111" i="22" s="1"/>
  <c r="F74" i="65"/>
  <c r="G55" i="65"/>
  <c r="AH55" i="22" s="1"/>
  <c r="G46" i="65"/>
  <c r="AH46" i="22" s="1"/>
  <c r="E27" i="65"/>
  <c r="G14" i="65"/>
  <c r="AH14" i="22" s="1"/>
  <c r="E12" i="65"/>
  <c r="G102" i="65"/>
  <c r="AH102" i="22" s="1"/>
  <c r="E100" i="65"/>
  <c r="F97" i="65"/>
  <c r="AG97" i="22" s="1"/>
  <c r="G94" i="65"/>
  <c r="F90" i="65"/>
  <c r="E54" i="65"/>
  <c r="F46" i="65"/>
  <c r="AG46" i="22" s="1"/>
  <c r="G15" i="65"/>
  <c r="AH15" i="22" s="1"/>
  <c r="F10" i="65"/>
  <c r="E52" i="64"/>
  <c r="E119" i="64"/>
  <c r="E110" i="64"/>
  <c r="E101" i="64"/>
  <c r="E122" i="64"/>
  <c r="E96" i="64"/>
  <c r="E53" i="64"/>
  <c r="E46" i="64"/>
  <c r="E45" i="64"/>
  <c r="E54" i="64"/>
  <c r="E22" i="64"/>
  <c r="E17" i="64"/>
  <c r="E48" i="64"/>
  <c r="E25" i="64"/>
  <c r="E49" i="64"/>
  <c r="E47" i="64"/>
  <c r="E116" i="64"/>
  <c r="E102" i="64"/>
  <c r="G21" i="65"/>
  <c r="G113" i="65"/>
  <c r="G101" i="65"/>
  <c r="AH101" i="22" s="1"/>
  <c r="G122" i="65"/>
  <c r="E94" i="65"/>
  <c r="F15" i="65"/>
  <c r="AG15" i="22" s="1"/>
  <c r="AJ84" i="22"/>
  <c r="AK84" i="22" s="1"/>
  <c r="AN84" i="22" s="1"/>
  <c r="AJ83" i="22"/>
  <c r="AK83" i="22" s="1"/>
  <c r="AN83" i="22" s="1"/>
  <c r="F29" i="63"/>
  <c r="E55" i="64"/>
  <c r="E58" i="64"/>
  <c r="E90" i="64"/>
  <c r="E26" i="64"/>
  <c r="G11" i="65"/>
  <c r="AH11" i="22" s="1"/>
  <c r="G26" i="65"/>
  <c r="AH26" i="22" s="1"/>
  <c r="G58" i="65"/>
  <c r="AH58" i="22" s="1"/>
  <c r="F18" i="65"/>
  <c r="AG18" i="22" s="1"/>
  <c r="G23" i="65"/>
  <c r="AH23" i="22" s="1"/>
  <c r="E52" i="65"/>
  <c r="G96" i="65"/>
  <c r="AH96" i="22" s="1"/>
  <c r="F132" i="65"/>
  <c r="E122" i="65"/>
  <c r="E29" i="63"/>
  <c r="R3" i="63"/>
  <c r="A35" i="68"/>
  <c r="AH3" i="63"/>
  <c r="A39" i="68"/>
  <c r="A43" i="68"/>
  <c r="AX3" i="63"/>
  <c r="AL3" i="63"/>
  <c r="A30" i="68"/>
  <c r="J231" i="49" s="1"/>
  <c r="A45" i="68"/>
  <c r="N132" i="64"/>
  <c r="I127" i="64"/>
  <c r="G127" i="64"/>
  <c r="I125" i="64"/>
  <c r="X125" i="22" s="1"/>
  <c r="K122" i="64"/>
  <c r="H122" i="64"/>
  <c r="F122" i="64"/>
  <c r="O119" i="64"/>
  <c r="M119" i="64"/>
  <c r="J119" i="64"/>
  <c r="G119" i="64"/>
  <c r="O116" i="64"/>
  <c r="M116" i="64"/>
  <c r="K116" i="64"/>
  <c r="I116" i="64"/>
  <c r="G116" i="64"/>
  <c r="N113" i="64"/>
  <c r="K113" i="64"/>
  <c r="I113" i="64"/>
  <c r="F113" i="64"/>
  <c r="M111" i="64"/>
  <c r="AB111" i="22" s="1"/>
  <c r="J111" i="64"/>
  <c r="Y111" i="22" s="1"/>
  <c r="G111" i="64"/>
  <c r="V111" i="22" s="1"/>
  <c r="J110" i="64"/>
  <c r="Y110" i="22" s="1"/>
  <c r="G110" i="64"/>
  <c r="V110" i="22" s="1"/>
  <c r="N109" i="64"/>
  <c r="K109" i="64"/>
  <c r="K102" i="64"/>
  <c r="Z102" i="22" s="1"/>
  <c r="H102" i="64"/>
  <c r="W102" i="22" s="1"/>
  <c r="O101" i="64"/>
  <c r="AD101" i="22" s="1"/>
  <c r="L101" i="64"/>
  <c r="AA101" i="22" s="1"/>
  <c r="O100" i="64"/>
  <c r="AD100" i="22" s="1"/>
  <c r="L100" i="64"/>
  <c r="AA100" i="22" s="1"/>
  <c r="I100" i="64"/>
  <c r="X100" i="22" s="1"/>
  <c r="F100" i="64"/>
  <c r="U100" i="22" s="1"/>
  <c r="L99" i="64"/>
  <c r="AA99" i="22" s="1"/>
  <c r="O98" i="64"/>
  <c r="AD98" i="22" s="1"/>
  <c r="L98" i="64"/>
  <c r="AA98" i="22" s="1"/>
  <c r="I98" i="64"/>
  <c r="X98" i="22" s="1"/>
  <c r="F98" i="64"/>
  <c r="U98" i="22" s="1"/>
  <c r="I97" i="64"/>
  <c r="X97" i="22" s="1"/>
  <c r="F97" i="64"/>
  <c r="U97" i="22" s="1"/>
  <c r="M96" i="64"/>
  <c r="AB96" i="22" s="1"/>
  <c r="J96" i="64"/>
  <c r="Y96" i="22" s="1"/>
  <c r="M95" i="64"/>
  <c r="AB95" i="22" s="1"/>
  <c r="K95" i="64"/>
  <c r="Z95" i="22" s="1"/>
  <c r="F95" i="64"/>
  <c r="U95" i="22" s="1"/>
  <c r="H94" i="64"/>
  <c r="O132" i="64"/>
  <c r="M132" i="64"/>
  <c r="J132" i="64"/>
  <c r="F132" i="64"/>
  <c r="M127" i="64"/>
  <c r="K127" i="64"/>
  <c r="F127" i="64"/>
  <c r="H125" i="64"/>
  <c r="W125" i="22" s="1"/>
  <c r="O122" i="64"/>
  <c r="M122" i="64"/>
  <c r="L119" i="64"/>
  <c r="L116" i="64"/>
  <c r="H116" i="64"/>
  <c r="H113" i="64"/>
  <c r="L111" i="64"/>
  <c r="AA111" i="22" s="1"/>
  <c r="I111" i="64"/>
  <c r="X111" i="22" s="1"/>
  <c r="F111" i="64"/>
  <c r="U111" i="22" s="1"/>
  <c r="F110" i="64"/>
  <c r="U110" i="22" s="1"/>
  <c r="M109" i="64"/>
  <c r="J109" i="64"/>
  <c r="G109" i="64"/>
  <c r="N102" i="64"/>
  <c r="AC102" i="22" s="1"/>
  <c r="G102" i="64"/>
  <c r="V102" i="22" s="1"/>
  <c r="N101" i="64"/>
  <c r="AC101" i="22" s="1"/>
  <c r="K101" i="64"/>
  <c r="Z101" i="22" s="1"/>
  <c r="H101" i="64"/>
  <c r="W101" i="22" s="1"/>
  <c r="K100" i="64"/>
  <c r="Z100" i="22" s="1"/>
  <c r="H100" i="64"/>
  <c r="W100" i="22" s="1"/>
  <c r="O99" i="64"/>
  <c r="AD99" i="22" s="1"/>
  <c r="K99" i="64"/>
  <c r="Z99" i="22" s="1"/>
  <c r="H99" i="64"/>
  <c r="W99" i="22" s="1"/>
  <c r="K98" i="64"/>
  <c r="Z98" i="22" s="1"/>
  <c r="H98" i="64"/>
  <c r="W98" i="22" s="1"/>
  <c r="O97" i="64"/>
  <c r="AD97" i="22" s="1"/>
  <c r="L97" i="64"/>
  <c r="AA97" i="22" s="1"/>
  <c r="O96" i="64"/>
  <c r="AD96" i="22" s="1"/>
  <c r="L96" i="64"/>
  <c r="AA96" i="22" s="1"/>
  <c r="I96" i="64"/>
  <c r="X96" i="22" s="1"/>
  <c r="F96" i="64"/>
  <c r="U96" i="22" s="1"/>
  <c r="J95" i="64"/>
  <c r="Y95" i="22" s="1"/>
  <c r="H95" i="64"/>
  <c r="W95" i="22" s="1"/>
  <c r="O94" i="64"/>
  <c r="M94" i="64"/>
  <c r="J94" i="64"/>
  <c r="G94" i="64"/>
  <c r="L90" i="64"/>
  <c r="I90" i="64"/>
  <c r="F90" i="64"/>
  <c r="N74" i="64"/>
  <c r="J74" i="64"/>
  <c r="H74" i="64"/>
  <c r="O73" i="64"/>
  <c r="L73" i="64"/>
  <c r="G73" i="64"/>
  <c r="H132" i="64"/>
  <c r="N127" i="64"/>
  <c r="J125" i="64"/>
  <c r="Y125" i="22" s="1"/>
  <c r="N122" i="64"/>
  <c r="I122" i="64"/>
  <c r="L113" i="64"/>
  <c r="N111" i="64"/>
  <c r="AC111" i="22" s="1"/>
  <c r="K110" i="64"/>
  <c r="Z110" i="22" s="1"/>
  <c r="O109" i="64"/>
  <c r="H109" i="64"/>
  <c r="L102" i="64"/>
  <c r="AA102" i="22" s="1"/>
  <c r="F102" i="64"/>
  <c r="U102" i="22" s="1"/>
  <c r="I101" i="64"/>
  <c r="X101" i="22" s="1"/>
  <c r="M100" i="64"/>
  <c r="AB100" i="22" s="1"/>
  <c r="I99" i="64"/>
  <c r="X99" i="22" s="1"/>
  <c r="M98" i="64"/>
  <c r="AB98" i="22" s="1"/>
  <c r="J97" i="64"/>
  <c r="Y97" i="22" s="1"/>
  <c r="N96" i="64"/>
  <c r="AC96" i="22" s="1"/>
  <c r="G96" i="64"/>
  <c r="V96" i="22" s="1"/>
  <c r="L95" i="64"/>
  <c r="AA95" i="22" s="1"/>
  <c r="G95" i="64"/>
  <c r="V95" i="22" s="1"/>
  <c r="K94" i="64"/>
  <c r="F94" i="64"/>
  <c r="M90" i="64"/>
  <c r="H90" i="64"/>
  <c r="K74" i="64"/>
  <c r="G74" i="64"/>
  <c r="M73" i="64"/>
  <c r="I73" i="64"/>
  <c r="N58" i="64"/>
  <c r="AC58" i="22" s="1"/>
  <c r="J58" i="64"/>
  <c r="Y58" i="22" s="1"/>
  <c r="F58" i="64"/>
  <c r="U58" i="22" s="1"/>
  <c r="M55" i="64"/>
  <c r="AB55" i="22" s="1"/>
  <c r="G55" i="64"/>
  <c r="V55" i="22" s="1"/>
  <c r="L54" i="64"/>
  <c r="AA54" i="22" s="1"/>
  <c r="I54" i="64"/>
  <c r="X54" i="22" s="1"/>
  <c r="F54" i="64"/>
  <c r="U54" i="22" s="1"/>
  <c r="J53" i="64"/>
  <c r="Y53" i="22" s="1"/>
  <c r="G53" i="64"/>
  <c r="V53" i="22" s="1"/>
  <c r="K52" i="64"/>
  <c r="Z52" i="22" s="1"/>
  <c r="H52" i="64"/>
  <c r="W52" i="22" s="1"/>
  <c r="O51" i="64"/>
  <c r="K132" i="64"/>
  <c r="G132" i="64"/>
  <c r="H127" i="64"/>
  <c r="G125" i="64"/>
  <c r="V125" i="22" s="1"/>
  <c r="L122" i="64"/>
  <c r="G122" i="64"/>
  <c r="N119" i="64"/>
  <c r="I119" i="64"/>
  <c r="O113" i="64"/>
  <c r="J113" i="64"/>
  <c r="I110" i="64"/>
  <c r="X110" i="22" s="1"/>
  <c r="L109" i="64"/>
  <c r="F109" i="64"/>
  <c r="J102" i="64"/>
  <c r="Y102" i="22" s="1"/>
  <c r="M101" i="64"/>
  <c r="AB101" i="22" s="1"/>
  <c r="G101" i="64"/>
  <c r="V101" i="22" s="1"/>
  <c r="N99" i="64"/>
  <c r="AC99" i="22" s="1"/>
  <c r="G99" i="64"/>
  <c r="V99" i="22" s="1"/>
  <c r="N97" i="64"/>
  <c r="AC97" i="22" s="1"/>
  <c r="H97" i="64"/>
  <c r="W97" i="22" s="1"/>
  <c r="K96" i="64"/>
  <c r="Z96" i="22" s="1"/>
  <c r="O95" i="64"/>
  <c r="AD95" i="22" s="1"/>
  <c r="I95" i="64"/>
  <c r="X95" i="22" s="1"/>
  <c r="O74" i="64"/>
  <c r="F74" i="64"/>
  <c r="H73" i="64"/>
  <c r="M58" i="64"/>
  <c r="AB58" i="22" s="1"/>
  <c r="I58" i="64"/>
  <c r="X58" i="22" s="1"/>
  <c r="O55" i="64"/>
  <c r="AD55" i="22" s="1"/>
  <c r="J55" i="64"/>
  <c r="Y55" i="22" s="1"/>
  <c r="N54" i="64"/>
  <c r="AC54" i="22" s="1"/>
  <c r="K54" i="64"/>
  <c r="Z54" i="22" s="1"/>
  <c r="O53" i="64"/>
  <c r="AD53" i="22" s="1"/>
  <c r="L53" i="64"/>
  <c r="AA53" i="22" s="1"/>
  <c r="I53" i="64"/>
  <c r="X53" i="22" s="1"/>
  <c r="N52" i="64"/>
  <c r="AC52" i="22" s="1"/>
  <c r="J52" i="64"/>
  <c r="Y52" i="22" s="1"/>
  <c r="G52" i="64"/>
  <c r="V52" i="22" s="1"/>
  <c r="H51" i="64"/>
  <c r="F51" i="64"/>
  <c r="O49" i="64"/>
  <c r="AD49" i="22" s="1"/>
  <c r="L49" i="64"/>
  <c r="AA49" i="22" s="1"/>
  <c r="O48" i="64"/>
  <c r="AD48" i="22" s="1"/>
  <c r="L48" i="64"/>
  <c r="AA48" i="22" s="1"/>
  <c r="I48" i="64"/>
  <c r="X48" i="22" s="1"/>
  <c r="F48" i="64"/>
  <c r="U48" i="22" s="1"/>
  <c r="L47" i="64"/>
  <c r="AA47" i="22" s="1"/>
  <c r="O46" i="64"/>
  <c r="AD46" i="22" s="1"/>
  <c r="L46" i="64"/>
  <c r="AA46" i="22" s="1"/>
  <c r="H46" i="64"/>
  <c r="W46" i="22" s="1"/>
  <c r="O45" i="64"/>
  <c r="M45" i="64"/>
  <c r="J45" i="64"/>
  <c r="I27" i="64"/>
  <c r="X27" i="22" s="1"/>
  <c r="F27" i="64"/>
  <c r="U27" i="22" s="1"/>
  <c r="M26" i="64"/>
  <c r="AB26" i="22" s="1"/>
  <c r="J26" i="64"/>
  <c r="Y26" i="22" s="1"/>
  <c r="L25" i="64"/>
  <c r="M23" i="64"/>
  <c r="AB23" i="22" s="1"/>
  <c r="J23" i="64"/>
  <c r="Y23" i="22" s="1"/>
  <c r="M22" i="64"/>
  <c r="AB22" i="22" s="1"/>
  <c r="J22" i="64"/>
  <c r="Y22" i="22" s="1"/>
  <c r="G22" i="64"/>
  <c r="V22" i="22" s="1"/>
  <c r="N21" i="64"/>
  <c r="K21" i="64"/>
  <c r="N19" i="64"/>
  <c r="AC19" i="22" s="1"/>
  <c r="L19" i="64"/>
  <c r="AA19" i="22" s="1"/>
  <c r="K18" i="64"/>
  <c r="Z18" i="22" s="1"/>
  <c r="I18" i="64"/>
  <c r="X18" i="22" s="1"/>
  <c r="O17" i="64"/>
  <c r="J17" i="64"/>
  <c r="H17" i="64"/>
  <c r="J15" i="64"/>
  <c r="Y15" i="22" s="1"/>
  <c r="G15" i="64"/>
  <c r="V15" i="22" s="1"/>
  <c r="N14" i="64"/>
  <c r="AC14" i="22" s="1"/>
  <c r="K14" i="64"/>
  <c r="Z14" i="22" s="1"/>
  <c r="O13" i="64"/>
  <c r="AD13" i="22" s="1"/>
  <c r="L13" i="64"/>
  <c r="AA13" i="22" s="1"/>
  <c r="G13" i="64"/>
  <c r="V13" i="22" s="1"/>
  <c r="N12" i="64"/>
  <c r="AC12" i="22" s="1"/>
  <c r="K12" i="64"/>
  <c r="Z12" i="22" s="1"/>
  <c r="N11" i="64"/>
  <c r="AC11" i="22" s="1"/>
  <c r="K11" i="64"/>
  <c r="Z11" i="22" s="1"/>
  <c r="H11" i="64"/>
  <c r="W11" i="22" s="1"/>
  <c r="O10" i="64"/>
  <c r="K10" i="64"/>
  <c r="AJ69" i="22"/>
  <c r="AK69" i="22" s="1"/>
  <c r="AN69" i="22" s="1"/>
  <c r="AJ62" i="22"/>
  <c r="AK62" i="22" s="1"/>
  <c r="AN62" i="22" s="1"/>
  <c r="AJ60" i="22"/>
  <c r="AJ57" i="22"/>
  <c r="AK57" i="22" s="1"/>
  <c r="AN57" i="22" s="1"/>
  <c r="AJ52" i="22"/>
  <c r="AJ47" i="22"/>
  <c r="AJ42" i="22"/>
  <c r="AK42" i="22" s="1"/>
  <c r="AN42" i="22" s="1"/>
  <c r="AJ40" i="22"/>
  <c r="AK40" i="22" s="1"/>
  <c r="AN40" i="22" s="1"/>
  <c r="AJ38" i="22"/>
  <c r="AK38" i="22" s="1"/>
  <c r="AN38" i="22" s="1"/>
  <c r="AJ36" i="22"/>
  <c r="AJ31" i="22"/>
  <c r="AK31" i="22" s="1"/>
  <c r="AN31" i="22" s="1"/>
  <c r="AJ21" i="22"/>
  <c r="AJ17" i="22"/>
  <c r="AJ12" i="22"/>
  <c r="I132" i="64"/>
  <c r="O127" i="64"/>
  <c r="F119" i="64"/>
  <c r="J116" i="64"/>
  <c r="M113" i="64"/>
  <c r="O111" i="64"/>
  <c r="AD111" i="22" s="1"/>
  <c r="I109" i="64"/>
  <c r="N100" i="64"/>
  <c r="AC100" i="22" s="1"/>
  <c r="J99" i="64"/>
  <c r="Y99" i="22" s="1"/>
  <c r="G98" i="64"/>
  <c r="V98" i="22" s="1"/>
  <c r="L94" i="64"/>
  <c r="N90" i="64"/>
  <c r="K73" i="64"/>
  <c r="F73" i="64"/>
  <c r="H58" i="64"/>
  <c r="W58" i="22" s="1"/>
  <c r="L55" i="64"/>
  <c r="AA55" i="22" s="1"/>
  <c r="F55" i="64"/>
  <c r="U55" i="22" s="1"/>
  <c r="N53" i="64"/>
  <c r="AC53" i="22" s="1"/>
  <c r="M52" i="64"/>
  <c r="AB52" i="22" s="1"/>
  <c r="L51" i="64"/>
  <c r="H49" i="64"/>
  <c r="W49" i="22" s="1"/>
  <c r="N48" i="64"/>
  <c r="AC48" i="22" s="1"/>
  <c r="J48" i="64"/>
  <c r="Y48" i="22" s="1"/>
  <c r="O47" i="64"/>
  <c r="AD47" i="22" s="1"/>
  <c r="J47" i="64"/>
  <c r="Y47" i="22" s="1"/>
  <c r="F47" i="64"/>
  <c r="U47" i="22" s="1"/>
  <c r="K46" i="64"/>
  <c r="Z46" i="22" s="1"/>
  <c r="G45" i="64"/>
  <c r="N27" i="64"/>
  <c r="AC27" i="22" s="1"/>
  <c r="J27" i="64"/>
  <c r="Y27" i="22" s="1"/>
  <c r="O26" i="64"/>
  <c r="AD26" i="22" s="1"/>
  <c r="K26" i="64"/>
  <c r="Z26" i="22" s="1"/>
  <c r="G26" i="64"/>
  <c r="V26" i="22" s="1"/>
  <c r="J25" i="64"/>
  <c r="F25" i="64"/>
  <c r="L23" i="64"/>
  <c r="AA23" i="22" s="1"/>
  <c r="H23" i="64"/>
  <c r="W23" i="22" s="1"/>
  <c r="N22" i="64"/>
  <c r="AC22" i="22" s="1"/>
  <c r="I22" i="64"/>
  <c r="X22" i="22" s="1"/>
  <c r="O21" i="64"/>
  <c r="G21" i="64"/>
  <c r="M19" i="64"/>
  <c r="AB19" i="22" s="1"/>
  <c r="I19" i="64"/>
  <c r="X19" i="22" s="1"/>
  <c r="O18" i="64"/>
  <c r="AD18" i="22" s="1"/>
  <c r="L18" i="64"/>
  <c r="AA18" i="22" s="1"/>
  <c r="N17" i="64"/>
  <c r="L17" i="64"/>
  <c r="L15" i="64"/>
  <c r="AA15" i="22" s="1"/>
  <c r="H15" i="64"/>
  <c r="W15" i="22" s="1"/>
  <c r="M14" i="64"/>
  <c r="AB14" i="22" s="1"/>
  <c r="I14" i="64"/>
  <c r="X14" i="22" s="1"/>
  <c r="H13" i="64"/>
  <c r="W13" i="22" s="1"/>
  <c r="O12" i="64"/>
  <c r="AD12" i="22" s="1"/>
  <c r="J12" i="64"/>
  <c r="Y12" i="22" s="1"/>
  <c r="F12" i="64"/>
  <c r="U12" i="22" s="1"/>
  <c r="L11" i="64"/>
  <c r="AA11" i="22" s="1"/>
  <c r="G11" i="64"/>
  <c r="V11" i="22" s="1"/>
  <c r="M10" i="64"/>
  <c r="H10" i="64"/>
  <c r="L127" i="64"/>
  <c r="K111" i="64"/>
  <c r="Z111" i="22" s="1"/>
  <c r="H110" i="64"/>
  <c r="W110" i="22" s="1"/>
  <c r="O102" i="64"/>
  <c r="AD102" i="22" s="1"/>
  <c r="J100" i="64"/>
  <c r="Y100" i="22" s="1"/>
  <c r="F99" i="64"/>
  <c r="U99" i="22" s="1"/>
  <c r="M97" i="64"/>
  <c r="AB97" i="22" s="1"/>
  <c r="I94" i="64"/>
  <c r="K90" i="64"/>
  <c r="I74" i="64"/>
  <c r="J73" i="64"/>
  <c r="O58" i="64"/>
  <c r="AD58" i="22" s="1"/>
  <c r="G58" i="64"/>
  <c r="V58" i="22" s="1"/>
  <c r="K55" i="64"/>
  <c r="Z55" i="22" s="1"/>
  <c r="O54" i="64"/>
  <c r="AD54" i="22" s="1"/>
  <c r="J54" i="64"/>
  <c r="Y54" i="22" s="1"/>
  <c r="M53" i="64"/>
  <c r="AB53" i="22" s="1"/>
  <c r="H53" i="64"/>
  <c r="W53" i="22" s="1"/>
  <c r="L52" i="64"/>
  <c r="AA52" i="22" s="1"/>
  <c r="F52" i="64"/>
  <c r="U52" i="22" s="1"/>
  <c r="K51" i="64"/>
  <c r="G51" i="64"/>
  <c r="K49" i="64"/>
  <c r="Z49" i="22" s="1"/>
  <c r="G49" i="64"/>
  <c r="V49" i="22" s="1"/>
  <c r="M48" i="64"/>
  <c r="AB48" i="22" s="1"/>
  <c r="H48" i="64"/>
  <c r="W48" i="22" s="1"/>
  <c r="N47" i="64"/>
  <c r="AC47" i="22" s="1"/>
  <c r="I47" i="64"/>
  <c r="X47" i="22" s="1"/>
  <c r="J46" i="64"/>
  <c r="Y46" i="22" s="1"/>
  <c r="F46" i="64"/>
  <c r="U46" i="22" s="1"/>
  <c r="F45" i="64"/>
  <c r="M27" i="64"/>
  <c r="AB27" i="22" s="1"/>
  <c r="F26" i="64"/>
  <c r="U26" i="22" s="1"/>
  <c r="M25" i="64"/>
  <c r="I25" i="64"/>
  <c r="O23" i="64"/>
  <c r="AD23" i="22" s="1"/>
  <c r="K23" i="64"/>
  <c r="Z23" i="22" s="1"/>
  <c r="G23" i="64"/>
  <c r="V23" i="22" s="1"/>
  <c r="J21" i="64"/>
  <c r="F21" i="64"/>
  <c r="H19" i="64"/>
  <c r="W19" i="22" s="1"/>
  <c r="H18" i="64"/>
  <c r="W18" i="22" s="1"/>
  <c r="K17" i="64"/>
  <c r="O15" i="64"/>
  <c r="AD15" i="22" s="1"/>
  <c r="K15" i="64"/>
  <c r="Z15" i="22" s="1"/>
  <c r="F15" i="64"/>
  <c r="U15" i="22" s="1"/>
  <c r="L14" i="64"/>
  <c r="AA14" i="22" s="1"/>
  <c r="H14" i="64"/>
  <c r="W14" i="22" s="1"/>
  <c r="N13" i="64"/>
  <c r="AC13" i="22" s="1"/>
  <c r="K13" i="64"/>
  <c r="Z13" i="22" s="1"/>
  <c r="M12" i="64"/>
  <c r="AB12" i="22" s="1"/>
  <c r="I12" i="64"/>
  <c r="X12" i="22" s="1"/>
  <c r="O11" i="64"/>
  <c r="AD11" i="22" s="1"/>
  <c r="J11" i="64"/>
  <c r="Y11" i="22" s="1"/>
  <c r="F11" i="64"/>
  <c r="U11" i="22" s="1"/>
  <c r="L10" i="64"/>
  <c r="G10" i="64"/>
  <c r="AJ61" i="22"/>
  <c r="AK61" i="22" s="1"/>
  <c r="AN61" i="22" s="1"/>
  <c r="F125" i="64"/>
  <c r="U125" i="22" s="1"/>
  <c r="H119" i="64"/>
  <c r="I102" i="64"/>
  <c r="X102" i="22" s="1"/>
  <c r="M99" i="64"/>
  <c r="AB99" i="22" s="1"/>
  <c r="G97" i="64"/>
  <c r="V97" i="22" s="1"/>
  <c r="N94" i="64"/>
  <c r="G90" i="64"/>
  <c r="L74" i="64"/>
  <c r="K58" i="64"/>
  <c r="Z58" i="22" s="1"/>
  <c r="H55" i="64"/>
  <c r="W55" i="22" s="1"/>
  <c r="G54" i="64"/>
  <c r="V54" i="22" s="1"/>
  <c r="O52" i="64"/>
  <c r="AD52" i="22" s="1"/>
  <c r="M51" i="64"/>
  <c r="I49" i="64"/>
  <c r="X49" i="22" s="1"/>
  <c r="K47" i="64"/>
  <c r="Z47" i="22" s="1"/>
  <c r="M46" i="64"/>
  <c r="AB46" i="22" s="1"/>
  <c r="H45" i="64"/>
  <c r="H27" i="64"/>
  <c r="W27" i="22" s="1"/>
  <c r="I26" i="64"/>
  <c r="X26" i="22" s="1"/>
  <c r="F23" i="64"/>
  <c r="U23" i="22" s="1"/>
  <c r="H22" i="64"/>
  <c r="W22" i="22" s="1"/>
  <c r="I21" i="64"/>
  <c r="K19" i="64"/>
  <c r="Z19" i="22" s="1"/>
  <c r="N18" i="64"/>
  <c r="AC18" i="22" s="1"/>
  <c r="G18" i="64"/>
  <c r="V18" i="22" s="1"/>
  <c r="N15" i="64"/>
  <c r="AC15" i="22" s="1"/>
  <c r="G14" i="64"/>
  <c r="V14" i="22" s="1"/>
  <c r="J13" i="64"/>
  <c r="Y13" i="22" s="1"/>
  <c r="L12" i="64"/>
  <c r="AA12" i="22" s="1"/>
  <c r="F10" i="64"/>
  <c r="AJ64" i="22"/>
  <c r="AK64" i="22" s="1"/>
  <c r="AN64" i="22" s="1"/>
  <c r="AJ54" i="22"/>
  <c r="AJ48" i="22"/>
  <c r="AJ37" i="22"/>
  <c r="AK37" i="22" s="1"/>
  <c r="AN37" i="22" s="1"/>
  <c r="AJ13" i="22"/>
  <c r="L132" i="64"/>
  <c r="J127" i="64"/>
  <c r="J122" i="64"/>
  <c r="N116" i="64"/>
  <c r="G113" i="64"/>
  <c r="J101" i="64"/>
  <c r="Y101" i="22" s="1"/>
  <c r="N98" i="64"/>
  <c r="AC98" i="22" s="1"/>
  <c r="H96" i="64"/>
  <c r="W96" i="22" s="1"/>
  <c r="M54" i="64"/>
  <c r="AB54" i="22" s="1"/>
  <c r="K53" i="64"/>
  <c r="Z53" i="22" s="1"/>
  <c r="I52" i="64"/>
  <c r="X52" i="22" s="1"/>
  <c r="J51" i="64"/>
  <c r="N49" i="64"/>
  <c r="AC49" i="22" s="1"/>
  <c r="F49" i="64"/>
  <c r="U49" i="22" s="1"/>
  <c r="G48" i="64"/>
  <c r="V48" i="22" s="1"/>
  <c r="H47" i="64"/>
  <c r="W47" i="22" s="1"/>
  <c r="I46" i="64"/>
  <c r="X46" i="22" s="1"/>
  <c r="L45" i="64"/>
  <c r="O27" i="64"/>
  <c r="AD27" i="22" s="1"/>
  <c r="G27" i="64"/>
  <c r="V27" i="22" s="1"/>
  <c r="H26" i="64"/>
  <c r="W26" i="22" s="1"/>
  <c r="K25" i="64"/>
  <c r="N23" i="64"/>
  <c r="AC23" i="22" s="1"/>
  <c r="O22" i="64"/>
  <c r="AD22" i="22" s="1"/>
  <c r="F22" i="64"/>
  <c r="U22" i="22" s="1"/>
  <c r="H21" i="64"/>
  <c r="J19" i="64"/>
  <c r="Y19" i="22" s="1"/>
  <c r="M18" i="64"/>
  <c r="AB18" i="22" s="1"/>
  <c r="F18" i="64"/>
  <c r="U18" i="22" s="1"/>
  <c r="I17" i="64"/>
  <c r="M15" i="64"/>
  <c r="AB15" i="22" s="1"/>
  <c r="O14" i="64"/>
  <c r="AD14" i="22" s="1"/>
  <c r="F14" i="64"/>
  <c r="U14" i="22" s="1"/>
  <c r="I13" i="64"/>
  <c r="X13" i="22" s="1"/>
  <c r="M11" i="64"/>
  <c r="AB11" i="22" s="1"/>
  <c r="N10" i="64"/>
  <c r="AJ68" i="22"/>
  <c r="AJ63" i="22"/>
  <c r="AK63" i="22" s="1"/>
  <c r="AN63" i="22" s="1"/>
  <c r="AJ56" i="22"/>
  <c r="AK56" i="22" s="1"/>
  <c r="AN56" i="22" s="1"/>
  <c r="AJ53" i="22"/>
  <c r="AJ46" i="22"/>
  <c r="AJ39" i="22"/>
  <c r="AK39" i="22" s="1"/>
  <c r="AN39" i="22" s="1"/>
  <c r="AJ33" i="22"/>
  <c r="AK33" i="22" s="1"/>
  <c r="AN33" i="22" s="1"/>
  <c r="AJ27" i="22"/>
  <c r="AJ23" i="22"/>
  <c r="AJ18" i="22"/>
  <c r="AJ11" i="22"/>
  <c r="K125" i="64"/>
  <c r="Z125" i="22" s="1"/>
  <c r="F116" i="64"/>
  <c r="M102" i="64"/>
  <c r="AB102" i="22" s="1"/>
  <c r="K97" i="64"/>
  <c r="Z97" i="22" s="1"/>
  <c r="J90" i="64"/>
  <c r="N73" i="64"/>
  <c r="N55" i="64"/>
  <c r="AC55" i="22" s="1"/>
  <c r="I51" i="64"/>
  <c r="G47" i="64"/>
  <c r="V47" i="22" s="1"/>
  <c r="K45" i="64"/>
  <c r="L27" i="64"/>
  <c r="AA27" i="22" s="1"/>
  <c r="O25" i="64"/>
  <c r="M21" i="64"/>
  <c r="G19" i="64"/>
  <c r="V19" i="22" s="1"/>
  <c r="M17" i="64"/>
  <c r="H12" i="64"/>
  <c r="W12" i="22" s="1"/>
  <c r="J10" i="64"/>
  <c r="AJ66" i="22"/>
  <c r="AK66" i="22" s="1"/>
  <c r="AN66" i="22" s="1"/>
  <c r="AJ51" i="22"/>
  <c r="AJ41" i="22"/>
  <c r="AK41" i="22" s="1"/>
  <c r="AN41" i="22" s="1"/>
  <c r="AJ22" i="22"/>
  <c r="F101" i="64"/>
  <c r="U101" i="22" s="1"/>
  <c r="N95" i="64"/>
  <c r="AC95" i="22" s="1"/>
  <c r="I55" i="64"/>
  <c r="X55" i="22" s="1"/>
  <c r="F53" i="64"/>
  <c r="U53" i="22" s="1"/>
  <c r="K48" i="64"/>
  <c r="Z48" i="22" s="1"/>
  <c r="N46" i="64"/>
  <c r="AC46" i="22" s="1"/>
  <c r="I45" i="64"/>
  <c r="K27" i="64"/>
  <c r="Z27" i="22" s="1"/>
  <c r="N25" i="64"/>
  <c r="I23" i="64"/>
  <c r="X23" i="22" s="1"/>
  <c r="L21" i="64"/>
  <c r="F19" i="64"/>
  <c r="I15" i="64"/>
  <c r="X15" i="22" s="1"/>
  <c r="M13" i="64"/>
  <c r="AB13" i="22" s="1"/>
  <c r="G12" i="64"/>
  <c r="V12" i="22" s="1"/>
  <c r="I10" i="64"/>
  <c r="AJ65" i="22"/>
  <c r="AK65" i="22" s="1"/>
  <c r="AN65" i="22" s="1"/>
  <c r="AJ58" i="22"/>
  <c r="AJ49" i="22"/>
  <c r="AJ34" i="22"/>
  <c r="AK34" i="22" s="1"/>
  <c r="AN34" i="22" s="1"/>
  <c r="AJ30" i="22"/>
  <c r="AJ19" i="22"/>
  <c r="K119" i="64"/>
  <c r="H111" i="64"/>
  <c r="W111" i="22" s="1"/>
  <c r="G100" i="64"/>
  <c r="V100" i="22" s="1"/>
  <c r="M49" i="64"/>
  <c r="AB49" i="22" s="1"/>
  <c r="G46" i="64"/>
  <c r="V46" i="22" s="1"/>
  <c r="N26" i="64"/>
  <c r="AC26" i="22" s="1"/>
  <c r="H25" i="64"/>
  <c r="L22" i="64"/>
  <c r="AA22" i="22" s="1"/>
  <c r="O19" i="64"/>
  <c r="AD19" i="22" s="1"/>
  <c r="G17" i="64"/>
  <c r="F13" i="64"/>
  <c r="U13" i="22" s="1"/>
  <c r="AJ70" i="22"/>
  <c r="AK70" i="22" s="1"/>
  <c r="AN70" i="22" s="1"/>
  <c r="AJ45" i="22"/>
  <c r="AJ26" i="22"/>
  <c r="AJ15" i="22"/>
  <c r="J98" i="64"/>
  <c r="Y98" i="22" s="1"/>
  <c r="M74" i="64"/>
  <c r="J49" i="64"/>
  <c r="Y49" i="22" s="1"/>
  <c r="L26" i="64"/>
  <c r="AA26" i="22" s="1"/>
  <c r="J18" i="64"/>
  <c r="Y18" i="22" s="1"/>
  <c r="I11" i="64"/>
  <c r="X11" i="22" s="1"/>
  <c r="AJ44" i="22"/>
  <c r="AJ14" i="22"/>
  <c r="O90" i="64"/>
  <c r="L58" i="64"/>
  <c r="AA58" i="22" s="1"/>
  <c r="M47" i="64"/>
  <c r="AB47" i="22" s="1"/>
  <c r="G25" i="64"/>
  <c r="F17" i="64"/>
  <c r="H54" i="64"/>
  <c r="W54" i="22" s="1"/>
  <c r="N45" i="64"/>
  <c r="K22" i="64"/>
  <c r="Z22" i="22" s="1"/>
  <c r="J14" i="64"/>
  <c r="Y14" i="22" s="1"/>
  <c r="AJ32" i="22"/>
  <c r="AK32" i="22" s="1"/>
  <c r="AN32" i="22" s="1"/>
  <c r="N51" i="64"/>
  <c r="AJ55" i="22"/>
  <c r="AJ125" i="22"/>
  <c r="AJ117" i="22"/>
  <c r="AJ111" i="22"/>
  <c r="AJ105" i="22"/>
  <c r="AK105" i="22" s="1"/>
  <c r="AN105" i="22" s="1"/>
  <c r="AJ102" i="22"/>
  <c r="AJ98" i="22"/>
  <c r="AJ94" i="22"/>
  <c r="AJ74" i="22"/>
  <c r="AJ25" i="22"/>
  <c r="AJ133" i="22"/>
  <c r="AJ123" i="22"/>
  <c r="AJ110" i="22"/>
  <c r="AJ106" i="22"/>
  <c r="AK106" i="22" s="1"/>
  <c r="AN106" i="22" s="1"/>
  <c r="AJ104" i="22"/>
  <c r="AJ101" i="22"/>
  <c r="AJ97" i="22"/>
  <c r="AJ114" i="22"/>
  <c r="AJ109" i="22"/>
  <c r="AJ107" i="22"/>
  <c r="AK107" i="22" s="1"/>
  <c r="AN107" i="22" s="1"/>
  <c r="AJ100" i="22"/>
  <c r="AJ96" i="22"/>
  <c r="AJ91" i="22"/>
  <c r="AK91" i="22" s="1"/>
  <c r="AN91" i="22" s="1"/>
  <c r="AJ10" i="22"/>
  <c r="S133" i="69"/>
  <c r="S18" i="69"/>
  <c r="K100" i="69"/>
  <c r="AJ108" i="22"/>
  <c r="AK108" i="22" s="1"/>
  <c r="AN108" i="22" s="1"/>
  <c r="AJ99" i="22"/>
  <c r="BG49" i="69"/>
  <c r="AI128" i="69"/>
  <c r="AI55" i="69"/>
  <c r="AE55" i="69"/>
  <c r="AJ95" i="22"/>
  <c r="AA97" i="69"/>
  <c r="AA46" i="69"/>
  <c r="O100" i="69"/>
  <c r="O19" i="69"/>
  <c r="K75" i="69"/>
  <c r="AJ120" i="22"/>
  <c r="AJ92" i="22"/>
  <c r="AK92" i="22" s="1"/>
  <c r="AN92" i="22" s="1"/>
  <c r="AJ90" i="22"/>
  <c r="O56" i="69"/>
  <c r="G15" i="69"/>
  <c r="V3" i="63"/>
  <c r="A36" i="68"/>
  <c r="A44" i="68"/>
  <c r="BB3" i="63"/>
  <c r="F3" i="63"/>
  <c r="AT3" i="63"/>
  <c r="A22" i="68"/>
  <c r="A38" i="68"/>
  <c r="A24" i="68"/>
  <c r="AG3" i="63"/>
  <c r="AW3" i="63"/>
  <c r="A28" i="68"/>
  <c r="J3" i="63"/>
  <c r="AO3" i="63"/>
  <c r="BJ3" i="63"/>
  <c r="A41" i="68"/>
  <c r="G102" i="69"/>
  <c r="G52" i="69"/>
  <c r="AE35" i="22"/>
  <c r="G133" i="69"/>
  <c r="G120" i="69"/>
  <c r="G101" i="69"/>
  <c r="G97" i="69"/>
  <c r="G75" i="69"/>
  <c r="G55" i="69"/>
  <c r="G50" i="69"/>
  <c r="G46" i="69"/>
  <c r="G24" i="69"/>
  <c r="G19" i="69"/>
  <c r="G14" i="69"/>
  <c r="G128" i="69"/>
  <c r="G117" i="69"/>
  <c r="G110" i="69"/>
  <c r="G100" i="69"/>
  <c r="G96" i="69"/>
  <c r="G74" i="69"/>
  <c r="G54" i="69"/>
  <c r="G49" i="69"/>
  <c r="G28" i="69"/>
  <c r="G23" i="69"/>
  <c r="G18" i="69"/>
  <c r="G13" i="69"/>
  <c r="G114" i="69"/>
  <c r="G103" i="69"/>
  <c r="G99" i="69"/>
  <c r="G95" i="69"/>
  <c r="G59" i="69"/>
  <c r="G53" i="69"/>
  <c r="G48" i="69"/>
  <c r="G27" i="69"/>
  <c r="G22" i="69"/>
  <c r="G16" i="69"/>
  <c r="G12" i="69"/>
  <c r="G98" i="69"/>
  <c r="G47" i="69"/>
  <c r="G11" i="69"/>
  <c r="G123" i="69"/>
  <c r="G91" i="69"/>
  <c r="G26" i="69"/>
  <c r="G112" i="69"/>
  <c r="G56" i="69"/>
  <c r="G20" i="69"/>
  <c r="W126" i="69"/>
  <c r="W120" i="69"/>
  <c r="W114" i="69"/>
  <c r="W110" i="69"/>
  <c r="W101" i="69"/>
  <c r="W98" i="69"/>
  <c r="W95" i="69"/>
  <c r="W74" i="69"/>
  <c r="W54" i="69"/>
  <c r="W50" i="69"/>
  <c r="W47" i="69"/>
  <c r="W27" i="69"/>
  <c r="W23" i="69"/>
  <c r="W19" i="69"/>
  <c r="W12" i="69"/>
  <c r="W129" i="69"/>
  <c r="W100" i="69"/>
  <c r="W97" i="69"/>
  <c r="W91" i="69"/>
  <c r="W59" i="69"/>
  <c r="W26" i="69"/>
  <c r="W22" i="69"/>
  <c r="W14" i="69"/>
  <c r="W11" i="69"/>
  <c r="W133" i="69"/>
  <c r="W128" i="69"/>
  <c r="W123" i="69"/>
  <c r="W117" i="69"/>
  <c r="W112" i="69"/>
  <c r="W103" i="69"/>
  <c r="W96" i="69"/>
  <c r="W56" i="69"/>
  <c r="W53" i="69"/>
  <c r="W49" i="69"/>
  <c r="W46" i="69"/>
  <c r="W18" i="69"/>
  <c r="W16" i="69"/>
  <c r="W102" i="69"/>
  <c r="W75" i="69"/>
  <c r="W52" i="69"/>
  <c r="W99" i="69"/>
  <c r="W48" i="69"/>
  <c r="W28" i="69"/>
  <c r="W15" i="69"/>
  <c r="W24" i="69"/>
  <c r="W13" i="69"/>
  <c r="W111" i="69"/>
  <c r="W55" i="69"/>
  <c r="AM126" i="69"/>
  <c r="AM100" i="69"/>
  <c r="AM96" i="69"/>
  <c r="AM59" i="69"/>
  <c r="AM129" i="69"/>
  <c r="AM123" i="69"/>
  <c r="AM117" i="69"/>
  <c r="AM112" i="69"/>
  <c r="AM103" i="69"/>
  <c r="AM99" i="69"/>
  <c r="AM95" i="69"/>
  <c r="AM56" i="69"/>
  <c r="AM128" i="69"/>
  <c r="AM102" i="69"/>
  <c r="AM74" i="69"/>
  <c r="AM54" i="69"/>
  <c r="AM49" i="69"/>
  <c r="AM22" i="69"/>
  <c r="AM18" i="69"/>
  <c r="AM13" i="69"/>
  <c r="AM114" i="69"/>
  <c r="AM101" i="69"/>
  <c r="AM91" i="69"/>
  <c r="AM53" i="69"/>
  <c r="AM48" i="69"/>
  <c r="AM28" i="69"/>
  <c r="AM24" i="69"/>
  <c r="AM20" i="69"/>
  <c r="AM16" i="69"/>
  <c r="AM12" i="69"/>
  <c r="AM133" i="69"/>
  <c r="AM111" i="69"/>
  <c r="AM98" i="69"/>
  <c r="AM52" i="69"/>
  <c r="AM110" i="69"/>
  <c r="AM47" i="69"/>
  <c r="AM27" i="69"/>
  <c r="AM19" i="69"/>
  <c r="AM11" i="69"/>
  <c r="AM97" i="69"/>
  <c r="AM46" i="69"/>
  <c r="AM26" i="69"/>
  <c r="AM55" i="69"/>
  <c r="AM23" i="69"/>
  <c r="AM15" i="69"/>
  <c r="AM120" i="69"/>
  <c r="AM50" i="69"/>
  <c r="AM14" i="69"/>
  <c r="AM75" i="69"/>
  <c r="BC126" i="69"/>
  <c r="BC120" i="69"/>
  <c r="BC111" i="69"/>
  <c r="BC101" i="69"/>
  <c r="BC98" i="69"/>
  <c r="BC95" i="69"/>
  <c r="BC59" i="69"/>
  <c r="BC50" i="69"/>
  <c r="BC47" i="69"/>
  <c r="BC26" i="69"/>
  <c r="BC22" i="69"/>
  <c r="BC14" i="69"/>
  <c r="BC11" i="69"/>
  <c r="BC129" i="69"/>
  <c r="BC114" i="69"/>
  <c r="BC110" i="69"/>
  <c r="BC100" i="69"/>
  <c r="BC97" i="69"/>
  <c r="BC56" i="69"/>
  <c r="BC53" i="69"/>
  <c r="BC46" i="69"/>
  <c r="BC20" i="69"/>
  <c r="BC128" i="69"/>
  <c r="BC117" i="69"/>
  <c r="BC103" i="69"/>
  <c r="BC96" i="69"/>
  <c r="BC52" i="69"/>
  <c r="BC24" i="69"/>
  <c r="BC16" i="69"/>
  <c r="BC102" i="69"/>
  <c r="BC75" i="69"/>
  <c r="BC55" i="69"/>
  <c r="BC49" i="69"/>
  <c r="BC23" i="69"/>
  <c r="BC15" i="69"/>
  <c r="BC133" i="69"/>
  <c r="BC123" i="69"/>
  <c r="BC74" i="69"/>
  <c r="BC54" i="69"/>
  <c r="BC48" i="69"/>
  <c r="BC28" i="69"/>
  <c r="BC19" i="69"/>
  <c r="BC13" i="69"/>
  <c r="BC91" i="69"/>
  <c r="BC27" i="69"/>
  <c r="BC18" i="69"/>
  <c r="BC112" i="69"/>
  <c r="BC12" i="69"/>
  <c r="BC99" i="69"/>
  <c r="W20" i="69"/>
  <c r="J29" i="69"/>
  <c r="AG28" i="22"/>
  <c r="BK95" i="69"/>
  <c r="V29" i="69"/>
  <c r="Z29" i="69"/>
  <c r="AH28" i="22"/>
  <c r="S123" i="69"/>
  <c r="AI103" i="69"/>
  <c r="AY126" i="69"/>
  <c r="K103" i="69"/>
  <c r="K96" i="69"/>
  <c r="K74" i="69"/>
  <c r="K54" i="69"/>
  <c r="K52" i="69"/>
  <c r="K48" i="69"/>
  <c r="K28" i="69"/>
  <c r="K24" i="69"/>
  <c r="K20" i="69"/>
  <c r="K16" i="69"/>
  <c r="K13" i="69"/>
  <c r="K133" i="69"/>
  <c r="K128" i="69"/>
  <c r="K123" i="69"/>
  <c r="K117" i="69"/>
  <c r="K112" i="69"/>
  <c r="K102" i="69"/>
  <c r="K99" i="69"/>
  <c r="K91" i="69"/>
  <c r="K59" i="69"/>
  <c r="K50" i="69"/>
  <c r="K47" i="69"/>
  <c r="K27" i="69"/>
  <c r="K23" i="69"/>
  <c r="K19" i="69"/>
  <c r="K15" i="69"/>
  <c r="K12" i="69"/>
  <c r="K101" i="69"/>
  <c r="K98" i="69"/>
  <c r="K95" i="69"/>
  <c r="K56" i="69"/>
  <c r="K53" i="69"/>
  <c r="K46" i="69"/>
  <c r="K26" i="69"/>
  <c r="K22" i="69"/>
  <c r="K18" i="69"/>
  <c r="K14" i="69"/>
  <c r="K11" i="69"/>
  <c r="AA120" i="69"/>
  <c r="AA114" i="69"/>
  <c r="AA110" i="69"/>
  <c r="AA100" i="69"/>
  <c r="AA96" i="69"/>
  <c r="AA91" i="69"/>
  <c r="AA59" i="69"/>
  <c r="AA49" i="69"/>
  <c r="AA28" i="69"/>
  <c r="AA24" i="69"/>
  <c r="AA19" i="69"/>
  <c r="AA16" i="69"/>
  <c r="AA12" i="69"/>
  <c r="AA126" i="69"/>
  <c r="AA103" i="69"/>
  <c r="AA99" i="69"/>
  <c r="AA95" i="69"/>
  <c r="AA56" i="69"/>
  <c r="AA53" i="69"/>
  <c r="AA48" i="69"/>
  <c r="AA27" i="69"/>
  <c r="AA23" i="69"/>
  <c r="AA18" i="69"/>
  <c r="AA15" i="69"/>
  <c r="AA11" i="69"/>
  <c r="AA129" i="69"/>
  <c r="AA123" i="69"/>
  <c r="AA117" i="69"/>
  <c r="AA112" i="69"/>
  <c r="AA102" i="69"/>
  <c r="AA98" i="69"/>
  <c r="AA75" i="69"/>
  <c r="AA55" i="69"/>
  <c r="AA52" i="69"/>
  <c r="AA47" i="69"/>
  <c r="AA26" i="69"/>
  <c r="AA22" i="69"/>
  <c r="AA14" i="69"/>
  <c r="AQ129" i="69"/>
  <c r="AQ123" i="69"/>
  <c r="AQ117" i="69"/>
  <c r="AQ112" i="69"/>
  <c r="AQ103" i="69"/>
  <c r="AQ99" i="69"/>
  <c r="AQ75" i="69"/>
  <c r="AQ59" i="69"/>
  <c r="AQ53" i="69"/>
  <c r="AQ49" i="69"/>
  <c r="AQ27" i="69"/>
  <c r="AQ22" i="69"/>
  <c r="AQ16" i="69"/>
  <c r="AQ12" i="69"/>
  <c r="AQ133" i="69"/>
  <c r="AQ128" i="69"/>
  <c r="AQ111" i="69"/>
  <c r="AQ102" i="69"/>
  <c r="AQ98" i="69"/>
  <c r="AQ95" i="69"/>
  <c r="AQ74" i="69"/>
  <c r="AQ56" i="69"/>
  <c r="AQ52" i="69"/>
  <c r="AQ48" i="69"/>
  <c r="AQ26" i="69"/>
  <c r="AQ20" i="69"/>
  <c r="AQ15" i="69"/>
  <c r="AQ11" i="69"/>
  <c r="AQ120" i="69"/>
  <c r="AQ110" i="69"/>
  <c r="AQ97" i="69"/>
  <c r="AQ50" i="69"/>
  <c r="AQ24" i="69"/>
  <c r="AQ14" i="69"/>
  <c r="AQ96" i="69"/>
  <c r="AQ23" i="69"/>
  <c r="AQ13" i="69"/>
  <c r="AQ114" i="69"/>
  <c r="AQ101" i="69"/>
  <c r="AQ91" i="69"/>
  <c r="AQ55" i="69"/>
  <c r="AQ47" i="69"/>
  <c r="AQ19" i="69"/>
  <c r="AQ46" i="69"/>
  <c r="AQ28" i="69"/>
  <c r="AQ126" i="69"/>
  <c r="AQ18" i="69"/>
  <c r="BG112" i="69"/>
  <c r="BG102" i="69"/>
  <c r="BG98" i="69"/>
  <c r="BG95" i="69"/>
  <c r="BG74" i="69"/>
  <c r="BG54" i="69"/>
  <c r="BG50" i="69"/>
  <c r="BG47" i="69"/>
  <c r="BG26" i="69"/>
  <c r="BG22" i="69"/>
  <c r="BG18" i="69"/>
  <c r="BG15" i="69"/>
  <c r="BG12" i="69"/>
  <c r="BG126" i="69"/>
  <c r="BG120" i="69"/>
  <c r="BG111" i="69"/>
  <c r="BG101" i="69"/>
  <c r="BG97" i="69"/>
  <c r="BG91" i="69"/>
  <c r="BG59" i="69"/>
  <c r="BG46" i="69"/>
  <c r="BG14" i="69"/>
  <c r="BG11" i="69"/>
  <c r="BG129" i="69"/>
  <c r="BG110" i="69"/>
  <c r="BG96" i="69"/>
  <c r="BG55" i="69"/>
  <c r="BG48" i="69"/>
  <c r="BG28" i="69"/>
  <c r="BG20" i="69"/>
  <c r="BG128" i="69"/>
  <c r="BG117" i="69"/>
  <c r="BG103" i="69"/>
  <c r="BG53" i="69"/>
  <c r="BG27" i="69"/>
  <c r="BG19" i="69"/>
  <c r="BG13" i="69"/>
  <c r="BG114" i="69"/>
  <c r="BG100" i="69"/>
  <c r="BG52" i="69"/>
  <c r="BG24" i="69"/>
  <c r="BG99" i="69"/>
  <c r="BG133" i="69"/>
  <c r="BG56" i="69"/>
  <c r="BG23" i="69"/>
  <c r="K55" i="69"/>
  <c r="K110" i="69"/>
  <c r="O24" i="69"/>
  <c r="O110" i="69"/>
  <c r="S23" i="69"/>
  <c r="S48" i="69"/>
  <c r="S96" i="69"/>
  <c r="S117" i="69"/>
  <c r="AA13" i="69"/>
  <c r="AA50" i="69"/>
  <c r="AA74" i="69"/>
  <c r="AA101" i="69"/>
  <c r="AA128" i="69"/>
  <c r="AI96" i="69"/>
  <c r="BG16" i="69"/>
  <c r="BG123" i="69"/>
  <c r="BK52" i="69"/>
  <c r="O133" i="69"/>
  <c r="O128" i="69"/>
  <c r="O123" i="69"/>
  <c r="O117" i="69"/>
  <c r="O103" i="69"/>
  <c r="O96" i="69"/>
  <c r="O75" i="69"/>
  <c r="O55" i="69"/>
  <c r="O52" i="69"/>
  <c r="O48" i="69"/>
  <c r="O27" i="69"/>
  <c r="O23" i="69"/>
  <c r="O18" i="69"/>
  <c r="O14" i="69"/>
  <c r="O11" i="69"/>
  <c r="O112" i="69"/>
  <c r="O102" i="69"/>
  <c r="O99" i="69"/>
  <c r="O91" i="69"/>
  <c r="O74" i="69"/>
  <c r="O54" i="69"/>
  <c r="O50" i="69"/>
  <c r="O47" i="69"/>
  <c r="O26" i="69"/>
  <c r="O22" i="69"/>
  <c r="O120" i="69"/>
  <c r="O101" i="69"/>
  <c r="O98" i="69"/>
  <c r="O95" i="69"/>
  <c r="O59" i="69"/>
  <c r="O46" i="69"/>
  <c r="O20" i="69"/>
  <c r="O16" i="69"/>
  <c r="O13" i="69"/>
  <c r="AE129" i="69"/>
  <c r="AE110" i="69"/>
  <c r="AE101" i="69"/>
  <c r="AE98" i="69"/>
  <c r="AE91" i="69"/>
  <c r="AE59" i="69"/>
  <c r="AE54" i="69"/>
  <c r="AE48" i="69"/>
  <c r="AE28" i="69"/>
  <c r="AE22" i="69"/>
  <c r="AE18" i="69"/>
  <c r="AE14" i="69"/>
  <c r="AE133" i="69"/>
  <c r="AE128" i="69"/>
  <c r="AE123" i="69"/>
  <c r="AE117" i="69"/>
  <c r="AE112" i="69"/>
  <c r="AE103" i="69"/>
  <c r="AE100" i="69"/>
  <c r="AE95" i="69"/>
  <c r="AE56" i="69"/>
  <c r="AE50" i="69"/>
  <c r="AE24" i="69"/>
  <c r="AE11" i="69"/>
  <c r="AE120" i="69"/>
  <c r="AE99" i="69"/>
  <c r="AE53" i="69"/>
  <c r="AE47" i="69"/>
  <c r="AE23" i="69"/>
  <c r="AE15" i="69"/>
  <c r="AE102" i="69"/>
  <c r="AE97" i="69"/>
  <c r="AE52" i="69"/>
  <c r="AE46" i="69"/>
  <c r="AE27" i="69"/>
  <c r="AE20" i="69"/>
  <c r="AE13" i="69"/>
  <c r="AE126" i="69"/>
  <c r="AE114" i="69"/>
  <c r="AE96" i="69"/>
  <c r="AE75" i="69"/>
  <c r="AE26" i="69"/>
  <c r="AE19" i="69"/>
  <c r="AE12" i="69"/>
  <c r="AU133" i="69"/>
  <c r="AU128" i="69"/>
  <c r="AU123" i="69"/>
  <c r="AU117" i="69"/>
  <c r="AU103" i="69"/>
  <c r="AU96" i="69"/>
  <c r="AU75" i="69"/>
  <c r="AU55" i="69"/>
  <c r="AU52" i="69"/>
  <c r="AU48" i="69"/>
  <c r="AU27" i="69"/>
  <c r="AU23" i="69"/>
  <c r="AU18" i="69"/>
  <c r="AU14" i="69"/>
  <c r="AU11" i="69"/>
  <c r="AU112" i="69"/>
  <c r="AU102" i="69"/>
  <c r="AU99" i="69"/>
  <c r="AU91" i="69"/>
  <c r="AU74" i="69"/>
  <c r="AU54" i="69"/>
  <c r="AU50" i="69"/>
  <c r="AU47" i="69"/>
  <c r="AU26" i="69"/>
  <c r="AU22" i="69"/>
  <c r="AU126" i="69"/>
  <c r="AU101" i="69"/>
  <c r="AU95" i="69"/>
  <c r="AU59" i="69"/>
  <c r="AU16" i="69"/>
  <c r="AU114" i="69"/>
  <c r="AU100" i="69"/>
  <c r="AU56" i="69"/>
  <c r="AU49" i="69"/>
  <c r="AU24" i="69"/>
  <c r="AU15" i="69"/>
  <c r="AU120" i="69"/>
  <c r="AU111" i="69"/>
  <c r="AU98" i="69"/>
  <c r="AU46" i="69"/>
  <c r="AU20" i="69"/>
  <c r="AU13" i="69"/>
  <c r="AU97" i="69"/>
  <c r="AU12" i="69"/>
  <c r="AU129" i="69"/>
  <c r="AU53" i="69"/>
  <c r="AU28" i="69"/>
  <c r="BK126" i="69"/>
  <c r="BK103" i="69"/>
  <c r="BK96" i="69"/>
  <c r="BK55" i="69"/>
  <c r="BK129" i="69"/>
  <c r="BK114" i="69"/>
  <c r="BK102" i="69"/>
  <c r="BK98" i="69"/>
  <c r="BK74" i="69"/>
  <c r="BK23" i="69"/>
  <c r="BK20" i="69"/>
  <c r="BK12" i="69"/>
  <c r="BK128" i="69"/>
  <c r="BK120" i="69"/>
  <c r="BK112" i="69"/>
  <c r="BK101" i="69"/>
  <c r="BK97" i="69"/>
  <c r="BK91" i="69"/>
  <c r="BK59" i="69"/>
  <c r="BK53" i="69"/>
  <c r="BK49" i="69"/>
  <c r="BK46" i="69"/>
  <c r="BK26" i="69"/>
  <c r="BK19" i="69"/>
  <c r="BK14" i="69"/>
  <c r="BK11" i="69"/>
  <c r="BK133" i="69"/>
  <c r="BK117" i="69"/>
  <c r="BK100" i="69"/>
  <c r="BK50" i="69"/>
  <c r="BK99" i="69"/>
  <c r="BK75" i="69"/>
  <c r="BK56" i="69"/>
  <c r="BK48" i="69"/>
  <c r="BK24" i="69"/>
  <c r="BK18" i="69"/>
  <c r="BK13" i="69"/>
  <c r="BK111" i="69"/>
  <c r="BK54" i="69"/>
  <c r="BK47" i="69"/>
  <c r="BK28" i="69"/>
  <c r="BK22" i="69"/>
  <c r="BK16" i="69"/>
  <c r="BK123" i="69"/>
  <c r="BK15" i="69"/>
  <c r="BK110" i="69"/>
  <c r="U29" i="63"/>
  <c r="K114" i="69"/>
  <c r="O12" i="69"/>
  <c r="O28" i="69"/>
  <c r="O49" i="69"/>
  <c r="O114" i="69"/>
  <c r="S11" i="69"/>
  <c r="S27" i="69"/>
  <c r="S52" i="69"/>
  <c r="S75" i="69"/>
  <c r="AA54" i="69"/>
  <c r="AA111" i="69"/>
  <c r="AA133" i="69"/>
  <c r="AQ54" i="69"/>
  <c r="AQ100" i="69"/>
  <c r="AU110" i="69"/>
  <c r="AY54" i="69"/>
  <c r="BK27" i="69"/>
  <c r="S112" i="69"/>
  <c r="S102" i="69"/>
  <c r="S99" i="69"/>
  <c r="S91" i="69"/>
  <c r="S74" i="69"/>
  <c r="S54" i="69"/>
  <c r="S50" i="69"/>
  <c r="S47" i="69"/>
  <c r="S26" i="69"/>
  <c r="S22" i="69"/>
  <c r="S120" i="69"/>
  <c r="S101" i="69"/>
  <c r="S98" i="69"/>
  <c r="S95" i="69"/>
  <c r="S59" i="69"/>
  <c r="S46" i="69"/>
  <c r="S20" i="69"/>
  <c r="S16" i="69"/>
  <c r="S13" i="69"/>
  <c r="S114" i="69"/>
  <c r="S110" i="69"/>
  <c r="S100" i="69"/>
  <c r="S97" i="69"/>
  <c r="S56" i="69"/>
  <c r="S53" i="69"/>
  <c r="S49" i="69"/>
  <c r="S28" i="69"/>
  <c r="S24" i="69"/>
  <c r="S19" i="69"/>
  <c r="S15" i="69"/>
  <c r="S12" i="69"/>
  <c r="AI112" i="69"/>
  <c r="AI102" i="69"/>
  <c r="AI99" i="69"/>
  <c r="AI91" i="69"/>
  <c r="AI59" i="69"/>
  <c r="AI50" i="69"/>
  <c r="AI47" i="69"/>
  <c r="AI27" i="69"/>
  <c r="AI23" i="69"/>
  <c r="AI19" i="69"/>
  <c r="AI15" i="69"/>
  <c r="AI11" i="69"/>
  <c r="AI126" i="69"/>
  <c r="AI120" i="69"/>
  <c r="AI114" i="69"/>
  <c r="AI111" i="69"/>
  <c r="AI101" i="69"/>
  <c r="AI98" i="69"/>
  <c r="AI95" i="69"/>
  <c r="AI56" i="69"/>
  <c r="AI53" i="69"/>
  <c r="AI46" i="69"/>
  <c r="AI26" i="69"/>
  <c r="AI22" i="69"/>
  <c r="AI18" i="69"/>
  <c r="AI14" i="69"/>
  <c r="AI100" i="69"/>
  <c r="AI74" i="69"/>
  <c r="AI54" i="69"/>
  <c r="AI48" i="69"/>
  <c r="AI24" i="69"/>
  <c r="AI16" i="69"/>
  <c r="AI133" i="69"/>
  <c r="AI123" i="69"/>
  <c r="AI13" i="69"/>
  <c r="AI129" i="69"/>
  <c r="AI110" i="69"/>
  <c r="AI97" i="69"/>
  <c r="AI52" i="69"/>
  <c r="AI28" i="69"/>
  <c r="AI20" i="69"/>
  <c r="AI12" i="69"/>
  <c r="AY129" i="69"/>
  <c r="AY114" i="69"/>
  <c r="AY110" i="69"/>
  <c r="AY100" i="69"/>
  <c r="AY97" i="69"/>
  <c r="AY56" i="69"/>
  <c r="AY53" i="69"/>
  <c r="AY46" i="69"/>
  <c r="AY26" i="69"/>
  <c r="AY22" i="69"/>
  <c r="AY133" i="69"/>
  <c r="AY128" i="69"/>
  <c r="AY123" i="69"/>
  <c r="AY117" i="69"/>
  <c r="AY103" i="69"/>
  <c r="AY96" i="69"/>
  <c r="AY75" i="69"/>
  <c r="AY55" i="69"/>
  <c r="AY49" i="69"/>
  <c r="AY20" i="69"/>
  <c r="AY16" i="69"/>
  <c r="AY13" i="69"/>
  <c r="AY112" i="69"/>
  <c r="AY99" i="69"/>
  <c r="AY91" i="69"/>
  <c r="AY47" i="69"/>
  <c r="AY28" i="69"/>
  <c r="AY19" i="69"/>
  <c r="AY12" i="69"/>
  <c r="AY120" i="69"/>
  <c r="AY111" i="69"/>
  <c r="AY98" i="69"/>
  <c r="AY52" i="69"/>
  <c r="AY27" i="69"/>
  <c r="AY18" i="69"/>
  <c r="AY11" i="69"/>
  <c r="AY102" i="69"/>
  <c r="AY74" i="69"/>
  <c r="AY59" i="69"/>
  <c r="AY50" i="69"/>
  <c r="AY24" i="69"/>
  <c r="AY15" i="69"/>
  <c r="AY48" i="69"/>
  <c r="AY14" i="69"/>
  <c r="AY101" i="69"/>
  <c r="AY95" i="69"/>
  <c r="K49" i="69"/>
  <c r="K97" i="69"/>
  <c r="K120" i="69"/>
  <c r="O15" i="69"/>
  <c r="O53" i="69"/>
  <c r="O97" i="69"/>
  <c r="S14" i="69"/>
  <c r="S29" i="69"/>
  <c r="S55" i="69"/>
  <c r="S103" i="69"/>
  <c r="S128" i="69"/>
  <c r="AA20" i="69"/>
  <c r="AE16" i="69"/>
  <c r="AE49" i="69"/>
  <c r="AE74" i="69"/>
  <c r="AE111" i="69"/>
  <c r="AI49" i="69"/>
  <c r="AI75" i="69"/>
  <c r="AI117" i="69"/>
  <c r="AU19" i="69"/>
  <c r="AY23" i="69"/>
  <c r="BG75" i="69"/>
  <c r="L28" i="64"/>
  <c r="Q5" i="69"/>
  <c r="F7" i="62"/>
  <c r="B35" i="68" s="1"/>
  <c r="Q5" i="63"/>
  <c r="B5" i="68"/>
  <c r="G5" i="22"/>
  <c r="D7" i="62"/>
  <c r="B20" i="68" s="1"/>
  <c r="AG5" i="63"/>
  <c r="B9" i="68"/>
  <c r="AG5" i="69"/>
  <c r="AW5" i="63"/>
  <c r="AW5" i="69"/>
  <c r="B13" i="68"/>
  <c r="O5" i="22"/>
  <c r="F15" i="62"/>
  <c r="B43" i="68" s="1"/>
  <c r="F11" i="62"/>
  <c r="B39" i="68" s="1"/>
  <c r="D15" i="62"/>
  <c r="B28" i="68" s="1"/>
  <c r="K5" i="22"/>
  <c r="J324" i="49" l="1"/>
  <c r="J409" i="49"/>
  <c r="J359" i="49"/>
  <c r="J384" i="49"/>
  <c r="J325" i="49"/>
  <c r="J410" i="49"/>
  <c r="J385" i="49"/>
  <c r="J360" i="49"/>
  <c r="J322" i="49"/>
  <c r="J407" i="49"/>
  <c r="J357" i="49"/>
  <c r="J382" i="49"/>
  <c r="J28" i="49"/>
  <c r="J265" i="49"/>
  <c r="J505" i="49"/>
  <c r="J215" i="49"/>
  <c r="J275" i="49"/>
  <c r="J8" i="49"/>
  <c r="J75" i="49"/>
  <c r="J204" i="49"/>
  <c r="J341" i="49"/>
  <c r="J494" i="49"/>
  <c r="J26" i="49"/>
  <c r="J152" i="49"/>
  <c r="J281" i="49"/>
  <c r="J443" i="49"/>
  <c r="J101" i="49"/>
  <c r="J230" i="49"/>
  <c r="J374" i="49"/>
  <c r="J522" i="49"/>
  <c r="J12" i="49"/>
  <c r="J24" i="49"/>
  <c r="J478" i="49"/>
  <c r="J350" i="49"/>
  <c r="J457" i="49"/>
  <c r="J167" i="49"/>
  <c r="J518" i="49"/>
  <c r="J227" i="49"/>
  <c r="J91" i="49"/>
  <c r="J220" i="49"/>
  <c r="J355" i="49"/>
  <c r="J510" i="49"/>
  <c r="J40" i="49"/>
  <c r="J169" i="49"/>
  <c r="J297" i="49"/>
  <c r="J459" i="49"/>
  <c r="J117" i="49"/>
  <c r="J246" i="49"/>
  <c r="J399" i="49"/>
  <c r="AK129" i="22"/>
  <c r="AJ126" i="22"/>
  <c r="J291" i="49"/>
  <c r="J10" i="49"/>
  <c r="J504" i="49"/>
  <c r="J441" i="49"/>
  <c r="J150" i="49"/>
  <c r="J501" i="49"/>
  <c r="J211" i="49"/>
  <c r="J16" i="49"/>
  <c r="J107" i="49"/>
  <c r="J236" i="49"/>
  <c r="J380" i="49"/>
  <c r="J56" i="49"/>
  <c r="J185" i="49"/>
  <c r="J313" i="49"/>
  <c r="J475" i="49"/>
  <c r="J7" i="49"/>
  <c r="J133" i="49"/>
  <c r="J262" i="49"/>
  <c r="J424" i="49"/>
  <c r="T128" i="22"/>
  <c r="J316" i="49"/>
  <c r="J427" i="49"/>
  <c r="J214" i="49"/>
  <c r="J375" i="49"/>
  <c r="J102" i="49"/>
  <c r="J453" i="49"/>
  <c r="J163" i="49"/>
  <c r="J123" i="49"/>
  <c r="J252" i="49"/>
  <c r="J405" i="49"/>
  <c r="J72" i="49"/>
  <c r="J201" i="49"/>
  <c r="J338" i="49"/>
  <c r="J491" i="49"/>
  <c r="J23" i="49"/>
  <c r="J149" i="49"/>
  <c r="J278" i="49"/>
  <c r="J440" i="49"/>
  <c r="AE28" i="22"/>
  <c r="J188" i="49"/>
  <c r="J351" i="49"/>
  <c r="J86" i="49"/>
  <c r="J437" i="49"/>
  <c r="J146" i="49"/>
  <c r="J9" i="49"/>
  <c r="J139" i="49"/>
  <c r="J268" i="49"/>
  <c r="J430" i="49"/>
  <c r="J88" i="49"/>
  <c r="J217" i="49"/>
  <c r="J353" i="49"/>
  <c r="J507" i="49"/>
  <c r="J37" i="49"/>
  <c r="J166" i="49"/>
  <c r="J294" i="49"/>
  <c r="J456" i="49"/>
  <c r="J295" i="49"/>
  <c r="J38" i="49"/>
  <c r="J371" i="49"/>
  <c r="J98" i="49"/>
  <c r="J25" i="49"/>
  <c r="J155" i="49"/>
  <c r="J284" i="49"/>
  <c r="J446" i="49"/>
  <c r="J104" i="49"/>
  <c r="J233" i="49"/>
  <c r="J377" i="49"/>
  <c r="J526" i="49"/>
  <c r="J53" i="49"/>
  <c r="J182" i="49"/>
  <c r="J310" i="49"/>
  <c r="J472" i="49"/>
  <c r="J525" i="49"/>
  <c r="J59" i="49"/>
  <c r="J136" i="49"/>
  <c r="J85" i="49"/>
  <c r="J279" i="49"/>
  <c r="J348" i="49"/>
  <c r="J82" i="49"/>
  <c r="J43" i="49"/>
  <c r="J172" i="49"/>
  <c r="J300" i="49"/>
  <c r="J462" i="49"/>
  <c r="J120" i="49"/>
  <c r="J249" i="49"/>
  <c r="J402" i="49"/>
  <c r="J69" i="49"/>
  <c r="J198" i="49"/>
  <c r="J335" i="49"/>
  <c r="J488" i="49"/>
  <c r="AF128" i="22"/>
  <c r="AJ24" i="22"/>
  <c r="AJ20" i="22" s="1"/>
  <c r="AI28" i="22"/>
  <c r="AE14" i="22"/>
  <c r="AD49" i="69"/>
  <c r="AD49" i="63" s="1"/>
  <c r="AC49" i="69"/>
  <c r="AC49" i="63" s="1"/>
  <c r="AX101" i="69"/>
  <c r="AX101" i="63" s="1"/>
  <c r="AW101" i="69"/>
  <c r="AW101" i="63" s="1"/>
  <c r="AD16" i="69"/>
  <c r="AD16" i="63" s="1"/>
  <c r="AC16" i="69"/>
  <c r="AC16" i="63" s="1"/>
  <c r="AX14" i="69"/>
  <c r="AX14" i="63" s="1"/>
  <c r="AW14" i="69"/>
  <c r="AW14" i="63" s="1"/>
  <c r="AW98" i="69"/>
  <c r="AW98" i="63" s="1"/>
  <c r="AX98" i="69"/>
  <c r="AX98" i="63" s="1"/>
  <c r="AW20" i="69"/>
  <c r="AW20" i="63" s="1"/>
  <c r="AX20" i="69"/>
  <c r="AX20" i="63" s="1"/>
  <c r="AY45" i="69"/>
  <c r="AW46" i="69"/>
  <c r="AW46" i="63" s="1"/>
  <c r="AX46" i="69"/>
  <c r="AX46" i="63" s="1"/>
  <c r="AG97" i="69"/>
  <c r="AG97" i="63" s="1"/>
  <c r="AH97" i="69"/>
  <c r="AH97" i="63" s="1"/>
  <c r="AG14" i="69"/>
  <c r="AG14" i="63" s="1"/>
  <c r="AH14" i="69"/>
  <c r="AH14" i="63" s="1"/>
  <c r="AS19" i="69"/>
  <c r="AS19" i="63" s="1"/>
  <c r="AT19" i="69"/>
  <c r="AT19" i="63" s="1"/>
  <c r="Z20" i="69"/>
  <c r="Z20" i="63" s="1"/>
  <c r="Y20" i="69"/>
  <c r="Y20" i="63" s="1"/>
  <c r="M53" i="69"/>
  <c r="M53" i="63" s="1"/>
  <c r="N53" i="69"/>
  <c r="N53" i="63" s="1"/>
  <c r="AW48" i="69"/>
  <c r="AW48" i="63" s="1"/>
  <c r="AX48" i="69"/>
  <c r="AX48" i="63" s="1"/>
  <c r="AY17" i="69"/>
  <c r="AY10" i="69" s="1"/>
  <c r="AX18" i="69"/>
  <c r="AX18" i="63" s="1"/>
  <c r="AW18" i="69"/>
  <c r="AW18" i="63" s="1"/>
  <c r="AW28" i="69"/>
  <c r="AW28" i="63" s="1"/>
  <c r="AX28" i="69"/>
  <c r="AX28" i="63" s="1"/>
  <c r="AX49" i="69"/>
  <c r="AX49" i="63" s="1"/>
  <c r="AW49" i="69"/>
  <c r="AW49" i="63" s="1"/>
  <c r="AY132" i="69"/>
  <c r="AY131" i="69" s="1"/>
  <c r="AX133" i="69"/>
  <c r="AX132" i="69" s="1"/>
  <c r="AX131" i="69" s="1"/>
  <c r="AW133" i="69"/>
  <c r="AW132" i="69" s="1"/>
  <c r="AW131" i="69" s="1"/>
  <c r="AW110" i="69"/>
  <c r="AW110" i="63" s="1"/>
  <c r="AX110" i="69"/>
  <c r="AX110" i="63" s="1"/>
  <c r="AG110" i="69"/>
  <c r="AG110" i="63" s="1"/>
  <c r="AH110" i="69"/>
  <c r="AH110" i="63" s="1"/>
  <c r="AH54" i="69"/>
  <c r="AH54" i="63" s="1"/>
  <c r="AG54" i="69"/>
  <c r="AG54" i="63" s="1"/>
  <c r="AH53" i="69"/>
  <c r="AH53" i="63" s="1"/>
  <c r="AG53" i="69"/>
  <c r="AG53" i="63" s="1"/>
  <c r="AG126" i="69"/>
  <c r="AG126" i="63" s="1"/>
  <c r="AH126" i="69"/>
  <c r="AH126" i="63" s="1"/>
  <c r="AH59" i="69"/>
  <c r="AH59" i="63" s="1"/>
  <c r="AG59" i="69"/>
  <c r="AG59" i="63" s="1"/>
  <c r="R24" i="69"/>
  <c r="R24" i="63" s="1"/>
  <c r="Q24" i="69"/>
  <c r="Q24" i="63" s="1"/>
  <c r="S113" i="69"/>
  <c r="Q114" i="69"/>
  <c r="R114" i="69"/>
  <c r="R113" i="69" s="1"/>
  <c r="R98" i="69"/>
  <c r="R98" i="63" s="1"/>
  <c r="Q98" i="69"/>
  <c r="Q98" i="63" s="1"/>
  <c r="Q50" i="69"/>
  <c r="Q50" i="63" s="1"/>
  <c r="R50" i="69"/>
  <c r="R50" i="63" s="1"/>
  <c r="AI116" i="69"/>
  <c r="AH117" i="69"/>
  <c r="AH116" i="69" s="1"/>
  <c r="AG117" i="69"/>
  <c r="AG116" i="69" s="1"/>
  <c r="AE73" i="69"/>
  <c r="AE72" i="69" s="1"/>
  <c r="AD74" i="69"/>
  <c r="AC74" i="69"/>
  <c r="AC74" i="63" s="1"/>
  <c r="R128" i="69"/>
  <c r="R128" i="63" s="1"/>
  <c r="Q128" i="69"/>
  <c r="N15" i="69"/>
  <c r="N15" i="63" s="1"/>
  <c r="M15" i="69"/>
  <c r="M15" i="63" s="1"/>
  <c r="AY94" i="69"/>
  <c r="AY90" i="69" s="1"/>
  <c r="AX95" i="69"/>
  <c r="AX95" i="63" s="1"/>
  <c r="AW95" i="69"/>
  <c r="AW95" i="63" s="1"/>
  <c r="AX15" i="69"/>
  <c r="AX15" i="63" s="1"/>
  <c r="AW15" i="69"/>
  <c r="AW15" i="63" s="1"/>
  <c r="AY73" i="69"/>
  <c r="AY72" i="69" s="1"/>
  <c r="AW74" i="69"/>
  <c r="AW74" i="63" s="1"/>
  <c r="AX74" i="69"/>
  <c r="AX27" i="69"/>
  <c r="AX27" i="63" s="1"/>
  <c r="AW27" i="69"/>
  <c r="AW27" i="63" s="1"/>
  <c r="AY119" i="69"/>
  <c r="AW120" i="69"/>
  <c r="AW119" i="69" s="1"/>
  <c r="AX120" i="69"/>
  <c r="AX119" i="69" s="1"/>
  <c r="AX47" i="69"/>
  <c r="AX47" i="63" s="1"/>
  <c r="AW47" i="69"/>
  <c r="AW47" i="63" s="1"/>
  <c r="AX13" i="69"/>
  <c r="AX13" i="63" s="1"/>
  <c r="AW13" i="69"/>
  <c r="AW13" i="63" s="1"/>
  <c r="AW55" i="69"/>
  <c r="AW55" i="63" s="1"/>
  <c r="AX55" i="69"/>
  <c r="AX55" i="63" s="1"/>
  <c r="AY116" i="69"/>
  <c r="AX117" i="69"/>
  <c r="AX116" i="69" s="1"/>
  <c r="AW117" i="69"/>
  <c r="AW116" i="69" s="1"/>
  <c r="AX22" i="69"/>
  <c r="AX22" i="63" s="1"/>
  <c r="AW22" i="69"/>
  <c r="AW22" i="63" s="1"/>
  <c r="AW56" i="69"/>
  <c r="AW56" i="63" s="1"/>
  <c r="AX56" i="69"/>
  <c r="AX56" i="63" s="1"/>
  <c r="AY113" i="69"/>
  <c r="AX114" i="69"/>
  <c r="AX113" i="69" s="1"/>
  <c r="AW114" i="69"/>
  <c r="AW113" i="69" s="1"/>
  <c r="AH28" i="69"/>
  <c r="AH28" i="63" s="1"/>
  <c r="AG28" i="69"/>
  <c r="AG28" i="63" s="1"/>
  <c r="AH129" i="69"/>
  <c r="AH129" i="63" s="1"/>
  <c r="AG129" i="69"/>
  <c r="AG129" i="63" s="1"/>
  <c r="AH16" i="69"/>
  <c r="AH16" i="63" s="1"/>
  <c r="AG16" i="69"/>
  <c r="AG16" i="63" s="1"/>
  <c r="AI73" i="69"/>
  <c r="AI72" i="69" s="1"/>
  <c r="AG74" i="69"/>
  <c r="AG74" i="63" s="1"/>
  <c r="AH74" i="69"/>
  <c r="AH74" i="63" s="1"/>
  <c r="AH22" i="69"/>
  <c r="AH22" i="63" s="1"/>
  <c r="AG22" i="69"/>
  <c r="AG22" i="63" s="1"/>
  <c r="AH56" i="69"/>
  <c r="AH56" i="63" s="1"/>
  <c r="AG56" i="69"/>
  <c r="AG56" i="63" s="1"/>
  <c r="AH111" i="69"/>
  <c r="AH111" i="63" s="1"/>
  <c r="AG111" i="69"/>
  <c r="AG111" i="63" s="1"/>
  <c r="AG11" i="69"/>
  <c r="AG11" i="63" s="1"/>
  <c r="AH11" i="69"/>
  <c r="AH11" i="63" s="1"/>
  <c r="AG27" i="69"/>
  <c r="AG27" i="63" s="1"/>
  <c r="AH27" i="69"/>
  <c r="AH27" i="63" s="1"/>
  <c r="AG91" i="69"/>
  <c r="AG91" i="63" s="1"/>
  <c r="AH91" i="69"/>
  <c r="AH91" i="63" s="1"/>
  <c r="R12" i="69"/>
  <c r="R12" i="63" s="1"/>
  <c r="Q12" i="69"/>
  <c r="Q12" i="63" s="1"/>
  <c r="R28" i="69"/>
  <c r="R28" i="63" s="1"/>
  <c r="Q28" i="69"/>
  <c r="Q28" i="63" s="1"/>
  <c r="R97" i="69"/>
  <c r="R97" i="63" s="1"/>
  <c r="Q97" i="69"/>
  <c r="Q97" i="63" s="1"/>
  <c r="S45" i="69"/>
  <c r="Q46" i="69"/>
  <c r="R46" i="69"/>
  <c r="R46" i="63" s="1"/>
  <c r="R101" i="69"/>
  <c r="R101" i="63" s="1"/>
  <c r="Q101" i="69"/>
  <c r="Q101" i="63" s="1"/>
  <c r="R22" i="69"/>
  <c r="R22" i="63" s="1"/>
  <c r="Q22" i="69"/>
  <c r="R54" i="69"/>
  <c r="R54" i="63" s="1"/>
  <c r="Q54" i="69"/>
  <c r="Q54" i="63" s="1"/>
  <c r="Q102" i="69"/>
  <c r="Q102" i="63" s="1"/>
  <c r="R102" i="69"/>
  <c r="R102" i="63" s="1"/>
  <c r="AT110" i="69"/>
  <c r="AT110" i="63" s="1"/>
  <c r="AS110" i="69"/>
  <c r="AS110" i="63" s="1"/>
  <c r="Z111" i="69"/>
  <c r="Z111" i="63" s="1"/>
  <c r="Y111" i="69"/>
  <c r="Y111" i="63" s="1"/>
  <c r="R27" i="69"/>
  <c r="R27" i="63" s="1"/>
  <c r="Q27" i="69"/>
  <c r="Q27" i="63" s="1"/>
  <c r="N28" i="69"/>
  <c r="N28" i="63" s="1"/>
  <c r="M28" i="69"/>
  <c r="M28" i="63" s="1"/>
  <c r="BJ110" i="69"/>
  <c r="BJ110" i="63" s="1"/>
  <c r="BI110" i="69"/>
  <c r="BI110" i="63" s="1"/>
  <c r="BI22" i="69"/>
  <c r="BI22" i="63" s="1"/>
  <c r="BJ22" i="69"/>
  <c r="BJ22" i="63" s="1"/>
  <c r="BJ111" i="69"/>
  <c r="BJ111" i="63" s="1"/>
  <c r="BI111" i="69"/>
  <c r="BI111" i="63" s="1"/>
  <c r="BJ48" i="69"/>
  <c r="BJ48" i="63" s="1"/>
  <c r="BI48" i="69"/>
  <c r="BI48" i="63" s="1"/>
  <c r="BJ50" i="69"/>
  <c r="BJ50" i="63" s="1"/>
  <c r="BI50" i="69"/>
  <c r="BI50" i="63" s="1"/>
  <c r="BJ11" i="69"/>
  <c r="BJ11" i="63" s="1"/>
  <c r="BI11" i="69"/>
  <c r="BI11" i="63" s="1"/>
  <c r="BK45" i="69"/>
  <c r="BI46" i="69"/>
  <c r="BI46" i="63" s="1"/>
  <c r="BJ46" i="69"/>
  <c r="BJ46" i="63" s="1"/>
  <c r="BJ91" i="69"/>
  <c r="BJ91" i="63" s="1"/>
  <c r="BI91" i="69"/>
  <c r="BI91" i="63" s="1"/>
  <c r="BK119" i="69"/>
  <c r="BI120" i="69"/>
  <c r="BI119" i="69" s="1"/>
  <c r="BJ120" i="69"/>
  <c r="BJ119" i="69" s="1"/>
  <c r="BJ23" i="69"/>
  <c r="BJ23" i="63" s="1"/>
  <c r="BI23" i="69"/>
  <c r="BI23" i="63" s="1"/>
  <c r="BK113" i="69"/>
  <c r="BJ114" i="69"/>
  <c r="BJ113" i="69" s="1"/>
  <c r="BI114" i="69"/>
  <c r="BI113" i="69" s="1"/>
  <c r="BJ103" i="69"/>
  <c r="BJ103" i="63" s="1"/>
  <c r="BI103" i="69"/>
  <c r="BI103" i="63" s="1"/>
  <c r="AT129" i="69"/>
  <c r="AT129" i="63" s="1"/>
  <c r="AS129" i="69"/>
  <c r="AS129" i="63" s="1"/>
  <c r="AT20" i="69"/>
  <c r="AT20" i="63" s="1"/>
  <c r="AS20" i="69"/>
  <c r="AS20" i="63" s="1"/>
  <c r="AU119" i="69"/>
  <c r="AS120" i="69"/>
  <c r="AS119" i="69" s="1"/>
  <c r="AT120" i="69"/>
  <c r="AT119" i="69" s="1"/>
  <c r="AT56" i="69"/>
  <c r="AT56" i="63" s="1"/>
  <c r="AS56" i="69"/>
  <c r="AS56" i="63" s="1"/>
  <c r="AT59" i="69"/>
  <c r="AT59" i="63" s="1"/>
  <c r="AS59" i="69"/>
  <c r="AS59" i="63" s="1"/>
  <c r="AT22" i="69"/>
  <c r="AT22" i="63" s="1"/>
  <c r="AS22" i="69"/>
  <c r="AS22" i="63" s="1"/>
  <c r="AS54" i="69"/>
  <c r="AS54" i="63" s="1"/>
  <c r="AT54" i="69"/>
  <c r="AT54" i="63" s="1"/>
  <c r="AT102" i="69"/>
  <c r="AT102" i="63" s="1"/>
  <c r="AS102" i="69"/>
  <c r="AS102" i="63" s="1"/>
  <c r="AU17" i="69"/>
  <c r="AU10" i="69" s="1"/>
  <c r="AT18" i="69"/>
  <c r="AT18" i="63" s="1"/>
  <c r="AS18" i="69"/>
  <c r="AS18" i="63" s="1"/>
  <c r="AT52" i="69"/>
  <c r="AT52" i="63" s="1"/>
  <c r="AS52" i="69"/>
  <c r="AS52" i="63" s="1"/>
  <c r="AU51" i="69"/>
  <c r="AT103" i="69"/>
  <c r="AT103" i="63" s="1"/>
  <c r="AS103" i="69"/>
  <c r="AS103" i="63" s="1"/>
  <c r="AU132" i="69"/>
  <c r="AU131" i="69" s="1"/>
  <c r="AT133" i="69"/>
  <c r="AT132" i="69" s="1"/>
  <c r="AT131" i="69" s="1"/>
  <c r="AS133" i="69"/>
  <c r="AS132" i="69" s="1"/>
  <c r="AS131" i="69" s="1"/>
  <c r="AD75" i="69"/>
  <c r="AD75" i="63" s="1"/>
  <c r="AC75" i="69"/>
  <c r="AC75" i="63" s="1"/>
  <c r="AD13" i="69"/>
  <c r="AD13" i="63" s="1"/>
  <c r="AC13" i="69"/>
  <c r="AC13" i="63" s="1"/>
  <c r="AD52" i="69"/>
  <c r="AC52" i="69"/>
  <c r="AC52" i="63" s="1"/>
  <c r="AE51" i="69"/>
  <c r="AC23" i="69"/>
  <c r="AC23" i="63" s="1"/>
  <c r="AD23" i="69"/>
  <c r="AD23" i="63" s="1"/>
  <c r="AE119" i="69"/>
  <c r="AD120" i="69"/>
  <c r="AC120" i="69"/>
  <c r="AC119" i="69" s="1"/>
  <c r="AC56" i="69"/>
  <c r="AC56" i="63" s="1"/>
  <c r="AD56" i="69"/>
  <c r="AD56" i="63" s="1"/>
  <c r="AD112" i="69"/>
  <c r="AD112" i="63" s="1"/>
  <c r="AC112" i="69"/>
  <c r="AC112" i="63" s="1"/>
  <c r="AD133" i="69"/>
  <c r="AE132" i="69"/>
  <c r="AE131" i="69" s="1"/>
  <c r="AC133" i="69"/>
  <c r="AC132" i="69" s="1"/>
  <c r="AC131" i="69" s="1"/>
  <c r="AC28" i="69"/>
  <c r="AC28" i="63" s="1"/>
  <c r="AD28" i="69"/>
  <c r="AD28" i="63" s="1"/>
  <c r="AC91" i="69"/>
  <c r="AC91" i="63" s="1"/>
  <c r="AD91" i="69"/>
  <c r="AD129" i="69"/>
  <c r="AD129" i="63" s="1"/>
  <c r="AC129" i="69"/>
  <c r="AC129" i="63" s="1"/>
  <c r="O45" i="69"/>
  <c r="M46" i="69"/>
  <c r="M46" i="63" s="1"/>
  <c r="N46" i="69"/>
  <c r="M101" i="69"/>
  <c r="M101" i="63" s="1"/>
  <c r="N101" i="69"/>
  <c r="N101" i="63" s="1"/>
  <c r="M22" i="69"/>
  <c r="M22" i="63" s="1"/>
  <c r="N22" i="69"/>
  <c r="N54" i="69"/>
  <c r="N54" i="63" s="1"/>
  <c r="M54" i="69"/>
  <c r="M54" i="63" s="1"/>
  <c r="N102" i="69"/>
  <c r="N102" i="63" s="1"/>
  <c r="M102" i="69"/>
  <c r="M102" i="63" s="1"/>
  <c r="O17" i="69"/>
  <c r="O10" i="69" s="1"/>
  <c r="M18" i="69"/>
  <c r="M18" i="63" s="1"/>
  <c r="N18" i="69"/>
  <c r="N52" i="69"/>
  <c r="O51" i="69"/>
  <c r="M52" i="69"/>
  <c r="M52" i="63" s="1"/>
  <c r="M103" i="69"/>
  <c r="M103" i="63" s="1"/>
  <c r="N103" i="69"/>
  <c r="N103" i="63" s="1"/>
  <c r="O132" i="69"/>
  <c r="O131" i="69" s="1"/>
  <c r="N133" i="69"/>
  <c r="M133" i="69"/>
  <c r="M132" i="69" s="1"/>
  <c r="M131" i="69" s="1"/>
  <c r="AG96" i="69"/>
  <c r="AG96" i="63" s="1"/>
  <c r="AH96" i="69"/>
  <c r="AH96" i="63" s="1"/>
  <c r="Y50" i="69"/>
  <c r="Y50" i="63" s="1"/>
  <c r="Z50" i="69"/>
  <c r="Z50" i="63" s="1"/>
  <c r="Q48" i="69"/>
  <c r="Q48" i="63" s="1"/>
  <c r="R48" i="69"/>
  <c r="R48" i="63" s="1"/>
  <c r="I110" i="69"/>
  <c r="J110" i="69"/>
  <c r="J110" i="63" s="1"/>
  <c r="BG132" i="69"/>
  <c r="BG131" i="69" s="1"/>
  <c r="BF133" i="69"/>
  <c r="BE133" i="69"/>
  <c r="BE100" i="69"/>
  <c r="BE100" i="63" s="1"/>
  <c r="BF100" i="69"/>
  <c r="BF100" i="63" s="1"/>
  <c r="BE27" i="69"/>
  <c r="BE27" i="63" s="1"/>
  <c r="BF27" i="69"/>
  <c r="BF27" i="63" s="1"/>
  <c r="BG127" i="69"/>
  <c r="BF128" i="69"/>
  <c r="BE128" i="69"/>
  <c r="BF55" i="69"/>
  <c r="BF55" i="63" s="1"/>
  <c r="BE55" i="69"/>
  <c r="BE55" i="63" s="1"/>
  <c r="BF11" i="69"/>
  <c r="BE11" i="69"/>
  <c r="BF91" i="69"/>
  <c r="BE91" i="69"/>
  <c r="BG119" i="69"/>
  <c r="BF120" i="69"/>
  <c r="BE120" i="69"/>
  <c r="BG17" i="69"/>
  <c r="BG10" i="69" s="1"/>
  <c r="BF18" i="69"/>
  <c r="BE18" i="69"/>
  <c r="BE50" i="69"/>
  <c r="BE50" i="63" s="1"/>
  <c r="BF50" i="69"/>
  <c r="BF50" i="63" s="1"/>
  <c r="BF98" i="69"/>
  <c r="BF98" i="63" s="1"/>
  <c r="BE98" i="69"/>
  <c r="BE98" i="63" s="1"/>
  <c r="AP126" i="69"/>
  <c r="AP126" i="63" s="1"/>
  <c r="AO126" i="69"/>
  <c r="AO126" i="63" s="1"/>
  <c r="AO47" i="69"/>
  <c r="AO47" i="63" s="1"/>
  <c r="AP47" i="69"/>
  <c r="AP47" i="63" s="1"/>
  <c r="AQ113" i="69"/>
  <c r="AO114" i="69"/>
  <c r="AO113" i="69" s="1"/>
  <c r="AP114" i="69"/>
  <c r="AO14" i="69"/>
  <c r="AO14" i="63" s="1"/>
  <c r="AP14" i="69"/>
  <c r="AP14" i="63" s="1"/>
  <c r="AO110" i="69"/>
  <c r="AO110" i="63" s="1"/>
  <c r="AP110" i="69"/>
  <c r="AP20" i="69"/>
  <c r="AP20" i="63" s="1"/>
  <c r="AO20" i="69"/>
  <c r="AO20" i="63" s="1"/>
  <c r="AP56" i="69"/>
  <c r="AP56" i="63" s="1"/>
  <c r="AO56" i="69"/>
  <c r="AO56" i="63" s="1"/>
  <c r="AP102" i="69"/>
  <c r="AP102" i="63" s="1"/>
  <c r="AO102" i="69"/>
  <c r="AO102" i="63" s="1"/>
  <c r="AP12" i="69"/>
  <c r="AP12" i="63" s="1"/>
  <c r="AO12" i="69"/>
  <c r="AO12" i="63" s="1"/>
  <c r="AO49" i="69"/>
  <c r="AO49" i="63" s="1"/>
  <c r="AP49" i="69"/>
  <c r="AP49" i="63" s="1"/>
  <c r="AO99" i="69"/>
  <c r="AO99" i="63" s="1"/>
  <c r="AP99" i="69"/>
  <c r="AP99" i="63" s="1"/>
  <c r="AQ122" i="69"/>
  <c r="AO123" i="69"/>
  <c r="AO122" i="69" s="1"/>
  <c r="AP123" i="69"/>
  <c r="Z26" i="69"/>
  <c r="Y26" i="69"/>
  <c r="AA25" i="69"/>
  <c r="AA21" i="69" s="1"/>
  <c r="Z75" i="69"/>
  <c r="Z75" i="63" s="1"/>
  <c r="Y75" i="69"/>
  <c r="Y75" i="63" s="1"/>
  <c r="AA116" i="69"/>
  <c r="Z117" i="69"/>
  <c r="Y117" i="69"/>
  <c r="Y15" i="69"/>
  <c r="Y15" i="63" s="1"/>
  <c r="Z15" i="69"/>
  <c r="Z15" i="63" s="1"/>
  <c r="Z48" i="69"/>
  <c r="Z48" i="63" s="1"/>
  <c r="Y48" i="69"/>
  <c r="Y48" i="63" s="1"/>
  <c r="Z99" i="69"/>
  <c r="Z99" i="63" s="1"/>
  <c r="Y99" i="69"/>
  <c r="Y99" i="63" s="1"/>
  <c r="Z16" i="69"/>
  <c r="Z16" i="63" s="1"/>
  <c r="Y16" i="69"/>
  <c r="Y16" i="63" s="1"/>
  <c r="Z49" i="69"/>
  <c r="Z49" i="63" s="1"/>
  <c r="Y49" i="69"/>
  <c r="Y49" i="63" s="1"/>
  <c r="Z100" i="69"/>
  <c r="Z100" i="63" s="1"/>
  <c r="Y100" i="69"/>
  <c r="Y100" i="63" s="1"/>
  <c r="I11" i="69"/>
  <c r="J11" i="69"/>
  <c r="J11" i="63" s="1"/>
  <c r="K25" i="69"/>
  <c r="K21" i="69" s="1"/>
  <c r="J26" i="69"/>
  <c r="J26" i="63" s="1"/>
  <c r="I26" i="69"/>
  <c r="K94" i="69"/>
  <c r="K90" i="69" s="1"/>
  <c r="J95" i="69"/>
  <c r="J95" i="63" s="1"/>
  <c r="I95" i="69"/>
  <c r="J12" i="69"/>
  <c r="J12" i="63" s="1"/>
  <c r="I12" i="69"/>
  <c r="I12" i="63" s="1"/>
  <c r="J27" i="69"/>
  <c r="J27" i="63" s="1"/>
  <c r="I27" i="69"/>
  <c r="I27" i="63" s="1"/>
  <c r="I91" i="69"/>
  <c r="J91" i="69"/>
  <c r="J91" i="63" s="1"/>
  <c r="K116" i="69"/>
  <c r="J117" i="69"/>
  <c r="J116" i="69" s="1"/>
  <c r="I117" i="69"/>
  <c r="I13" i="69"/>
  <c r="I13" i="63" s="1"/>
  <c r="J13" i="69"/>
  <c r="J13" i="63" s="1"/>
  <c r="J28" i="69"/>
  <c r="J28" i="63" s="1"/>
  <c r="I28" i="69"/>
  <c r="I28" i="63" s="1"/>
  <c r="K73" i="69"/>
  <c r="K72" i="69" s="1"/>
  <c r="J74" i="69"/>
  <c r="J74" i="63" s="1"/>
  <c r="I74" i="69"/>
  <c r="AX126" i="69"/>
  <c r="AX126" i="63" s="1"/>
  <c r="AW126" i="69"/>
  <c r="AW126" i="63" s="1"/>
  <c r="BB12" i="69"/>
  <c r="BB12" i="63" s="1"/>
  <c r="BA12" i="69"/>
  <c r="BA12" i="63" s="1"/>
  <c r="BB91" i="69"/>
  <c r="BB91" i="63" s="1"/>
  <c r="BA91" i="69"/>
  <c r="BA91" i="63" s="1"/>
  <c r="BB48" i="69"/>
  <c r="BB48" i="63" s="1"/>
  <c r="BA48" i="69"/>
  <c r="BA48" i="63" s="1"/>
  <c r="BC132" i="69"/>
  <c r="BC131" i="69" s="1"/>
  <c r="BB133" i="69"/>
  <c r="BB132" i="69" s="1"/>
  <c r="BB131" i="69" s="1"/>
  <c r="BA133" i="69"/>
  <c r="BA132" i="69" s="1"/>
  <c r="BA131" i="69" s="1"/>
  <c r="BB55" i="69"/>
  <c r="BB55" i="63" s="1"/>
  <c r="BA55" i="69"/>
  <c r="BA55" i="63" s="1"/>
  <c r="BB24" i="69"/>
  <c r="BB24" i="63" s="1"/>
  <c r="BA24" i="69"/>
  <c r="BA24" i="63" s="1"/>
  <c r="BC116" i="69"/>
  <c r="BB117" i="69"/>
  <c r="BB116" i="69" s="1"/>
  <c r="BA117" i="69"/>
  <c r="BA116" i="69" s="1"/>
  <c r="BB53" i="69"/>
  <c r="BB53" i="63" s="1"/>
  <c r="BA53" i="69"/>
  <c r="BA53" i="63" s="1"/>
  <c r="BB110" i="69"/>
  <c r="BB110" i="63" s="1"/>
  <c r="BA110" i="69"/>
  <c r="BA110" i="63" s="1"/>
  <c r="BA14" i="69"/>
  <c r="BA14" i="63" s="1"/>
  <c r="BB14" i="69"/>
  <c r="BB14" i="63" s="1"/>
  <c r="BB50" i="69"/>
  <c r="BB50" i="63" s="1"/>
  <c r="BA50" i="69"/>
  <c r="BA50" i="63" s="1"/>
  <c r="BB101" i="69"/>
  <c r="BB101" i="63" s="1"/>
  <c r="BA101" i="69"/>
  <c r="BA101" i="63" s="1"/>
  <c r="AL75" i="69"/>
  <c r="AL75" i="63" s="1"/>
  <c r="AK75" i="69"/>
  <c r="AK75" i="63" s="1"/>
  <c r="AL15" i="69"/>
  <c r="AL15" i="63" s="1"/>
  <c r="AK15" i="69"/>
  <c r="AK15" i="63" s="1"/>
  <c r="AM45" i="69"/>
  <c r="AL46" i="69"/>
  <c r="AL46" i="63" s="1"/>
  <c r="AK46" i="69"/>
  <c r="AK46" i="63" s="1"/>
  <c r="AK27" i="69"/>
  <c r="AK27" i="63" s="1"/>
  <c r="AL27" i="69"/>
  <c r="AL27" i="63" s="1"/>
  <c r="AK98" i="69"/>
  <c r="AK98" i="63" s="1"/>
  <c r="AL98" i="69"/>
  <c r="AL98" i="63" s="1"/>
  <c r="AK16" i="69"/>
  <c r="AK16" i="63" s="1"/>
  <c r="AL16" i="69"/>
  <c r="AL16" i="63" s="1"/>
  <c r="AK48" i="69"/>
  <c r="AK48" i="63" s="1"/>
  <c r="AL48" i="69"/>
  <c r="AL48" i="63" s="1"/>
  <c r="AM113" i="69"/>
  <c r="AL114" i="69"/>
  <c r="AL113" i="69" s="1"/>
  <c r="AK114" i="69"/>
  <c r="AK113" i="69" s="1"/>
  <c r="AL49" i="69"/>
  <c r="AL49" i="63" s="1"/>
  <c r="AK49" i="69"/>
  <c r="AK49" i="63" s="1"/>
  <c r="AM127" i="69"/>
  <c r="AL128" i="69"/>
  <c r="AL128" i="63" s="1"/>
  <c r="AK128" i="69"/>
  <c r="AK128" i="63" s="1"/>
  <c r="AL103" i="69"/>
  <c r="AL103" i="63" s="1"/>
  <c r="AK103" i="69"/>
  <c r="AK103" i="63" s="1"/>
  <c r="AL129" i="69"/>
  <c r="AL129" i="63" s="1"/>
  <c r="AK129" i="69"/>
  <c r="AK129" i="63" s="1"/>
  <c r="AK126" i="69"/>
  <c r="AK126" i="63" s="1"/>
  <c r="AL126" i="69"/>
  <c r="AL126" i="63" s="1"/>
  <c r="V24" i="69"/>
  <c r="V24" i="63" s="1"/>
  <c r="U24" i="69"/>
  <c r="U24" i="63" s="1"/>
  <c r="V99" i="69"/>
  <c r="V99" i="63" s="1"/>
  <c r="U99" i="69"/>
  <c r="U99" i="63" s="1"/>
  <c r="V16" i="69"/>
  <c r="V16" i="63" s="1"/>
  <c r="U16" i="69"/>
  <c r="U16" i="63" s="1"/>
  <c r="V53" i="69"/>
  <c r="V53" i="63" s="1"/>
  <c r="U53" i="69"/>
  <c r="U53" i="63" s="1"/>
  <c r="V112" i="69"/>
  <c r="V112" i="63" s="1"/>
  <c r="U112" i="69"/>
  <c r="U112" i="63" s="1"/>
  <c r="V133" i="69"/>
  <c r="V132" i="69" s="1"/>
  <c r="V131" i="69" s="1"/>
  <c r="W132" i="69"/>
  <c r="W131" i="69" s="1"/>
  <c r="U133" i="69"/>
  <c r="U132" i="69" s="1"/>
  <c r="U131" i="69" s="1"/>
  <c r="W25" i="69"/>
  <c r="W21" i="69" s="1"/>
  <c r="V26" i="69"/>
  <c r="V26" i="63" s="1"/>
  <c r="U26" i="69"/>
  <c r="U26" i="63" s="1"/>
  <c r="V100" i="69"/>
  <c r="V100" i="63" s="1"/>
  <c r="U100" i="69"/>
  <c r="U100" i="63" s="1"/>
  <c r="U23" i="69"/>
  <c r="U23" i="63" s="1"/>
  <c r="V23" i="69"/>
  <c r="V23" i="63" s="1"/>
  <c r="U54" i="69"/>
  <c r="U54" i="63" s="1"/>
  <c r="V54" i="69"/>
  <c r="V54" i="63" s="1"/>
  <c r="U101" i="69"/>
  <c r="U101" i="63" s="1"/>
  <c r="V101" i="69"/>
  <c r="V101" i="63" s="1"/>
  <c r="V126" i="69"/>
  <c r="V126" i="63" s="1"/>
  <c r="U126" i="69"/>
  <c r="U126" i="63" s="1"/>
  <c r="G25" i="69"/>
  <c r="G21" i="69" s="1"/>
  <c r="G113" i="69"/>
  <c r="G73" i="69"/>
  <c r="G72" i="69" s="1"/>
  <c r="G116" i="69"/>
  <c r="G51" i="69"/>
  <c r="J473" i="49"/>
  <c r="J400" i="49"/>
  <c r="J311" i="49"/>
  <c r="J247" i="49"/>
  <c r="J183" i="49"/>
  <c r="J118" i="49"/>
  <c r="J54" i="49"/>
  <c r="J469" i="49"/>
  <c r="J396" i="49"/>
  <c r="J307" i="49"/>
  <c r="J243" i="49"/>
  <c r="J179" i="49"/>
  <c r="J114" i="49"/>
  <c r="J50" i="49"/>
  <c r="J17" i="49"/>
  <c r="J33" i="49"/>
  <c r="J51" i="49"/>
  <c r="J67" i="49"/>
  <c r="J83" i="49"/>
  <c r="J99" i="49"/>
  <c r="J115" i="49"/>
  <c r="J131" i="49"/>
  <c r="J147" i="49"/>
  <c r="J164" i="49"/>
  <c r="J180" i="49"/>
  <c r="J196" i="49"/>
  <c r="J212" i="49"/>
  <c r="J228" i="49"/>
  <c r="J244" i="49"/>
  <c r="J260" i="49"/>
  <c r="J276" i="49"/>
  <c r="J292" i="49"/>
  <c r="J308" i="49"/>
  <c r="J333" i="49"/>
  <c r="J349" i="49"/>
  <c r="J372" i="49"/>
  <c r="J397" i="49"/>
  <c r="J422" i="49"/>
  <c r="J438" i="49"/>
  <c r="J454" i="49"/>
  <c r="J470" i="49"/>
  <c r="J486" i="49"/>
  <c r="J502" i="49"/>
  <c r="J519" i="49"/>
  <c r="J2" i="49"/>
  <c r="J18" i="49"/>
  <c r="J34" i="49"/>
  <c r="J48" i="49"/>
  <c r="J64" i="49"/>
  <c r="J80" i="49"/>
  <c r="J96" i="49"/>
  <c r="J112" i="49"/>
  <c r="J128" i="49"/>
  <c r="J144" i="49"/>
  <c r="J160" i="49"/>
  <c r="J177" i="49"/>
  <c r="J193" i="49"/>
  <c r="J209" i="49"/>
  <c r="J225" i="49"/>
  <c r="J241" i="49"/>
  <c r="J257" i="49"/>
  <c r="J273" i="49"/>
  <c r="J289" i="49"/>
  <c r="J305" i="49"/>
  <c r="J321" i="49"/>
  <c r="J346" i="49"/>
  <c r="J369" i="49"/>
  <c r="J394" i="49"/>
  <c r="J419" i="49"/>
  <c r="J435" i="49"/>
  <c r="J451" i="49"/>
  <c r="J467" i="49"/>
  <c r="J483" i="49"/>
  <c r="J499" i="49"/>
  <c r="J515" i="49"/>
  <c r="J15" i="49"/>
  <c r="J31" i="49"/>
  <c r="J45" i="49"/>
  <c r="J61" i="49"/>
  <c r="J77" i="49"/>
  <c r="J93" i="49"/>
  <c r="J109" i="49"/>
  <c r="J125" i="49"/>
  <c r="J141" i="49"/>
  <c r="J157" i="49"/>
  <c r="J174" i="49"/>
  <c r="J190" i="49"/>
  <c r="J206" i="49"/>
  <c r="J222" i="49"/>
  <c r="J238" i="49"/>
  <c r="J254" i="49"/>
  <c r="J270" i="49"/>
  <c r="J286" i="49"/>
  <c r="J302" i="49"/>
  <c r="J318" i="49"/>
  <c r="J343" i="49"/>
  <c r="J356" i="49"/>
  <c r="J391" i="49"/>
  <c r="J416" i="49"/>
  <c r="J432" i="49"/>
  <c r="J448" i="49"/>
  <c r="J464" i="49"/>
  <c r="J480" i="49"/>
  <c r="J496" i="49"/>
  <c r="J512" i="49"/>
  <c r="J517" i="49"/>
  <c r="I75" i="69"/>
  <c r="I75" i="63" s="1"/>
  <c r="J75" i="69"/>
  <c r="J75" i="63" s="1"/>
  <c r="Z97" i="69"/>
  <c r="Z97" i="63" s="1"/>
  <c r="Y97" i="69"/>
  <c r="Y97" i="63" s="1"/>
  <c r="AI127" i="69"/>
  <c r="AH128" i="69"/>
  <c r="AG128" i="69"/>
  <c r="J100" i="69"/>
  <c r="J100" i="63" s="1"/>
  <c r="I100" i="69"/>
  <c r="I100" i="63" s="1"/>
  <c r="AK104" i="22"/>
  <c r="AN104" i="22" s="1"/>
  <c r="AJ131" i="22"/>
  <c r="AJ130" i="22" s="1"/>
  <c r="AK133" i="22"/>
  <c r="AK117" i="22"/>
  <c r="AJ115" i="22"/>
  <c r="K118" i="64"/>
  <c r="Z119" i="22"/>
  <c r="Z118" i="22" s="1"/>
  <c r="AA21" i="22"/>
  <c r="I44" i="64"/>
  <c r="X45" i="22"/>
  <c r="X44" i="22" s="1"/>
  <c r="O24" i="64"/>
  <c r="O20" i="64" s="1"/>
  <c r="AD25" i="22"/>
  <c r="AD24" i="22" s="1"/>
  <c r="I50" i="64"/>
  <c r="X51" i="22"/>
  <c r="X50" i="22" s="1"/>
  <c r="J121" i="64"/>
  <c r="Y122" i="22"/>
  <c r="Y121" i="22" s="1"/>
  <c r="U10" i="22"/>
  <c r="X21" i="22"/>
  <c r="N93" i="64"/>
  <c r="N89" i="64" s="1"/>
  <c r="AC94" i="22"/>
  <c r="AC93" i="22" s="1"/>
  <c r="V10" i="22"/>
  <c r="Z51" i="22"/>
  <c r="Z50" i="22" s="1"/>
  <c r="K50" i="64"/>
  <c r="Z90" i="22"/>
  <c r="V21" i="22"/>
  <c r="K72" i="64"/>
  <c r="K71" i="64" s="1"/>
  <c r="Z73" i="22"/>
  <c r="Z72" i="22" s="1"/>
  <c r="Z71" i="22" s="1"/>
  <c r="AD127" i="22"/>
  <c r="Z10" i="22"/>
  <c r="O16" i="64"/>
  <c r="O9" i="64" s="1"/>
  <c r="AD17" i="22"/>
  <c r="AD16" i="22" s="1"/>
  <c r="AA25" i="22"/>
  <c r="AA24" i="22" s="1"/>
  <c r="L24" i="64"/>
  <c r="L20" i="64" s="1"/>
  <c r="H72" i="64"/>
  <c r="H71" i="64" s="1"/>
  <c r="W73" i="22"/>
  <c r="W72" i="22" s="1"/>
  <c r="W71" i="22" s="1"/>
  <c r="N118" i="64"/>
  <c r="AC119" i="22"/>
  <c r="AC118" i="22" s="1"/>
  <c r="AD51" i="22"/>
  <c r="AD50" i="22" s="1"/>
  <c r="O50" i="64"/>
  <c r="K93" i="64"/>
  <c r="K89" i="64" s="1"/>
  <c r="Z94" i="22"/>
  <c r="Z93" i="22" s="1"/>
  <c r="W109" i="22"/>
  <c r="L112" i="64"/>
  <c r="AA113" i="22"/>
  <c r="AA112" i="22" s="1"/>
  <c r="AC127" i="22"/>
  <c r="O72" i="64"/>
  <c r="O71" i="64" s="1"/>
  <c r="AD73" i="22"/>
  <c r="AD72" i="22" s="1"/>
  <c r="AD71" i="22" s="1"/>
  <c r="U90" i="22"/>
  <c r="J93" i="64"/>
  <c r="J89" i="64" s="1"/>
  <c r="Y94" i="22"/>
  <c r="Y93" i="22" s="1"/>
  <c r="Y109" i="22"/>
  <c r="W116" i="22"/>
  <c r="W115" i="22" s="1"/>
  <c r="H115" i="64"/>
  <c r="O121" i="64"/>
  <c r="AD122" i="22"/>
  <c r="AD121" i="22" s="1"/>
  <c r="K126" i="64"/>
  <c r="Z127" i="22"/>
  <c r="Z126" i="22" s="1"/>
  <c r="M131" i="64"/>
  <c r="M130" i="64" s="1"/>
  <c r="AB132" i="22"/>
  <c r="AB131" i="22" s="1"/>
  <c r="AB130" i="22" s="1"/>
  <c r="AC109" i="22"/>
  <c r="K112" i="64"/>
  <c r="Z113" i="22"/>
  <c r="Z112" i="22" s="1"/>
  <c r="K115" i="64"/>
  <c r="Z116" i="22"/>
  <c r="Z115" i="22" s="1"/>
  <c r="J118" i="64"/>
  <c r="Y119" i="22"/>
  <c r="Y118" i="22" s="1"/>
  <c r="H121" i="64"/>
  <c r="W122" i="22"/>
  <c r="W121" i="22" s="1"/>
  <c r="G126" i="64"/>
  <c r="V127" i="22"/>
  <c r="V126" i="22" s="1"/>
  <c r="J481" i="49"/>
  <c r="J417" i="49"/>
  <c r="J319" i="49"/>
  <c r="J255" i="49"/>
  <c r="J191" i="49"/>
  <c r="J126" i="49"/>
  <c r="J62" i="49"/>
  <c r="J477" i="49"/>
  <c r="J404" i="49"/>
  <c r="J315" i="49"/>
  <c r="J251" i="49"/>
  <c r="J187" i="49"/>
  <c r="J122" i="49"/>
  <c r="J58" i="49"/>
  <c r="AF122" i="22"/>
  <c r="E121" i="65"/>
  <c r="H122" i="65"/>
  <c r="H121" i="65" s="1"/>
  <c r="T55" i="22"/>
  <c r="AE55" i="22" s="1"/>
  <c r="P55" i="64"/>
  <c r="G112" i="65"/>
  <c r="AH113" i="22"/>
  <c r="AH112" i="22" s="1"/>
  <c r="P47" i="64"/>
  <c r="T47" i="22"/>
  <c r="AE47" i="22" s="1"/>
  <c r="T54" i="22"/>
  <c r="AE54" i="22" s="1"/>
  <c r="P54" i="64"/>
  <c r="P96" i="64"/>
  <c r="T96" i="22"/>
  <c r="AE96" i="22" s="1"/>
  <c r="T119" i="22"/>
  <c r="E118" i="64"/>
  <c r="P119" i="64"/>
  <c r="P118" i="64" s="1"/>
  <c r="AF111" i="22"/>
  <c r="AI111" i="22" s="1"/>
  <c r="H111" i="65"/>
  <c r="AK7" i="22"/>
  <c r="AN7" i="22" s="1"/>
  <c r="P98" i="64"/>
  <c r="T98" i="22"/>
  <c r="AE98" i="22" s="1"/>
  <c r="P23" i="64"/>
  <c r="T23" i="22"/>
  <c r="AE23" i="22" s="1"/>
  <c r="H96" i="65"/>
  <c r="AF96" i="22"/>
  <c r="AI96" i="22" s="1"/>
  <c r="AF119" i="22"/>
  <c r="H119" i="65"/>
  <c r="H118" i="65" s="1"/>
  <c r="E118" i="65"/>
  <c r="H127" i="65"/>
  <c r="AF127" i="22"/>
  <c r="E126" i="65"/>
  <c r="AG21" i="22"/>
  <c r="H51" i="65"/>
  <c r="AF51" i="22"/>
  <c r="E50" i="65"/>
  <c r="AG94" i="22"/>
  <c r="AG93" i="22" s="1"/>
  <c r="F93" i="65"/>
  <c r="F89" i="65" s="1"/>
  <c r="P95" i="64"/>
  <c r="T95" i="22"/>
  <c r="AE95" i="22" s="1"/>
  <c r="P109" i="64"/>
  <c r="T109" i="22"/>
  <c r="P15" i="64"/>
  <c r="T15" i="22"/>
  <c r="AE15" i="22" s="1"/>
  <c r="AG25" i="22"/>
  <c r="AG24" i="22" s="1"/>
  <c r="F24" i="65"/>
  <c r="F20" i="65" s="1"/>
  <c r="AF95" i="22"/>
  <c r="AI95" i="22" s="1"/>
  <c r="H95" i="65"/>
  <c r="AF116" i="22"/>
  <c r="H116" i="65"/>
  <c r="H115" i="65" s="1"/>
  <c r="E115" i="65"/>
  <c r="H26" i="65"/>
  <c r="AF26" i="22"/>
  <c r="AI26" i="22" s="1"/>
  <c r="AG109" i="22"/>
  <c r="AF10" i="22"/>
  <c r="H10" i="65"/>
  <c r="G24" i="65"/>
  <c r="G20" i="65" s="1"/>
  <c r="P14" i="64"/>
  <c r="H18" i="65"/>
  <c r="H99" i="65"/>
  <c r="F16" i="65"/>
  <c r="F9" i="65" s="1"/>
  <c r="AI58" i="22"/>
  <c r="R103" i="69"/>
  <c r="R103" i="63" s="1"/>
  <c r="Q103" i="69"/>
  <c r="Q103" i="63" s="1"/>
  <c r="AW24" i="69"/>
  <c r="AW24" i="63" s="1"/>
  <c r="AX24" i="69"/>
  <c r="AX24" i="63" s="1"/>
  <c r="AW102" i="69"/>
  <c r="AW102" i="63" s="1"/>
  <c r="AX102" i="69"/>
  <c r="AX102" i="63" s="1"/>
  <c r="AY51" i="69"/>
  <c r="AW52" i="69"/>
  <c r="AW52" i="63" s="1"/>
  <c r="AX52" i="69"/>
  <c r="AW12" i="69"/>
  <c r="AW12" i="63" s="1"/>
  <c r="AX12" i="69"/>
  <c r="AX12" i="63" s="1"/>
  <c r="AW91" i="69"/>
  <c r="AX91" i="69"/>
  <c r="AX91" i="63" s="1"/>
  <c r="AW16" i="69"/>
  <c r="AW16" i="63" s="1"/>
  <c r="AX16" i="69"/>
  <c r="AX16" i="63" s="1"/>
  <c r="AX75" i="69"/>
  <c r="AX75" i="63" s="1"/>
  <c r="AW75" i="69"/>
  <c r="AW75" i="63" s="1"/>
  <c r="AY122" i="69"/>
  <c r="AX123" i="69"/>
  <c r="AX122" i="69" s="1"/>
  <c r="AW123" i="69"/>
  <c r="AW122" i="69" s="1"/>
  <c r="AY25" i="69"/>
  <c r="AY21" i="69" s="1"/>
  <c r="AX26" i="69"/>
  <c r="AW26" i="69"/>
  <c r="AX97" i="69"/>
  <c r="AX97" i="63" s="1"/>
  <c r="AW97" i="69"/>
  <c r="AW97" i="63" s="1"/>
  <c r="AX129" i="69"/>
  <c r="AX129" i="63" s="1"/>
  <c r="AW129" i="69"/>
  <c r="AW129" i="63" s="1"/>
  <c r="AI51" i="69"/>
  <c r="AH52" i="69"/>
  <c r="AH52" i="63" s="1"/>
  <c r="AG52" i="69"/>
  <c r="AG52" i="63" s="1"/>
  <c r="AG13" i="69"/>
  <c r="AG13" i="63" s="1"/>
  <c r="AH13" i="69"/>
  <c r="AH13" i="63" s="1"/>
  <c r="AH24" i="69"/>
  <c r="AH24" i="63" s="1"/>
  <c r="AG24" i="69"/>
  <c r="AG24" i="63" s="1"/>
  <c r="AH100" i="69"/>
  <c r="AH100" i="63" s="1"/>
  <c r="AG100" i="69"/>
  <c r="AG100" i="63" s="1"/>
  <c r="AI25" i="69"/>
  <c r="AI21" i="69" s="1"/>
  <c r="AG26" i="69"/>
  <c r="AH26" i="69"/>
  <c r="AI94" i="69"/>
  <c r="AI90" i="69" s="1"/>
  <c r="AH95" i="69"/>
  <c r="AH95" i="63" s="1"/>
  <c r="AG95" i="69"/>
  <c r="AG95" i="63" s="1"/>
  <c r="AI113" i="69"/>
  <c r="AH114" i="69"/>
  <c r="AH113" i="69" s="1"/>
  <c r="AG114" i="69"/>
  <c r="AG113" i="69" s="1"/>
  <c r="AG15" i="69"/>
  <c r="AG15" i="63" s="1"/>
  <c r="AH15" i="69"/>
  <c r="AH15" i="63" s="1"/>
  <c r="AG47" i="69"/>
  <c r="AG47" i="63" s="1"/>
  <c r="AH47" i="69"/>
  <c r="AH47" i="63" s="1"/>
  <c r="AH99" i="69"/>
  <c r="AH99" i="63" s="1"/>
  <c r="AG99" i="69"/>
  <c r="AG99" i="63" s="1"/>
  <c r="Q15" i="69"/>
  <c r="Q15" i="63" s="1"/>
  <c r="R15" i="69"/>
  <c r="R15" i="63" s="1"/>
  <c r="R49" i="69"/>
  <c r="R49" i="63" s="1"/>
  <c r="Q49" i="69"/>
  <c r="Q49" i="63" s="1"/>
  <c r="R100" i="69"/>
  <c r="R100" i="63" s="1"/>
  <c r="Q100" i="69"/>
  <c r="Q100" i="63" s="1"/>
  <c r="R13" i="69"/>
  <c r="R13" i="63" s="1"/>
  <c r="Q13" i="69"/>
  <c r="Q13" i="63" s="1"/>
  <c r="R59" i="69"/>
  <c r="R59" i="63" s="1"/>
  <c r="Q59" i="69"/>
  <c r="Q59" i="63" s="1"/>
  <c r="S25" i="69"/>
  <c r="S21" i="69" s="1"/>
  <c r="Q26" i="69"/>
  <c r="R26" i="69"/>
  <c r="S73" i="69"/>
  <c r="S72" i="69" s="1"/>
  <c r="Q74" i="69"/>
  <c r="R74" i="69"/>
  <c r="R74" i="63" s="1"/>
  <c r="R112" i="69"/>
  <c r="R112" i="63" s="1"/>
  <c r="Q112" i="69"/>
  <c r="Q112" i="63" s="1"/>
  <c r="AP100" i="69"/>
  <c r="AP100" i="63" s="1"/>
  <c r="AO100" i="69"/>
  <c r="AO100" i="63" s="1"/>
  <c r="Y54" i="69"/>
  <c r="Y54" i="63" s="1"/>
  <c r="Z54" i="69"/>
  <c r="Z54" i="63" s="1"/>
  <c r="Q11" i="69"/>
  <c r="R11" i="69"/>
  <c r="R11" i="63" s="1"/>
  <c r="N12" i="69"/>
  <c r="N12" i="63" s="1"/>
  <c r="M12" i="69"/>
  <c r="M12" i="63" s="1"/>
  <c r="BI15" i="69"/>
  <c r="BI15" i="63" s="1"/>
  <c r="BJ15" i="69"/>
  <c r="BJ15" i="63" s="1"/>
  <c r="BJ28" i="69"/>
  <c r="BJ28" i="63" s="1"/>
  <c r="BI28" i="69"/>
  <c r="BI28" i="63" s="1"/>
  <c r="BJ13" i="69"/>
  <c r="BJ13" i="63" s="1"/>
  <c r="BI13" i="69"/>
  <c r="BI13" i="63" s="1"/>
  <c r="BJ56" i="69"/>
  <c r="BJ56" i="63" s="1"/>
  <c r="BI56" i="69"/>
  <c r="BI56" i="63" s="1"/>
  <c r="BI100" i="69"/>
  <c r="BI100" i="63" s="1"/>
  <c r="BJ100" i="69"/>
  <c r="BJ100" i="63" s="1"/>
  <c r="BJ14" i="69"/>
  <c r="BJ14" i="63" s="1"/>
  <c r="BI14" i="69"/>
  <c r="BI14" i="63" s="1"/>
  <c r="BJ49" i="69"/>
  <c r="BJ49" i="63" s="1"/>
  <c r="BI49" i="69"/>
  <c r="BI49" i="63" s="1"/>
  <c r="BI97" i="69"/>
  <c r="BI97" i="63" s="1"/>
  <c r="BJ97" i="69"/>
  <c r="BJ97" i="63" s="1"/>
  <c r="BK127" i="69"/>
  <c r="BJ128" i="69"/>
  <c r="BI128" i="69"/>
  <c r="BI128" i="63" s="1"/>
  <c r="BK73" i="69"/>
  <c r="BK72" i="69" s="1"/>
  <c r="BI74" i="69"/>
  <c r="BI74" i="63" s="1"/>
  <c r="BJ74" i="69"/>
  <c r="BJ74" i="63" s="1"/>
  <c r="BJ129" i="69"/>
  <c r="BJ129" i="63" s="1"/>
  <c r="BI129" i="69"/>
  <c r="BI129" i="63" s="1"/>
  <c r="BJ126" i="69"/>
  <c r="BJ126" i="63" s="1"/>
  <c r="BI126" i="69"/>
  <c r="BI126" i="63" s="1"/>
  <c r="AT12" i="69"/>
  <c r="AT12" i="63" s="1"/>
  <c r="AS12" i="69"/>
  <c r="AS12" i="63" s="1"/>
  <c r="AU45" i="69"/>
  <c r="AS46" i="69"/>
  <c r="AS46" i="63" s="1"/>
  <c r="AT46" i="69"/>
  <c r="AT46" i="63" s="1"/>
  <c r="AS15" i="69"/>
  <c r="AS15" i="63" s="1"/>
  <c r="AT15" i="69"/>
  <c r="AT15" i="63" s="1"/>
  <c r="AT100" i="69"/>
  <c r="AT100" i="63" s="1"/>
  <c r="AS100" i="69"/>
  <c r="AS100" i="63" s="1"/>
  <c r="AU94" i="69"/>
  <c r="AU90" i="69" s="1"/>
  <c r="AT95" i="69"/>
  <c r="AT95" i="63" s="1"/>
  <c r="AS95" i="69"/>
  <c r="AS95" i="63" s="1"/>
  <c r="AU25" i="69"/>
  <c r="AU21" i="69" s="1"/>
  <c r="AS26" i="69"/>
  <c r="AS26" i="63" s="1"/>
  <c r="AT26" i="69"/>
  <c r="AT26" i="63" s="1"/>
  <c r="AU73" i="69"/>
  <c r="AU72" i="69" s="1"/>
  <c r="AT74" i="69"/>
  <c r="AT74" i="63" s="1"/>
  <c r="AS74" i="69"/>
  <c r="AS74" i="63" s="1"/>
  <c r="AT112" i="69"/>
  <c r="AT112" i="63" s="1"/>
  <c r="AS112" i="69"/>
  <c r="AS112" i="63" s="1"/>
  <c r="AS23" i="69"/>
  <c r="AS23" i="63" s="1"/>
  <c r="AT23" i="69"/>
  <c r="AT23" i="63" s="1"/>
  <c r="AT55" i="69"/>
  <c r="AT55" i="63" s="1"/>
  <c r="AS55" i="69"/>
  <c r="AS55" i="63" s="1"/>
  <c r="AU116" i="69"/>
  <c r="AT117" i="69"/>
  <c r="AT116" i="69" s="1"/>
  <c r="AS117" i="69"/>
  <c r="AS116" i="69" s="1"/>
  <c r="AC12" i="69"/>
  <c r="AC12" i="63" s="1"/>
  <c r="AD12" i="69"/>
  <c r="AD12" i="63" s="1"/>
  <c r="AC96" i="69"/>
  <c r="AC96" i="63" s="1"/>
  <c r="AD96" i="69"/>
  <c r="AD96" i="63" s="1"/>
  <c r="AD20" i="69"/>
  <c r="AD20" i="63" s="1"/>
  <c r="AC20" i="69"/>
  <c r="AC20" i="63" s="1"/>
  <c r="AD97" i="69"/>
  <c r="AD97" i="63" s="1"/>
  <c r="AC97" i="69"/>
  <c r="AC97" i="63" s="1"/>
  <c r="AC47" i="69"/>
  <c r="AC47" i="63" s="1"/>
  <c r="AD47" i="69"/>
  <c r="AD47" i="63" s="1"/>
  <c r="AC11" i="69"/>
  <c r="AD11" i="69"/>
  <c r="AD95" i="69"/>
  <c r="AE94" i="69"/>
  <c r="AE90" i="69" s="1"/>
  <c r="AC95" i="69"/>
  <c r="AC95" i="63" s="1"/>
  <c r="AE116" i="69"/>
  <c r="AD117" i="69"/>
  <c r="AC117" i="69"/>
  <c r="AC116" i="69" s="1"/>
  <c r="AC14" i="69"/>
  <c r="AC14" i="63" s="1"/>
  <c r="AD14" i="69"/>
  <c r="AD14" i="63" s="1"/>
  <c r="AC48" i="69"/>
  <c r="AC48" i="63" s="1"/>
  <c r="AD48" i="69"/>
  <c r="AD48" i="63" s="1"/>
  <c r="AD98" i="69"/>
  <c r="AD98" i="63" s="1"/>
  <c r="AC98" i="69"/>
  <c r="AC98" i="63" s="1"/>
  <c r="N13" i="69"/>
  <c r="N13" i="63" s="1"/>
  <c r="M13" i="69"/>
  <c r="M13" i="63" s="1"/>
  <c r="M59" i="69"/>
  <c r="M59" i="63" s="1"/>
  <c r="N59" i="69"/>
  <c r="N59" i="63" s="1"/>
  <c r="O25" i="69"/>
  <c r="O21" i="69" s="1"/>
  <c r="N26" i="69"/>
  <c r="M26" i="69"/>
  <c r="M26" i="63" s="1"/>
  <c r="O73" i="69"/>
  <c r="O72" i="69" s="1"/>
  <c r="M74" i="69"/>
  <c r="M74" i="63" s="1"/>
  <c r="N74" i="69"/>
  <c r="N112" i="69"/>
  <c r="N112" i="63" s="1"/>
  <c r="M112" i="69"/>
  <c r="M112" i="63" s="1"/>
  <c r="M23" i="69"/>
  <c r="M23" i="63" s="1"/>
  <c r="N23" i="69"/>
  <c r="N23" i="63" s="1"/>
  <c r="M55" i="69"/>
  <c r="M55" i="63" s="1"/>
  <c r="N55" i="69"/>
  <c r="N55" i="63" s="1"/>
  <c r="O116" i="69"/>
  <c r="N117" i="69"/>
  <c r="M117" i="69"/>
  <c r="M116" i="69" s="1"/>
  <c r="BJ52" i="69"/>
  <c r="BJ52" i="63" s="1"/>
  <c r="BI52" i="69"/>
  <c r="BI52" i="63" s="1"/>
  <c r="BK51" i="69"/>
  <c r="AA127" i="69"/>
  <c r="Z128" i="69"/>
  <c r="Y128" i="69"/>
  <c r="Z13" i="69"/>
  <c r="Z13" i="63" s="1"/>
  <c r="Y13" i="69"/>
  <c r="Y13" i="63" s="1"/>
  <c r="Q23" i="69"/>
  <c r="Q23" i="63" s="1"/>
  <c r="R23" i="69"/>
  <c r="R23" i="63" s="1"/>
  <c r="J55" i="69"/>
  <c r="J55" i="63" s="1"/>
  <c r="I55" i="69"/>
  <c r="I55" i="63" s="1"/>
  <c r="BF99" i="69"/>
  <c r="BF99" i="63" s="1"/>
  <c r="BE99" i="69"/>
  <c r="BE99" i="63" s="1"/>
  <c r="BG113" i="69"/>
  <c r="BE114" i="69"/>
  <c r="BF114" i="69"/>
  <c r="BF53" i="69"/>
  <c r="BF53" i="63" s="1"/>
  <c r="BE53" i="69"/>
  <c r="BE53" i="63" s="1"/>
  <c r="BF20" i="69"/>
  <c r="BF20" i="63" s="1"/>
  <c r="BE20" i="69"/>
  <c r="BE20" i="63" s="1"/>
  <c r="BF96" i="69"/>
  <c r="BF96" i="63" s="1"/>
  <c r="BE96" i="69"/>
  <c r="BE96" i="63" s="1"/>
  <c r="BF14" i="69"/>
  <c r="BF14" i="63" s="1"/>
  <c r="BE14" i="69"/>
  <c r="BE14" i="63" s="1"/>
  <c r="BE97" i="69"/>
  <c r="BE97" i="63" s="1"/>
  <c r="BF97" i="69"/>
  <c r="BF97" i="63" s="1"/>
  <c r="BF126" i="69"/>
  <c r="BF126" i="63" s="1"/>
  <c r="BE126" i="69"/>
  <c r="BE126" i="63" s="1"/>
  <c r="BF22" i="69"/>
  <c r="BE22" i="69"/>
  <c r="BE54" i="69"/>
  <c r="BE54" i="63" s="1"/>
  <c r="BF54" i="69"/>
  <c r="BF54" i="63" s="1"/>
  <c r="BF102" i="69"/>
  <c r="BF102" i="63" s="1"/>
  <c r="BE102" i="69"/>
  <c r="BE102" i="63" s="1"/>
  <c r="AP28" i="69"/>
  <c r="AP28" i="63" s="1"/>
  <c r="AO28" i="69"/>
  <c r="AO28" i="63" s="1"/>
  <c r="AO55" i="69"/>
  <c r="AO55" i="63" s="1"/>
  <c r="AP55" i="69"/>
  <c r="AP55" i="63" s="1"/>
  <c r="AP13" i="69"/>
  <c r="AP13" i="63" s="1"/>
  <c r="AO13" i="69"/>
  <c r="AO13" i="63" s="1"/>
  <c r="AP24" i="69"/>
  <c r="AP24" i="63" s="1"/>
  <c r="AO24" i="69"/>
  <c r="AO24" i="63" s="1"/>
  <c r="AQ119" i="69"/>
  <c r="AP120" i="69"/>
  <c r="AO120" i="69"/>
  <c r="AO119" i="69" s="1"/>
  <c r="AO26" i="69"/>
  <c r="AO26" i="63" s="1"/>
  <c r="AQ25" i="69"/>
  <c r="AQ21" i="69" s="1"/>
  <c r="AP26" i="69"/>
  <c r="AO74" i="69"/>
  <c r="AO74" i="63" s="1"/>
  <c r="AQ73" i="69"/>
  <c r="AQ72" i="69" s="1"/>
  <c r="AP74" i="69"/>
  <c r="AP111" i="69"/>
  <c r="AP111" i="63" s="1"/>
  <c r="AO111" i="69"/>
  <c r="AO111" i="63" s="1"/>
  <c r="AP16" i="69"/>
  <c r="AP16" i="63" s="1"/>
  <c r="AO16" i="69"/>
  <c r="AO16" i="63" s="1"/>
  <c r="AO53" i="69"/>
  <c r="AO53" i="63" s="1"/>
  <c r="AP53" i="69"/>
  <c r="AP53" i="63" s="1"/>
  <c r="AP103" i="69"/>
  <c r="AP103" i="63" s="1"/>
  <c r="AO103" i="69"/>
  <c r="AO103" i="63" s="1"/>
  <c r="AO129" i="69"/>
  <c r="AO129" i="63" s="1"/>
  <c r="AP129" i="69"/>
  <c r="AP129" i="63" s="1"/>
  <c r="Y47" i="69"/>
  <c r="Y47" i="63" s="1"/>
  <c r="Z47" i="69"/>
  <c r="Z47" i="63" s="1"/>
  <c r="Z98" i="69"/>
  <c r="Z98" i="63" s="1"/>
  <c r="Y98" i="69"/>
  <c r="Y98" i="63" s="1"/>
  <c r="Z123" i="69"/>
  <c r="AA122" i="69"/>
  <c r="Y123" i="69"/>
  <c r="AA17" i="69"/>
  <c r="AA10" i="69" s="1"/>
  <c r="Z18" i="69"/>
  <c r="Y18" i="69"/>
  <c r="Z53" i="69"/>
  <c r="Z53" i="63" s="1"/>
  <c r="Y53" i="69"/>
  <c r="Y53" i="63" s="1"/>
  <c r="Z103" i="69"/>
  <c r="Z103" i="63" s="1"/>
  <c r="Y103" i="69"/>
  <c r="Y103" i="63" s="1"/>
  <c r="Z19" i="69"/>
  <c r="Z19" i="63" s="1"/>
  <c r="Y19" i="69"/>
  <c r="Y19" i="63" s="1"/>
  <c r="Z59" i="69"/>
  <c r="Z59" i="63" s="1"/>
  <c r="Y59" i="69"/>
  <c r="Y59" i="63" s="1"/>
  <c r="Z110" i="69"/>
  <c r="Y110" i="69"/>
  <c r="I14" i="69"/>
  <c r="I14" i="63" s="1"/>
  <c r="J14" i="69"/>
  <c r="J14" i="63" s="1"/>
  <c r="K45" i="69"/>
  <c r="J46" i="69"/>
  <c r="J46" i="63" s="1"/>
  <c r="I46" i="69"/>
  <c r="J98" i="69"/>
  <c r="J98" i="63" s="1"/>
  <c r="I98" i="69"/>
  <c r="I98" i="63" s="1"/>
  <c r="I15" i="69"/>
  <c r="I15" i="63" s="1"/>
  <c r="J15" i="69"/>
  <c r="J15" i="63" s="1"/>
  <c r="J47" i="69"/>
  <c r="J47" i="63" s="1"/>
  <c r="I47" i="69"/>
  <c r="I47" i="63" s="1"/>
  <c r="J99" i="69"/>
  <c r="J99" i="63" s="1"/>
  <c r="I99" i="69"/>
  <c r="I99" i="63" s="1"/>
  <c r="K122" i="69"/>
  <c r="J123" i="69"/>
  <c r="J122" i="69" s="1"/>
  <c r="I123" i="69"/>
  <c r="J16" i="69"/>
  <c r="J16" i="63" s="1"/>
  <c r="I16" i="69"/>
  <c r="I16" i="63" s="1"/>
  <c r="J48" i="69"/>
  <c r="J48" i="63" s="1"/>
  <c r="I48" i="69"/>
  <c r="I48" i="63" s="1"/>
  <c r="J96" i="69"/>
  <c r="J96" i="63" s="1"/>
  <c r="I96" i="69"/>
  <c r="I96" i="63" s="1"/>
  <c r="AH103" i="69"/>
  <c r="AH103" i="63" s="1"/>
  <c r="AG103" i="69"/>
  <c r="AG103" i="63" s="1"/>
  <c r="BB112" i="69"/>
  <c r="BB112" i="63" s="1"/>
  <c r="BA112" i="69"/>
  <c r="BA112" i="63" s="1"/>
  <c r="BB13" i="69"/>
  <c r="BB13" i="63" s="1"/>
  <c r="BA13" i="69"/>
  <c r="BA13" i="63" s="1"/>
  <c r="BB54" i="69"/>
  <c r="BB54" i="63" s="1"/>
  <c r="BA54" i="69"/>
  <c r="BA54" i="63" s="1"/>
  <c r="BA15" i="69"/>
  <c r="BA15" i="63" s="1"/>
  <c r="BB15" i="69"/>
  <c r="BB15" i="63" s="1"/>
  <c r="BA75" i="69"/>
  <c r="BA75" i="63" s="1"/>
  <c r="BB75" i="69"/>
  <c r="BB75" i="63" s="1"/>
  <c r="BC51" i="69"/>
  <c r="BB52" i="69"/>
  <c r="BB52" i="63" s="1"/>
  <c r="BA52" i="69"/>
  <c r="BA52" i="63" s="1"/>
  <c r="BC127" i="69"/>
  <c r="BB128" i="69"/>
  <c r="BB128" i="63" s="1"/>
  <c r="BA128" i="69"/>
  <c r="BA128" i="63" s="1"/>
  <c r="BB56" i="69"/>
  <c r="BB56" i="63" s="1"/>
  <c r="BA56" i="69"/>
  <c r="BA56" i="63" s="1"/>
  <c r="BC113" i="69"/>
  <c r="BA114" i="69"/>
  <c r="BA113" i="69" s="1"/>
  <c r="BB114" i="69"/>
  <c r="BB113" i="69" s="1"/>
  <c r="BA22" i="69"/>
  <c r="BA22" i="63" s="1"/>
  <c r="BB22" i="69"/>
  <c r="BB22" i="63" s="1"/>
  <c r="BB59" i="69"/>
  <c r="BB59" i="63" s="1"/>
  <c r="BA59" i="69"/>
  <c r="BA59" i="63" s="1"/>
  <c r="BB111" i="69"/>
  <c r="BB111" i="63" s="1"/>
  <c r="BA111" i="69"/>
  <c r="BA111" i="63" s="1"/>
  <c r="AL14" i="69"/>
  <c r="AL14" i="63" s="1"/>
  <c r="AK14" i="69"/>
  <c r="AK14" i="63" s="1"/>
  <c r="AL23" i="69"/>
  <c r="AL23" i="63" s="1"/>
  <c r="AK23" i="69"/>
  <c r="AK23" i="63" s="1"/>
  <c r="AK97" i="69"/>
  <c r="AK97" i="63" s="1"/>
  <c r="AL97" i="69"/>
  <c r="AL97" i="63" s="1"/>
  <c r="AK47" i="69"/>
  <c r="AK47" i="63" s="1"/>
  <c r="AL47" i="69"/>
  <c r="AL47" i="63" s="1"/>
  <c r="AK111" i="69"/>
  <c r="AK111" i="63" s="1"/>
  <c r="AL111" i="69"/>
  <c r="AL111" i="63" s="1"/>
  <c r="AK20" i="69"/>
  <c r="AK20" i="63" s="1"/>
  <c r="AL20" i="69"/>
  <c r="AL20" i="63" s="1"/>
  <c r="AL53" i="69"/>
  <c r="AL53" i="63" s="1"/>
  <c r="AK53" i="69"/>
  <c r="AK53" i="63" s="1"/>
  <c r="AL13" i="69"/>
  <c r="AL13" i="63" s="1"/>
  <c r="AK13" i="69"/>
  <c r="AK13" i="63" s="1"/>
  <c r="AL54" i="69"/>
  <c r="AL54" i="63" s="1"/>
  <c r="AK54" i="69"/>
  <c r="AK54" i="63" s="1"/>
  <c r="AK56" i="69"/>
  <c r="AK56" i="63" s="1"/>
  <c r="AL56" i="69"/>
  <c r="AL56" i="63" s="1"/>
  <c r="AL112" i="69"/>
  <c r="AL112" i="63" s="1"/>
  <c r="AK112" i="69"/>
  <c r="AK112" i="63" s="1"/>
  <c r="AL59" i="69"/>
  <c r="AL59" i="63" s="1"/>
  <c r="AK59" i="69"/>
  <c r="AK59" i="63" s="1"/>
  <c r="U55" i="69"/>
  <c r="U55" i="63" s="1"/>
  <c r="V55" i="69"/>
  <c r="V55" i="63" s="1"/>
  <c r="U15" i="69"/>
  <c r="U15" i="63" s="1"/>
  <c r="V15" i="69"/>
  <c r="V15" i="63" s="1"/>
  <c r="V52" i="69"/>
  <c r="W51" i="69"/>
  <c r="U52" i="69"/>
  <c r="U52" i="63" s="1"/>
  <c r="W17" i="69"/>
  <c r="W10" i="69" s="1"/>
  <c r="V18" i="69"/>
  <c r="U18" i="69"/>
  <c r="U18" i="63" s="1"/>
  <c r="V56" i="69"/>
  <c r="V56" i="63" s="1"/>
  <c r="U56" i="69"/>
  <c r="U56" i="63" s="1"/>
  <c r="V117" i="69"/>
  <c r="V116" i="69" s="1"/>
  <c r="W116" i="69"/>
  <c r="U117" i="69"/>
  <c r="U116" i="69" s="1"/>
  <c r="V11" i="69"/>
  <c r="U11" i="69"/>
  <c r="U11" i="63" s="1"/>
  <c r="V59" i="69"/>
  <c r="V59" i="63" s="1"/>
  <c r="U59" i="69"/>
  <c r="U59" i="63" s="1"/>
  <c r="V129" i="69"/>
  <c r="V129" i="63" s="1"/>
  <c r="U129" i="69"/>
  <c r="U129" i="63" s="1"/>
  <c r="U27" i="69"/>
  <c r="U27" i="63" s="1"/>
  <c r="V27" i="69"/>
  <c r="V27" i="63" s="1"/>
  <c r="W73" i="69"/>
  <c r="W72" i="69" s="1"/>
  <c r="V74" i="69"/>
  <c r="V74" i="63" s="1"/>
  <c r="U74" i="69"/>
  <c r="U74" i="63" s="1"/>
  <c r="U110" i="69"/>
  <c r="U110" i="63" s="1"/>
  <c r="V110" i="69"/>
  <c r="V110" i="63" s="1"/>
  <c r="G94" i="69"/>
  <c r="G90" i="69" s="1"/>
  <c r="G119" i="69"/>
  <c r="J5" i="49"/>
  <c r="J21" i="49"/>
  <c r="J39" i="49"/>
  <c r="J55" i="49"/>
  <c r="J71" i="49"/>
  <c r="J87" i="49"/>
  <c r="J103" i="49"/>
  <c r="J119" i="49"/>
  <c r="J135" i="49"/>
  <c r="J151" i="49"/>
  <c r="J168" i="49"/>
  <c r="J184" i="49"/>
  <c r="J200" i="49"/>
  <c r="J216" i="49"/>
  <c r="J232" i="49"/>
  <c r="J248" i="49"/>
  <c r="J264" i="49"/>
  <c r="J280" i="49"/>
  <c r="J296" i="49"/>
  <c r="J312" i="49"/>
  <c r="J337" i="49"/>
  <c r="J352" i="49"/>
  <c r="J376" i="49"/>
  <c r="J401" i="49"/>
  <c r="J426" i="49"/>
  <c r="J442" i="49"/>
  <c r="J458" i="49"/>
  <c r="J474" i="49"/>
  <c r="J490" i="49"/>
  <c r="J506" i="49"/>
  <c r="J524" i="49"/>
  <c r="J6" i="49"/>
  <c r="J22" i="49"/>
  <c r="J36" i="49"/>
  <c r="J52" i="49"/>
  <c r="J68" i="49"/>
  <c r="J84" i="49"/>
  <c r="J100" i="49"/>
  <c r="J116" i="49"/>
  <c r="J132" i="49"/>
  <c r="J148" i="49"/>
  <c r="J165" i="49"/>
  <c r="J181" i="49"/>
  <c r="J197" i="49"/>
  <c r="J213" i="49"/>
  <c r="J229" i="49"/>
  <c r="J245" i="49"/>
  <c r="J261" i="49"/>
  <c r="J277" i="49"/>
  <c r="J293" i="49"/>
  <c r="J309" i="49"/>
  <c r="J334" i="49"/>
  <c r="J366" i="49"/>
  <c r="J373" i="49"/>
  <c r="J398" i="49"/>
  <c r="J423" i="49"/>
  <c r="J439" i="49"/>
  <c r="J455" i="49"/>
  <c r="J471" i="49"/>
  <c r="J487" i="49"/>
  <c r="J503" i="49"/>
  <c r="J520" i="49"/>
  <c r="J3" i="49"/>
  <c r="J19" i="49"/>
  <c r="J35" i="49"/>
  <c r="J49" i="49"/>
  <c r="J65" i="49"/>
  <c r="J81" i="49"/>
  <c r="J97" i="49"/>
  <c r="J113" i="49"/>
  <c r="J129" i="49"/>
  <c r="J145" i="49"/>
  <c r="J161" i="49"/>
  <c r="J178" i="49"/>
  <c r="J194" i="49"/>
  <c r="J210" i="49"/>
  <c r="J226" i="49"/>
  <c r="J242" i="49"/>
  <c r="J258" i="49"/>
  <c r="J274" i="49"/>
  <c r="J290" i="49"/>
  <c r="J306" i="49"/>
  <c r="J331" i="49"/>
  <c r="J347" i="49"/>
  <c r="J370" i="49"/>
  <c r="J395" i="49"/>
  <c r="J420" i="49"/>
  <c r="J436" i="49"/>
  <c r="J452" i="49"/>
  <c r="J468" i="49"/>
  <c r="J484" i="49"/>
  <c r="J500" i="49"/>
  <c r="J516" i="49"/>
  <c r="J521" i="49"/>
  <c r="M19" i="69"/>
  <c r="M19" i="63" s="1"/>
  <c r="N19" i="69"/>
  <c r="N19" i="63" s="1"/>
  <c r="BF49" i="69"/>
  <c r="BF49" i="63" s="1"/>
  <c r="BE49" i="69"/>
  <c r="BE49" i="63" s="1"/>
  <c r="S17" i="69"/>
  <c r="S10" i="69" s="1"/>
  <c r="Q18" i="69"/>
  <c r="R18" i="69"/>
  <c r="R18" i="63" s="1"/>
  <c r="AK114" i="22"/>
  <c r="AJ112" i="22"/>
  <c r="F16" i="64"/>
  <c r="F9" i="64" s="1"/>
  <c r="U17" i="22"/>
  <c r="AD90" i="22"/>
  <c r="AJ50" i="22"/>
  <c r="M16" i="64"/>
  <c r="M9" i="64" s="1"/>
  <c r="AB17" i="22"/>
  <c r="AB16" i="22" s="1"/>
  <c r="I16" i="64"/>
  <c r="I9" i="64" s="1"/>
  <c r="X17" i="22"/>
  <c r="X16" i="22" s="1"/>
  <c r="W21" i="22"/>
  <c r="Z25" i="22"/>
  <c r="Z24" i="22" s="1"/>
  <c r="K24" i="64"/>
  <c r="K20" i="64" s="1"/>
  <c r="AA45" i="22"/>
  <c r="AA44" i="22" s="1"/>
  <c r="L44" i="64"/>
  <c r="Y127" i="22"/>
  <c r="Y126" i="22" s="1"/>
  <c r="J126" i="64"/>
  <c r="W45" i="22"/>
  <c r="W44" i="22" s="1"/>
  <c r="H44" i="64"/>
  <c r="M50" i="64"/>
  <c r="AB51" i="22"/>
  <c r="AB50" i="22" s="1"/>
  <c r="H118" i="64"/>
  <c r="W119" i="22"/>
  <c r="W118" i="22" s="1"/>
  <c r="AA10" i="22"/>
  <c r="U21" i="22"/>
  <c r="I93" i="64"/>
  <c r="I89" i="64" s="1"/>
  <c r="X94" i="22"/>
  <c r="X93" i="22" s="1"/>
  <c r="AA127" i="22"/>
  <c r="AD21" i="22"/>
  <c r="G44" i="64"/>
  <c r="V45" i="22"/>
  <c r="V44" i="22" s="1"/>
  <c r="L50" i="64"/>
  <c r="AA51" i="22"/>
  <c r="AA50" i="22" s="1"/>
  <c r="AC90" i="22"/>
  <c r="M112" i="64"/>
  <c r="AB113" i="22"/>
  <c r="AB112" i="22" s="1"/>
  <c r="I131" i="64"/>
  <c r="I130" i="64" s="1"/>
  <c r="X132" i="22"/>
  <c r="X131" i="22" s="1"/>
  <c r="X130" i="22" s="1"/>
  <c r="AK60" i="22"/>
  <c r="AN60" i="22" s="1"/>
  <c r="AJ59" i="22"/>
  <c r="AK59" i="22" s="1"/>
  <c r="AN59" i="22" s="1"/>
  <c r="AD10" i="22"/>
  <c r="Z21" i="22"/>
  <c r="J44" i="64"/>
  <c r="Y45" i="22"/>
  <c r="Y44" i="22" s="1"/>
  <c r="U109" i="22"/>
  <c r="J112" i="64"/>
  <c r="Y113" i="22"/>
  <c r="Y112" i="22" s="1"/>
  <c r="G121" i="64"/>
  <c r="V122" i="22"/>
  <c r="V121" i="22" s="1"/>
  <c r="H126" i="64"/>
  <c r="W127" i="22"/>
  <c r="W126" i="22" s="1"/>
  <c r="I72" i="64"/>
  <c r="I71" i="64" s="1"/>
  <c r="X73" i="22"/>
  <c r="X72" i="22" s="1"/>
  <c r="X71" i="22" s="1"/>
  <c r="W90" i="22"/>
  <c r="AD109" i="22"/>
  <c r="I121" i="64"/>
  <c r="X122" i="22"/>
  <c r="X121" i="22" s="1"/>
  <c r="H131" i="64"/>
  <c r="H130" i="64" s="1"/>
  <c r="W132" i="22"/>
  <c r="W131" i="22" s="1"/>
  <c r="W130" i="22" s="1"/>
  <c r="X90" i="22"/>
  <c r="M93" i="64"/>
  <c r="M89" i="64" s="1"/>
  <c r="AB94" i="22"/>
  <c r="AB93" i="22" s="1"/>
  <c r="AB109" i="22"/>
  <c r="AA116" i="22"/>
  <c r="AA115" i="22" s="1"/>
  <c r="L115" i="64"/>
  <c r="AB127" i="22"/>
  <c r="O131" i="64"/>
  <c r="O130" i="64" s="1"/>
  <c r="AD132" i="22"/>
  <c r="AD131" i="22" s="1"/>
  <c r="AD130" i="22" s="1"/>
  <c r="N112" i="64"/>
  <c r="AC113" i="22"/>
  <c r="AC112" i="22" s="1"/>
  <c r="M115" i="64"/>
  <c r="AB116" i="22"/>
  <c r="AB115" i="22" s="1"/>
  <c r="M118" i="64"/>
  <c r="AB119" i="22"/>
  <c r="AB118" i="22" s="1"/>
  <c r="K121" i="64"/>
  <c r="Z122" i="22"/>
  <c r="Z121" i="22" s="1"/>
  <c r="I126" i="64"/>
  <c r="X127" i="22"/>
  <c r="X126" i="22" s="1"/>
  <c r="J465" i="49"/>
  <c r="J392" i="49"/>
  <c r="J303" i="49"/>
  <c r="J239" i="49"/>
  <c r="J175" i="49"/>
  <c r="J110" i="49"/>
  <c r="J46" i="49"/>
  <c r="J461" i="49"/>
  <c r="J379" i="49"/>
  <c r="J299" i="49"/>
  <c r="J235" i="49"/>
  <c r="J171" i="49"/>
  <c r="J106" i="49"/>
  <c r="J42" i="49"/>
  <c r="AG132" i="22"/>
  <c r="AG131" i="22" s="1"/>
  <c r="AG130" i="22" s="1"/>
  <c r="F131" i="65"/>
  <c r="F130" i="65" s="1"/>
  <c r="T26" i="22"/>
  <c r="AE26" i="22" s="1"/>
  <c r="P26" i="64"/>
  <c r="E93" i="65"/>
  <c r="E89" i="65" s="1"/>
  <c r="AF94" i="22"/>
  <c r="H94" i="65"/>
  <c r="AH21" i="22"/>
  <c r="T49" i="22"/>
  <c r="AE49" i="22" s="1"/>
  <c r="P49" i="64"/>
  <c r="T48" i="22"/>
  <c r="AE48" i="22" s="1"/>
  <c r="P48" i="64"/>
  <c r="T45" i="22"/>
  <c r="E44" i="64"/>
  <c r="P45" i="64"/>
  <c r="T122" i="22"/>
  <c r="E121" i="64"/>
  <c r="P122" i="64"/>
  <c r="P121" i="64" s="1"/>
  <c r="P52" i="64"/>
  <c r="T52" i="22"/>
  <c r="AE52" i="22" s="1"/>
  <c r="AF54" i="22"/>
  <c r="AI54" i="22" s="1"/>
  <c r="H54" i="65"/>
  <c r="AF100" i="22"/>
  <c r="AI100" i="22" s="1"/>
  <c r="H100" i="65"/>
  <c r="AF27" i="22"/>
  <c r="AI27" i="22" s="1"/>
  <c r="H27" i="65"/>
  <c r="AF125" i="22"/>
  <c r="AF55" i="22"/>
  <c r="AI55" i="22" s="1"/>
  <c r="H55" i="65"/>
  <c r="AH127" i="22"/>
  <c r="T94" i="22"/>
  <c r="E93" i="64"/>
  <c r="E89" i="64" s="1"/>
  <c r="P94" i="64"/>
  <c r="T113" i="22"/>
  <c r="P113" i="64"/>
  <c r="P112" i="64" s="1"/>
  <c r="E112" i="64"/>
  <c r="F121" i="65"/>
  <c r="AG122" i="22"/>
  <c r="AG121" i="22" s="1"/>
  <c r="AH90" i="22"/>
  <c r="AF11" i="22"/>
  <c r="AI11" i="22" s="1"/>
  <c r="H11" i="65"/>
  <c r="F72" i="65"/>
  <c r="F71" i="65" s="1"/>
  <c r="AG73" i="22"/>
  <c r="AG72" i="22" s="1"/>
  <c r="AG71" i="22" s="1"/>
  <c r="AF25" i="22"/>
  <c r="H25" i="65"/>
  <c r="E24" i="65"/>
  <c r="E20" i="65" s="1"/>
  <c r="AH109" i="22"/>
  <c r="T21" i="22"/>
  <c r="P21" i="64"/>
  <c r="T111" i="22"/>
  <c r="AE111" i="22" s="1"/>
  <c r="P111" i="64"/>
  <c r="P10" i="64"/>
  <c r="T10" i="22"/>
  <c r="AF45" i="22"/>
  <c r="H45" i="65"/>
  <c r="E44" i="65"/>
  <c r="AH10" i="22"/>
  <c r="AF48" i="22"/>
  <c r="AI48" i="22" s="1"/>
  <c r="H48" i="65"/>
  <c r="E131" i="65"/>
  <c r="E130" i="65" s="1"/>
  <c r="AF132" i="22"/>
  <c r="H132" i="65"/>
  <c r="H131" i="65" s="1"/>
  <c r="H130" i="65" s="1"/>
  <c r="AH45" i="22"/>
  <c r="AH44" i="22" s="1"/>
  <c r="G44" i="65"/>
  <c r="E112" i="65"/>
  <c r="AF113" i="22"/>
  <c r="H113" i="65"/>
  <c r="H112" i="65" s="1"/>
  <c r="AH17" i="22"/>
  <c r="AH16" i="22" s="1"/>
  <c r="G16" i="65"/>
  <c r="G9" i="65" s="1"/>
  <c r="G115" i="65"/>
  <c r="AH116" i="22"/>
  <c r="AH115" i="22" s="1"/>
  <c r="T127" i="22"/>
  <c r="P127" i="64"/>
  <c r="E126" i="64"/>
  <c r="AH24" i="22"/>
  <c r="G131" i="65"/>
  <c r="G130" i="65" s="1"/>
  <c r="AH132" i="22"/>
  <c r="AH131" i="22" s="1"/>
  <c r="AH130" i="22" s="1"/>
  <c r="AI18" i="22"/>
  <c r="AI99" i="22"/>
  <c r="H47" i="65"/>
  <c r="AF47" i="22"/>
  <c r="AI47" i="22" s="1"/>
  <c r="AG16" i="22"/>
  <c r="H58" i="65"/>
  <c r="AH75" i="69"/>
  <c r="AH75" i="63" s="1"/>
  <c r="AG75" i="69"/>
  <c r="AG75" i="63" s="1"/>
  <c r="K119" i="69"/>
  <c r="I120" i="69"/>
  <c r="J120" i="69"/>
  <c r="J119" i="69" s="1"/>
  <c r="AH49" i="69"/>
  <c r="AH49" i="63" s="1"/>
  <c r="AG49" i="69"/>
  <c r="AG49" i="63" s="1"/>
  <c r="I97" i="69"/>
  <c r="I97" i="63" s="1"/>
  <c r="J97" i="69"/>
  <c r="J97" i="63" s="1"/>
  <c r="AW11" i="69"/>
  <c r="AX11" i="69"/>
  <c r="AX11" i="63" s="1"/>
  <c r="AX99" i="69"/>
  <c r="AX99" i="63" s="1"/>
  <c r="AW99" i="69"/>
  <c r="AW99" i="63" s="1"/>
  <c r="AY127" i="69"/>
  <c r="AW128" i="69"/>
  <c r="AX128" i="69"/>
  <c r="AH12" i="69"/>
  <c r="AH12" i="63" s="1"/>
  <c r="AG12" i="69"/>
  <c r="AG12" i="63" s="1"/>
  <c r="AH48" i="69"/>
  <c r="AH48" i="63" s="1"/>
  <c r="AG48" i="69"/>
  <c r="AG48" i="63" s="1"/>
  <c r="AH98" i="69"/>
  <c r="AH98" i="63" s="1"/>
  <c r="AG98" i="69"/>
  <c r="AG98" i="63" s="1"/>
  <c r="AI119" i="69"/>
  <c r="AG120" i="69"/>
  <c r="AG119" i="69" s="1"/>
  <c r="AH120" i="69"/>
  <c r="AH119" i="69" s="1"/>
  <c r="AG19" i="69"/>
  <c r="AG19" i="63" s="1"/>
  <c r="AH19" i="69"/>
  <c r="AH19" i="63" s="1"/>
  <c r="AG50" i="69"/>
  <c r="AG50" i="63" s="1"/>
  <c r="AH50" i="69"/>
  <c r="AH50" i="63" s="1"/>
  <c r="AH102" i="69"/>
  <c r="AH102" i="63" s="1"/>
  <c r="AG102" i="69"/>
  <c r="AG102" i="63" s="1"/>
  <c r="Q19" i="69"/>
  <c r="Q19" i="63" s="1"/>
  <c r="R19" i="69"/>
  <c r="R19" i="63" s="1"/>
  <c r="R53" i="69"/>
  <c r="R53" i="63" s="1"/>
  <c r="Q53" i="69"/>
  <c r="Q53" i="63" s="1"/>
  <c r="Q110" i="69"/>
  <c r="R110" i="69"/>
  <c r="R110" i="63" s="1"/>
  <c r="R16" i="69"/>
  <c r="R16" i="63" s="1"/>
  <c r="Q16" i="69"/>
  <c r="Q16" i="63" s="1"/>
  <c r="S94" i="69"/>
  <c r="S90" i="69" s="1"/>
  <c r="R95" i="69"/>
  <c r="R95" i="63" s="1"/>
  <c r="Q95" i="69"/>
  <c r="S119" i="69"/>
  <c r="R120" i="69"/>
  <c r="R119" i="69" s="1"/>
  <c r="Q120" i="69"/>
  <c r="R47" i="69"/>
  <c r="R47" i="63" s="1"/>
  <c r="Q47" i="69"/>
  <c r="Q47" i="63" s="1"/>
  <c r="Q91" i="69"/>
  <c r="R91" i="69"/>
  <c r="R91" i="63" s="1"/>
  <c r="BJ27" i="69"/>
  <c r="BJ27" i="63" s="1"/>
  <c r="BI27" i="69"/>
  <c r="BI27" i="63" s="1"/>
  <c r="AO54" i="69"/>
  <c r="AO54" i="63" s="1"/>
  <c r="AP54" i="69"/>
  <c r="AP54" i="63" s="1"/>
  <c r="R75" i="69"/>
  <c r="R75" i="63" s="1"/>
  <c r="Q75" i="69"/>
  <c r="Q75" i="63" s="1"/>
  <c r="O113" i="69"/>
  <c r="M114" i="69"/>
  <c r="M113" i="69" s="1"/>
  <c r="N114" i="69"/>
  <c r="K113" i="69"/>
  <c r="J114" i="69"/>
  <c r="J113" i="69" s="1"/>
  <c r="I114" i="69"/>
  <c r="BK122" i="69"/>
  <c r="BJ123" i="69"/>
  <c r="BJ122" i="69" s="1"/>
  <c r="BI123" i="69"/>
  <c r="BI122" i="69" s="1"/>
  <c r="BJ47" i="69"/>
  <c r="BJ47" i="63" s="1"/>
  <c r="BI47" i="69"/>
  <c r="BI47" i="63" s="1"/>
  <c r="BK17" i="69"/>
  <c r="BK10" i="69" s="1"/>
  <c r="BI18" i="69"/>
  <c r="BI18" i="63" s="1"/>
  <c r="BJ18" i="69"/>
  <c r="BJ18" i="63" s="1"/>
  <c r="BJ75" i="69"/>
  <c r="BJ75" i="63" s="1"/>
  <c r="BI75" i="69"/>
  <c r="BI75" i="63" s="1"/>
  <c r="BK116" i="69"/>
  <c r="BJ117" i="69"/>
  <c r="BJ116" i="69" s="1"/>
  <c r="BI117" i="69"/>
  <c r="BI116" i="69" s="1"/>
  <c r="BJ19" i="69"/>
  <c r="BJ19" i="63" s="1"/>
  <c r="BI19" i="69"/>
  <c r="BI19" i="63" s="1"/>
  <c r="BJ53" i="69"/>
  <c r="BJ53" i="63" s="1"/>
  <c r="BI53" i="69"/>
  <c r="BI53" i="63" s="1"/>
  <c r="BJ101" i="69"/>
  <c r="BJ101" i="63" s="1"/>
  <c r="BI101" i="69"/>
  <c r="BI101" i="63" s="1"/>
  <c r="BJ12" i="69"/>
  <c r="BJ12" i="63" s="1"/>
  <c r="BI12" i="69"/>
  <c r="BI12" i="63" s="1"/>
  <c r="BJ98" i="69"/>
  <c r="BJ98" i="63" s="1"/>
  <c r="BI98" i="69"/>
  <c r="BI98" i="63" s="1"/>
  <c r="BJ55" i="69"/>
  <c r="BJ55" i="63" s="1"/>
  <c r="BI55" i="69"/>
  <c r="BI55" i="63" s="1"/>
  <c r="AT28" i="69"/>
  <c r="AT28" i="63" s="1"/>
  <c r="AS28" i="69"/>
  <c r="AS28" i="63" s="1"/>
  <c r="AT97" i="69"/>
  <c r="AT97" i="63" s="1"/>
  <c r="AS97" i="69"/>
  <c r="AS97" i="63" s="1"/>
  <c r="AT98" i="69"/>
  <c r="AT98" i="63" s="1"/>
  <c r="AS98" i="69"/>
  <c r="AS98" i="63" s="1"/>
  <c r="AT24" i="69"/>
  <c r="AT24" i="63" s="1"/>
  <c r="AS24" i="69"/>
  <c r="AS24" i="63" s="1"/>
  <c r="AU113" i="69"/>
  <c r="AT114" i="69"/>
  <c r="AT113" i="69" s="1"/>
  <c r="AS114" i="69"/>
  <c r="AS113" i="69" s="1"/>
  <c r="AT101" i="69"/>
  <c r="AT101" i="63" s="1"/>
  <c r="AS101" i="69"/>
  <c r="AS101" i="63" s="1"/>
  <c r="AT47" i="69"/>
  <c r="AT47" i="63" s="1"/>
  <c r="AS47" i="69"/>
  <c r="AS47" i="63" s="1"/>
  <c r="AT91" i="69"/>
  <c r="AT91" i="63" s="1"/>
  <c r="AS91" i="69"/>
  <c r="AS11" i="69"/>
  <c r="AS11" i="63" s="1"/>
  <c r="AT11" i="69"/>
  <c r="AT11" i="63" s="1"/>
  <c r="AT27" i="69"/>
  <c r="AT27" i="63" s="1"/>
  <c r="AS27" i="69"/>
  <c r="AS27" i="63" s="1"/>
  <c r="AT75" i="69"/>
  <c r="AT75" i="63" s="1"/>
  <c r="AS75" i="69"/>
  <c r="AS75" i="63" s="1"/>
  <c r="AU122" i="69"/>
  <c r="AT123" i="69"/>
  <c r="AT122" i="69" s="1"/>
  <c r="AS123" i="69"/>
  <c r="AS122" i="69" s="1"/>
  <c r="AC19" i="69"/>
  <c r="AC19" i="63" s="1"/>
  <c r="AD19" i="69"/>
  <c r="AD19" i="63" s="1"/>
  <c r="AE113" i="69"/>
  <c r="AC114" i="69"/>
  <c r="AC113" i="69" s="1"/>
  <c r="AD114" i="69"/>
  <c r="AD27" i="69"/>
  <c r="AD27" i="63" s="1"/>
  <c r="AC27" i="69"/>
  <c r="AC27" i="63" s="1"/>
  <c r="AC102" i="69"/>
  <c r="AC102" i="63" s="1"/>
  <c r="AD102" i="69"/>
  <c r="AD102" i="63" s="1"/>
  <c r="AD53" i="69"/>
  <c r="AD53" i="63" s="1"/>
  <c r="AC53" i="69"/>
  <c r="AC53" i="63" s="1"/>
  <c r="AD24" i="69"/>
  <c r="AD24" i="63" s="1"/>
  <c r="AC24" i="69"/>
  <c r="AC24" i="63" s="1"/>
  <c r="AD100" i="69"/>
  <c r="AD100" i="63" s="1"/>
  <c r="AC100" i="69"/>
  <c r="AC100" i="63" s="1"/>
  <c r="AD123" i="69"/>
  <c r="AE122" i="69"/>
  <c r="AC123" i="69"/>
  <c r="AC122" i="69" s="1"/>
  <c r="AE17" i="69"/>
  <c r="AE10" i="69" s="1"/>
  <c r="AD18" i="69"/>
  <c r="AC18" i="69"/>
  <c r="AD54" i="69"/>
  <c r="AD54" i="63" s="1"/>
  <c r="AC54" i="69"/>
  <c r="AC54" i="63" s="1"/>
  <c r="AD101" i="69"/>
  <c r="AD101" i="63" s="1"/>
  <c r="AC101" i="69"/>
  <c r="AC101" i="63" s="1"/>
  <c r="N16" i="69"/>
  <c r="N16" i="63" s="1"/>
  <c r="M16" i="69"/>
  <c r="M16" i="63" s="1"/>
  <c r="M95" i="69"/>
  <c r="O94" i="69"/>
  <c r="O90" i="69" s="1"/>
  <c r="N95" i="69"/>
  <c r="O119" i="69"/>
  <c r="M120" i="69"/>
  <c r="M119" i="69" s="1"/>
  <c r="N120" i="69"/>
  <c r="N47" i="69"/>
  <c r="N47" i="63" s="1"/>
  <c r="M47" i="69"/>
  <c r="M47" i="63" s="1"/>
  <c r="N91" i="69"/>
  <c r="M91" i="69"/>
  <c r="M11" i="69"/>
  <c r="M11" i="63" s="1"/>
  <c r="N11" i="69"/>
  <c r="N27" i="69"/>
  <c r="N27" i="63" s="1"/>
  <c r="M27" i="69"/>
  <c r="M27" i="63" s="1"/>
  <c r="N75" i="69"/>
  <c r="N75" i="63" s="1"/>
  <c r="M75" i="69"/>
  <c r="M75" i="63" s="1"/>
  <c r="O122" i="69"/>
  <c r="N123" i="69"/>
  <c r="M123" i="69"/>
  <c r="M122" i="69" s="1"/>
  <c r="BG122" i="69"/>
  <c r="BF123" i="69"/>
  <c r="BE123" i="69"/>
  <c r="Z101" i="69"/>
  <c r="Z101" i="63" s="1"/>
  <c r="Y101" i="69"/>
  <c r="Y101" i="63" s="1"/>
  <c r="S116" i="69"/>
  <c r="R117" i="69"/>
  <c r="R116" i="69" s="1"/>
  <c r="Q117" i="69"/>
  <c r="N110" i="69"/>
  <c r="M110" i="69"/>
  <c r="M110" i="63" s="1"/>
  <c r="BE23" i="69"/>
  <c r="BE23" i="63" s="1"/>
  <c r="BF23" i="69"/>
  <c r="BF23" i="63" s="1"/>
  <c r="BF24" i="69"/>
  <c r="BF24" i="63" s="1"/>
  <c r="BE24" i="69"/>
  <c r="BE24" i="63" s="1"/>
  <c r="BF13" i="69"/>
  <c r="BF13" i="63" s="1"/>
  <c r="BE13" i="69"/>
  <c r="BE13" i="63" s="1"/>
  <c r="BF103" i="69"/>
  <c r="BF103" i="63" s="1"/>
  <c r="BE103" i="69"/>
  <c r="BE103" i="63" s="1"/>
  <c r="BF28" i="69"/>
  <c r="BF28" i="63" s="1"/>
  <c r="BE28" i="69"/>
  <c r="BE28" i="63" s="1"/>
  <c r="BF110" i="69"/>
  <c r="BE110" i="69"/>
  <c r="BG45" i="69"/>
  <c r="BE46" i="69"/>
  <c r="BF46" i="69"/>
  <c r="BF101" i="69"/>
  <c r="BF101" i="63" s="1"/>
  <c r="BE101" i="69"/>
  <c r="BE101" i="63" s="1"/>
  <c r="BF12" i="69"/>
  <c r="BF12" i="63" s="1"/>
  <c r="BE12" i="69"/>
  <c r="BE12" i="63" s="1"/>
  <c r="BG25" i="69"/>
  <c r="BG21" i="69" s="1"/>
  <c r="BF26" i="69"/>
  <c r="BE26" i="69"/>
  <c r="BG73" i="69"/>
  <c r="BG72" i="69" s="1"/>
  <c r="BE74" i="69"/>
  <c r="BF74" i="69"/>
  <c r="BF112" i="69"/>
  <c r="BF112" i="63" s="1"/>
  <c r="BE112" i="69"/>
  <c r="BE112" i="63" s="1"/>
  <c r="AP46" i="69"/>
  <c r="AO46" i="69"/>
  <c r="AQ45" i="69"/>
  <c r="AP91" i="69"/>
  <c r="AO91" i="69"/>
  <c r="AO91" i="63" s="1"/>
  <c r="AO23" i="69"/>
  <c r="AO23" i="63" s="1"/>
  <c r="AP23" i="69"/>
  <c r="AP23" i="63" s="1"/>
  <c r="AP50" i="69"/>
  <c r="AP50" i="63" s="1"/>
  <c r="AO50" i="69"/>
  <c r="AO50" i="63" s="1"/>
  <c r="AO11" i="69"/>
  <c r="AO11" i="63" s="1"/>
  <c r="AP11" i="69"/>
  <c r="AP48" i="69"/>
  <c r="AP48" i="63" s="1"/>
  <c r="AO48" i="69"/>
  <c r="AO48" i="63" s="1"/>
  <c r="AP95" i="69"/>
  <c r="AO95" i="69"/>
  <c r="AO95" i="63" s="1"/>
  <c r="AQ94" i="69"/>
  <c r="AQ90" i="69" s="1"/>
  <c r="AQ127" i="69"/>
  <c r="AP128" i="69"/>
  <c r="AO128" i="69"/>
  <c r="AP22" i="69"/>
  <c r="AO22" i="69"/>
  <c r="AO22" i="63" s="1"/>
  <c r="AP59" i="69"/>
  <c r="AP59" i="63" s="1"/>
  <c r="AO59" i="69"/>
  <c r="AO59" i="63" s="1"/>
  <c r="AP112" i="69"/>
  <c r="AP112" i="63" s="1"/>
  <c r="AO112" i="69"/>
  <c r="AO112" i="63" s="1"/>
  <c r="Z14" i="69"/>
  <c r="Z14" i="63" s="1"/>
  <c r="Y14" i="69"/>
  <c r="Y14" i="63" s="1"/>
  <c r="AA51" i="69"/>
  <c r="Z52" i="69"/>
  <c r="Y52" i="69"/>
  <c r="Z102" i="69"/>
  <c r="Z102" i="63" s="1"/>
  <c r="Y102" i="69"/>
  <c r="Y102" i="63" s="1"/>
  <c r="Z129" i="69"/>
  <c r="Z129" i="63" s="1"/>
  <c r="Y129" i="69"/>
  <c r="Y129" i="63" s="1"/>
  <c r="Y23" i="69"/>
  <c r="Y23" i="63" s="1"/>
  <c r="Z23" i="69"/>
  <c r="Z23" i="63" s="1"/>
  <c r="Z56" i="69"/>
  <c r="Z56" i="63" s="1"/>
  <c r="Y56" i="69"/>
  <c r="Y56" i="63" s="1"/>
  <c r="Y126" i="69"/>
  <c r="Y126" i="63" s="1"/>
  <c r="Z126" i="69"/>
  <c r="Z126" i="63" s="1"/>
  <c r="Z24" i="69"/>
  <c r="Z24" i="63" s="1"/>
  <c r="Y24" i="69"/>
  <c r="Y24" i="63" s="1"/>
  <c r="Z91" i="69"/>
  <c r="Y91" i="69"/>
  <c r="AA113" i="69"/>
  <c r="Z114" i="69"/>
  <c r="Y114" i="69"/>
  <c r="I18" i="69"/>
  <c r="K17" i="69"/>
  <c r="K10" i="69" s="1"/>
  <c r="J18" i="69"/>
  <c r="J18" i="63" s="1"/>
  <c r="J53" i="69"/>
  <c r="J53" i="63" s="1"/>
  <c r="I53" i="69"/>
  <c r="I53" i="63" s="1"/>
  <c r="I101" i="69"/>
  <c r="I101" i="63" s="1"/>
  <c r="J101" i="69"/>
  <c r="J101" i="63" s="1"/>
  <c r="I19" i="69"/>
  <c r="I19" i="63" s="1"/>
  <c r="J19" i="69"/>
  <c r="J19" i="63" s="1"/>
  <c r="J50" i="69"/>
  <c r="J50" i="63" s="1"/>
  <c r="I50" i="69"/>
  <c r="I50" i="63" s="1"/>
  <c r="J102" i="69"/>
  <c r="J102" i="63" s="1"/>
  <c r="I102" i="69"/>
  <c r="I102" i="63" s="1"/>
  <c r="J128" i="69"/>
  <c r="J128" i="63" s="1"/>
  <c r="I128" i="69"/>
  <c r="J20" i="69"/>
  <c r="J20" i="63" s="1"/>
  <c r="I20" i="69"/>
  <c r="I20" i="63" s="1"/>
  <c r="J52" i="69"/>
  <c r="J52" i="63" s="1"/>
  <c r="K51" i="69"/>
  <c r="I52" i="69"/>
  <c r="J103" i="69"/>
  <c r="J103" i="63" s="1"/>
  <c r="I103" i="69"/>
  <c r="I103" i="63" s="1"/>
  <c r="S122" i="69"/>
  <c r="R123" i="69"/>
  <c r="Q123" i="69"/>
  <c r="BK94" i="69"/>
  <c r="BK90" i="69" s="1"/>
  <c r="BJ95" i="69"/>
  <c r="BJ95" i="63" s="1"/>
  <c r="BI95" i="69"/>
  <c r="BI95" i="63" s="1"/>
  <c r="V20" i="69"/>
  <c r="V20" i="63" s="1"/>
  <c r="U20" i="69"/>
  <c r="U20" i="63" s="1"/>
  <c r="BC17" i="69"/>
  <c r="BC10" i="69" s="1"/>
  <c r="BA18" i="69"/>
  <c r="BA18" i="63" s="1"/>
  <c r="BB18" i="69"/>
  <c r="BA19" i="69"/>
  <c r="BA19" i="63" s="1"/>
  <c r="BB19" i="69"/>
  <c r="BB19" i="63" s="1"/>
  <c r="BC73" i="69"/>
  <c r="BC72" i="69" s="1"/>
  <c r="BB74" i="69"/>
  <c r="BA74" i="69"/>
  <c r="BA74" i="63" s="1"/>
  <c r="BA23" i="69"/>
  <c r="BA23" i="63" s="1"/>
  <c r="BB23" i="69"/>
  <c r="BB23" i="63" s="1"/>
  <c r="BB102" i="69"/>
  <c r="BB102" i="63" s="1"/>
  <c r="BA102" i="69"/>
  <c r="BA102" i="63" s="1"/>
  <c r="BB96" i="69"/>
  <c r="BB96" i="63" s="1"/>
  <c r="BA96" i="69"/>
  <c r="BA96" i="63" s="1"/>
  <c r="BB20" i="69"/>
  <c r="BB20" i="63" s="1"/>
  <c r="BA20" i="69"/>
  <c r="BA20" i="63" s="1"/>
  <c r="BB97" i="69"/>
  <c r="BB97" i="63" s="1"/>
  <c r="BA97" i="69"/>
  <c r="BA97" i="63" s="1"/>
  <c r="BB129" i="69"/>
  <c r="BB129" i="63" s="1"/>
  <c r="BA129" i="69"/>
  <c r="BA129" i="63" s="1"/>
  <c r="BC25" i="69"/>
  <c r="BC21" i="69" s="1"/>
  <c r="BA26" i="69"/>
  <c r="BA26" i="63" s="1"/>
  <c r="BB26" i="69"/>
  <c r="BC94" i="69"/>
  <c r="BC90" i="69" s="1"/>
  <c r="BB95" i="69"/>
  <c r="BB95" i="63" s="1"/>
  <c r="BA95" i="69"/>
  <c r="BA95" i="63" s="1"/>
  <c r="BC119" i="69"/>
  <c r="BB120" i="69"/>
  <c r="BB119" i="69" s="1"/>
  <c r="BA120" i="69"/>
  <c r="BA119" i="69" s="1"/>
  <c r="AL50" i="69"/>
  <c r="AL50" i="63" s="1"/>
  <c r="AK50" i="69"/>
  <c r="AK50" i="63" s="1"/>
  <c r="AK55" i="69"/>
  <c r="AK55" i="63" s="1"/>
  <c r="AL55" i="69"/>
  <c r="AL55" i="63" s="1"/>
  <c r="AL11" i="69"/>
  <c r="AL11" i="63" s="1"/>
  <c r="AK11" i="69"/>
  <c r="AK11" i="63" s="1"/>
  <c r="AK110" i="69"/>
  <c r="AK110" i="63" s="1"/>
  <c r="AL110" i="69"/>
  <c r="AL110" i="63" s="1"/>
  <c r="AM132" i="69"/>
  <c r="AM131" i="69" s="1"/>
  <c r="AL133" i="69"/>
  <c r="AL132" i="69" s="1"/>
  <c r="AL131" i="69" s="1"/>
  <c r="AK133" i="69"/>
  <c r="AK132" i="69" s="1"/>
  <c r="AK131" i="69" s="1"/>
  <c r="AK24" i="69"/>
  <c r="AK24" i="63" s="1"/>
  <c r="AL24" i="69"/>
  <c r="AL24" i="63" s="1"/>
  <c r="AL91" i="69"/>
  <c r="AL91" i="63" s="1"/>
  <c r="AK91" i="69"/>
  <c r="AK91" i="63" s="1"/>
  <c r="AM17" i="69"/>
  <c r="AM10" i="69" s="1"/>
  <c r="AL18" i="69"/>
  <c r="AL18" i="63" s="1"/>
  <c r="AK18" i="69"/>
  <c r="AK18" i="63" s="1"/>
  <c r="AM73" i="69"/>
  <c r="AM72" i="69" s="1"/>
  <c r="AL74" i="69"/>
  <c r="AK74" i="69"/>
  <c r="AM94" i="69"/>
  <c r="AM90" i="69" s="1"/>
  <c r="AL95" i="69"/>
  <c r="AL95" i="63" s="1"/>
  <c r="AK95" i="69"/>
  <c r="AK95" i="63" s="1"/>
  <c r="AM116" i="69"/>
  <c r="AL117" i="69"/>
  <c r="AL116" i="69" s="1"/>
  <c r="AK117" i="69"/>
  <c r="AK116" i="69" s="1"/>
  <c r="AL96" i="69"/>
  <c r="AL96" i="63" s="1"/>
  <c r="AK96" i="69"/>
  <c r="AK96" i="63" s="1"/>
  <c r="V111" i="69"/>
  <c r="V111" i="63" s="1"/>
  <c r="U111" i="69"/>
  <c r="U111" i="63" s="1"/>
  <c r="V28" i="69"/>
  <c r="V28" i="63" s="1"/>
  <c r="U28" i="69"/>
  <c r="U28" i="63" s="1"/>
  <c r="U75" i="69"/>
  <c r="U75" i="63" s="1"/>
  <c r="V75" i="69"/>
  <c r="V75" i="63" s="1"/>
  <c r="W45" i="69"/>
  <c r="U46" i="69"/>
  <c r="U46" i="63" s="1"/>
  <c r="V46" i="69"/>
  <c r="U96" i="69"/>
  <c r="U96" i="63" s="1"/>
  <c r="V96" i="69"/>
  <c r="V96" i="63" s="1"/>
  <c r="W122" i="69"/>
  <c r="V123" i="69"/>
  <c r="V122" i="69" s="1"/>
  <c r="U123" i="69"/>
  <c r="U122" i="69" s="1"/>
  <c r="V14" i="69"/>
  <c r="V14" i="63" s="1"/>
  <c r="U14" i="69"/>
  <c r="U14" i="63" s="1"/>
  <c r="V91" i="69"/>
  <c r="U91" i="69"/>
  <c r="U91" i="63" s="1"/>
  <c r="V12" i="69"/>
  <c r="V12" i="63" s="1"/>
  <c r="U12" i="69"/>
  <c r="U12" i="63" s="1"/>
  <c r="V47" i="69"/>
  <c r="V47" i="63" s="1"/>
  <c r="U47" i="69"/>
  <c r="U47" i="63" s="1"/>
  <c r="V95" i="69"/>
  <c r="V95" i="63" s="1"/>
  <c r="W94" i="69"/>
  <c r="W90" i="69" s="1"/>
  <c r="U95" i="69"/>
  <c r="U95" i="63" s="1"/>
  <c r="W113" i="69"/>
  <c r="U114" i="69"/>
  <c r="V114" i="69"/>
  <c r="V113" i="69" s="1"/>
  <c r="G122" i="69"/>
  <c r="G45" i="69"/>
  <c r="G132" i="69"/>
  <c r="G131" i="69" s="1"/>
  <c r="M100" i="69"/>
  <c r="M100" i="63" s="1"/>
  <c r="N100" i="69"/>
  <c r="N100" i="63" s="1"/>
  <c r="AC55" i="69"/>
  <c r="AC55" i="63" s="1"/>
  <c r="AD55" i="69"/>
  <c r="AD55" i="63" s="1"/>
  <c r="S132" i="69"/>
  <c r="S131" i="69" s="1"/>
  <c r="R133" i="69"/>
  <c r="R132" i="69" s="1"/>
  <c r="R131" i="69" s="1"/>
  <c r="Q133" i="69"/>
  <c r="AK74" i="22"/>
  <c r="AJ72" i="22"/>
  <c r="AJ71" i="22" s="1"/>
  <c r="V25" i="22"/>
  <c r="V24" i="22" s="1"/>
  <c r="G24" i="64"/>
  <c r="G20" i="64" s="1"/>
  <c r="W25" i="22"/>
  <c r="W24" i="22" s="1"/>
  <c r="H24" i="64"/>
  <c r="H20" i="64" s="1"/>
  <c r="AK30" i="22"/>
  <c r="AN30" i="22" s="1"/>
  <c r="AJ29" i="22"/>
  <c r="N24" i="64"/>
  <c r="N20" i="64" s="1"/>
  <c r="AC25" i="22"/>
  <c r="AC24" i="22" s="1"/>
  <c r="Z45" i="22"/>
  <c r="Z44" i="22" s="1"/>
  <c r="K44" i="64"/>
  <c r="N72" i="64"/>
  <c r="N71" i="64" s="1"/>
  <c r="AC73" i="22"/>
  <c r="AC72" i="22" s="1"/>
  <c r="AC71" i="22" s="1"/>
  <c r="F115" i="64"/>
  <c r="U116" i="22"/>
  <c r="U115" i="22" s="1"/>
  <c r="AK68" i="22"/>
  <c r="AN68" i="22" s="1"/>
  <c r="AJ67" i="22"/>
  <c r="AK67" i="22" s="1"/>
  <c r="AN67" i="22" s="1"/>
  <c r="G112" i="64"/>
  <c r="V113" i="22"/>
  <c r="V112" i="22" s="1"/>
  <c r="AA132" i="22"/>
  <c r="AA131" i="22" s="1"/>
  <c r="AA130" i="22" s="1"/>
  <c r="L131" i="64"/>
  <c r="L130" i="64" s="1"/>
  <c r="K16" i="64"/>
  <c r="K9" i="64" s="1"/>
  <c r="Z17" i="22"/>
  <c r="Z16" i="22" s="1"/>
  <c r="Y21" i="22"/>
  <c r="I24" i="64"/>
  <c r="I20" i="64" s="1"/>
  <c r="X25" i="22"/>
  <c r="X24" i="22" s="1"/>
  <c r="F44" i="64"/>
  <c r="U45" i="22"/>
  <c r="U44" i="22" s="1"/>
  <c r="J72" i="64"/>
  <c r="J71" i="64" s="1"/>
  <c r="Y73" i="22"/>
  <c r="Y72" i="22" s="1"/>
  <c r="Y71" i="22" s="1"/>
  <c r="W10" i="22"/>
  <c r="AA17" i="22"/>
  <c r="AA16" i="22" s="1"/>
  <c r="L16" i="64"/>
  <c r="L9" i="64" s="1"/>
  <c r="U25" i="22"/>
  <c r="U24" i="22" s="1"/>
  <c r="F24" i="64"/>
  <c r="F20" i="64" s="1"/>
  <c r="AA94" i="22"/>
  <c r="AA93" i="22" s="1"/>
  <c r="L93" i="64"/>
  <c r="L89" i="64" s="1"/>
  <c r="X109" i="22"/>
  <c r="J115" i="64"/>
  <c r="Y116" i="22"/>
  <c r="Y115" i="22" s="1"/>
  <c r="AK36" i="22"/>
  <c r="AN36" i="22" s="1"/>
  <c r="AJ35" i="22"/>
  <c r="AK35" i="22" s="1"/>
  <c r="AN35" i="22" s="1"/>
  <c r="H16" i="64"/>
  <c r="H9" i="64" s="1"/>
  <c r="W17" i="22"/>
  <c r="W16" i="22" s="1"/>
  <c r="AC21" i="22"/>
  <c r="M44" i="64"/>
  <c r="AB45" i="22"/>
  <c r="AB44" i="22" s="1"/>
  <c r="F50" i="64"/>
  <c r="U51" i="22"/>
  <c r="U50" i="22" s="1"/>
  <c r="AA109" i="22"/>
  <c r="O112" i="64"/>
  <c r="AD113" i="22"/>
  <c r="AD112" i="22" s="1"/>
  <c r="L121" i="64"/>
  <c r="AA122" i="22"/>
  <c r="AA121" i="22" s="1"/>
  <c r="G131" i="64"/>
  <c r="G130" i="64" s="1"/>
  <c r="V132" i="22"/>
  <c r="V131" i="22" s="1"/>
  <c r="V130" i="22" s="1"/>
  <c r="M72" i="64"/>
  <c r="M71" i="64" s="1"/>
  <c r="AB73" i="22"/>
  <c r="AB72" i="22" s="1"/>
  <c r="AB71" i="22" s="1"/>
  <c r="AB90" i="22"/>
  <c r="N121" i="64"/>
  <c r="AC122" i="22"/>
  <c r="AC121" i="22" s="1"/>
  <c r="G72" i="64"/>
  <c r="G71" i="64" s="1"/>
  <c r="V73" i="22"/>
  <c r="V72" i="22" s="1"/>
  <c r="V71" i="22" s="1"/>
  <c r="AA90" i="22"/>
  <c r="O93" i="64"/>
  <c r="O89" i="64" s="1"/>
  <c r="AD94" i="22"/>
  <c r="AD93" i="22" s="1"/>
  <c r="L118" i="64"/>
  <c r="AA119" i="22"/>
  <c r="AA118" i="22" s="1"/>
  <c r="F131" i="64"/>
  <c r="F130" i="64" s="1"/>
  <c r="U132" i="22"/>
  <c r="U131" i="22" s="1"/>
  <c r="U130" i="22" s="1"/>
  <c r="H93" i="64"/>
  <c r="H89" i="64" s="1"/>
  <c r="W94" i="22"/>
  <c r="W93" i="22" s="1"/>
  <c r="F112" i="64"/>
  <c r="U113" i="22"/>
  <c r="U112" i="22" s="1"/>
  <c r="G115" i="64"/>
  <c r="V116" i="22"/>
  <c r="V115" i="22" s="1"/>
  <c r="O115" i="64"/>
  <c r="AD116" i="22"/>
  <c r="AD115" i="22" s="1"/>
  <c r="O118" i="64"/>
  <c r="AD119" i="22"/>
  <c r="AD118" i="22" s="1"/>
  <c r="N131" i="64"/>
  <c r="N130" i="64" s="1"/>
  <c r="AC132" i="22"/>
  <c r="AC131" i="22" s="1"/>
  <c r="AC130" i="22" s="1"/>
  <c r="J513" i="49"/>
  <c r="J449" i="49"/>
  <c r="J367" i="49"/>
  <c r="J287" i="49"/>
  <c r="J223" i="49"/>
  <c r="J158" i="49"/>
  <c r="J94" i="49"/>
  <c r="J509" i="49"/>
  <c r="J445" i="49"/>
  <c r="J283" i="49"/>
  <c r="J219" i="49"/>
  <c r="J154" i="49"/>
  <c r="J90" i="49"/>
  <c r="J32" i="49"/>
  <c r="P90" i="64"/>
  <c r="T90" i="22"/>
  <c r="AH122" i="22"/>
  <c r="AH121" i="22" s="1"/>
  <c r="G121" i="65"/>
  <c r="T102" i="22"/>
  <c r="AE102" i="22" s="1"/>
  <c r="P102" i="64"/>
  <c r="E24" i="64"/>
  <c r="E20" i="64" s="1"/>
  <c r="T25" i="22"/>
  <c r="P25" i="64"/>
  <c r="P17" i="64"/>
  <c r="T17" i="22"/>
  <c r="E16" i="64"/>
  <c r="E9" i="64" s="1"/>
  <c r="T46" i="22"/>
  <c r="AE46" i="22" s="1"/>
  <c r="P46" i="64"/>
  <c r="P101" i="64"/>
  <c r="T101" i="22"/>
  <c r="AE101" i="22" s="1"/>
  <c r="AG10" i="22"/>
  <c r="AG90" i="22"/>
  <c r="AF46" i="22"/>
  <c r="AI46" i="22" s="1"/>
  <c r="H46" i="65"/>
  <c r="AF97" i="22"/>
  <c r="AI97" i="22" s="1"/>
  <c r="H97" i="65"/>
  <c r="P74" i="64"/>
  <c r="T11" i="22"/>
  <c r="AE11" i="22" s="1"/>
  <c r="P11" i="64"/>
  <c r="H23" i="65"/>
  <c r="AF23" i="22"/>
  <c r="AI23" i="22" s="1"/>
  <c r="G118" i="65"/>
  <c r="AH119" i="22"/>
  <c r="AH118" i="22" s="1"/>
  <c r="AG113" i="22"/>
  <c r="AG112" i="22" s="1"/>
  <c r="F112" i="65"/>
  <c r="AK79" i="22"/>
  <c r="AN79" i="22" s="1"/>
  <c r="AJ78" i="22"/>
  <c r="T51" i="22"/>
  <c r="E50" i="64"/>
  <c r="P51" i="64"/>
  <c r="T132" i="22"/>
  <c r="P132" i="64"/>
  <c r="P131" i="64" s="1"/>
  <c r="P130" i="64" s="1"/>
  <c r="E131" i="64"/>
  <c r="E130" i="64" s="1"/>
  <c r="AF13" i="22"/>
  <c r="AI13" i="22" s="1"/>
  <c r="H13" i="65"/>
  <c r="AF49" i="22"/>
  <c r="AI49" i="22" s="1"/>
  <c r="H49" i="65"/>
  <c r="E16" i="65"/>
  <c r="E9" i="65" s="1"/>
  <c r="AF17" i="22"/>
  <c r="H17" i="65"/>
  <c r="AH51" i="22"/>
  <c r="AH50" i="22" s="1"/>
  <c r="G50" i="65"/>
  <c r="AF98" i="22"/>
  <c r="AI98" i="22" s="1"/>
  <c r="H98" i="65"/>
  <c r="AG116" i="22"/>
  <c r="AG115" i="22" s="1"/>
  <c r="F115" i="65"/>
  <c r="AF90" i="22"/>
  <c r="H90" i="65"/>
  <c r="AF22" i="22"/>
  <c r="AI22" i="22" s="1"/>
  <c r="H22" i="65"/>
  <c r="T73" i="22"/>
  <c r="P73" i="64"/>
  <c r="E72" i="64"/>
  <c r="E71" i="64" s="1"/>
  <c r="F50" i="65"/>
  <c r="H102" i="65"/>
  <c r="P13" i="64"/>
  <c r="P100" i="64"/>
  <c r="P27" i="64"/>
  <c r="H53" i="65"/>
  <c r="BF75" i="69"/>
  <c r="BF75" i="63" s="1"/>
  <c r="BE75" i="69"/>
  <c r="BE75" i="63" s="1"/>
  <c r="R14" i="69"/>
  <c r="R14" i="63" s="1"/>
  <c r="Q14" i="69"/>
  <c r="Q14" i="63" s="1"/>
  <c r="AX23" i="69"/>
  <c r="AX23" i="63" s="1"/>
  <c r="AW23" i="69"/>
  <c r="AW23" i="63" s="1"/>
  <c r="N97" i="69"/>
  <c r="N97" i="63" s="1"/>
  <c r="M97" i="69"/>
  <c r="M97" i="63" s="1"/>
  <c r="AX50" i="69"/>
  <c r="AX50" i="63" s="1"/>
  <c r="AW50" i="69"/>
  <c r="AW50" i="63" s="1"/>
  <c r="AX19" i="69"/>
  <c r="AX19" i="63" s="1"/>
  <c r="AW19" i="69"/>
  <c r="AW19" i="63" s="1"/>
  <c r="AX96" i="69"/>
  <c r="AX96" i="63" s="1"/>
  <c r="AW96" i="69"/>
  <c r="AW96" i="63" s="1"/>
  <c r="AW100" i="69"/>
  <c r="AW100" i="63" s="1"/>
  <c r="AX100" i="69"/>
  <c r="AX100" i="63" s="1"/>
  <c r="AI122" i="69"/>
  <c r="AH123" i="69"/>
  <c r="AH122" i="69" s="1"/>
  <c r="AG123" i="69"/>
  <c r="AG122" i="69" s="1"/>
  <c r="AI45" i="69"/>
  <c r="AG46" i="69"/>
  <c r="AH46" i="69"/>
  <c r="AD111" i="69"/>
  <c r="AD111" i="63" s="1"/>
  <c r="AC111" i="69"/>
  <c r="AC111" i="63" s="1"/>
  <c r="R55" i="69"/>
  <c r="R55" i="63" s="1"/>
  <c r="Q55" i="69"/>
  <c r="Q55" i="63" s="1"/>
  <c r="J49" i="69"/>
  <c r="J49" i="63" s="1"/>
  <c r="I49" i="69"/>
  <c r="I49" i="63" s="1"/>
  <c r="AX59" i="69"/>
  <c r="AX59" i="63" s="1"/>
  <c r="AW59" i="69"/>
  <c r="AW59" i="63" s="1"/>
  <c r="AW111" i="69"/>
  <c r="AW111" i="63" s="1"/>
  <c r="AX111" i="69"/>
  <c r="AX111" i="63" s="1"/>
  <c r="AX112" i="69"/>
  <c r="AX112" i="63" s="1"/>
  <c r="AW112" i="69"/>
  <c r="AW112" i="63" s="1"/>
  <c r="AX103" i="69"/>
  <c r="AX103" i="63" s="1"/>
  <c r="AW103" i="69"/>
  <c r="AW103" i="63" s="1"/>
  <c r="AX53" i="69"/>
  <c r="AX53" i="63" s="1"/>
  <c r="AW53" i="69"/>
  <c r="AW53" i="63" s="1"/>
  <c r="AH20" i="69"/>
  <c r="AH20" i="63" s="1"/>
  <c r="AG20" i="69"/>
  <c r="AG20" i="63" s="1"/>
  <c r="AI132" i="69"/>
  <c r="AI131" i="69" s="1"/>
  <c r="AH133" i="69"/>
  <c r="AH132" i="69" s="1"/>
  <c r="AH131" i="69" s="1"/>
  <c r="AG133" i="69"/>
  <c r="AG132" i="69" s="1"/>
  <c r="AG131" i="69" s="1"/>
  <c r="AI17" i="69"/>
  <c r="AI10" i="69" s="1"/>
  <c r="AH18" i="69"/>
  <c r="AG18" i="69"/>
  <c r="AG101" i="69"/>
  <c r="AG101" i="63" s="1"/>
  <c r="AH101" i="69"/>
  <c r="AH101" i="63" s="1"/>
  <c r="AG23" i="69"/>
  <c r="AG23" i="63" s="1"/>
  <c r="AH23" i="69"/>
  <c r="AH23" i="63" s="1"/>
  <c r="AH112" i="69"/>
  <c r="AH112" i="63" s="1"/>
  <c r="AG112" i="69"/>
  <c r="AG112" i="63" s="1"/>
  <c r="Q56" i="69"/>
  <c r="Q56" i="63" s="1"/>
  <c r="R56" i="69"/>
  <c r="R56" i="63" s="1"/>
  <c r="R20" i="69"/>
  <c r="R20" i="63" s="1"/>
  <c r="Q20" i="69"/>
  <c r="Q20" i="63" s="1"/>
  <c r="R99" i="69"/>
  <c r="R99" i="63" s="1"/>
  <c r="Q99" i="69"/>
  <c r="Q99" i="63" s="1"/>
  <c r="AX54" i="69"/>
  <c r="AX54" i="63" s="1"/>
  <c r="AW54" i="69"/>
  <c r="AW54" i="63" s="1"/>
  <c r="AA132" i="69"/>
  <c r="AA131" i="69" s="1"/>
  <c r="Z133" i="69"/>
  <c r="Y133" i="69"/>
  <c r="Q52" i="69"/>
  <c r="R52" i="69"/>
  <c r="S51" i="69"/>
  <c r="M49" i="69"/>
  <c r="M49" i="63" s="1"/>
  <c r="N49" i="69"/>
  <c r="N49" i="63" s="1"/>
  <c r="BJ16" i="69"/>
  <c r="BJ16" i="63" s="1"/>
  <c r="BI16" i="69"/>
  <c r="BI16" i="63" s="1"/>
  <c r="BJ54" i="69"/>
  <c r="BJ54" i="63" s="1"/>
  <c r="BI54" i="69"/>
  <c r="BI54" i="63" s="1"/>
  <c r="BJ24" i="69"/>
  <c r="BJ24" i="63" s="1"/>
  <c r="BI24" i="69"/>
  <c r="BI24" i="63" s="1"/>
  <c r="BJ99" i="69"/>
  <c r="BJ99" i="63" s="1"/>
  <c r="BI99" i="69"/>
  <c r="BI99" i="63" s="1"/>
  <c r="BK132" i="69"/>
  <c r="BK131" i="69" s="1"/>
  <c r="BJ133" i="69"/>
  <c r="BJ132" i="69" s="1"/>
  <c r="BJ131" i="69" s="1"/>
  <c r="BI133" i="69"/>
  <c r="BI132" i="69" s="1"/>
  <c r="BI131" i="69" s="1"/>
  <c r="BK25" i="69"/>
  <c r="BK21" i="69" s="1"/>
  <c r="BJ26" i="69"/>
  <c r="BI26" i="69"/>
  <c r="BJ59" i="69"/>
  <c r="BJ59" i="63" s="1"/>
  <c r="BI59" i="69"/>
  <c r="BI59" i="63" s="1"/>
  <c r="BJ112" i="69"/>
  <c r="BJ112" i="63" s="1"/>
  <c r="BI112" i="69"/>
  <c r="BI112" i="63" s="1"/>
  <c r="BJ20" i="69"/>
  <c r="BJ20" i="63" s="1"/>
  <c r="BI20" i="69"/>
  <c r="BI20" i="63" s="1"/>
  <c r="BJ102" i="69"/>
  <c r="BJ102" i="63" s="1"/>
  <c r="BI102" i="69"/>
  <c r="BI102" i="63" s="1"/>
  <c r="BI96" i="69"/>
  <c r="BI96" i="63" s="1"/>
  <c r="BJ96" i="69"/>
  <c r="BJ96" i="63" s="1"/>
  <c r="AT53" i="69"/>
  <c r="AT53" i="63" s="1"/>
  <c r="AS53" i="69"/>
  <c r="AS53" i="63" s="1"/>
  <c r="AS13" i="69"/>
  <c r="AS13" i="63" s="1"/>
  <c r="AT13" i="69"/>
  <c r="AT13" i="63" s="1"/>
  <c r="AT111" i="69"/>
  <c r="AT111" i="63" s="1"/>
  <c r="AS111" i="69"/>
  <c r="AS111" i="63" s="1"/>
  <c r="AT49" i="69"/>
  <c r="AT49" i="63" s="1"/>
  <c r="AS49" i="69"/>
  <c r="AS49" i="63" s="1"/>
  <c r="AT16" i="69"/>
  <c r="AT16" i="63" s="1"/>
  <c r="AS16" i="69"/>
  <c r="AS16" i="63" s="1"/>
  <c r="AT126" i="69"/>
  <c r="AT126" i="63" s="1"/>
  <c r="AS126" i="69"/>
  <c r="AS126" i="63" s="1"/>
  <c r="AS50" i="69"/>
  <c r="AS50" i="63" s="1"/>
  <c r="AT50" i="69"/>
  <c r="AT50" i="63" s="1"/>
  <c r="AT99" i="69"/>
  <c r="AT99" i="63" s="1"/>
  <c r="AS99" i="69"/>
  <c r="AS99" i="63" s="1"/>
  <c r="AS14" i="69"/>
  <c r="AS14" i="63" s="1"/>
  <c r="AT14" i="69"/>
  <c r="AT14" i="63" s="1"/>
  <c r="AT48" i="69"/>
  <c r="AT48" i="63" s="1"/>
  <c r="AS48" i="69"/>
  <c r="AS48" i="63" s="1"/>
  <c r="AT96" i="69"/>
  <c r="AT96" i="63" s="1"/>
  <c r="AS96" i="69"/>
  <c r="AS96" i="63" s="1"/>
  <c r="AU127" i="69"/>
  <c r="AT128" i="69"/>
  <c r="AT128" i="63" s="1"/>
  <c r="AS128" i="69"/>
  <c r="AE25" i="69"/>
  <c r="AE21" i="69" s="1"/>
  <c r="AC26" i="69"/>
  <c r="AD26" i="69"/>
  <c r="AC126" i="69"/>
  <c r="AC126" i="63" s="1"/>
  <c r="AD126" i="69"/>
  <c r="AD126" i="63" s="1"/>
  <c r="AE45" i="69"/>
  <c r="AC46" i="69"/>
  <c r="AC46" i="63" s="1"/>
  <c r="AD46" i="69"/>
  <c r="AC15" i="69"/>
  <c r="AC15" i="63" s="1"/>
  <c r="AD15" i="69"/>
  <c r="AD15" i="63" s="1"/>
  <c r="AD99" i="69"/>
  <c r="AD99" i="63" s="1"/>
  <c r="AC99" i="69"/>
  <c r="AC99" i="63" s="1"/>
  <c r="AC50" i="69"/>
  <c r="AC50" i="63" s="1"/>
  <c r="AD50" i="69"/>
  <c r="AD50" i="63" s="1"/>
  <c r="AD103" i="69"/>
  <c r="AD103" i="63" s="1"/>
  <c r="AC103" i="69"/>
  <c r="AC103" i="63" s="1"/>
  <c r="AE127" i="69"/>
  <c r="AD128" i="69"/>
  <c r="AC128" i="69"/>
  <c r="AD22" i="69"/>
  <c r="AC22" i="69"/>
  <c r="AD59" i="69"/>
  <c r="AD59" i="63" s="1"/>
  <c r="AC59" i="69"/>
  <c r="AC59" i="63" s="1"/>
  <c r="AD110" i="69"/>
  <c r="AC110" i="69"/>
  <c r="AC110" i="63" s="1"/>
  <c r="N20" i="69"/>
  <c r="N20" i="63" s="1"/>
  <c r="M20" i="69"/>
  <c r="M20" i="63" s="1"/>
  <c r="N98" i="69"/>
  <c r="N98" i="63" s="1"/>
  <c r="M98" i="69"/>
  <c r="M98" i="63" s="1"/>
  <c r="M50" i="69"/>
  <c r="M50" i="63" s="1"/>
  <c r="N50" i="69"/>
  <c r="N50" i="63" s="1"/>
  <c r="M99" i="69"/>
  <c r="M99" i="63" s="1"/>
  <c r="N99" i="69"/>
  <c r="N99" i="63" s="1"/>
  <c r="M14" i="69"/>
  <c r="M14" i="63" s="1"/>
  <c r="N14" i="69"/>
  <c r="N14" i="63" s="1"/>
  <c r="N48" i="69"/>
  <c r="N48" i="63" s="1"/>
  <c r="M48" i="69"/>
  <c r="M48" i="63" s="1"/>
  <c r="N96" i="69"/>
  <c r="N96" i="63" s="1"/>
  <c r="M96" i="69"/>
  <c r="M96" i="63" s="1"/>
  <c r="N128" i="69"/>
  <c r="M128" i="69"/>
  <c r="M128" i="63" s="1"/>
  <c r="BF16" i="69"/>
  <c r="BF16" i="63" s="1"/>
  <c r="BE16" i="69"/>
  <c r="BE16" i="63" s="1"/>
  <c r="AA73" i="69"/>
  <c r="AA72" i="69" s="1"/>
  <c r="Y74" i="69"/>
  <c r="Z74" i="69"/>
  <c r="Q96" i="69"/>
  <c r="Q96" i="63" s="1"/>
  <c r="R96" i="69"/>
  <c r="R96" i="63" s="1"/>
  <c r="N24" i="69"/>
  <c r="N24" i="63" s="1"/>
  <c r="M24" i="69"/>
  <c r="M24" i="63" s="1"/>
  <c r="BF56" i="69"/>
  <c r="BF56" i="63" s="1"/>
  <c r="BE56" i="69"/>
  <c r="BE56" i="63" s="1"/>
  <c r="BF52" i="69"/>
  <c r="BG51" i="69"/>
  <c r="BE52" i="69"/>
  <c r="BE19" i="69"/>
  <c r="BE19" i="63" s="1"/>
  <c r="BF19" i="69"/>
  <c r="BF19" i="63" s="1"/>
  <c r="BG116" i="69"/>
  <c r="BF117" i="69"/>
  <c r="BE117" i="69"/>
  <c r="BF48" i="69"/>
  <c r="BF48" i="63" s="1"/>
  <c r="BE48" i="69"/>
  <c r="BE48" i="63" s="1"/>
  <c r="BF129" i="69"/>
  <c r="BF129" i="63" s="1"/>
  <c r="BE129" i="69"/>
  <c r="BE129" i="63" s="1"/>
  <c r="BF59" i="69"/>
  <c r="BF59" i="63" s="1"/>
  <c r="BE59" i="69"/>
  <c r="BE59" i="63" s="1"/>
  <c r="BF111" i="69"/>
  <c r="BF111" i="63" s="1"/>
  <c r="BE111" i="69"/>
  <c r="BE111" i="63" s="1"/>
  <c r="BE15" i="69"/>
  <c r="BE15" i="63" s="1"/>
  <c r="BF15" i="69"/>
  <c r="BF15" i="63" s="1"/>
  <c r="BF47" i="69"/>
  <c r="BF47" i="63" s="1"/>
  <c r="BE47" i="69"/>
  <c r="BE47" i="63" s="1"/>
  <c r="BF95" i="69"/>
  <c r="BG94" i="69"/>
  <c r="BG90" i="69" s="1"/>
  <c r="BE95" i="69"/>
  <c r="AP18" i="69"/>
  <c r="AO18" i="69"/>
  <c r="AO18" i="63" s="1"/>
  <c r="AQ17" i="69"/>
  <c r="AQ10" i="69" s="1"/>
  <c r="AP19" i="69"/>
  <c r="AP19" i="63" s="1"/>
  <c r="AO19" i="69"/>
  <c r="AO19" i="63" s="1"/>
  <c r="AO101" i="69"/>
  <c r="AO101" i="63" s="1"/>
  <c r="AP101" i="69"/>
  <c r="AP101" i="63" s="1"/>
  <c r="AO96" i="69"/>
  <c r="AO96" i="63" s="1"/>
  <c r="AP96" i="69"/>
  <c r="AP96" i="63" s="1"/>
  <c r="AO97" i="69"/>
  <c r="AO97" i="63" s="1"/>
  <c r="AP97" i="69"/>
  <c r="AP97" i="63" s="1"/>
  <c r="AP15" i="69"/>
  <c r="AP15" i="63" s="1"/>
  <c r="AO15" i="69"/>
  <c r="AO15" i="63" s="1"/>
  <c r="AP52" i="69"/>
  <c r="AO52" i="69"/>
  <c r="AQ51" i="69"/>
  <c r="AP98" i="69"/>
  <c r="AP98" i="63" s="1"/>
  <c r="AO98" i="69"/>
  <c r="AO98" i="63" s="1"/>
  <c r="AQ132" i="69"/>
  <c r="AQ131" i="69" s="1"/>
  <c r="AP133" i="69"/>
  <c r="AO133" i="69"/>
  <c r="AO132" i="69" s="1"/>
  <c r="AO131" i="69" s="1"/>
  <c r="AP27" i="69"/>
  <c r="AP27" i="63" s="1"/>
  <c r="AO27" i="69"/>
  <c r="AO27" i="63" s="1"/>
  <c r="AP75" i="69"/>
  <c r="AP75" i="63" s="1"/>
  <c r="AO75" i="69"/>
  <c r="AO75" i="63" s="1"/>
  <c r="AQ116" i="69"/>
  <c r="AO117" i="69"/>
  <c r="AO116" i="69" s="1"/>
  <c r="AP117" i="69"/>
  <c r="Y22" i="69"/>
  <c r="Z22" i="69"/>
  <c r="Z55" i="69"/>
  <c r="Z55" i="63" s="1"/>
  <c r="Y55" i="69"/>
  <c r="Y55" i="63" s="1"/>
  <c r="Z112" i="69"/>
  <c r="Z112" i="63" s="1"/>
  <c r="Y112" i="69"/>
  <c r="Y112" i="63" s="1"/>
  <c r="Z11" i="69"/>
  <c r="Y11" i="69"/>
  <c r="Z27" i="69"/>
  <c r="Z27" i="63" s="1"/>
  <c r="Y27" i="69"/>
  <c r="Y27" i="63" s="1"/>
  <c r="AA94" i="69"/>
  <c r="AA90" i="69" s="1"/>
  <c r="Z95" i="69"/>
  <c r="Y95" i="69"/>
  <c r="Z12" i="69"/>
  <c r="Z12" i="63" s="1"/>
  <c r="Y12" i="69"/>
  <c r="Y12" i="63" s="1"/>
  <c r="Z28" i="69"/>
  <c r="Z28" i="63" s="1"/>
  <c r="Y28" i="69"/>
  <c r="Y28" i="63" s="1"/>
  <c r="Z96" i="69"/>
  <c r="Z96" i="63" s="1"/>
  <c r="Y96" i="69"/>
  <c r="Y96" i="63" s="1"/>
  <c r="AA119" i="69"/>
  <c r="Y120" i="69"/>
  <c r="Z120" i="69"/>
  <c r="I22" i="69"/>
  <c r="J22" i="69"/>
  <c r="J22" i="63" s="1"/>
  <c r="J56" i="69"/>
  <c r="J56" i="63" s="1"/>
  <c r="I56" i="69"/>
  <c r="I56" i="63" s="1"/>
  <c r="I23" i="69"/>
  <c r="I23" i="63" s="1"/>
  <c r="J23" i="69"/>
  <c r="J23" i="63" s="1"/>
  <c r="J59" i="69"/>
  <c r="J59" i="63" s="1"/>
  <c r="I59" i="69"/>
  <c r="I59" i="63" s="1"/>
  <c r="J112" i="69"/>
  <c r="J112" i="63" s="1"/>
  <c r="I112" i="69"/>
  <c r="I112" i="63" s="1"/>
  <c r="K132" i="69"/>
  <c r="K131" i="69" s="1"/>
  <c r="J133" i="69"/>
  <c r="J132" i="69" s="1"/>
  <c r="J131" i="69" s="1"/>
  <c r="I133" i="69"/>
  <c r="J24" i="69"/>
  <c r="J24" i="63" s="1"/>
  <c r="I24" i="69"/>
  <c r="I24" i="63" s="1"/>
  <c r="J54" i="69"/>
  <c r="J54" i="63" s="1"/>
  <c r="I54" i="69"/>
  <c r="I54" i="63" s="1"/>
  <c r="BB99" i="69"/>
  <c r="BB99" i="63" s="1"/>
  <c r="BA99" i="69"/>
  <c r="BA99" i="63" s="1"/>
  <c r="BB27" i="69"/>
  <c r="BB27" i="63" s="1"/>
  <c r="BA27" i="69"/>
  <c r="BA27" i="63" s="1"/>
  <c r="BB28" i="69"/>
  <c r="BB28" i="63" s="1"/>
  <c r="BA28" i="69"/>
  <c r="BA28" i="63" s="1"/>
  <c r="BC122" i="69"/>
  <c r="BB123" i="69"/>
  <c r="BB122" i="69" s="1"/>
  <c r="BA123" i="69"/>
  <c r="BA122" i="69" s="1"/>
  <c r="BB49" i="69"/>
  <c r="BB49" i="63" s="1"/>
  <c r="BA49" i="69"/>
  <c r="BA49" i="63" s="1"/>
  <c r="BB16" i="69"/>
  <c r="BB16" i="63" s="1"/>
  <c r="BA16" i="69"/>
  <c r="BA16" i="63" s="1"/>
  <c r="BB103" i="69"/>
  <c r="BB103" i="63" s="1"/>
  <c r="BA103" i="69"/>
  <c r="BA103" i="63" s="1"/>
  <c r="BC45" i="69"/>
  <c r="BB46" i="69"/>
  <c r="BA46" i="69"/>
  <c r="BA46" i="63" s="1"/>
  <c r="BB100" i="69"/>
  <c r="BB100" i="63" s="1"/>
  <c r="BA100" i="69"/>
  <c r="BA100" i="63" s="1"/>
  <c r="BB11" i="69"/>
  <c r="BA11" i="69"/>
  <c r="BA11" i="63" s="1"/>
  <c r="BB47" i="69"/>
  <c r="BB47" i="63" s="1"/>
  <c r="BA47" i="69"/>
  <c r="BA47" i="63" s="1"/>
  <c r="BB98" i="69"/>
  <c r="BB98" i="63" s="1"/>
  <c r="BA98" i="69"/>
  <c r="BA98" i="63" s="1"/>
  <c r="BB126" i="69"/>
  <c r="BB126" i="63" s="1"/>
  <c r="BA126" i="69"/>
  <c r="BA126" i="63" s="1"/>
  <c r="AM119" i="69"/>
  <c r="AK120" i="69"/>
  <c r="AK119" i="69" s="1"/>
  <c r="AL120" i="69"/>
  <c r="AL119" i="69" s="1"/>
  <c r="AM25" i="69"/>
  <c r="AM21" i="69" s="1"/>
  <c r="AL26" i="69"/>
  <c r="AK26" i="69"/>
  <c r="AL19" i="69"/>
  <c r="AL19" i="63" s="1"/>
  <c r="AK19" i="69"/>
  <c r="AK19" i="63" s="1"/>
  <c r="AM51" i="69"/>
  <c r="AK52" i="69"/>
  <c r="AL52" i="69"/>
  <c r="AL12" i="69"/>
  <c r="AL12" i="63" s="1"/>
  <c r="AK12" i="69"/>
  <c r="AK12" i="63" s="1"/>
  <c r="AK28" i="69"/>
  <c r="AK28" i="63" s="1"/>
  <c r="AL28" i="69"/>
  <c r="AL28" i="63" s="1"/>
  <c r="AL101" i="69"/>
  <c r="AL101" i="63" s="1"/>
  <c r="AK101" i="69"/>
  <c r="AK101" i="63" s="1"/>
  <c r="AL22" i="69"/>
  <c r="AK22" i="69"/>
  <c r="AK102" i="69"/>
  <c r="AK102" i="63" s="1"/>
  <c r="AL102" i="69"/>
  <c r="AL102" i="63" s="1"/>
  <c r="AL99" i="69"/>
  <c r="AL99" i="63" s="1"/>
  <c r="AK99" i="69"/>
  <c r="AK99" i="63" s="1"/>
  <c r="AM122" i="69"/>
  <c r="AL123" i="69"/>
  <c r="AL122" i="69" s="1"/>
  <c r="AK123" i="69"/>
  <c r="AK122" i="69" s="1"/>
  <c r="AL100" i="69"/>
  <c r="AL100" i="63" s="1"/>
  <c r="AK100" i="69"/>
  <c r="AK100" i="63" s="1"/>
  <c r="V13" i="69"/>
  <c r="V13" i="63" s="1"/>
  <c r="U13" i="69"/>
  <c r="U13" i="63" s="1"/>
  <c r="V48" i="69"/>
  <c r="V48" i="63" s="1"/>
  <c r="U48" i="69"/>
  <c r="U48" i="63" s="1"/>
  <c r="V102" i="69"/>
  <c r="V102" i="63" s="1"/>
  <c r="U102" i="69"/>
  <c r="U102" i="63" s="1"/>
  <c r="V49" i="69"/>
  <c r="V49" i="63" s="1"/>
  <c r="U49" i="69"/>
  <c r="U49" i="63" s="1"/>
  <c r="V103" i="69"/>
  <c r="V103" i="63" s="1"/>
  <c r="U103" i="69"/>
  <c r="U103" i="63" s="1"/>
  <c r="W127" i="69"/>
  <c r="V128" i="69"/>
  <c r="U128" i="69"/>
  <c r="U22" i="69"/>
  <c r="V22" i="69"/>
  <c r="V22" i="63" s="1"/>
  <c r="V97" i="69"/>
  <c r="V97" i="63" s="1"/>
  <c r="U97" i="69"/>
  <c r="U97" i="63" s="1"/>
  <c r="V19" i="69"/>
  <c r="V19" i="63" s="1"/>
  <c r="U19" i="69"/>
  <c r="U19" i="63" s="1"/>
  <c r="V50" i="69"/>
  <c r="V50" i="63" s="1"/>
  <c r="U50" i="69"/>
  <c r="U50" i="63" s="1"/>
  <c r="V98" i="69"/>
  <c r="V98" i="63" s="1"/>
  <c r="U98" i="69"/>
  <c r="U98" i="63" s="1"/>
  <c r="W119" i="69"/>
  <c r="U120" i="69"/>
  <c r="U119" i="69" s="1"/>
  <c r="V120" i="69"/>
  <c r="V119" i="69" s="1"/>
  <c r="G17" i="69"/>
  <c r="G10" i="69" s="1"/>
  <c r="J489" i="49"/>
  <c r="J425" i="49"/>
  <c r="J336" i="49"/>
  <c r="J263" i="49"/>
  <c r="J199" i="49"/>
  <c r="J134" i="49"/>
  <c r="J70" i="49"/>
  <c r="J485" i="49"/>
  <c r="J421" i="49"/>
  <c r="J332" i="49"/>
  <c r="J259" i="49"/>
  <c r="J195" i="49"/>
  <c r="J130" i="49"/>
  <c r="J66" i="49"/>
  <c r="J13" i="49"/>
  <c r="J29" i="49"/>
  <c r="J47" i="49"/>
  <c r="J63" i="49"/>
  <c r="J79" i="49"/>
  <c r="J95" i="49"/>
  <c r="J111" i="49"/>
  <c r="J127" i="49"/>
  <c r="J143" i="49"/>
  <c r="J159" i="49"/>
  <c r="J176" i="49"/>
  <c r="J192" i="49"/>
  <c r="J208" i="49"/>
  <c r="J224" i="49"/>
  <c r="J240" i="49"/>
  <c r="J256" i="49"/>
  <c r="J272" i="49"/>
  <c r="J288" i="49"/>
  <c r="J304" i="49"/>
  <c r="J320" i="49"/>
  <c r="J345" i="49"/>
  <c r="J368" i="49"/>
  <c r="J393" i="49"/>
  <c r="J418" i="49"/>
  <c r="J434" i="49"/>
  <c r="J450" i="49"/>
  <c r="J466" i="49"/>
  <c r="J482" i="49"/>
  <c r="J498" i="49"/>
  <c r="J514" i="49"/>
  <c r="J14" i="49"/>
  <c r="J30" i="49"/>
  <c r="J44" i="49"/>
  <c r="J60" i="49"/>
  <c r="J76" i="49"/>
  <c r="J92" i="49"/>
  <c r="J108" i="49"/>
  <c r="J124" i="49"/>
  <c r="J140" i="49"/>
  <c r="J156" i="49"/>
  <c r="J173" i="49"/>
  <c r="J189" i="49"/>
  <c r="J205" i="49"/>
  <c r="J221" i="49"/>
  <c r="J237" i="49"/>
  <c r="J253" i="49"/>
  <c r="J269" i="49"/>
  <c r="J285" i="49"/>
  <c r="J301" i="49"/>
  <c r="J317" i="49"/>
  <c r="J342" i="49"/>
  <c r="J381" i="49"/>
  <c r="J406" i="49"/>
  <c r="J431" i="49"/>
  <c r="J447" i="49"/>
  <c r="J463" i="49"/>
  <c r="J479" i="49"/>
  <c r="J495" i="49"/>
  <c r="J511" i="49"/>
  <c r="J11" i="49"/>
  <c r="J27" i="49"/>
  <c r="J41" i="49"/>
  <c r="J57" i="49"/>
  <c r="J73" i="49"/>
  <c r="J89" i="49"/>
  <c r="J105" i="49"/>
  <c r="J121" i="49"/>
  <c r="J137" i="49"/>
  <c r="J153" i="49"/>
  <c r="J170" i="49"/>
  <c r="J186" i="49"/>
  <c r="J202" i="49"/>
  <c r="J218" i="49"/>
  <c r="J234" i="49"/>
  <c r="J250" i="49"/>
  <c r="J266" i="49"/>
  <c r="J282" i="49"/>
  <c r="J298" i="49"/>
  <c r="J314" i="49"/>
  <c r="J339" i="49"/>
  <c r="J354" i="49"/>
  <c r="J378" i="49"/>
  <c r="J403" i="49"/>
  <c r="J428" i="49"/>
  <c r="J444" i="49"/>
  <c r="J460" i="49"/>
  <c r="J476" i="49"/>
  <c r="J492" i="49"/>
  <c r="J508" i="49"/>
  <c r="N56" i="69"/>
  <c r="N56" i="63" s="1"/>
  <c r="M56" i="69"/>
  <c r="M56" i="63" s="1"/>
  <c r="AK120" i="22"/>
  <c r="AJ118" i="22"/>
  <c r="AA45" i="69"/>
  <c r="Z46" i="69"/>
  <c r="Y46" i="69"/>
  <c r="AH55" i="69"/>
  <c r="AH55" i="63" s="1"/>
  <c r="AG55" i="69"/>
  <c r="AG55" i="63" s="1"/>
  <c r="AJ121" i="22"/>
  <c r="AK123" i="22"/>
  <c r="AJ93" i="22"/>
  <c r="AJ89" i="22" s="1"/>
  <c r="N50" i="64"/>
  <c r="AC51" i="22"/>
  <c r="AC50" i="22" s="1"/>
  <c r="N44" i="64"/>
  <c r="AC45" i="22"/>
  <c r="AC44" i="22" s="1"/>
  <c r="V17" i="22"/>
  <c r="V16" i="22" s="1"/>
  <c r="G16" i="64"/>
  <c r="G9" i="64" s="1"/>
  <c r="X10" i="22"/>
  <c r="U19" i="22"/>
  <c r="AE19" i="22" s="1"/>
  <c r="P19" i="64"/>
  <c r="Y10" i="22"/>
  <c r="AB21" i="22"/>
  <c r="Y90" i="22"/>
  <c r="AC10" i="22"/>
  <c r="J50" i="64"/>
  <c r="Y51" i="22"/>
  <c r="Y50" i="22" s="1"/>
  <c r="N115" i="64"/>
  <c r="AC116" i="22"/>
  <c r="AC115" i="22" s="1"/>
  <c r="V90" i="22"/>
  <c r="M24" i="64"/>
  <c r="M20" i="64" s="1"/>
  <c r="AB25" i="22"/>
  <c r="AB24" i="22" s="1"/>
  <c r="V51" i="22"/>
  <c r="V50" i="22" s="1"/>
  <c r="G50" i="64"/>
  <c r="AB10" i="22"/>
  <c r="N16" i="64"/>
  <c r="N9" i="64" s="1"/>
  <c r="AC17" i="22"/>
  <c r="AC16" i="22" s="1"/>
  <c r="Y25" i="22"/>
  <c r="Y24" i="22" s="1"/>
  <c r="J24" i="64"/>
  <c r="J20" i="64" s="1"/>
  <c r="U73" i="22"/>
  <c r="U72" i="22" s="1"/>
  <c r="U71" i="22" s="1"/>
  <c r="F72" i="64"/>
  <c r="F71" i="64" s="1"/>
  <c r="F118" i="64"/>
  <c r="U119" i="22"/>
  <c r="U118" i="22" s="1"/>
  <c r="AJ16" i="22"/>
  <c r="AJ9" i="22" s="1"/>
  <c r="J16" i="64"/>
  <c r="J9" i="64" s="1"/>
  <c r="Y17" i="22"/>
  <c r="Y16" i="22" s="1"/>
  <c r="O44" i="64"/>
  <c r="AD45" i="22"/>
  <c r="AD44" i="22" s="1"/>
  <c r="H50" i="64"/>
  <c r="W51" i="22"/>
  <c r="W50" i="22" s="1"/>
  <c r="I118" i="64"/>
  <c r="X119" i="22"/>
  <c r="X118" i="22" s="1"/>
  <c r="K131" i="64"/>
  <c r="K130" i="64" s="1"/>
  <c r="Z132" i="22"/>
  <c r="Z131" i="22" s="1"/>
  <c r="Z130" i="22" s="1"/>
  <c r="F93" i="64"/>
  <c r="F89" i="64" s="1"/>
  <c r="U94" i="22"/>
  <c r="U93" i="22" s="1"/>
  <c r="L72" i="64"/>
  <c r="L71" i="64" s="1"/>
  <c r="AA73" i="22"/>
  <c r="AA72" i="22" s="1"/>
  <c r="AA71" i="22" s="1"/>
  <c r="G93" i="64"/>
  <c r="G89" i="64" s="1"/>
  <c r="V94" i="22"/>
  <c r="V93" i="22" s="1"/>
  <c r="V109" i="22"/>
  <c r="H112" i="64"/>
  <c r="W113" i="22"/>
  <c r="W112" i="22" s="1"/>
  <c r="M121" i="64"/>
  <c r="AB122" i="22"/>
  <c r="AB121" i="22" s="1"/>
  <c r="F126" i="64"/>
  <c r="U127" i="22"/>
  <c r="U126" i="22" s="1"/>
  <c r="Y132" i="22"/>
  <c r="Y131" i="22" s="1"/>
  <c r="Y130" i="22" s="1"/>
  <c r="J131" i="64"/>
  <c r="J130" i="64" s="1"/>
  <c r="Z109" i="22"/>
  <c r="I112" i="64"/>
  <c r="X113" i="22"/>
  <c r="X112" i="22" s="1"/>
  <c r="I115" i="64"/>
  <c r="X116" i="22"/>
  <c r="X115" i="22" s="1"/>
  <c r="G118" i="64"/>
  <c r="V119" i="22"/>
  <c r="V118" i="22" s="1"/>
  <c r="F121" i="64"/>
  <c r="U122" i="22"/>
  <c r="U121" i="22" s="1"/>
  <c r="J497" i="49"/>
  <c r="J433" i="49"/>
  <c r="J344" i="49"/>
  <c r="J271" i="49"/>
  <c r="J207" i="49"/>
  <c r="J142" i="49"/>
  <c r="J78" i="49"/>
  <c r="J493" i="49"/>
  <c r="J429" i="49"/>
  <c r="J340" i="49"/>
  <c r="J267" i="49"/>
  <c r="J203" i="49"/>
  <c r="J138" i="49"/>
  <c r="J74" i="49"/>
  <c r="AF52" i="22"/>
  <c r="AI52" i="22" s="1"/>
  <c r="H52" i="65"/>
  <c r="P58" i="64"/>
  <c r="T58" i="22"/>
  <c r="AE58" i="22" s="1"/>
  <c r="P116" i="64"/>
  <c r="P115" i="64" s="1"/>
  <c r="T116" i="22"/>
  <c r="E115" i="64"/>
  <c r="P22" i="64"/>
  <c r="T22" i="22"/>
  <c r="AE22" i="22" s="1"/>
  <c r="T53" i="22"/>
  <c r="AE53" i="22" s="1"/>
  <c r="P53" i="64"/>
  <c r="T110" i="22"/>
  <c r="AH94" i="22"/>
  <c r="AH93" i="22" s="1"/>
  <c r="G93" i="65"/>
  <c r="G89" i="65" s="1"/>
  <c r="AF12" i="22"/>
  <c r="AI12" i="22" s="1"/>
  <c r="H12" i="65"/>
  <c r="AF15" i="22"/>
  <c r="AI15" i="22" s="1"/>
  <c r="H15" i="65"/>
  <c r="H19" i="65"/>
  <c r="AF19" i="22"/>
  <c r="AI19" i="22" s="1"/>
  <c r="AF101" i="22"/>
  <c r="AI101" i="22" s="1"/>
  <c r="H101" i="65"/>
  <c r="T97" i="22"/>
  <c r="AE97" i="22" s="1"/>
  <c r="P97" i="64"/>
  <c r="T18" i="22"/>
  <c r="AE18" i="22" s="1"/>
  <c r="P18" i="64"/>
  <c r="H74" i="65"/>
  <c r="AF110" i="22"/>
  <c r="F44" i="65"/>
  <c r="AG45" i="22"/>
  <c r="AG44" i="22" s="1"/>
  <c r="F118" i="65"/>
  <c r="AG119" i="22"/>
  <c r="AG118" i="22" s="1"/>
  <c r="AF21" i="22"/>
  <c r="H21" i="65"/>
  <c r="H14" i="65"/>
  <c r="AF14" i="22"/>
  <c r="AI14" i="22" s="1"/>
  <c r="G72" i="65"/>
  <c r="G71" i="65" s="1"/>
  <c r="AH73" i="22"/>
  <c r="AH72" i="22" s="1"/>
  <c r="AH71" i="22" s="1"/>
  <c r="P99" i="64"/>
  <c r="T99" i="22"/>
  <c r="AE99" i="22" s="1"/>
  <c r="T125" i="22"/>
  <c r="H73" i="65"/>
  <c r="AF73" i="22"/>
  <c r="E72" i="65"/>
  <c r="E71" i="65" s="1"/>
  <c r="AF109" i="22"/>
  <c r="H109" i="65"/>
  <c r="AG127" i="22"/>
  <c r="AG126" i="22" s="1"/>
  <c r="F126" i="65"/>
  <c r="J4" i="49"/>
  <c r="J20" i="49"/>
  <c r="T12" i="22"/>
  <c r="AE12" i="22" s="1"/>
  <c r="P12" i="64"/>
  <c r="AG50" i="22"/>
  <c r="AI102" i="22"/>
  <c r="AE13" i="22"/>
  <c r="AE100" i="22"/>
  <c r="AE27" i="22"/>
  <c r="AI53" i="22"/>
  <c r="X89" i="22" l="1"/>
  <c r="L8" i="64"/>
  <c r="F43" i="65"/>
  <c r="AB9" i="22"/>
  <c r="G8" i="65"/>
  <c r="AE44" i="69"/>
  <c r="AT133" i="63"/>
  <c r="AT132" i="63" s="1"/>
  <c r="AT131" i="63" s="1"/>
  <c r="G44" i="69"/>
  <c r="J117" i="63"/>
  <c r="J116" i="63" s="1"/>
  <c r="AO114" i="63"/>
  <c r="AO113" i="63" s="1"/>
  <c r="M133" i="63"/>
  <c r="M132" i="63" s="1"/>
  <c r="M131" i="63" s="1"/>
  <c r="AK25" i="69"/>
  <c r="AK21" i="69" s="1"/>
  <c r="G103" i="64"/>
  <c r="G134" i="64" s="1"/>
  <c r="AA44" i="69"/>
  <c r="AT120" i="63"/>
  <c r="AT119" i="63" s="1"/>
  <c r="AJ103" i="22"/>
  <c r="AJ134" i="22" s="1"/>
  <c r="U123" i="63"/>
  <c r="U122" i="63" s="1"/>
  <c r="R114" i="63"/>
  <c r="R113" i="63" s="1"/>
  <c r="AQ47" i="63"/>
  <c r="M46" i="22" s="1"/>
  <c r="BB73" i="69"/>
  <c r="BB72" i="69" s="1"/>
  <c r="AG127" i="69"/>
  <c r="AG104" i="69" s="1"/>
  <c r="BC44" i="69"/>
  <c r="AC25" i="69"/>
  <c r="AC21" i="69" s="1"/>
  <c r="AC133" i="63"/>
  <c r="AC132" i="63" s="1"/>
  <c r="AC131" i="63" s="1"/>
  <c r="U127" i="69"/>
  <c r="AO120" i="63"/>
  <c r="AO119" i="63" s="1"/>
  <c r="AW123" i="63"/>
  <c r="AW122" i="63" s="1"/>
  <c r="AL114" i="63"/>
  <c r="AL113" i="63" s="1"/>
  <c r="AG25" i="69"/>
  <c r="AG21" i="69" s="1"/>
  <c r="AH117" i="63"/>
  <c r="AH116" i="63" s="1"/>
  <c r="AK117" i="63"/>
  <c r="AK116" i="63" s="1"/>
  <c r="AK133" i="63"/>
  <c r="AK132" i="63" s="1"/>
  <c r="AK131" i="63" s="1"/>
  <c r="BA117" i="63"/>
  <c r="BA116" i="63" s="1"/>
  <c r="J120" i="63"/>
  <c r="J119" i="63" s="1"/>
  <c r="AQ102" i="63"/>
  <c r="M101" i="22" s="1"/>
  <c r="O54" i="63"/>
  <c r="F53" i="22" s="1"/>
  <c r="AW114" i="63"/>
  <c r="AW113" i="63" s="1"/>
  <c r="V127" i="69"/>
  <c r="V104" i="69" s="1"/>
  <c r="AI9" i="69"/>
  <c r="AK114" i="63"/>
  <c r="AK113" i="63" s="1"/>
  <c r="V133" i="63"/>
  <c r="V132" i="63" s="1"/>
  <c r="V131" i="63" s="1"/>
  <c r="BJ120" i="63"/>
  <c r="BJ119" i="63" s="1"/>
  <c r="AQ56" i="63"/>
  <c r="M55" i="22" s="1"/>
  <c r="AE112" i="63"/>
  <c r="J111" i="22" s="1"/>
  <c r="AY28" i="63"/>
  <c r="O27" i="22" s="1"/>
  <c r="AX117" i="63"/>
  <c r="AX116" i="63" s="1"/>
  <c r="AX127" i="69"/>
  <c r="AX104" i="69" s="1"/>
  <c r="BB133" i="63"/>
  <c r="BB132" i="63" s="1"/>
  <c r="BB131" i="63" s="1"/>
  <c r="AU44" i="69"/>
  <c r="O8" i="64"/>
  <c r="K43" i="64"/>
  <c r="P24" i="64"/>
  <c r="P20" i="64" s="1"/>
  <c r="AQ99" i="63"/>
  <c r="M98" i="22" s="1"/>
  <c r="AQ129" i="63"/>
  <c r="M128" i="22" s="1"/>
  <c r="AQ24" i="63"/>
  <c r="M23" i="22" s="1"/>
  <c r="BC24" i="63"/>
  <c r="P23" i="22" s="1"/>
  <c r="O53" i="63"/>
  <c r="F52" i="22" s="1"/>
  <c r="AQ12" i="63"/>
  <c r="M11" i="22" s="1"/>
  <c r="O102" i="63"/>
  <c r="F101" i="22" s="1"/>
  <c r="AE13" i="63"/>
  <c r="J12" i="22" s="1"/>
  <c r="AI53" i="63"/>
  <c r="K52" i="22" s="1"/>
  <c r="BB117" i="63"/>
  <c r="BB116" i="63" s="1"/>
  <c r="R25" i="69"/>
  <c r="R21" i="69" s="1"/>
  <c r="AT117" i="63"/>
  <c r="AT116" i="63" s="1"/>
  <c r="BC15" i="63"/>
  <c r="P14" i="22" s="1"/>
  <c r="AG120" i="63"/>
  <c r="AG119" i="63" s="1"/>
  <c r="AW127" i="69"/>
  <c r="AW104" i="69" s="1"/>
  <c r="O15" i="63"/>
  <c r="F14" i="22" s="1"/>
  <c r="AS133" i="63"/>
  <c r="AS132" i="63" s="1"/>
  <c r="AS131" i="63" s="1"/>
  <c r="AQ53" i="63"/>
  <c r="M52" i="22" s="1"/>
  <c r="AQ9" i="69"/>
  <c r="AE104" i="69"/>
  <c r="AE135" i="69" s="1"/>
  <c r="O59" i="63"/>
  <c r="F58" i="22" s="1"/>
  <c r="BI114" i="63"/>
  <c r="BI113" i="63" s="1"/>
  <c r="AG128" i="63"/>
  <c r="AG127" i="63" s="1"/>
  <c r="AO127" i="69"/>
  <c r="AO104" i="69" s="1"/>
  <c r="AS120" i="63"/>
  <c r="AS119" i="63" s="1"/>
  <c r="AQ103" i="63"/>
  <c r="M102" i="22" s="1"/>
  <c r="E103" i="65"/>
  <c r="E134" i="65" s="1"/>
  <c r="AM111" i="63"/>
  <c r="L110" i="22" s="1"/>
  <c r="AM48" i="63"/>
  <c r="L47" i="22" s="1"/>
  <c r="W53" i="63"/>
  <c r="H52" i="22" s="1"/>
  <c r="AI111" i="63"/>
  <c r="K110" i="22" s="1"/>
  <c r="AI59" i="63"/>
  <c r="K58" i="22" s="1"/>
  <c r="W55" i="63"/>
  <c r="H54" i="22" s="1"/>
  <c r="G8" i="64"/>
  <c r="AI44" i="69"/>
  <c r="BG104" i="69"/>
  <c r="BG135" i="69" s="1"/>
  <c r="M43" i="64"/>
  <c r="AQ126" i="63"/>
  <c r="M125" i="22" s="1"/>
  <c r="AC17" i="69"/>
  <c r="AC10" i="69" s="1"/>
  <c r="AJ43" i="22"/>
  <c r="J114" i="63"/>
  <c r="J113" i="63" s="1"/>
  <c r="BJ25" i="69"/>
  <c r="BJ21" i="69" s="1"/>
  <c r="U133" i="63"/>
  <c r="U132" i="63" s="1"/>
  <c r="U131" i="63" s="1"/>
  <c r="BA133" i="63"/>
  <c r="BA132" i="63" s="1"/>
  <c r="BA131" i="63" s="1"/>
  <c r="W44" i="69"/>
  <c r="AD20" i="22"/>
  <c r="BJ114" i="63"/>
  <c r="BJ113" i="63" s="1"/>
  <c r="AX133" i="63"/>
  <c r="AX132" i="63" s="1"/>
  <c r="AX131" i="63" s="1"/>
  <c r="AQ20" i="63"/>
  <c r="M19" i="22" s="1"/>
  <c r="V103" i="22"/>
  <c r="AB89" i="22"/>
  <c r="W99" i="63"/>
  <c r="H98" i="22" s="1"/>
  <c r="AL51" i="69"/>
  <c r="AG117" i="63"/>
  <c r="AG116" i="63" s="1"/>
  <c r="O103" i="63"/>
  <c r="F102" i="22" s="1"/>
  <c r="BI120" i="63"/>
  <c r="AW133" i="63"/>
  <c r="AW132" i="63" s="1"/>
  <c r="AW131" i="63" s="1"/>
  <c r="AK51" i="69"/>
  <c r="AQ13" i="63"/>
  <c r="M12" i="22" s="1"/>
  <c r="AQ28" i="63"/>
  <c r="M27" i="22" s="1"/>
  <c r="AL73" i="69"/>
  <c r="AL72" i="69" s="1"/>
  <c r="M117" i="63"/>
  <c r="M116" i="63" s="1"/>
  <c r="AW120" i="63"/>
  <c r="AW119" i="63" s="1"/>
  <c r="AM27" i="63"/>
  <c r="L26" i="22" s="1"/>
  <c r="AL25" i="69"/>
  <c r="AL21" i="69" s="1"/>
  <c r="U117" i="63"/>
  <c r="U116" i="63" s="1"/>
  <c r="W23" i="63"/>
  <c r="H22" i="22" s="1"/>
  <c r="AM16" i="63"/>
  <c r="L15" i="22" s="1"/>
  <c r="AG114" i="63"/>
  <c r="AG113" i="63" s="1"/>
  <c r="O28" i="63"/>
  <c r="F27" i="22" s="1"/>
  <c r="O19" i="63"/>
  <c r="F18" i="22" s="1"/>
  <c r="AE19" i="63"/>
  <c r="J18" i="22" s="1"/>
  <c r="AH25" i="69"/>
  <c r="AH21" i="69" s="1"/>
  <c r="AI97" i="63"/>
  <c r="K96" i="22" s="1"/>
  <c r="R117" i="63"/>
  <c r="R116" i="63" s="1"/>
  <c r="AE16" i="63"/>
  <c r="J15" i="22" s="1"/>
  <c r="AE49" i="63"/>
  <c r="J48" i="22" s="1"/>
  <c r="AG103" i="22"/>
  <c r="Z103" i="22"/>
  <c r="H103" i="64"/>
  <c r="H134" i="64" s="1"/>
  <c r="U103" i="22"/>
  <c r="X103" i="22"/>
  <c r="AC89" i="22"/>
  <c r="Y103" i="22"/>
  <c r="W103" i="22"/>
  <c r="AD43" i="22"/>
  <c r="H72" i="65"/>
  <c r="H71" i="65" s="1"/>
  <c r="H24" i="65"/>
  <c r="H20" i="65" s="1"/>
  <c r="E43" i="65"/>
  <c r="AC120" i="63"/>
  <c r="AC119" i="63" s="1"/>
  <c r="BC55" i="63"/>
  <c r="P54" i="22" s="1"/>
  <c r="Z20" i="22"/>
  <c r="BC54" i="63"/>
  <c r="P53" i="22" s="1"/>
  <c r="BK13" i="63"/>
  <c r="R12" i="22" s="1"/>
  <c r="AY13" i="63"/>
  <c r="O12" i="22" s="1"/>
  <c r="R51" i="69"/>
  <c r="AY15" i="63"/>
  <c r="O14" i="22" s="1"/>
  <c r="W59" i="63"/>
  <c r="H58" i="22" s="1"/>
  <c r="W56" i="63"/>
  <c r="H55" i="22" s="1"/>
  <c r="O112" i="63"/>
  <c r="F111" i="22" s="1"/>
  <c r="O13" i="63"/>
  <c r="F12" i="22" s="1"/>
  <c r="AX114" i="63"/>
  <c r="AX113" i="63" s="1"/>
  <c r="AT17" i="69"/>
  <c r="AT10" i="69" s="1"/>
  <c r="AI129" i="63"/>
  <c r="K128" i="22" s="1"/>
  <c r="BC112" i="63"/>
  <c r="P111" i="22" s="1"/>
  <c r="BK49" i="63"/>
  <c r="R48" i="22" s="1"/>
  <c r="W126" i="63"/>
  <c r="H125" i="22" s="1"/>
  <c r="W100" i="63"/>
  <c r="H99" i="22" s="1"/>
  <c r="W112" i="63"/>
  <c r="H111" i="22" s="1"/>
  <c r="W16" i="63"/>
  <c r="H15" i="22" s="1"/>
  <c r="W24" i="63"/>
  <c r="H23" i="22" s="1"/>
  <c r="AI56" i="63"/>
  <c r="K55" i="22" s="1"/>
  <c r="AI54" i="63"/>
  <c r="K53" i="22" s="1"/>
  <c r="AY20" i="63"/>
  <c r="O19" i="22" s="1"/>
  <c r="AM59" i="63"/>
  <c r="L58" i="22" s="1"/>
  <c r="AI27" i="63"/>
  <c r="K26" i="22" s="1"/>
  <c r="AH127" i="69"/>
  <c r="AH104" i="69" s="1"/>
  <c r="BC50" i="63"/>
  <c r="P49" i="22" s="1"/>
  <c r="AE129" i="63"/>
  <c r="J128" i="22" s="1"/>
  <c r="AY56" i="63"/>
  <c r="O55" i="22" s="1"/>
  <c r="AY49" i="63"/>
  <c r="O48" i="22" s="1"/>
  <c r="BK50" i="63"/>
  <c r="R49" i="22" s="1"/>
  <c r="BK126" i="63"/>
  <c r="R125" i="22" s="1"/>
  <c r="BK23" i="63"/>
  <c r="R22" i="22" s="1"/>
  <c r="BC75" i="63"/>
  <c r="BC48" i="63"/>
  <c r="P47" i="22" s="1"/>
  <c r="BC53" i="63"/>
  <c r="P52" i="22" s="1"/>
  <c r="BC101" i="63"/>
  <c r="P100" i="22" s="1"/>
  <c r="BA120" i="63"/>
  <c r="BA119" i="63" s="1"/>
  <c r="BA114" i="63"/>
  <c r="BA113" i="63" s="1"/>
  <c r="BA73" i="69"/>
  <c r="BA72" i="69" s="1"/>
  <c r="AY47" i="63"/>
  <c r="O46" i="22" s="1"/>
  <c r="AW117" i="63"/>
  <c r="AW25" i="69"/>
  <c r="AW21" i="69" s="1"/>
  <c r="AY98" i="63"/>
  <c r="O97" i="22" s="1"/>
  <c r="AX25" i="69"/>
  <c r="AX21" i="69" s="1"/>
  <c r="AY48" i="63"/>
  <c r="O47" i="22" s="1"/>
  <c r="AX120" i="63"/>
  <c r="AX119" i="63" s="1"/>
  <c r="AT114" i="63"/>
  <c r="AT113" i="63" s="1"/>
  <c r="AS127" i="69"/>
  <c r="AS104" i="69" s="1"/>
  <c r="AT123" i="63"/>
  <c r="AT122" i="63" s="1"/>
  <c r="AS117" i="63"/>
  <c r="AT127" i="69"/>
  <c r="AT104" i="69" s="1"/>
  <c r="AQ55" i="63"/>
  <c r="M54" i="22" s="1"/>
  <c r="AQ16" i="63"/>
  <c r="M15" i="22" s="1"/>
  <c r="AQ23" i="63"/>
  <c r="M22" i="22" s="1"/>
  <c r="AQ49" i="63"/>
  <c r="M48" i="22" s="1"/>
  <c r="AO128" i="63"/>
  <c r="AO127" i="63" s="1"/>
  <c r="AQ100" i="63"/>
  <c r="M99" i="22" s="1"/>
  <c r="AO51" i="69"/>
  <c r="AQ59" i="63"/>
  <c r="M58" i="22" s="1"/>
  <c r="AO123" i="63"/>
  <c r="AO122" i="63" s="1"/>
  <c r="AQ14" i="63"/>
  <c r="M13" i="22" s="1"/>
  <c r="AM14" i="63"/>
  <c r="L13" i="22" s="1"/>
  <c r="AI16" i="63"/>
  <c r="K15" i="22" s="1"/>
  <c r="AH45" i="69"/>
  <c r="AI126" i="63"/>
  <c r="K125" i="22" s="1"/>
  <c r="AH128" i="63"/>
  <c r="AH127" i="63" s="1"/>
  <c r="AI28" i="63"/>
  <c r="K27" i="22" s="1"/>
  <c r="AG45" i="69"/>
  <c r="AI14" i="63"/>
  <c r="K13" i="22" s="1"/>
  <c r="AG26" i="63"/>
  <c r="AG25" i="63" s="1"/>
  <c r="AG21" i="63" s="1"/>
  <c r="AC127" i="69"/>
  <c r="AC104" i="69" s="1"/>
  <c r="AE28" i="63"/>
  <c r="J27" i="22" s="1"/>
  <c r="W101" i="63"/>
  <c r="H100" i="22" s="1"/>
  <c r="W27" i="63"/>
  <c r="H26" i="22" s="1"/>
  <c r="W54" i="63"/>
  <c r="H53" i="22" s="1"/>
  <c r="R26" i="63"/>
  <c r="R25" i="63" s="1"/>
  <c r="R21" i="63" s="1"/>
  <c r="R120" i="63"/>
  <c r="R119" i="63" s="1"/>
  <c r="O100" i="63"/>
  <c r="F99" i="22" s="1"/>
  <c r="O101" i="63"/>
  <c r="F100" i="22" s="1"/>
  <c r="J133" i="63"/>
  <c r="J132" i="63" s="1"/>
  <c r="J131" i="63" s="1"/>
  <c r="J123" i="63"/>
  <c r="J122" i="63" s="1"/>
  <c r="AG89" i="22"/>
  <c r="Y89" i="22"/>
  <c r="AB43" i="22"/>
  <c r="K8" i="64"/>
  <c r="O43" i="64"/>
  <c r="N43" i="64"/>
  <c r="K103" i="64"/>
  <c r="K134" i="64" s="1"/>
  <c r="AD9" i="22"/>
  <c r="AM56" i="63"/>
  <c r="L55" i="22" s="1"/>
  <c r="BC14" i="63"/>
  <c r="P13" i="22" s="1"/>
  <c r="AQ111" i="63"/>
  <c r="M110" i="22" s="1"/>
  <c r="AI55" i="63"/>
  <c r="K54" i="22" s="1"/>
  <c r="AT73" i="63"/>
  <c r="AT72" i="63" s="1"/>
  <c r="AM126" i="63"/>
  <c r="L125" i="22" s="1"/>
  <c r="BK48" i="63"/>
  <c r="R47" i="22" s="1"/>
  <c r="BC12" i="63"/>
  <c r="P11" i="22" s="1"/>
  <c r="O55" i="63"/>
  <c r="F54" i="22" s="1"/>
  <c r="BK111" i="63"/>
  <c r="R110" i="22" s="1"/>
  <c r="AY101" i="63"/>
  <c r="O100" i="22" s="1"/>
  <c r="W50" i="63"/>
  <c r="H49" i="22" s="1"/>
  <c r="W97" i="63"/>
  <c r="H96" i="22" s="1"/>
  <c r="W103" i="63"/>
  <c r="H102" i="22" s="1"/>
  <c r="W102" i="63"/>
  <c r="H101" i="22" s="1"/>
  <c r="AQ27" i="63"/>
  <c r="M26" i="22" s="1"/>
  <c r="O24" i="63"/>
  <c r="F23" i="22" s="1"/>
  <c r="AM129" i="63"/>
  <c r="L128" i="22" s="1"/>
  <c r="AM97" i="63"/>
  <c r="L96" i="22" s="1"/>
  <c r="AE126" i="63"/>
  <c r="J125" i="22" s="1"/>
  <c r="AU50" i="63"/>
  <c r="N49" i="22" s="1"/>
  <c r="AA102" i="63"/>
  <c r="I101" i="22" s="1"/>
  <c r="AQ48" i="63"/>
  <c r="M47" i="22" s="1"/>
  <c r="AQ50" i="63"/>
  <c r="M49" i="22" s="1"/>
  <c r="AE101" i="63"/>
  <c r="J100" i="22" s="1"/>
  <c r="AE24" i="63"/>
  <c r="J23" i="22" s="1"/>
  <c r="AE56" i="63"/>
  <c r="J55" i="22" s="1"/>
  <c r="AM55" i="63"/>
  <c r="L54" i="22" s="1"/>
  <c r="AM13" i="63"/>
  <c r="L12" i="22" s="1"/>
  <c r="AQ54" i="63"/>
  <c r="M53" i="22" s="1"/>
  <c r="BK100" i="63"/>
  <c r="R99" i="22" s="1"/>
  <c r="BK15" i="63"/>
  <c r="R14" i="22" s="1"/>
  <c r="AM98" i="63"/>
  <c r="L97" i="22" s="1"/>
  <c r="BK75" i="63"/>
  <c r="BK27" i="63"/>
  <c r="R26" i="22" s="1"/>
  <c r="AA97" i="63"/>
  <c r="I96" i="22" s="1"/>
  <c r="E8" i="65"/>
  <c r="F103" i="65"/>
  <c r="F134" i="65" s="1"/>
  <c r="I103" i="64"/>
  <c r="I134" i="64" s="1"/>
  <c r="N8" i="64"/>
  <c r="X9" i="22"/>
  <c r="AC20" i="22"/>
  <c r="Z43" i="22"/>
  <c r="AA43" i="22"/>
  <c r="AC9" i="22"/>
  <c r="E8" i="64"/>
  <c r="AA89" i="22"/>
  <c r="W9" i="22"/>
  <c r="E103" i="64"/>
  <c r="E134" i="64" s="1"/>
  <c r="AA20" i="22"/>
  <c r="P72" i="64"/>
  <c r="P71" i="64" s="1"/>
  <c r="F103" i="64"/>
  <c r="F134" i="64" s="1"/>
  <c r="J103" i="64"/>
  <c r="J134" i="64" s="1"/>
  <c r="AT17" i="63"/>
  <c r="AT10" i="63" s="1"/>
  <c r="AQ96" i="63"/>
  <c r="M95" i="22" s="1"/>
  <c r="O99" i="63"/>
  <c r="F98" i="22" s="1"/>
  <c r="BK96" i="63"/>
  <c r="R95" i="22" s="1"/>
  <c r="O49" i="63"/>
  <c r="F48" i="22" s="1"/>
  <c r="AI23" i="63"/>
  <c r="K22" i="22" s="1"/>
  <c r="W15" i="63"/>
  <c r="H14" i="22" s="1"/>
  <c r="AM103" i="63"/>
  <c r="L102" i="22" s="1"/>
  <c r="AL127" i="63"/>
  <c r="AL133" i="63"/>
  <c r="AL132" i="63" s="1"/>
  <c r="AL131" i="63" s="1"/>
  <c r="O96" i="63"/>
  <c r="F95" i="22" s="1"/>
  <c r="O98" i="63"/>
  <c r="F97" i="22" s="1"/>
  <c r="AE50" i="63"/>
  <c r="J49" i="22" s="1"/>
  <c r="AM20" i="63"/>
  <c r="L19" i="22" s="1"/>
  <c r="V51" i="69"/>
  <c r="AA19" i="63"/>
  <c r="I18" i="22" s="1"/>
  <c r="AA53" i="63"/>
  <c r="I52" i="22" s="1"/>
  <c r="AA98" i="63"/>
  <c r="I97" i="22" s="1"/>
  <c r="O23" i="63"/>
  <c r="F22" i="22" s="1"/>
  <c r="AE96" i="63"/>
  <c r="J95" i="22" s="1"/>
  <c r="BK129" i="63"/>
  <c r="R128" i="22" s="1"/>
  <c r="BK14" i="63"/>
  <c r="R13" i="22" s="1"/>
  <c r="BK56" i="63"/>
  <c r="R55" i="22" s="1"/>
  <c r="O12" i="63"/>
  <c r="F11" i="22" s="1"/>
  <c r="AE75" i="63"/>
  <c r="BG50" i="63"/>
  <c r="Q49" i="22" s="1"/>
  <c r="AM101" i="63"/>
  <c r="L100" i="22" s="1"/>
  <c r="AM12" i="63"/>
  <c r="L11" i="22" s="1"/>
  <c r="BC28" i="63"/>
  <c r="P27" i="22" s="1"/>
  <c r="BC99" i="63"/>
  <c r="P98" i="22" s="1"/>
  <c r="AQ98" i="63"/>
  <c r="M97" i="22" s="1"/>
  <c r="AE103" i="63"/>
  <c r="J102" i="22" s="1"/>
  <c r="AE99" i="63"/>
  <c r="J98" i="22" s="1"/>
  <c r="AI96" i="63"/>
  <c r="K95" i="22" s="1"/>
  <c r="AY126" i="63"/>
  <c r="O125" i="22" s="1"/>
  <c r="AA59" i="63"/>
  <c r="I58" i="22" s="1"/>
  <c r="AA103" i="63"/>
  <c r="I102" i="22" s="1"/>
  <c r="BG54" i="63"/>
  <c r="Q53" i="22" s="1"/>
  <c r="AE47" i="63"/>
  <c r="J46" i="22" s="1"/>
  <c r="AE12" i="63"/>
  <c r="J11" i="22" s="1"/>
  <c r="BJ127" i="69"/>
  <c r="BJ104" i="69" s="1"/>
  <c r="AE23" i="63"/>
  <c r="J22" i="22" s="1"/>
  <c r="AQ97" i="63"/>
  <c r="M96" i="22" s="1"/>
  <c r="AQ101" i="63"/>
  <c r="M100" i="22" s="1"/>
  <c r="BG15" i="63"/>
  <c r="Q14" i="22" s="1"/>
  <c r="O14" i="63"/>
  <c r="F13" i="22" s="1"/>
  <c r="O50" i="63"/>
  <c r="F49" i="22" s="1"/>
  <c r="AU14" i="63"/>
  <c r="N13" i="22" s="1"/>
  <c r="AT51" i="63"/>
  <c r="BB45" i="69"/>
  <c r="AA96" i="63"/>
  <c r="I95" i="22" s="1"/>
  <c r="AA12" i="63"/>
  <c r="I11" i="22" s="1"/>
  <c r="AA9" i="69"/>
  <c r="AA55" i="63"/>
  <c r="I54" i="22" s="1"/>
  <c r="AQ75" i="63"/>
  <c r="AQ15" i="63"/>
  <c r="M14" i="22" s="1"/>
  <c r="AQ19" i="63"/>
  <c r="M18" i="22" s="1"/>
  <c r="BG47" i="63"/>
  <c r="Q46" i="22" s="1"/>
  <c r="BG111" i="63"/>
  <c r="Q110" i="22" s="1"/>
  <c r="BG129" i="63"/>
  <c r="Q128" i="22" s="1"/>
  <c r="BG19" i="63"/>
  <c r="Q18" i="22" s="1"/>
  <c r="BG56" i="63"/>
  <c r="Q55" i="22" s="1"/>
  <c r="O48" i="63"/>
  <c r="F47" i="22" s="1"/>
  <c r="O20" i="63"/>
  <c r="F19" i="22" s="1"/>
  <c r="AE59" i="63"/>
  <c r="J58" i="22" s="1"/>
  <c r="AU48" i="63"/>
  <c r="N47" i="22" s="1"/>
  <c r="AU99" i="63"/>
  <c r="N98" i="22" s="1"/>
  <c r="AU126" i="63"/>
  <c r="N125" i="22" s="1"/>
  <c r="AU49" i="63"/>
  <c r="N48" i="22" s="1"/>
  <c r="U113" i="69"/>
  <c r="U114" i="63"/>
  <c r="U113" i="63" s="1"/>
  <c r="AM104" i="69"/>
  <c r="AM135" i="69" s="1"/>
  <c r="AK73" i="69"/>
  <c r="AK72" i="69" s="1"/>
  <c r="AK74" i="63"/>
  <c r="AK73" i="63" s="1"/>
  <c r="AK72" i="63" s="1"/>
  <c r="AM50" i="63"/>
  <c r="L49" i="22" s="1"/>
  <c r="AU101" i="63"/>
  <c r="N100" i="22" s="1"/>
  <c r="AU104" i="69"/>
  <c r="AU135" i="69" s="1"/>
  <c r="O56" i="63"/>
  <c r="F55" i="22" s="1"/>
  <c r="J73" i="63"/>
  <c r="J72" i="63" s="1"/>
  <c r="AM99" i="63"/>
  <c r="L98" i="22" s="1"/>
  <c r="BC100" i="63"/>
  <c r="P99" i="22" s="1"/>
  <c r="BC27" i="63"/>
  <c r="P26" i="22" s="1"/>
  <c r="K54" i="63"/>
  <c r="E53" i="22" s="1"/>
  <c r="AA27" i="63"/>
  <c r="I26" i="22" s="1"/>
  <c r="BG16" i="63"/>
  <c r="Q15" i="22" s="1"/>
  <c r="AU13" i="63"/>
  <c r="N12" i="22" s="1"/>
  <c r="W104" i="69"/>
  <c r="W135" i="69" s="1"/>
  <c r="R122" i="69"/>
  <c r="R123" i="63"/>
  <c r="R122" i="63" s="1"/>
  <c r="AU75" i="63"/>
  <c r="BK97" i="63"/>
  <c r="R96" i="22" s="1"/>
  <c r="AI104" i="69"/>
  <c r="AI135" i="69" s="1"/>
  <c r="AQ104" i="69"/>
  <c r="AQ135" i="69" s="1"/>
  <c r="AY104" i="69"/>
  <c r="AY135" i="69" s="1"/>
  <c r="AE15" i="63"/>
  <c r="J14" i="22" s="1"/>
  <c r="AU16" i="63"/>
  <c r="N15" i="22" s="1"/>
  <c r="AU111" i="63"/>
  <c r="N110" i="22" s="1"/>
  <c r="AU53" i="63"/>
  <c r="N52" i="22" s="1"/>
  <c r="BI25" i="69"/>
  <c r="BI21" i="69" s="1"/>
  <c r="AI112" i="63"/>
  <c r="K111" i="22" s="1"/>
  <c r="AI20" i="63"/>
  <c r="K19" i="22" s="1"/>
  <c r="AY103" i="63"/>
  <c r="O102" i="22" s="1"/>
  <c r="AE111" i="63"/>
  <c r="J110" i="22" s="1"/>
  <c r="AY19" i="63"/>
  <c r="O18" i="22" s="1"/>
  <c r="O97" i="63"/>
  <c r="F96" i="22" s="1"/>
  <c r="AM75" i="63"/>
  <c r="AM49" i="63"/>
  <c r="L48" i="22" s="1"/>
  <c r="AM53" i="63"/>
  <c r="L52" i="22" s="1"/>
  <c r="BC111" i="63"/>
  <c r="P110" i="22" s="1"/>
  <c r="BC59" i="63"/>
  <c r="P58" i="22" s="1"/>
  <c r="R73" i="63"/>
  <c r="R72" i="63" s="1"/>
  <c r="R133" i="63"/>
  <c r="R132" i="63" s="1"/>
  <c r="R131" i="63" s="1"/>
  <c r="AL117" i="63"/>
  <c r="AL116" i="63" s="1"/>
  <c r="AE55" i="63"/>
  <c r="J54" i="22" s="1"/>
  <c r="AA14" i="63"/>
  <c r="I13" i="22" s="1"/>
  <c r="AA101" i="63"/>
  <c r="I100" i="22" s="1"/>
  <c r="O75" i="63"/>
  <c r="AE102" i="63"/>
  <c r="J101" i="22" s="1"/>
  <c r="AU24" i="63"/>
  <c r="N23" i="22" s="1"/>
  <c r="AU97" i="63"/>
  <c r="N96" i="22" s="1"/>
  <c r="AS123" i="63"/>
  <c r="AY27" i="63"/>
  <c r="O26" i="22" s="1"/>
  <c r="BC104" i="69"/>
  <c r="BC135" i="69" s="1"/>
  <c r="BG126" i="63"/>
  <c r="Q125" i="22" s="1"/>
  <c r="BG14" i="63"/>
  <c r="Q13" i="22" s="1"/>
  <c r="BG20" i="63"/>
  <c r="Q19" i="22" s="1"/>
  <c r="AA54" i="63"/>
  <c r="I53" i="22" s="1"/>
  <c r="AA49" i="63"/>
  <c r="I48" i="22" s="1"/>
  <c r="AA99" i="63"/>
  <c r="I98" i="22" s="1"/>
  <c r="AA20" i="63"/>
  <c r="I19" i="22" s="1"/>
  <c r="AM23" i="63"/>
  <c r="L22" i="22" s="1"/>
  <c r="AM24" i="63"/>
  <c r="L23" i="22" s="1"/>
  <c r="AM47" i="63"/>
  <c r="L46" i="22" s="1"/>
  <c r="AI47" i="63"/>
  <c r="K46" i="22" s="1"/>
  <c r="J17" i="69"/>
  <c r="J10" i="69" s="1"/>
  <c r="BG28" i="63"/>
  <c r="Q27" i="22" s="1"/>
  <c r="BG13" i="63"/>
  <c r="Q12" i="22" s="1"/>
  <c r="O47" i="63"/>
  <c r="F46" i="22" s="1"/>
  <c r="O16" i="63"/>
  <c r="F15" i="22" s="1"/>
  <c r="AE54" i="63"/>
  <c r="J53" i="22" s="1"/>
  <c r="AE100" i="63"/>
  <c r="J99" i="22" s="1"/>
  <c r="AE53" i="63"/>
  <c r="J52" i="22" s="1"/>
  <c r="AE27" i="63"/>
  <c r="J26" i="22" s="1"/>
  <c r="AU27" i="63"/>
  <c r="N26" i="22" s="1"/>
  <c r="AU47" i="63"/>
  <c r="N46" i="22" s="1"/>
  <c r="V52" i="63"/>
  <c r="V51" i="63" s="1"/>
  <c r="K9" i="69"/>
  <c r="AA104" i="69"/>
  <c r="AA135" i="69" s="1"/>
  <c r="BG101" i="63"/>
  <c r="Q100" i="22" s="1"/>
  <c r="O27" i="63"/>
  <c r="F26" i="22" s="1"/>
  <c r="BI123" i="63"/>
  <c r="BI122" i="63" s="1"/>
  <c r="V117" i="63"/>
  <c r="V116" i="63" s="1"/>
  <c r="AY16" i="63"/>
  <c r="O15" i="22" s="1"/>
  <c r="AY55" i="63"/>
  <c r="O54" i="22" s="1"/>
  <c r="AW26" i="63"/>
  <c r="AW25" i="63" s="1"/>
  <c r="AW21" i="63" s="1"/>
  <c r="BA51" i="69"/>
  <c r="BG96" i="63"/>
  <c r="Q95" i="22" s="1"/>
  <c r="BG53" i="63"/>
  <c r="Q52" i="22" s="1"/>
  <c r="AE98" i="63"/>
  <c r="J97" i="22" s="1"/>
  <c r="AE97" i="63"/>
  <c r="J96" i="22" s="1"/>
  <c r="AY102" i="63"/>
  <c r="O101" i="22" s="1"/>
  <c r="AA100" i="63"/>
  <c r="I99" i="22" s="1"/>
  <c r="AA16" i="63"/>
  <c r="I15" i="22" s="1"/>
  <c r="AA48" i="63"/>
  <c r="I47" i="22" s="1"/>
  <c r="BK104" i="69"/>
  <c r="BK135" i="69" s="1"/>
  <c r="AG20" i="22"/>
  <c r="AG9" i="22"/>
  <c r="AM9" i="69"/>
  <c r="BK95" i="63"/>
  <c r="BI94" i="63"/>
  <c r="BI90" i="63" s="1"/>
  <c r="BK9" i="69"/>
  <c r="AC94" i="63"/>
  <c r="AC90" i="63" s="1"/>
  <c r="W13" i="63"/>
  <c r="H12" i="22" s="1"/>
  <c r="AM28" i="63"/>
  <c r="L27" i="22" s="1"/>
  <c r="BC98" i="63"/>
  <c r="P97" i="22" s="1"/>
  <c r="BC103" i="63"/>
  <c r="P102" i="22" s="1"/>
  <c r="BC49" i="63"/>
  <c r="P48" i="22" s="1"/>
  <c r="AU96" i="63"/>
  <c r="N95" i="22" s="1"/>
  <c r="BK102" i="63"/>
  <c r="R101" i="22" s="1"/>
  <c r="BK112" i="63"/>
  <c r="R111" i="22" s="1"/>
  <c r="BK24" i="63"/>
  <c r="R23" i="22" s="1"/>
  <c r="BK16" i="63"/>
  <c r="R15" i="22" s="1"/>
  <c r="BB94" i="63"/>
  <c r="BB90" i="63" s="1"/>
  <c r="BC23" i="63"/>
  <c r="P22" i="22" s="1"/>
  <c r="BJ94" i="63"/>
  <c r="BJ90" i="63" s="1"/>
  <c r="BK55" i="63"/>
  <c r="R54" i="22" s="1"/>
  <c r="BK53" i="63"/>
  <c r="R52" i="22" s="1"/>
  <c r="F8" i="64"/>
  <c r="BA45" i="63"/>
  <c r="AO17" i="63"/>
  <c r="AO10" i="63" s="1"/>
  <c r="AI101" i="63"/>
  <c r="K100" i="22" s="1"/>
  <c r="AY111" i="63"/>
  <c r="O110" i="22" s="1"/>
  <c r="AY100" i="63"/>
  <c r="O99" i="22" s="1"/>
  <c r="AE9" i="69"/>
  <c r="BJ17" i="63"/>
  <c r="BJ10" i="63" s="1"/>
  <c r="AY99" i="63"/>
  <c r="O98" i="22" s="1"/>
  <c r="S9" i="69"/>
  <c r="J8" i="64"/>
  <c r="W19" i="63"/>
  <c r="H18" i="22" s="1"/>
  <c r="W49" i="63"/>
  <c r="H48" i="22" s="1"/>
  <c r="W48" i="63"/>
  <c r="H47" i="22" s="1"/>
  <c r="AM100" i="63"/>
  <c r="L99" i="22" s="1"/>
  <c r="AM102" i="63"/>
  <c r="L101" i="22" s="1"/>
  <c r="AM19" i="63"/>
  <c r="L18" i="22" s="1"/>
  <c r="BC126" i="63"/>
  <c r="P125" i="22" s="1"/>
  <c r="BC47" i="63"/>
  <c r="P46" i="22" s="1"/>
  <c r="BC16" i="63"/>
  <c r="P15" i="22" s="1"/>
  <c r="AC45" i="63"/>
  <c r="BK20" i="63"/>
  <c r="R19" i="22" s="1"/>
  <c r="BK59" i="63"/>
  <c r="R58" i="22" s="1"/>
  <c r="BK99" i="63"/>
  <c r="R98" i="22" s="1"/>
  <c r="BK54" i="63"/>
  <c r="R53" i="22" s="1"/>
  <c r="AY54" i="63"/>
  <c r="O53" i="22" s="1"/>
  <c r="AY53" i="63"/>
  <c r="O52" i="22" s="1"/>
  <c r="AY112" i="63"/>
  <c r="O111" i="22" s="1"/>
  <c r="AY59" i="63"/>
  <c r="O58" i="22" s="1"/>
  <c r="AY96" i="63"/>
  <c r="O95" i="22" s="1"/>
  <c r="AY50" i="63"/>
  <c r="O49" i="22" s="1"/>
  <c r="AY23" i="63"/>
  <c r="O22" i="22" s="1"/>
  <c r="V94" i="63"/>
  <c r="AL17" i="63"/>
  <c r="AL10" i="63" s="1"/>
  <c r="BK98" i="63"/>
  <c r="R97" i="22" s="1"/>
  <c r="BK19" i="63"/>
  <c r="R18" i="22" s="1"/>
  <c r="AT25" i="63"/>
  <c r="AT21" i="63" s="1"/>
  <c r="K56" i="63"/>
  <c r="E55" i="22" s="1"/>
  <c r="BE117" i="63"/>
  <c r="BE116" i="69"/>
  <c r="Z132" i="69"/>
  <c r="Z131" i="69" s="1"/>
  <c r="Z133" i="63"/>
  <c r="Z132" i="63" s="1"/>
  <c r="Z131" i="63" s="1"/>
  <c r="K49" i="63"/>
  <c r="E48" i="22" s="1"/>
  <c r="K23" i="63"/>
  <c r="E22" i="22" s="1"/>
  <c r="AP116" i="69"/>
  <c r="AP117" i="63"/>
  <c r="AP116" i="63" s="1"/>
  <c r="BF116" i="69"/>
  <c r="BF117" i="63"/>
  <c r="BF116" i="63" s="1"/>
  <c r="BE51" i="69"/>
  <c r="BE52" i="63"/>
  <c r="S96" i="63"/>
  <c r="G95" i="22" s="1"/>
  <c r="W110" i="63"/>
  <c r="W111" i="63"/>
  <c r="H110" i="22" s="1"/>
  <c r="W75" i="63"/>
  <c r="U51" i="63"/>
  <c r="W12" i="63"/>
  <c r="H11" i="22" s="1"/>
  <c r="AK52" i="63"/>
  <c r="AM110" i="63"/>
  <c r="AK26" i="63"/>
  <c r="AK123" i="63"/>
  <c r="AM91" i="63"/>
  <c r="BC56" i="63"/>
  <c r="P55" i="22" s="1"/>
  <c r="BC91" i="63"/>
  <c r="BA73" i="63"/>
  <c r="BA72" i="63" s="1"/>
  <c r="BC22" i="63"/>
  <c r="AI90" i="22"/>
  <c r="AI17" i="22"/>
  <c r="AF16" i="22"/>
  <c r="AI16" i="22" s="1"/>
  <c r="T131" i="22"/>
  <c r="AE132" i="22"/>
  <c r="AK78" i="22"/>
  <c r="AN78" i="22" s="1"/>
  <c r="AE17" i="22"/>
  <c r="T16" i="22"/>
  <c r="R45" i="63"/>
  <c r="AL45" i="63"/>
  <c r="AL120" i="63"/>
  <c r="AL119" i="63" s="1"/>
  <c r="AJ28" i="22"/>
  <c r="AK28" i="22" s="1"/>
  <c r="AN28" i="22" s="1"/>
  <c r="AK29" i="22"/>
  <c r="AN29" i="22" s="1"/>
  <c r="Q132" i="69"/>
  <c r="Q131" i="69" s="1"/>
  <c r="Q133" i="63"/>
  <c r="AI24" i="63"/>
  <c r="K23" i="22" s="1"/>
  <c r="AI11" i="63"/>
  <c r="AI110" i="63"/>
  <c r="AG133" i="63"/>
  <c r="AI103" i="63"/>
  <c r="K102" i="22" s="1"/>
  <c r="AG46" i="63"/>
  <c r="AO117" i="63"/>
  <c r="AK94" i="69"/>
  <c r="AK90" i="69" s="1"/>
  <c r="K103" i="63"/>
  <c r="E102" i="22" s="1"/>
  <c r="J51" i="69"/>
  <c r="K50" i="63"/>
  <c r="E49" i="22" s="1"/>
  <c r="Z113" i="69"/>
  <c r="Z114" i="63"/>
  <c r="Z113" i="63" s="1"/>
  <c r="AA126" i="63"/>
  <c r="I125" i="22" s="1"/>
  <c r="AA23" i="63"/>
  <c r="I22" i="22" s="1"/>
  <c r="AP22" i="63"/>
  <c r="AQ22" i="63" s="1"/>
  <c r="AO45" i="69"/>
  <c r="BF73" i="69"/>
  <c r="BF72" i="69" s="1"/>
  <c r="BF74" i="63"/>
  <c r="BF73" i="63" s="1"/>
  <c r="BF72" i="63" s="1"/>
  <c r="BF25" i="69"/>
  <c r="BF21" i="69" s="1"/>
  <c r="BF26" i="63"/>
  <c r="BF25" i="63" s="1"/>
  <c r="BG44" i="69"/>
  <c r="N11" i="63"/>
  <c r="O11" i="63" s="1"/>
  <c r="N91" i="63"/>
  <c r="N119" i="69"/>
  <c r="N120" i="63"/>
  <c r="N119" i="63" s="1"/>
  <c r="AD113" i="69"/>
  <c r="AD114" i="63"/>
  <c r="AD113" i="63" s="1"/>
  <c r="AU9" i="69"/>
  <c r="S75" i="63"/>
  <c r="Q91" i="63"/>
  <c r="Q110" i="63"/>
  <c r="M51" i="63"/>
  <c r="M17" i="63"/>
  <c r="M10" i="63" s="1"/>
  <c r="AU19" i="63"/>
  <c r="N18" i="22" s="1"/>
  <c r="AU11" i="63"/>
  <c r="AU55" i="63"/>
  <c r="N54" i="22" s="1"/>
  <c r="AU100" i="63"/>
  <c r="N99" i="22" s="1"/>
  <c r="AU23" i="63"/>
  <c r="N22" i="22" s="1"/>
  <c r="AU95" i="63"/>
  <c r="AS94" i="63"/>
  <c r="AU129" i="63"/>
  <c r="N128" i="22" s="1"/>
  <c r="AU28" i="63"/>
  <c r="N27" i="22" s="1"/>
  <c r="AU46" i="63"/>
  <c r="AS45" i="63"/>
  <c r="BK47" i="63"/>
  <c r="R46" i="22" s="1"/>
  <c r="BI26" i="63"/>
  <c r="BK12" i="63"/>
  <c r="R11" i="22" s="1"/>
  <c r="BK18" i="63"/>
  <c r="BI17" i="63"/>
  <c r="BI10" i="63" s="1"/>
  <c r="BK52" i="63"/>
  <c r="BI51" i="63"/>
  <c r="BK74" i="63"/>
  <c r="BI73" i="63"/>
  <c r="BI72" i="63" s="1"/>
  <c r="G43" i="65"/>
  <c r="AE10" i="22"/>
  <c r="AI25" i="22"/>
  <c r="AF24" i="22"/>
  <c r="AI24" i="22" s="1"/>
  <c r="P93" i="64"/>
  <c r="P89" i="64" s="1"/>
  <c r="P44" i="64"/>
  <c r="AH20" i="22"/>
  <c r="BB127" i="63"/>
  <c r="BB74" i="63"/>
  <c r="BB73" i="63" s="1"/>
  <c r="BB72" i="63" s="1"/>
  <c r="AY75" i="63"/>
  <c r="BJ45" i="63"/>
  <c r="V17" i="69"/>
  <c r="V10" i="69" s="1"/>
  <c r="K99" i="63"/>
  <c r="E98" i="22" s="1"/>
  <c r="I46" i="63"/>
  <c r="I45" i="69"/>
  <c r="K14" i="63"/>
  <c r="E13" i="22" s="1"/>
  <c r="Y17" i="69"/>
  <c r="Y10" i="69" s="1"/>
  <c r="Y18" i="63"/>
  <c r="AP74" i="63"/>
  <c r="AP73" i="63" s="1"/>
  <c r="AP72" i="63" s="1"/>
  <c r="AP73" i="69"/>
  <c r="AP72" i="69" s="1"/>
  <c r="BF113" i="69"/>
  <c r="BF114" i="63"/>
  <c r="BF113" i="63" s="1"/>
  <c r="S23" i="63"/>
  <c r="G22" i="22" s="1"/>
  <c r="Z127" i="69"/>
  <c r="Z128" i="63"/>
  <c r="Z127" i="63" s="1"/>
  <c r="BJ51" i="69"/>
  <c r="AS73" i="69"/>
  <c r="AS72" i="69" s="1"/>
  <c r="AS25" i="69"/>
  <c r="AS21" i="69" s="1"/>
  <c r="Q11" i="63"/>
  <c r="Q73" i="69"/>
  <c r="Q72" i="69" s="1"/>
  <c r="Q74" i="63"/>
  <c r="S15" i="63"/>
  <c r="G14" i="22" s="1"/>
  <c r="AX51" i="69"/>
  <c r="AC51" i="63"/>
  <c r="AC117" i="63"/>
  <c r="AC128" i="63"/>
  <c r="AE109" i="22"/>
  <c r="AF50" i="22"/>
  <c r="AI50" i="22" s="1"/>
  <c r="AI51" i="22"/>
  <c r="AH94" i="63"/>
  <c r="AH90" i="63" s="1"/>
  <c r="AH123" i="63"/>
  <c r="AH122" i="63" s="1"/>
  <c r="AH114" i="63"/>
  <c r="AH113" i="63" s="1"/>
  <c r="AX128" i="63"/>
  <c r="AX127" i="63" s="1"/>
  <c r="I43" i="64"/>
  <c r="V25" i="69"/>
  <c r="V21" i="69" s="1"/>
  <c r="K13" i="63"/>
  <c r="E12" i="22" s="1"/>
  <c r="J94" i="69"/>
  <c r="J90" i="69" s="1"/>
  <c r="Y116" i="69"/>
  <c r="Y117" i="63"/>
  <c r="AP122" i="69"/>
  <c r="AP123" i="63"/>
  <c r="AP122" i="63" s="1"/>
  <c r="AP113" i="69"/>
  <c r="AP114" i="63"/>
  <c r="AP113" i="63" s="1"/>
  <c r="BF17" i="69"/>
  <c r="BF10" i="69" s="1"/>
  <c r="BF18" i="63"/>
  <c r="BF17" i="63" s="1"/>
  <c r="BE11" i="63"/>
  <c r="BE133" i="63"/>
  <c r="BE132" i="69"/>
  <c r="BE131" i="69" s="1"/>
  <c r="N17" i="69"/>
  <c r="N10" i="69" s="1"/>
  <c r="N18" i="63"/>
  <c r="N17" i="63" s="1"/>
  <c r="N22" i="63"/>
  <c r="O22" i="63" s="1"/>
  <c r="N46" i="63"/>
  <c r="N45" i="63" s="1"/>
  <c r="N45" i="69"/>
  <c r="AD132" i="69"/>
  <c r="AD131" i="69" s="1"/>
  <c r="AD133" i="63"/>
  <c r="AD132" i="63" s="1"/>
  <c r="AD131" i="63" s="1"/>
  <c r="AD51" i="69"/>
  <c r="AD52" i="63"/>
  <c r="AD51" i="63" s="1"/>
  <c r="AT51" i="69"/>
  <c r="BI45" i="69"/>
  <c r="S54" i="63"/>
  <c r="G53" i="22" s="1"/>
  <c r="Q45" i="69"/>
  <c r="Q46" i="63"/>
  <c r="S97" i="63"/>
  <c r="G96" i="22" s="1"/>
  <c r="S12" i="63"/>
  <c r="G11" i="22" s="1"/>
  <c r="AX73" i="69"/>
  <c r="AX72" i="69" s="1"/>
  <c r="S50" i="63"/>
  <c r="G49" i="22" s="1"/>
  <c r="Q113" i="69"/>
  <c r="Q114" i="63"/>
  <c r="AX45" i="69"/>
  <c r="AP17" i="69"/>
  <c r="AP10" i="69" s="1"/>
  <c r="AP18" i="63"/>
  <c r="AP17" i="63" s="1"/>
  <c r="I133" i="63"/>
  <c r="I132" i="69"/>
  <c r="I131" i="69" s="1"/>
  <c r="Z11" i="63"/>
  <c r="AP132" i="69"/>
  <c r="AP131" i="69" s="1"/>
  <c r="AP133" i="63"/>
  <c r="AP132" i="63" s="1"/>
  <c r="AP131" i="63" s="1"/>
  <c r="BE95" i="63"/>
  <c r="BE94" i="69"/>
  <c r="BE90" i="69" s="1"/>
  <c r="AD46" i="63"/>
  <c r="AD45" i="63" s="1"/>
  <c r="AD45" i="69"/>
  <c r="AI109" i="22"/>
  <c r="I8" i="64"/>
  <c r="Z45" i="69"/>
  <c r="Z46" i="63"/>
  <c r="Z45" i="63" s="1"/>
  <c r="AT94" i="63"/>
  <c r="AT90" i="63" s="1"/>
  <c r="J45" i="63"/>
  <c r="J51" i="63"/>
  <c r="K59" i="63"/>
  <c r="E58" i="22" s="1"/>
  <c r="Y119" i="69"/>
  <c r="Y120" i="63"/>
  <c r="AA28" i="63"/>
  <c r="I27" i="22" s="1"/>
  <c r="Y94" i="69"/>
  <c r="Y90" i="69" s="1"/>
  <c r="Y95" i="63"/>
  <c r="AA112" i="63"/>
  <c r="I111" i="22" s="1"/>
  <c r="BG59" i="63"/>
  <c r="Q58" i="22" s="1"/>
  <c r="BG48" i="63"/>
  <c r="Q47" i="22" s="1"/>
  <c r="Z74" i="63"/>
  <c r="Z73" i="63" s="1"/>
  <c r="Z72" i="63" s="1"/>
  <c r="Z73" i="69"/>
  <c r="Z72" i="69" s="1"/>
  <c r="AC45" i="69"/>
  <c r="AD25" i="69"/>
  <c r="AD21" i="69" s="1"/>
  <c r="AD26" i="63"/>
  <c r="AD25" i="63" s="1"/>
  <c r="Q51" i="69"/>
  <c r="Q52" i="63"/>
  <c r="AG17" i="69"/>
  <c r="AG10" i="69" s="1"/>
  <c r="S55" i="63"/>
  <c r="G54" i="22" s="1"/>
  <c r="BG75" i="63"/>
  <c r="W47" i="63"/>
  <c r="H46" i="22" s="1"/>
  <c r="W95" i="63"/>
  <c r="U94" i="63"/>
  <c r="U90" i="63" s="1"/>
  <c r="W96" i="63"/>
  <c r="H95" i="22" s="1"/>
  <c r="W74" i="63"/>
  <c r="U73" i="63"/>
  <c r="U72" i="63" s="1"/>
  <c r="W129" i="63"/>
  <c r="H128" i="22" s="1"/>
  <c r="W28" i="63"/>
  <c r="H27" i="22" s="1"/>
  <c r="AM15" i="63"/>
  <c r="L14" i="22" s="1"/>
  <c r="AM11" i="63"/>
  <c r="AK45" i="63"/>
  <c r="AM46" i="63"/>
  <c r="AK17" i="63"/>
  <c r="AK10" i="63" s="1"/>
  <c r="AM18" i="63"/>
  <c r="AM96" i="63"/>
  <c r="L95" i="22" s="1"/>
  <c r="AM95" i="63"/>
  <c r="AK94" i="63"/>
  <c r="AK90" i="63" s="1"/>
  <c r="BC13" i="63"/>
  <c r="P12" i="22" s="1"/>
  <c r="BC95" i="63"/>
  <c r="BA94" i="63"/>
  <c r="BA90" i="63" s="1"/>
  <c r="P50" i="64"/>
  <c r="F8" i="65"/>
  <c r="P16" i="64"/>
  <c r="P9" i="64" s="1"/>
  <c r="AL52" i="63"/>
  <c r="AL51" i="63" s="1"/>
  <c r="AL74" i="63"/>
  <c r="AL73" i="63" s="1"/>
  <c r="AL72" i="63" s="1"/>
  <c r="AL94" i="63"/>
  <c r="AL90" i="63" s="1"/>
  <c r="AI15" i="63"/>
  <c r="K14" i="22" s="1"/>
  <c r="AI74" i="63"/>
  <c r="AG73" i="63"/>
  <c r="AG72" i="63" s="1"/>
  <c r="AI91" i="63"/>
  <c r="AI22" i="63"/>
  <c r="AI102" i="63"/>
  <c r="K101" i="22" s="1"/>
  <c r="AG94" i="63"/>
  <c r="AG90" i="63" s="1"/>
  <c r="AI95" i="63"/>
  <c r="AI100" i="63"/>
  <c r="K99" i="22" s="1"/>
  <c r="AQ112" i="63"/>
  <c r="M111" i="22" s="1"/>
  <c r="AO46" i="63"/>
  <c r="U94" i="69"/>
  <c r="U90" i="69" s="1"/>
  <c r="AL94" i="69"/>
  <c r="AL90" i="69" s="1"/>
  <c r="BB25" i="69"/>
  <c r="BB21" i="69" s="1"/>
  <c r="BB17" i="69"/>
  <c r="BB10" i="69" s="1"/>
  <c r="Q122" i="69"/>
  <c r="Q123" i="63"/>
  <c r="K20" i="63"/>
  <c r="E19" i="22" s="1"/>
  <c r="K101" i="63"/>
  <c r="E100" i="22" s="1"/>
  <c r="AA24" i="63"/>
  <c r="I23" i="22" s="1"/>
  <c r="AA56" i="63"/>
  <c r="I55" i="22" s="1"/>
  <c r="AA129" i="63"/>
  <c r="I128" i="22" s="1"/>
  <c r="Y51" i="69"/>
  <c r="Y52" i="63"/>
  <c r="AO94" i="69"/>
  <c r="AO90" i="69" s="1"/>
  <c r="AP46" i="63"/>
  <c r="AP45" i="63" s="1"/>
  <c r="AP45" i="69"/>
  <c r="BE73" i="69"/>
  <c r="BE72" i="69" s="1"/>
  <c r="BE74" i="63"/>
  <c r="BE110" i="63"/>
  <c r="BG23" i="63"/>
  <c r="Q22" i="22" s="1"/>
  <c r="Q117" i="63"/>
  <c r="Q116" i="69"/>
  <c r="M94" i="69"/>
  <c r="M90" i="69" s="1"/>
  <c r="AD17" i="69"/>
  <c r="AD10" i="69" s="1"/>
  <c r="AD18" i="63"/>
  <c r="AD17" i="63" s="1"/>
  <c r="AD122" i="69"/>
  <c r="AD123" i="63"/>
  <c r="AD122" i="63" s="1"/>
  <c r="N113" i="69"/>
  <c r="N114" i="63"/>
  <c r="N113" i="63" s="1"/>
  <c r="S47" i="63"/>
  <c r="G46" i="22" s="1"/>
  <c r="S16" i="63"/>
  <c r="G15" i="22" s="1"/>
  <c r="S19" i="63"/>
  <c r="G18" i="22" s="1"/>
  <c r="T126" i="22"/>
  <c r="AE127" i="22"/>
  <c r="M45" i="63"/>
  <c r="M114" i="63"/>
  <c r="AU15" i="63"/>
  <c r="N14" i="22" s="1"/>
  <c r="AU74" i="63"/>
  <c r="AS73" i="63"/>
  <c r="AS72" i="63" s="1"/>
  <c r="AU110" i="63"/>
  <c r="AS114" i="63"/>
  <c r="AU18" i="63"/>
  <c r="AS17" i="63"/>
  <c r="AS10" i="63" s="1"/>
  <c r="AU103" i="63"/>
  <c r="N102" i="22" s="1"/>
  <c r="AU98" i="63"/>
  <c r="N97" i="22" s="1"/>
  <c r="AU52" i="63"/>
  <c r="AS51" i="63"/>
  <c r="BK11" i="63"/>
  <c r="BK110" i="63"/>
  <c r="BK22" i="63"/>
  <c r="AH43" i="22"/>
  <c r="E43" i="64"/>
  <c r="H93" i="65"/>
  <c r="H89" i="65" s="1"/>
  <c r="Y43" i="22"/>
  <c r="V43" i="22"/>
  <c r="H43" i="64"/>
  <c r="L43" i="64"/>
  <c r="L75" i="64" s="1"/>
  <c r="AD89" i="22"/>
  <c r="BG49" i="63"/>
  <c r="Q48" i="22" s="1"/>
  <c r="V11" i="63"/>
  <c r="W11" i="63" s="1"/>
  <c r="V114" i="63"/>
  <c r="V113" i="63" s="1"/>
  <c r="V123" i="63"/>
  <c r="V122" i="63" s="1"/>
  <c r="BB123" i="63"/>
  <c r="BB122" i="63" s="1"/>
  <c r="BB120" i="63"/>
  <c r="BB119" i="63" s="1"/>
  <c r="BB114" i="63"/>
  <c r="BB113" i="63" s="1"/>
  <c r="AW11" i="63"/>
  <c r="AY12" i="63"/>
  <c r="O11" i="22" s="1"/>
  <c r="AW73" i="63"/>
  <c r="AW72" i="63" s="1"/>
  <c r="AY110" i="63"/>
  <c r="AY46" i="63"/>
  <c r="AW45" i="63"/>
  <c r="AY18" i="63"/>
  <c r="AW17" i="63"/>
  <c r="BJ73" i="63"/>
  <c r="BJ72" i="63" s="1"/>
  <c r="BJ123" i="63"/>
  <c r="BJ122" i="63" s="1"/>
  <c r="BJ26" i="63"/>
  <c r="BJ25" i="63" s="1"/>
  <c r="BJ21" i="63" s="1"/>
  <c r="W9" i="69"/>
  <c r="BA127" i="69"/>
  <c r="BA104" i="69" s="1"/>
  <c r="BB51" i="69"/>
  <c r="K48" i="63"/>
  <c r="E47" i="22" s="1"/>
  <c r="I123" i="63"/>
  <c r="I122" i="69"/>
  <c r="K15" i="63"/>
  <c r="E14" i="22" s="1"/>
  <c r="J45" i="69"/>
  <c r="Z17" i="69"/>
  <c r="Z10" i="69" s="1"/>
  <c r="Z18" i="63"/>
  <c r="Z17" i="63" s="1"/>
  <c r="Z122" i="69"/>
  <c r="Z123" i="63"/>
  <c r="Z122" i="63" s="1"/>
  <c r="AA47" i="63"/>
  <c r="I46" i="22" s="1"/>
  <c r="AO25" i="69"/>
  <c r="AO21" i="69" s="1"/>
  <c r="BG102" i="63"/>
  <c r="Q101" i="22" s="1"/>
  <c r="BE22" i="63"/>
  <c r="BE113" i="69"/>
  <c r="BE114" i="63"/>
  <c r="K55" i="63"/>
  <c r="E54" i="22" s="1"/>
  <c r="AA13" i="63"/>
  <c r="I12" i="22" s="1"/>
  <c r="M25" i="69"/>
  <c r="M21" i="69" s="1"/>
  <c r="AD116" i="69"/>
  <c r="AD117" i="63"/>
  <c r="AD116" i="63" s="1"/>
  <c r="AD94" i="69"/>
  <c r="AD90" i="69" s="1"/>
  <c r="AD95" i="63"/>
  <c r="AD94" i="63" s="1"/>
  <c r="AT73" i="69"/>
  <c r="AT72" i="69" s="1"/>
  <c r="AT45" i="69"/>
  <c r="BI127" i="69"/>
  <c r="BI104" i="69" s="1"/>
  <c r="S112" i="63"/>
  <c r="G111" i="22" s="1"/>
  <c r="S13" i="63"/>
  <c r="G12" i="22" s="1"/>
  <c r="S49" i="63"/>
  <c r="G48" i="22" s="1"/>
  <c r="AW51" i="69"/>
  <c r="AC123" i="63"/>
  <c r="AC11" i="63"/>
  <c r="AC18" i="63"/>
  <c r="AF115" i="22"/>
  <c r="AI115" i="22" s="1"/>
  <c r="AI116" i="22"/>
  <c r="H50" i="65"/>
  <c r="AI127" i="22"/>
  <c r="AF126" i="22"/>
  <c r="AI119" i="22"/>
  <c r="AF118" i="22"/>
  <c r="AI118" i="22" s="1"/>
  <c r="AH26" i="63"/>
  <c r="AH25" i="63" s="1"/>
  <c r="AH21" i="63" s="1"/>
  <c r="AH133" i="63"/>
  <c r="AH132" i="63" s="1"/>
  <c r="AH131" i="63" s="1"/>
  <c r="AX26" i="63"/>
  <c r="AX25" i="63" s="1"/>
  <c r="AX21" i="63" s="1"/>
  <c r="AX123" i="63"/>
  <c r="AX122" i="63" s="1"/>
  <c r="AX17" i="63"/>
  <c r="AX10" i="63" s="1"/>
  <c r="Z9" i="22"/>
  <c r="AK127" i="69"/>
  <c r="AK104" i="69" s="1"/>
  <c r="AK45" i="69"/>
  <c r="K28" i="63"/>
  <c r="E27" i="22" s="1"/>
  <c r="I117" i="63"/>
  <c r="I116" i="69"/>
  <c r="I91" i="63"/>
  <c r="K12" i="63"/>
  <c r="E11" i="22" s="1"/>
  <c r="Z116" i="69"/>
  <c r="Z117" i="63"/>
  <c r="Z116" i="63" s="1"/>
  <c r="BF11" i="63"/>
  <c r="BE127" i="69"/>
  <c r="BE128" i="63"/>
  <c r="BG27" i="63"/>
  <c r="Q26" i="22" s="1"/>
  <c r="BF132" i="69"/>
  <c r="BF131" i="69" s="1"/>
  <c r="BF133" i="63"/>
  <c r="BF132" i="63" s="1"/>
  <c r="BF131" i="63" s="1"/>
  <c r="I110" i="63"/>
  <c r="AA50" i="63"/>
  <c r="I49" i="22" s="1"/>
  <c r="N132" i="69"/>
  <c r="N131" i="69" s="1"/>
  <c r="N133" i="63"/>
  <c r="N132" i="63" s="1"/>
  <c r="N131" i="63" s="1"/>
  <c r="M51" i="69"/>
  <c r="M17" i="69"/>
  <c r="M10" i="69" s="1"/>
  <c r="M45" i="69"/>
  <c r="AD91" i="63"/>
  <c r="AE91" i="63" s="1"/>
  <c r="AS17" i="69"/>
  <c r="AS10" i="69" s="1"/>
  <c r="BK44" i="69"/>
  <c r="AA111" i="63"/>
  <c r="I110" i="22" s="1"/>
  <c r="S101" i="63"/>
  <c r="G100" i="22" s="1"/>
  <c r="S44" i="69"/>
  <c r="AH73" i="69"/>
  <c r="AH72" i="69" s="1"/>
  <c r="AW73" i="69"/>
  <c r="AW72" i="69" s="1"/>
  <c r="AW94" i="69"/>
  <c r="AW90" i="69" s="1"/>
  <c r="AC73" i="69"/>
  <c r="AC72" i="69" s="1"/>
  <c r="S98" i="63"/>
  <c r="G97" i="22" s="1"/>
  <c r="AW17" i="69"/>
  <c r="AW10" i="69" s="1"/>
  <c r="AW45" i="69"/>
  <c r="BC9" i="69"/>
  <c r="Y22" i="63"/>
  <c r="AD110" i="63"/>
  <c r="AE110" i="63" s="1"/>
  <c r="AD22" i="63"/>
  <c r="S20" i="63"/>
  <c r="G19" i="22" s="1"/>
  <c r="T115" i="22"/>
  <c r="AE115" i="22" s="1"/>
  <c r="AE116" i="22"/>
  <c r="M8" i="64"/>
  <c r="AB20" i="22"/>
  <c r="Y46" i="63"/>
  <c r="Y45" i="69"/>
  <c r="Z119" i="69"/>
  <c r="Z120" i="63"/>
  <c r="Z119" i="63" s="1"/>
  <c r="AG43" i="22"/>
  <c r="V89" i="22"/>
  <c r="Y9" i="22"/>
  <c r="AC43" i="22"/>
  <c r="AT127" i="63"/>
  <c r="AT45" i="63"/>
  <c r="J94" i="63"/>
  <c r="J90" i="63" s="1"/>
  <c r="J17" i="63"/>
  <c r="J10" i="63" s="1"/>
  <c r="J25" i="63"/>
  <c r="J21" i="63" s="1"/>
  <c r="G9" i="69"/>
  <c r="BA45" i="69"/>
  <c r="K24" i="63"/>
  <c r="E23" i="22" s="1"/>
  <c r="I22" i="63"/>
  <c r="Z94" i="69"/>
  <c r="Z90" i="69" s="1"/>
  <c r="Z95" i="63"/>
  <c r="Z94" i="63" s="1"/>
  <c r="Y11" i="63"/>
  <c r="Z22" i="63"/>
  <c r="AP51" i="69"/>
  <c r="AP52" i="63"/>
  <c r="AP51" i="63" s="1"/>
  <c r="AO17" i="69"/>
  <c r="AO10" i="69" s="1"/>
  <c r="BF94" i="69"/>
  <c r="BF90" i="69" s="1"/>
  <c r="BF95" i="63"/>
  <c r="BF94" i="63" s="1"/>
  <c r="BF51" i="69"/>
  <c r="BF52" i="63"/>
  <c r="BF51" i="63" s="1"/>
  <c r="Y73" i="69"/>
  <c r="Y72" i="69" s="1"/>
  <c r="Y74" i="63"/>
  <c r="AD128" i="63"/>
  <c r="AD127" i="63" s="1"/>
  <c r="AD127" i="69"/>
  <c r="Y132" i="69"/>
  <c r="Y131" i="69" s="1"/>
  <c r="Y133" i="63"/>
  <c r="S56" i="63"/>
  <c r="G55" i="22" s="1"/>
  <c r="AH17" i="69"/>
  <c r="AH10" i="69" s="1"/>
  <c r="W14" i="63"/>
  <c r="H13" i="22" s="1"/>
  <c r="W26" i="63"/>
  <c r="U25" i="63"/>
  <c r="U45" i="63"/>
  <c r="U128" i="63"/>
  <c r="U22" i="63"/>
  <c r="AK120" i="63"/>
  <c r="AK22" i="63"/>
  <c r="AM54" i="63"/>
  <c r="L53" i="22" s="1"/>
  <c r="AM112" i="63"/>
  <c r="L111" i="22" s="1"/>
  <c r="BC96" i="63"/>
  <c r="P95" i="22" s="1"/>
  <c r="BA17" i="63"/>
  <c r="BA10" i="63" s="1"/>
  <c r="BA123" i="63"/>
  <c r="BC97" i="63"/>
  <c r="P96" i="22" s="1"/>
  <c r="BC20" i="63"/>
  <c r="P19" i="22" s="1"/>
  <c r="BA25" i="63"/>
  <c r="BA21" i="63" s="1"/>
  <c r="BC129" i="63"/>
  <c r="P128" i="22" s="1"/>
  <c r="AE90" i="22"/>
  <c r="R17" i="63"/>
  <c r="R10" i="63" s="1"/>
  <c r="AL22" i="63"/>
  <c r="AL26" i="63"/>
  <c r="AL25" i="63" s="1"/>
  <c r="H8" i="64"/>
  <c r="U43" i="22"/>
  <c r="AI75" i="63"/>
  <c r="AI12" i="63"/>
  <c r="K11" i="22" s="1"/>
  <c r="AI13" i="63"/>
  <c r="K12" i="22" s="1"/>
  <c r="AG123" i="63"/>
  <c r="AI98" i="63"/>
  <c r="K97" i="22" s="1"/>
  <c r="AI48" i="63"/>
  <c r="K47" i="22" s="1"/>
  <c r="AI99" i="63"/>
  <c r="K98" i="22" s="1"/>
  <c r="AO94" i="63"/>
  <c r="AO90" i="63" s="1"/>
  <c r="AO52" i="63"/>
  <c r="V45" i="69"/>
  <c r="AK17" i="69"/>
  <c r="AK10" i="69" s="1"/>
  <c r="BA94" i="69"/>
  <c r="BA90" i="69" s="1"/>
  <c r="BA25" i="69"/>
  <c r="BA21" i="69" s="1"/>
  <c r="BA17" i="69"/>
  <c r="BA10" i="69" s="1"/>
  <c r="BI94" i="69"/>
  <c r="BI90" i="69" s="1"/>
  <c r="I51" i="69"/>
  <c r="I52" i="63"/>
  <c r="K102" i="63"/>
  <c r="E101" i="22" s="1"/>
  <c r="K53" i="63"/>
  <c r="E52" i="22" s="1"/>
  <c r="I17" i="69"/>
  <c r="I10" i="69" s="1"/>
  <c r="I18" i="63"/>
  <c r="Y91" i="63"/>
  <c r="Z51" i="69"/>
  <c r="Z52" i="63"/>
  <c r="Z51" i="63" s="1"/>
  <c r="AP127" i="69"/>
  <c r="AP128" i="63"/>
  <c r="AP127" i="63" s="1"/>
  <c r="AP94" i="69"/>
  <c r="AP90" i="69" s="1"/>
  <c r="AP95" i="63"/>
  <c r="AP94" i="63" s="1"/>
  <c r="AP11" i="63"/>
  <c r="AP91" i="63"/>
  <c r="BG112" i="63"/>
  <c r="Q111" i="22" s="1"/>
  <c r="BG12" i="63"/>
  <c r="Q11" i="22" s="1"/>
  <c r="BF46" i="63"/>
  <c r="BF45" i="63" s="1"/>
  <c r="BF45" i="69"/>
  <c r="BF110" i="63"/>
  <c r="BG103" i="63"/>
  <c r="Q102" i="22" s="1"/>
  <c r="BG24" i="63"/>
  <c r="Q23" i="22" s="1"/>
  <c r="BE122" i="69"/>
  <c r="BE123" i="63"/>
  <c r="N122" i="69"/>
  <c r="N123" i="63"/>
  <c r="N122" i="63" s="1"/>
  <c r="O9" i="69"/>
  <c r="BJ17" i="69"/>
  <c r="BJ10" i="69" s="1"/>
  <c r="I113" i="69"/>
  <c r="I114" i="63"/>
  <c r="Q95" i="63"/>
  <c r="Q94" i="69"/>
  <c r="Q90" i="69" s="1"/>
  <c r="S53" i="63"/>
  <c r="G52" i="22" s="1"/>
  <c r="AY9" i="69"/>
  <c r="K97" i="63"/>
  <c r="E96" i="22" s="1"/>
  <c r="I119" i="69"/>
  <c r="I120" i="63"/>
  <c r="M25" i="63"/>
  <c r="M21" i="63" s="1"/>
  <c r="M123" i="63"/>
  <c r="AS128" i="63"/>
  <c r="AU12" i="63"/>
  <c r="N11" i="22" s="1"/>
  <c r="AU20" i="63"/>
  <c r="N19" i="22" s="1"/>
  <c r="AU112" i="63"/>
  <c r="N111" i="22" s="1"/>
  <c r="AU22" i="63"/>
  <c r="AU26" i="63"/>
  <c r="AS25" i="63"/>
  <c r="AS21" i="63" s="1"/>
  <c r="BK101" i="63"/>
  <c r="R100" i="22" s="1"/>
  <c r="BK46" i="63"/>
  <c r="BI45" i="63"/>
  <c r="BI117" i="63"/>
  <c r="AF112" i="22"/>
  <c r="AI112" i="22" s="1"/>
  <c r="AI113" i="22"/>
  <c r="H44" i="65"/>
  <c r="AH89" i="22"/>
  <c r="AE94" i="22"/>
  <c r="T93" i="22"/>
  <c r="AE93" i="22" s="1"/>
  <c r="T44" i="22"/>
  <c r="AE45" i="22"/>
  <c r="AI94" i="22"/>
  <c r="AF93" i="22"/>
  <c r="AI93" i="22" s="1"/>
  <c r="W89" i="22"/>
  <c r="J43" i="64"/>
  <c r="G43" i="64"/>
  <c r="U20" i="22"/>
  <c r="W43" i="22"/>
  <c r="W20" i="22"/>
  <c r="U16" i="22"/>
  <c r="U9" i="22" s="1"/>
  <c r="R17" i="69"/>
  <c r="R10" i="69" s="1"/>
  <c r="V73" i="63"/>
  <c r="V72" i="63" s="1"/>
  <c r="V91" i="63"/>
  <c r="V120" i="63"/>
  <c r="V119" i="63" s="1"/>
  <c r="V25" i="63"/>
  <c r="V21" i="63" s="1"/>
  <c r="BB11" i="63"/>
  <c r="BB51" i="63"/>
  <c r="BB18" i="63"/>
  <c r="BB17" i="63" s="1"/>
  <c r="AY24" i="63"/>
  <c r="O23" i="22" s="1"/>
  <c r="AY95" i="63"/>
  <c r="AW94" i="63"/>
  <c r="AW128" i="63"/>
  <c r="BJ51" i="63"/>
  <c r="BJ133" i="63"/>
  <c r="BJ132" i="63" s="1"/>
  <c r="BJ131" i="63" s="1"/>
  <c r="U73" i="69"/>
  <c r="U72" i="69" s="1"/>
  <c r="U51" i="69"/>
  <c r="BB127" i="69"/>
  <c r="BB104" i="69" s="1"/>
  <c r="K47" i="63"/>
  <c r="E46" i="22" s="1"/>
  <c r="K98" i="63"/>
  <c r="E97" i="22" s="1"/>
  <c r="K44" i="69"/>
  <c r="Y110" i="63"/>
  <c r="AO73" i="69"/>
  <c r="AO72" i="69" s="1"/>
  <c r="BF22" i="63"/>
  <c r="N116" i="69"/>
  <c r="N117" i="63"/>
  <c r="N116" i="63" s="1"/>
  <c r="N73" i="69"/>
  <c r="N72" i="69" s="1"/>
  <c r="N74" i="63"/>
  <c r="N73" i="63" s="1"/>
  <c r="N72" i="63" s="1"/>
  <c r="N25" i="69"/>
  <c r="N21" i="69" s="1"/>
  <c r="N26" i="63"/>
  <c r="N25" i="63" s="1"/>
  <c r="AD11" i="63"/>
  <c r="AS94" i="69"/>
  <c r="AS90" i="69" s="1"/>
  <c r="AS45" i="69"/>
  <c r="BJ73" i="69"/>
  <c r="BJ72" i="69" s="1"/>
  <c r="AG94" i="69"/>
  <c r="AG90" i="69" s="1"/>
  <c r="AG51" i="69"/>
  <c r="AE48" i="63"/>
  <c r="J47" i="22" s="1"/>
  <c r="AC26" i="63"/>
  <c r="AE14" i="63"/>
  <c r="J13" i="22" s="1"/>
  <c r="AE20" i="63"/>
  <c r="J19" i="22" s="1"/>
  <c r="AC22" i="63"/>
  <c r="AC114" i="63"/>
  <c r="AI10" i="22"/>
  <c r="T118" i="22"/>
  <c r="AE118" i="22" s="1"/>
  <c r="AE119" i="22"/>
  <c r="AH18" i="63"/>
  <c r="AH17" i="63" s="1"/>
  <c r="AH10" i="63" s="1"/>
  <c r="AH51" i="63"/>
  <c r="AX45" i="63"/>
  <c r="Z89" i="22"/>
  <c r="V9" i="22"/>
  <c r="X20" i="22"/>
  <c r="AL127" i="69"/>
  <c r="AL104" i="69" s="1"/>
  <c r="AL45" i="69"/>
  <c r="I73" i="69"/>
  <c r="I72" i="69" s="1"/>
  <c r="I74" i="63"/>
  <c r="I25" i="69"/>
  <c r="I21" i="69" s="1"/>
  <c r="I26" i="63"/>
  <c r="Y25" i="69"/>
  <c r="Y21" i="69" s="1"/>
  <c r="Y26" i="63"/>
  <c r="BE119" i="69"/>
  <c r="BE120" i="63"/>
  <c r="BE91" i="63"/>
  <c r="BG9" i="69"/>
  <c r="BF127" i="69"/>
  <c r="BF128" i="63"/>
  <c r="BF127" i="63" s="1"/>
  <c r="O44" i="69"/>
  <c r="AD119" i="69"/>
  <c r="AD120" i="63"/>
  <c r="AD119" i="63" s="1"/>
  <c r="Q22" i="63"/>
  <c r="S28" i="63"/>
  <c r="G27" i="22" s="1"/>
  <c r="AG73" i="69"/>
  <c r="AG72" i="69" s="1"/>
  <c r="AX94" i="69"/>
  <c r="AX90" i="69" s="1"/>
  <c r="Q128" i="63"/>
  <c r="AD73" i="69"/>
  <c r="AD72" i="69" s="1"/>
  <c r="AD74" i="63"/>
  <c r="AD73" i="63" s="1"/>
  <c r="AD72" i="63" s="1"/>
  <c r="S24" i="63"/>
  <c r="G23" i="22" s="1"/>
  <c r="AX17" i="69"/>
  <c r="AX10" i="69" s="1"/>
  <c r="AY44" i="69"/>
  <c r="AF72" i="22"/>
  <c r="AI73" i="22"/>
  <c r="AI21" i="22"/>
  <c r="K112" i="63"/>
  <c r="E111" i="22" s="1"/>
  <c r="N128" i="63"/>
  <c r="S99" i="63"/>
  <c r="G98" i="22" s="1"/>
  <c r="S14" i="63"/>
  <c r="G13" i="22" s="1"/>
  <c r="T72" i="22"/>
  <c r="AE73" i="22"/>
  <c r="U120" i="63"/>
  <c r="W98" i="63"/>
  <c r="H97" i="22" s="1"/>
  <c r="W20" i="63"/>
  <c r="H19" i="22" s="1"/>
  <c r="U17" i="63"/>
  <c r="U10" i="63" s="1"/>
  <c r="AK127" i="63"/>
  <c r="AM128" i="63"/>
  <c r="BC110" i="63"/>
  <c r="BA127" i="63"/>
  <c r="BC128" i="63"/>
  <c r="BC19" i="63"/>
  <c r="P18" i="22" s="1"/>
  <c r="BC102" i="63"/>
  <c r="P101" i="22" s="1"/>
  <c r="BA51" i="63"/>
  <c r="BC52" i="63"/>
  <c r="H16" i="65"/>
  <c r="H9" i="65" s="1"/>
  <c r="AE51" i="22"/>
  <c r="T50" i="22"/>
  <c r="AE50" i="22" s="1"/>
  <c r="T24" i="22"/>
  <c r="AE24" i="22" s="1"/>
  <c r="AE25" i="22"/>
  <c r="R52" i="63"/>
  <c r="R51" i="63" s="1"/>
  <c r="R94" i="63"/>
  <c r="R90" i="63" s="1"/>
  <c r="AL123" i="63"/>
  <c r="AL122" i="63" s="1"/>
  <c r="F43" i="64"/>
  <c r="Y20" i="22"/>
  <c r="AI50" i="63"/>
  <c r="K49" i="22" s="1"/>
  <c r="AI19" i="63"/>
  <c r="K18" i="22" s="1"/>
  <c r="AI49" i="63"/>
  <c r="K48" i="22" s="1"/>
  <c r="AI52" i="63"/>
  <c r="AG51" i="63"/>
  <c r="AG18" i="63"/>
  <c r="AO133" i="63"/>
  <c r="AO25" i="63"/>
  <c r="AO21" i="63" s="1"/>
  <c r="AO73" i="63"/>
  <c r="AO72" i="63" s="1"/>
  <c r="V94" i="69"/>
  <c r="V90" i="69" s="1"/>
  <c r="U45" i="69"/>
  <c r="AL17" i="69"/>
  <c r="AL10" i="69" s="1"/>
  <c r="BB94" i="69"/>
  <c r="BB90" i="69" s="1"/>
  <c r="BJ94" i="69"/>
  <c r="BJ90" i="69" s="1"/>
  <c r="I128" i="63"/>
  <c r="K19" i="63"/>
  <c r="E18" i="22" s="1"/>
  <c r="Y113" i="69"/>
  <c r="Y114" i="63"/>
  <c r="Z91" i="63"/>
  <c r="AQ44" i="69"/>
  <c r="BE25" i="69"/>
  <c r="BE21" i="69" s="1"/>
  <c r="BE26" i="63"/>
  <c r="BE45" i="69"/>
  <c r="BE46" i="63"/>
  <c r="N110" i="63"/>
  <c r="O110" i="63" s="1"/>
  <c r="BF122" i="69"/>
  <c r="BF123" i="63"/>
  <c r="BF122" i="63" s="1"/>
  <c r="N95" i="63"/>
  <c r="N94" i="63" s="1"/>
  <c r="N94" i="69"/>
  <c r="N90" i="69" s="1"/>
  <c r="BI17" i="69"/>
  <c r="BI10" i="69" s="1"/>
  <c r="Q119" i="69"/>
  <c r="Q120" i="63"/>
  <c r="R94" i="69"/>
  <c r="R90" i="69" s="1"/>
  <c r="M95" i="63"/>
  <c r="M91" i="63"/>
  <c r="M120" i="63"/>
  <c r="M73" i="63"/>
  <c r="M72" i="63" s="1"/>
  <c r="AU54" i="63"/>
  <c r="N53" i="22" s="1"/>
  <c r="AU56" i="63"/>
  <c r="N55" i="22" s="1"/>
  <c r="AS91" i="63"/>
  <c r="AU102" i="63"/>
  <c r="N101" i="22" s="1"/>
  <c r="AU59" i="63"/>
  <c r="N58" i="22" s="1"/>
  <c r="BI127" i="63"/>
  <c r="BK91" i="63"/>
  <c r="BI133" i="63"/>
  <c r="BK103" i="63"/>
  <c r="R102" i="22" s="1"/>
  <c r="BK28" i="63"/>
  <c r="R27" i="22" s="1"/>
  <c r="AF131" i="22"/>
  <c r="AI132" i="22"/>
  <c r="AH9" i="22"/>
  <c r="AI45" i="22"/>
  <c r="AF44" i="22"/>
  <c r="AE21" i="22"/>
  <c r="T112" i="22"/>
  <c r="AE112" i="22" s="1"/>
  <c r="AE113" i="22"/>
  <c r="T121" i="22"/>
  <c r="AE121" i="22" s="1"/>
  <c r="AE122" i="22"/>
  <c r="AA9" i="22"/>
  <c r="Q18" i="63"/>
  <c r="Q17" i="69"/>
  <c r="Q10" i="69" s="1"/>
  <c r="V128" i="63"/>
  <c r="V127" i="63" s="1"/>
  <c r="V18" i="63"/>
  <c r="V17" i="63" s="1"/>
  <c r="V46" i="63"/>
  <c r="V45" i="63" s="1"/>
  <c r="BB26" i="63"/>
  <c r="BB25" i="63" s="1"/>
  <c r="BB21" i="63" s="1"/>
  <c r="BB46" i="63"/>
  <c r="BB45" i="63" s="1"/>
  <c r="AW91" i="63"/>
  <c r="AW51" i="63"/>
  <c r="AY97" i="63"/>
  <c r="O96" i="22" s="1"/>
  <c r="AY14" i="63"/>
  <c r="O13" i="22" s="1"/>
  <c r="AY129" i="63"/>
  <c r="O128" i="22" s="1"/>
  <c r="AY22" i="63"/>
  <c r="BJ128" i="63"/>
  <c r="BJ127" i="63" s="1"/>
  <c r="BJ117" i="63"/>
  <c r="BJ116" i="63" s="1"/>
  <c r="V73" i="69"/>
  <c r="V72" i="69" s="1"/>
  <c r="U17" i="69"/>
  <c r="U10" i="69" s="1"/>
  <c r="K96" i="63"/>
  <c r="E95" i="22" s="1"/>
  <c r="K16" i="63"/>
  <c r="E15" i="22" s="1"/>
  <c r="Z110" i="63"/>
  <c r="Y122" i="69"/>
  <c r="Y123" i="63"/>
  <c r="AP25" i="69"/>
  <c r="AP21" i="69" s="1"/>
  <c r="AP26" i="63"/>
  <c r="AP25" i="63" s="1"/>
  <c r="AP119" i="69"/>
  <c r="AP120" i="63"/>
  <c r="AP119" i="63" s="1"/>
  <c r="BG97" i="63"/>
  <c r="Q96" i="22" s="1"/>
  <c r="BG99" i="63"/>
  <c r="Q98" i="22" s="1"/>
  <c r="Y127" i="69"/>
  <c r="Y128" i="63"/>
  <c r="BI51" i="69"/>
  <c r="M73" i="69"/>
  <c r="M72" i="69" s="1"/>
  <c r="AC94" i="69"/>
  <c r="AC90" i="69" s="1"/>
  <c r="AT25" i="69"/>
  <c r="AT21" i="69" s="1"/>
  <c r="AT94" i="69"/>
  <c r="AT90" i="69" s="1"/>
  <c r="BI73" i="69"/>
  <c r="BI72" i="69" s="1"/>
  <c r="R73" i="69"/>
  <c r="R72" i="69" s="1"/>
  <c r="Q25" i="69"/>
  <c r="Q21" i="69" s="1"/>
  <c r="Q26" i="63"/>
  <c r="S59" i="63"/>
  <c r="G58" i="22" s="1"/>
  <c r="S100" i="63"/>
  <c r="G99" i="22" s="1"/>
  <c r="AH94" i="69"/>
  <c r="AH90" i="69" s="1"/>
  <c r="AH51" i="69"/>
  <c r="S103" i="63"/>
  <c r="G102" i="22" s="1"/>
  <c r="AC73" i="63"/>
  <c r="AC72" i="63" s="1"/>
  <c r="AF121" i="22"/>
  <c r="AI121" i="22" s="1"/>
  <c r="AI122" i="22"/>
  <c r="AH73" i="63"/>
  <c r="AH72" i="63" s="1"/>
  <c r="AH46" i="63"/>
  <c r="AH45" i="63" s="1"/>
  <c r="AH120" i="63"/>
  <c r="AH119" i="63" s="1"/>
  <c r="AX52" i="63"/>
  <c r="AX51" i="63" s="1"/>
  <c r="AX74" i="63"/>
  <c r="AX73" i="63" s="1"/>
  <c r="AX72" i="63" s="1"/>
  <c r="AX94" i="63"/>
  <c r="AX90" i="63" s="1"/>
  <c r="U89" i="22"/>
  <c r="V20" i="22"/>
  <c r="X43" i="22"/>
  <c r="K100" i="63"/>
  <c r="E99" i="22" s="1"/>
  <c r="K75" i="63"/>
  <c r="U25" i="69"/>
  <c r="U21" i="69" s="1"/>
  <c r="AM44" i="69"/>
  <c r="J73" i="69"/>
  <c r="J72" i="69" s="1"/>
  <c r="K27" i="63"/>
  <c r="E26" i="22" s="1"/>
  <c r="I94" i="69"/>
  <c r="I90" i="69" s="1"/>
  <c r="I95" i="63"/>
  <c r="J25" i="69"/>
  <c r="J21" i="69" s="1"/>
  <c r="I11" i="63"/>
  <c r="AA15" i="63"/>
  <c r="I14" i="22" s="1"/>
  <c r="AA75" i="63"/>
  <c r="Z25" i="69"/>
  <c r="Z21" i="69" s="1"/>
  <c r="Z26" i="63"/>
  <c r="Z25" i="63" s="1"/>
  <c r="AP110" i="63"/>
  <c r="BG98" i="63"/>
  <c r="Q97" i="22" s="1"/>
  <c r="BE18" i="63"/>
  <c r="BE17" i="69"/>
  <c r="BE10" i="69" s="1"/>
  <c r="BF119" i="69"/>
  <c r="BF120" i="63"/>
  <c r="BF119" i="63" s="1"/>
  <c r="BF91" i="63"/>
  <c r="BG55" i="63"/>
  <c r="Q54" i="22" s="1"/>
  <c r="BG100" i="63"/>
  <c r="Q99" i="22" s="1"/>
  <c r="S48" i="63"/>
  <c r="G47" i="22" s="1"/>
  <c r="N51" i="69"/>
  <c r="N52" i="63"/>
  <c r="N51" i="63" s="1"/>
  <c r="AC51" i="69"/>
  <c r="AS51" i="69"/>
  <c r="BJ45" i="69"/>
  <c r="S27" i="63"/>
  <c r="G26" i="22" s="1"/>
  <c r="S102" i="63"/>
  <c r="G101" i="22" s="1"/>
  <c r="R45" i="69"/>
  <c r="X134" i="22" l="1"/>
  <c r="AY117" i="63"/>
  <c r="AY116" i="63" s="1"/>
  <c r="F75" i="65"/>
  <c r="BJ44" i="69"/>
  <c r="H8" i="65"/>
  <c r="U104" i="69"/>
  <c r="U135" i="69" s="1"/>
  <c r="AU76" i="69"/>
  <c r="BC117" i="63"/>
  <c r="BC116" i="63" s="1"/>
  <c r="AB8" i="22"/>
  <c r="AB75" i="22" s="1"/>
  <c r="Z134" i="22"/>
  <c r="AU133" i="63"/>
  <c r="AU132" i="63" s="1"/>
  <c r="AU131" i="63" s="1"/>
  <c r="G75" i="65"/>
  <c r="AQ76" i="69"/>
  <c r="BG76" i="69"/>
  <c r="AM114" i="63"/>
  <c r="AM113" i="63" s="1"/>
  <c r="O75" i="64"/>
  <c r="BC133" i="63"/>
  <c r="BC132" i="63" s="1"/>
  <c r="BC131" i="63" s="1"/>
  <c r="W133" i="63"/>
  <c r="W132" i="63" s="1"/>
  <c r="W131" i="63" s="1"/>
  <c r="AA76" i="69"/>
  <c r="AE76" i="69"/>
  <c r="M75" i="64"/>
  <c r="E75" i="64"/>
  <c r="AL44" i="69"/>
  <c r="G76" i="69"/>
  <c r="K75" i="64"/>
  <c r="AD8" i="22"/>
  <c r="AD75" i="22" s="1"/>
  <c r="BC76" i="69"/>
  <c r="N75" i="64"/>
  <c r="E75" i="65"/>
  <c r="K76" i="69"/>
  <c r="BB44" i="69"/>
  <c r="BF10" i="63"/>
  <c r="AI76" i="69"/>
  <c r="V90" i="63"/>
  <c r="AY114" i="63"/>
  <c r="O113" i="22" s="1"/>
  <c r="O112" i="22" s="1"/>
  <c r="AE133" i="63"/>
  <c r="AE132" i="63" s="1"/>
  <c r="AE131" i="63" s="1"/>
  <c r="AH44" i="69"/>
  <c r="AI117" i="63"/>
  <c r="K116" i="22" s="1"/>
  <c r="K115" i="22" s="1"/>
  <c r="U44" i="63"/>
  <c r="W76" i="69"/>
  <c r="AD21" i="63"/>
  <c r="AL104" i="63"/>
  <c r="AL135" i="63" s="1"/>
  <c r="BA44" i="69"/>
  <c r="BK120" i="63"/>
  <c r="BK119" i="63" s="1"/>
  <c r="AM133" i="63"/>
  <c r="L132" i="22" s="1"/>
  <c r="L131" i="22" s="1"/>
  <c r="L130" i="22" s="1"/>
  <c r="AG44" i="69"/>
  <c r="AM74" i="63"/>
  <c r="AM73" i="63" s="1"/>
  <c r="AM72" i="63" s="1"/>
  <c r="W117" i="63"/>
  <c r="W116" i="63" s="1"/>
  <c r="AK9" i="69"/>
  <c r="AX9" i="69"/>
  <c r="AK44" i="69"/>
  <c r="AG135" i="69"/>
  <c r="AU117" i="63"/>
  <c r="N116" i="22" s="1"/>
  <c r="N115" i="22" s="1"/>
  <c r="AL9" i="69"/>
  <c r="AT44" i="63"/>
  <c r="AU120" i="63"/>
  <c r="AU119" i="63" s="1"/>
  <c r="AS116" i="63"/>
  <c r="V44" i="69"/>
  <c r="Z8" i="22"/>
  <c r="Z75" i="22" s="1"/>
  <c r="AQ123" i="63"/>
  <c r="AQ122" i="63" s="1"/>
  <c r="BK114" i="63"/>
  <c r="BK113" i="63" s="1"/>
  <c r="AY120" i="63"/>
  <c r="O119" i="22" s="1"/>
  <c r="O118" i="22" s="1"/>
  <c r="Y134" i="22"/>
  <c r="U8" i="22"/>
  <c r="U75" i="22" s="1"/>
  <c r="AP90" i="63"/>
  <c r="W8" i="22"/>
  <c r="W75" i="22" s="1"/>
  <c r="Z104" i="63"/>
  <c r="G75" i="64"/>
  <c r="AT104" i="63"/>
  <c r="AT135" i="63" s="1"/>
  <c r="AW135" i="69"/>
  <c r="AH135" i="69"/>
  <c r="BI119" i="63"/>
  <c r="BC114" i="63"/>
  <c r="BC113" i="63" s="1"/>
  <c r="AW116" i="63"/>
  <c r="R44" i="69"/>
  <c r="AY133" i="63"/>
  <c r="AY132" i="63" s="1"/>
  <c r="AY131" i="63" s="1"/>
  <c r="AH44" i="63"/>
  <c r="AC135" i="69"/>
  <c r="AP104" i="69"/>
  <c r="AP135" i="69" s="1"/>
  <c r="W123" i="63"/>
  <c r="W122" i="63" s="1"/>
  <c r="BI44" i="63"/>
  <c r="AP10" i="63"/>
  <c r="AI114" i="63"/>
  <c r="K113" i="22" s="1"/>
  <c r="K112" i="22" s="1"/>
  <c r="AU123" i="63"/>
  <c r="N122" i="22" s="1"/>
  <c r="N121" i="22" s="1"/>
  <c r="Y44" i="69"/>
  <c r="AF103" i="22"/>
  <c r="T103" i="22"/>
  <c r="AF9" i="22"/>
  <c r="AI9" i="22" s="1"/>
  <c r="AG134" i="22"/>
  <c r="AO44" i="69"/>
  <c r="AS122" i="63"/>
  <c r="AT44" i="69"/>
  <c r="O46" i="63"/>
  <c r="O45" i="63" s="1"/>
  <c r="W52" i="63"/>
  <c r="H51" i="22" s="1"/>
  <c r="H50" i="22" s="1"/>
  <c r="R9" i="63"/>
  <c r="AD10" i="63"/>
  <c r="AY123" i="63"/>
  <c r="AY122" i="63" s="1"/>
  <c r="M44" i="63"/>
  <c r="AS9" i="69"/>
  <c r="BA135" i="69"/>
  <c r="U44" i="69"/>
  <c r="M44" i="69"/>
  <c r="BE9" i="69"/>
  <c r="BK123" i="63"/>
  <c r="BK122" i="63" s="1"/>
  <c r="BI9" i="69"/>
  <c r="BJ135" i="69"/>
  <c r="BF21" i="63"/>
  <c r="BE44" i="69"/>
  <c r="AT135" i="69"/>
  <c r="AT9" i="63"/>
  <c r="AQ74" i="63"/>
  <c r="AQ73" i="63" s="1"/>
  <c r="AQ72" i="63" s="1"/>
  <c r="AQ114" i="63"/>
  <c r="AQ113" i="63" s="1"/>
  <c r="AO135" i="69"/>
  <c r="AM117" i="63"/>
  <c r="AM116" i="63" s="1"/>
  <c r="AI128" i="63"/>
  <c r="AI127" i="63" s="1"/>
  <c r="AC9" i="69"/>
  <c r="Z104" i="69"/>
  <c r="Z135" i="69" s="1"/>
  <c r="V44" i="63"/>
  <c r="O74" i="63"/>
  <c r="F73" i="22" s="1"/>
  <c r="F72" i="22" s="1"/>
  <c r="F71" i="22" s="1"/>
  <c r="O133" i="63"/>
  <c r="O132" i="63" s="1"/>
  <c r="O131" i="63" s="1"/>
  <c r="J44" i="63"/>
  <c r="U134" i="22"/>
  <c r="V134" i="22"/>
  <c r="P8" i="64"/>
  <c r="AH8" i="22"/>
  <c r="AH75" i="22" s="1"/>
  <c r="AG8" i="22"/>
  <c r="AG75" i="22" s="1"/>
  <c r="AA8" i="22"/>
  <c r="AA75" i="22" s="1"/>
  <c r="X8" i="22"/>
  <c r="X75" i="22" s="1"/>
  <c r="BB104" i="63"/>
  <c r="BB135" i="63" s="1"/>
  <c r="AC8" i="22"/>
  <c r="AC75" i="22" s="1"/>
  <c r="I75" i="64"/>
  <c r="V8" i="22"/>
  <c r="V75" i="22" s="1"/>
  <c r="T89" i="22"/>
  <c r="AE89" i="22" s="1"/>
  <c r="BJ9" i="69"/>
  <c r="BF104" i="69"/>
  <c r="BF135" i="69" s="1"/>
  <c r="Z90" i="63"/>
  <c r="BF44" i="69"/>
  <c r="AX104" i="63"/>
  <c r="AX135" i="63" s="1"/>
  <c r="BF90" i="63"/>
  <c r="AQ26" i="63"/>
  <c r="AQ25" i="63" s="1"/>
  <c r="AQ21" i="63" s="1"/>
  <c r="AO9" i="69"/>
  <c r="AD44" i="69"/>
  <c r="AI26" i="63"/>
  <c r="AI25" i="63" s="1"/>
  <c r="AI21" i="63" s="1"/>
  <c r="AD9" i="69"/>
  <c r="AP104" i="63"/>
  <c r="BJ104" i="63"/>
  <c r="BJ135" i="63" s="1"/>
  <c r="AY52" i="63"/>
  <c r="AY51" i="63" s="1"/>
  <c r="BK128" i="63"/>
  <c r="BK127" i="63" s="1"/>
  <c r="BB135" i="69"/>
  <c r="V135" i="69"/>
  <c r="BJ9" i="63"/>
  <c r="R9" i="69"/>
  <c r="O76" i="69"/>
  <c r="BA9" i="69"/>
  <c r="AQ95" i="63"/>
  <c r="AQ94" i="63" s="1"/>
  <c r="AH9" i="69"/>
  <c r="M9" i="69"/>
  <c r="V104" i="63"/>
  <c r="V9" i="69"/>
  <c r="AS135" i="69"/>
  <c r="AG9" i="69"/>
  <c r="AD44" i="63"/>
  <c r="Q9" i="69"/>
  <c r="AD104" i="69"/>
  <c r="AD135" i="69" s="1"/>
  <c r="Z44" i="69"/>
  <c r="Y104" i="69"/>
  <c r="Y135" i="69" s="1"/>
  <c r="AX135" i="69"/>
  <c r="BB44" i="63"/>
  <c r="O26" i="63"/>
  <c r="O25" i="63" s="1"/>
  <c r="O21" i="63" s="1"/>
  <c r="BI135" i="69"/>
  <c r="J9" i="63"/>
  <c r="AW9" i="69"/>
  <c r="BE104" i="69"/>
  <c r="BE135" i="69" s="1"/>
  <c r="AH104" i="63"/>
  <c r="AH135" i="63" s="1"/>
  <c r="N10" i="63"/>
  <c r="AL44" i="63"/>
  <c r="AF20" i="22"/>
  <c r="AI20" i="22" s="1"/>
  <c r="AL135" i="69"/>
  <c r="AO9" i="63"/>
  <c r="U9" i="69"/>
  <c r="J109" i="22"/>
  <c r="AX9" i="63"/>
  <c r="N9" i="69"/>
  <c r="F109" i="22"/>
  <c r="BA9" i="63"/>
  <c r="Z9" i="69"/>
  <c r="AS9" i="63"/>
  <c r="J90" i="22"/>
  <c r="W18" i="63"/>
  <c r="AF71" i="22"/>
  <c r="AI71" i="22" s="1"/>
  <c r="AI72" i="22"/>
  <c r="AA110" i="63"/>
  <c r="AU25" i="63"/>
  <c r="AU21" i="63" s="1"/>
  <c r="N25" i="22"/>
  <c r="N24" i="22" s="1"/>
  <c r="K120" i="63"/>
  <c r="I119" i="63"/>
  <c r="I113" i="63"/>
  <c r="K114" i="63"/>
  <c r="BF104" i="63"/>
  <c r="AA91" i="63"/>
  <c r="AK119" i="63"/>
  <c r="AM120" i="63"/>
  <c r="W25" i="63"/>
  <c r="H25" i="22"/>
  <c r="H24" i="22" s="1"/>
  <c r="Z21" i="63"/>
  <c r="AA22" i="63"/>
  <c r="BE127" i="63"/>
  <c r="BG128" i="63"/>
  <c r="AE123" i="63"/>
  <c r="AC122" i="63"/>
  <c r="BG114" i="63"/>
  <c r="BE113" i="63"/>
  <c r="AW44" i="63"/>
  <c r="O109" i="22"/>
  <c r="V10" i="63"/>
  <c r="V9" i="63" s="1"/>
  <c r="AT9" i="69"/>
  <c r="S117" i="63"/>
  <c r="Q116" i="63"/>
  <c r="BG74" i="63"/>
  <c r="BE73" i="63"/>
  <c r="BE72" i="63" s="1"/>
  <c r="AQ120" i="63"/>
  <c r="AQ128" i="63"/>
  <c r="W94" i="63"/>
  <c r="H94" i="22"/>
  <c r="H93" i="22" s="1"/>
  <c r="AA95" i="63"/>
  <c r="Y94" i="63"/>
  <c r="Y90" i="63" s="1"/>
  <c r="N44" i="63"/>
  <c r="BG11" i="63"/>
  <c r="S74" i="63"/>
  <c r="Q73" i="63"/>
  <c r="Q72" i="63" s="1"/>
  <c r="AU45" i="63"/>
  <c r="N45" i="22"/>
  <c r="N44" i="22" s="1"/>
  <c r="O52" i="63"/>
  <c r="S110" i="63"/>
  <c r="K109" i="22"/>
  <c r="S133" i="63"/>
  <c r="Q132" i="63"/>
  <c r="Q131" i="63" s="1"/>
  <c r="AE16" i="22"/>
  <c r="P21" i="22"/>
  <c r="P90" i="22"/>
  <c r="L90" i="22"/>
  <c r="BE116" i="63"/>
  <c r="BG117" i="63"/>
  <c r="AQ11" i="63"/>
  <c r="AE46" i="63"/>
  <c r="S76" i="69"/>
  <c r="AM76" i="69"/>
  <c r="Y127" i="63"/>
  <c r="AA128" i="63"/>
  <c r="R90" i="22"/>
  <c r="K26" i="63"/>
  <c r="I25" i="63"/>
  <c r="I21" i="63" s="1"/>
  <c r="AH9" i="63"/>
  <c r="I94" i="63"/>
  <c r="I90" i="63" s="1"/>
  <c r="K95" i="63"/>
  <c r="W120" i="63"/>
  <c r="U119" i="63"/>
  <c r="H10" i="22"/>
  <c r="Y25" i="63"/>
  <c r="Y21" i="63" s="1"/>
  <c r="AA26" i="63"/>
  <c r="AW127" i="63"/>
  <c r="AY128" i="63"/>
  <c r="W134" i="22"/>
  <c r="BK117" i="63"/>
  <c r="BI116" i="63"/>
  <c r="BK45" i="63"/>
  <c r="R45" i="22"/>
  <c r="R44" i="22" s="1"/>
  <c r="N21" i="22"/>
  <c r="AP9" i="69"/>
  <c r="AQ52" i="63"/>
  <c r="AO51" i="63"/>
  <c r="AL21" i="63"/>
  <c r="AL9" i="63" s="1"/>
  <c r="BC26" i="63"/>
  <c r="BA122" i="63"/>
  <c r="BA104" i="63" s="1"/>
  <c r="BA135" i="63" s="1"/>
  <c r="BC123" i="63"/>
  <c r="W22" i="63"/>
  <c r="U21" i="63"/>
  <c r="U9" i="63" s="1"/>
  <c r="AA133" i="63"/>
  <c r="Y132" i="63"/>
  <c r="Y131" i="63" s="1"/>
  <c r="AY45" i="63"/>
  <c r="O45" i="22"/>
  <c r="O44" i="22" s="1"/>
  <c r="AW10" i="63"/>
  <c r="AW9" i="63" s="1"/>
  <c r="AY11" i="63"/>
  <c r="N109" i="22"/>
  <c r="AU73" i="63"/>
  <c r="AU72" i="63" s="1"/>
  <c r="N73" i="22"/>
  <c r="N72" i="22" s="1"/>
  <c r="N71" i="22" s="1"/>
  <c r="Q122" i="63"/>
  <c r="S123" i="63"/>
  <c r="AI94" i="63"/>
  <c r="AI90" i="63" s="1"/>
  <c r="K94" i="22"/>
  <c r="K93" i="22" s="1"/>
  <c r="K21" i="22"/>
  <c r="AI73" i="63"/>
  <c r="AI72" i="63" s="1"/>
  <c r="K73" i="22"/>
  <c r="K72" i="22" s="1"/>
  <c r="K71" i="22" s="1"/>
  <c r="AM45" i="63"/>
  <c r="L45" i="22"/>
  <c r="L44" i="22" s="1"/>
  <c r="W73" i="63"/>
  <c r="W72" i="63" s="1"/>
  <c r="H73" i="22"/>
  <c r="H72" i="22" s="1"/>
  <c r="H71" i="22" s="1"/>
  <c r="K133" i="63"/>
  <c r="I132" i="63"/>
  <c r="I131" i="63" s="1"/>
  <c r="S114" i="63"/>
  <c r="Q113" i="63"/>
  <c r="Q45" i="63"/>
  <c r="S46" i="63"/>
  <c r="AA117" i="63"/>
  <c r="Y116" i="63"/>
  <c r="AE128" i="63"/>
  <c r="AC127" i="63"/>
  <c r="BK51" i="63"/>
  <c r="R51" i="22"/>
  <c r="R50" i="22" s="1"/>
  <c r="BK26" i="63"/>
  <c r="BI25" i="63"/>
  <c r="BI21" i="63" s="1"/>
  <c r="BI9" i="63" s="1"/>
  <c r="AO116" i="63"/>
  <c r="AO104" i="63" s="1"/>
  <c r="AQ117" i="63"/>
  <c r="AF89" i="22"/>
  <c r="L109" i="22"/>
  <c r="AQ18" i="63"/>
  <c r="AE95" i="63"/>
  <c r="M21" i="22"/>
  <c r="AC25" i="63"/>
  <c r="AC21" i="63" s="1"/>
  <c r="AE26" i="63"/>
  <c r="AU91" i="63"/>
  <c r="AS90" i="63"/>
  <c r="AO132" i="63"/>
  <c r="AO131" i="63" s="1"/>
  <c r="AQ133" i="63"/>
  <c r="AM127" i="63"/>
  <c r="L127" i="22"/>
  <c r="L126" i="22" s="1"/>
  <c r="AE74" i="63"/>
  <c r="AW90" i="63"/>
  <c r="AY91" i="63"/>
  <c r="T20" i="22"/>
  <c r="AE20" i="22" s="1"/>
  <c r="BI132" i="63"/>
  <c r="BI131" i="63" s="1"/>
  <c r="BK133" i="63"/>
  <c r="M119" i="63"/>
  <c r="O120" i="63"/>
  <c r="O95" i="63"/>
  <c r="M94" i="63"/>
  <c r="M90" i="63" s="1"/>
  <c r="Q119" i="63"/>
  <c r="S120" i="63"/>
  <c r="AA114" i="63"/>
  <c r="Y113" i="63"/>
  <c r="K128" i="63"/>
  <c r="AI18" i="63"/>
  <c r="AG17" i="63"/>
  <c r="AG10" i="63" s="1"/>
  <c r="AG9" i="63" s="1"/>
  <c r="AI51" i="63"/>
  <c r="K51" i="22"/>
  <c r="K50" i="22" s="1"/>
  <c r="P109" i="22"/>
  <c r="T71" i="22"/>
  <c r="AE71" i="22" s="1"/>
  <c r="AE72" i="22"/>
  <c r="S128" i="63"/>
  <c r="AX44" i="63"/>
  <c r="AC113" i="63"/>
  <c r="AE114" i="63"/>
  <c r="AE44" i="22"/>
  <c r="T43" i="22"/>
  <c r="AE43" i="22" s="1"/>
  <c r="H43" i="65"/>
  <c r="AS127" i="63"/>
  <c r="AU128" i="63"/>
  <c r="F10" i="22"/>
  <c r="S95" i="63"/>
  <c r="Q94" i="63"/>
  <c r="Q90" i="63" s="1"/>
  <c r="I17" i="63"/>
  <c r="I10" i="63" s="1"/>
  <c r="K18" i="63"/>
  <c r="I51" i="63"/>
  <c r="K52" i="63"/>
  <c r="AI120" i="63"/>
  <c r="H75" i="64"/>
  <c r="U127" i="63"/>
  <c r="W128" i="63"/>
  <c r="W46" i="63"/>
  <c r="W91" i="63"/>
  <c r="AA11" i="63"/>
  <c r="Y8" i="22"/>
  <c r="Y75" i="22" s="1"/>
  <c r="AA46" i="63"/>
  <c r="Y45" i="63"/>
  <c r="AD104" i="63"/>
  <c r="AD90" i="63"/>
  <c r="I116" i="63"/>
  <c r="K117" i="63"/>
  <c r="AE18" i="63"/>
  <c r="AC17" i="63"/>
  <c r="AC10" i="63" s="1"/>
  <c r="I122" i="63"/>
  <c r="K123" i="63"/>
  <c r="R21" i="22"/>
  <c r="R109" i="22"/>
  <c r="AU51" i="63"/>
  <c r="N51" i="22"/>
  <c r="N50" i="22" s="1"/>
  <c r="AU17" i="63"/>
  <c r="AU10" i="63" s="1"/>
  <c r="N17" i="22"/>
  <c r="N16" i="22" s="1"/>
  <c r="O117" i="63"/>
  <c r="BG110" i="63"/>
  <c r="AP44" i="69"/>
  <c r="Y51" i="63"/>
  <c r="AA52" i="63"/>
  <c r="AQ46" i="63"/>
  <c r="AO45" i="63"/>
  <c r="K90" i="22"/>
  <c r="BC94" i="63"/>
  <c r="BC90" i="63" s="1"/>
  <c r="P94" i="22"/>
  <c r="P93" i="22" s="1"/>
  <c r="S52" i="63"/>
  <c r="Q51" i="63"/>
  <c r="AC44" i="69"/>
  <c r="Z10" i="63"/>
  <c r="AX44" i="69"/>
  <c r="Q44" i="69"/>
  <c r="N21" i="63"/>
  <c r="AE117" i="63"/>
  <c r="AC116" i="63"/>
  <c r="I44" i="69"/>
  <c r="AY26" i="63"/>
  <c r="P43" i="64"/>
  <c r="T9" i="22"/>
  <c r="AU94" i="63"/>
  <c r="N94" i="22"/>
  <c r="N93" i="22" s="1"/>
  <c r="O18" i="63"/>
  <c r="S91" i="63"/>
  <c r="AP21" i="63"/>
  <c r="AI46" i="63"/>
  <c r="AG45" i="63"/>
  <c r="AG44" i="63" s="1"/>
  <c r="AI133" i="63"/>
  <c r="AG132" i="63"/>
  <c r="AG131" i="63" s="1"/>
  <c r="K10" i="22"/>
  <c r="R44" i="63"/>
  <c r="T130" i="22"/>
  <c r="AE130" i="22" s="1"/>
  <c r="AE131" i="22"/>
  <c r="BC74" i="63"/>
  <c r="BC120" i="63"/>
  <c r="AK122" i="63"/>
  <c r="AM123" i="63"/>
  <c r="AK51" i="63"/>
  <c r="AK44" i="63" s="1"/>
  <c r="AM52" i="63"/>
  <c r="BA44" i="63"/>
  <c r="F75" i="64"/>
  <c r="BK76" i="69"/>
  <c r="AA123" i="63"/>
  <c r="Y122" i="63"/>
  <c r="O21" i="22"/>
  <c r="BG46" i="63"/>
  <c r="BE45" i="63"/>
  <c r="BG91" i="63"/>
  <c r="BG18" i="63"/>
  <c r="BE17" i="63"/>
  <c r="BE10" i="63" s="1"/>
  <c r="K11" i="63"/>
  <c r="I9" i="69"/>
  <c r="S26" i="63"/>
  <c r="Q25" i="63"/>
  <c r="Q21" i="63" s="1"/>
  <c r="S18" i="63"/>
  <c r="Q17" i="63"/>
  <c r="Q10" i="63" s="1"/>
  <c r="AI44" i="22"/>
  <c r="AF43" i="22"/>
  <c r="AI43" i="22" s="1"/>
  <c r="AF130" i="22"/>
  <c r="AI130" i="22" s="1"/>
  <c r="AI131" i="22"/>
  <c r="F21" i="22"/>
  <c r="O91" i="63"/>
  <c r="BG26" i="63"/>
  <c r="BE25" i="63"/>
  <c r="BE21" i="63" s="1"/>
  <c r="AQ110" i="63"/>
  <c r="BC51" i="63"/>
  <c r="P51" i="22"/>
  <c r="P50" i="22" s="1"/>
  <c r="BC127" i="63"/>
  <c r="P127" i="22"/>
  <c r="P126" i="22" s="1"/>
  <c r="S22" i="63"/>
  <c r="BE119" i="63"/>
  <c r="BG120" i="63"/>
  <c r="J9" i="69"/>
  <c r="K74" i="63"/>
  <c r="I73" i="63"/>
  <c r="I72" i="63" s="1"/>
  <c r="AE22" i="63"/>
  <c r="AS44" i="69"/>
  <c r="AY94" i="63"/>
  <c r="O94" i="22"/>
  <c r="O93" i="22" s="1"/>
  <c r="BB10" i="63"/>
  <c r="BB9" i="63" s="1"/>
  <c r="M122" i="63"/>
  <c r="O123" i="63"/>
  <c r="M9" i="63"/>
  <c r="AY76" i="69"/>
  <c r="BE122" i="63"/>
  <c r="BG123" i="63"/>
  <c r="BF44" i="63"/>
  <c r="AG122" i="63"/>
  <c r="AG104" i="63" s="1"/>
  <c r="AI123" i="63"/>
  <c r="BC18" i="63"/>
  <c r="AM22" i="63"/>
  <c r="AA74" i="63"/>
  <c r="Y73" i="63"/>
  <c r="Y72" i="63" s="1"/>
  <c r="Y9" i="69"/>
  <c r="K22" i="63"/>
  <c r="BB9" i="69"/>
  <c r="AW44" i="69"/>
  <c r="K110" i="63"/>
  <c r="BF9" i="69"/>
  <c r="K91" i="63"/>
  <c r="AE11" i="63"/>
  <c r="BG22" i="63"/>
  <c r="J44" i="69"/>
  <c r="AY17" i="63"/>
  <c r="O17" i="22"/>
  <c r="O16" i="22" s="1"/>
  <c r="AY74" i="63"/>
  <c r="R10" i="22"/>
  <c r="AS113" i="63"/>
  <c r="AU114" i="63"/>
  <c r="M113" i="63"/>
  <c r="O114" i="63"/>
  <c r="AP44" i="63"/>
  <c r="AK135" i="69"/>
  <c r="AQ91" i="63"/>
  <c r="AM94" i="63"/>
  <c r="AM90" i="63" s="1"/>
  <c r="L94" i="22"/>
  <c r="L93" i="22" s="1"/>
  <c r="AM17" i="63"/>
  <c r="AM10" i="63" s="1"/>
  <c r="L17" i="22"/>
  <c r="L16" i="22" s="1"/>
  <c r="L10" i="22"/>
  <c r="Y119" i="63"/>
  <c r="AA120" i="63"/>
  <c r="Z44" i="63"/>
  <c r="BE94" i="63"/>
  <c r="BE90" i="63" s="1"/>
  <c r="BG95" i="63"/>
  <c r="BI44" i="69"/>
  <c r="N44" i="69"/>
  <c r="BE132" i="63"/>
  <c r="BE131" i="63" s="1"/>
  <c r="BG133" i="63"/>
  <c r="AE120" i="63"/>
  <c r="AE52" i="63"/>
  <c r="S11" i="63"/>
  <c r="AA18" i="63"/>
  <c r="Y17" i="63"/>
  <c r="Y10" i="63" s="1"/>
  <c r="I45" i="63"/>
  <c r="K46" i="63"/>
  <c r="BJ44" i="63"/>
  <c r="BK73" i="63"/>
  <c r="BK72" i="63" s="1"/>
  <c r="R73" i="22"/>
  <c r="R72" i="22" s="1"/>
  <c r="R71" i="22" s="1"/>
  <c r="BK17" i="63"/>
  <c r="BK10" i="63" s="1"/>
  <c r="R17" i="22"/>
  <c r="R16" i="22" s="1"/>
  <c r="AS44" i="63"/>
  <c r="N10" i="22"/>
  <c r="N90" i="63"/>
  <c r="AM26" i="63"/>
  <c r="AK25" i="63"/>
  <c r="AK21" i="63" s="1"/>
  <c r="AK9" i="63" s="1"/>
  <c r="W114" i="63"/>
  <c r="H109" i="22"/>
  <c r="BG52" i="63"/>
  <c r="BE51" i="63"/>
  <c r="AC44" i="63"/>
  <c r="J75" i="64"/>
  <c r="AJ8" i="22"/>
  <c r="AJ75" i="22" s="1"/>
  <c r="O128" i="63"/>
  <c r="BC46" i="63"/>
  <c r="BC11" i="63"/>
  <c r="BK94" i="63"/>
  <c r="BK90" i="63" s="1"/>
  <c r="R94" i="22"/>
  <c r="R93" i="22" s="1"/>
  <c r="O116" i="22" l="1"/>
  <c r="O115" i="22" s="1"/>
  <c r="R119" i="22"/>
  <c r="R118" i="22" s="1"/>
  <c r="H75" i="65"/>
  <c r="P116" i="22"/>
  <c r="P115" i="22" s="1"/>
  <c r="BJ76" i="69"/>
  <c r="N132" i="22"/>
  <c r="N131" i="22" s="1"/>
  <c r="N130" i="22" s="1"/>
  <c r="H132" i="22"/>
  <c r="H131" i="22" s="1"/>
  <c r="H130" i="22" s="1"/>
  <c r="AU122" i="63"/>
  <c r="J132" i="22"/>
  <c r="J131" i="22" s="1"/>
  <c r="J130" i="22" s="1"/>
  <c r="L113" i="22"/>
  <c r="L112" i="22" s="1"/>
  <c r="P75" i="64"/>
  <c r="AC76" i="69"/>
  <c r="AY113" i="63"/>
  <c r="V76" i="69"/>
  <c r="AI113" i="63"/>
  <c r="BB76" i="69"/>
  <c r="P132" i="22"/>
  <c r="P131" i="22" s="1"/>
  <c r="P130" i="22" s="1"/>
  <c r="N119" i="22"/>
  <c r="N118" i="22" s="1"/>
  <c r="AL76" i="69"/>
  <c r="H116" i="22"/>
  <c r="H115" i="22" s="1"/>
  <c r="R122" i="22"/>
  <c r="R121" i="22" s="1"/>
  <c r="AI116" i="63"/>
  <c r="AM132" i="63"/>
  <c r="AM131" i="63" s="1"/>
  <c r="W51" i="63"/>
  <c r="BB76" i="63"/>
  <c r="M122" i="22"/>
  <c r="M121" i="22" s="1"/>
  <c r="AD9" i="63"/>
  <c r="AD76" i="63" s="1"/>
  <c r="AH76" i="63"/>
  <c r="BF9" i="63"/>
  <c r="BF76" i="63" s="1"/>
  <c r="V135" i="63"/>
  <c r="AU116" i="63"/>
  <c r="R113" i="22"/>
  <c r="R112" i="22" s="1"/>
  <c r="Q76" i="69"/>
  <c r="R76" i="63"/>
  <c r="AH76" i="69"/>
  <c r="F132" i="22"/>
  <c r="F131" i="22" s="1"/>
  <c r="F130" i="22" s="1"/>
  <c r="AX76" i="69"/>
  <c r="AW104" i="63"/>
  <c r="AW135" i="63" s="1"/>
  <c r="AS76" i="69"/>
  <c r="AK76" i="69"/>
  <c r="AT76" i="63"/>
  <c r="BA76" i="69"/>
  <c r="U76" i="63"/>
  <c r="Y9" i="63"/>
  <c r="V76" i="63"/>
  <c r="O122" i="22"/>
  <c r="O121" i="22" s="1"/>
  <c r="H122" i="22"/>
  <c r="H121" i="22" s="1"/>
  <c r="AG76" i="69"/>
  <c r="L73" i="22"/>
  <c r="L72" i="22" s="1"/>
  <c r="L71" i="22" s="1"/>
  <c r="AY119" i="63"/>
  <c r="Z135" i="63"/>
  <c r="BF135" i="63"/>
  <c r="P113" i="22"/>
  <c r="P112" i="22" s="1"/>
  <c r="K127" i="22"/>
  <c r="K126" i="22" s="1"/>
  <c r="F45" i="22"/>
  <c r="F44" i="22" s="1"/>
  <c r="U76" i="69"/>
  <c r="BE76" i="69"/>
  <c r="O132" i="22"/>
  <c r="O131" i="22" s="1"/>
  <c r="O130" i="22" s="1"/>
  <c r="AD76" i="69"/>
  <c r="AP9" i="63"/>
  <c r="AP76" i="63" s="1"/>
  <c r="BI104" i="63"/>
  <c r="BI135" i="63" s="1"/>
  <c r="AP135" i="63"/>
  <c r="O73" i="63"/>
  <c r="O72" i="63" s="1"/>
  <c r="R76" i="69"/>
  <c r="BI76" i="69"/>
  <c r="M76" i="63"/>
  <c r="BI76" i="63"/>
  <c r="M76" i="69"/>
  <c r="M113" i="22"/>
  <c r="M112" i="22" s="1"/>
  <c r="AO76" i="69"/>
  <c r="Y76" i="69"/>
  <c r="AW76" i="69"/>
  <c r="AT76" i="69"/>
  <c r="BJ76" i="63"/>
  <c r="AG135" i="63"/>
  <c r="M73" i="22"/>
  <c r="M72" i="22" s="1"/>
  <c r="M71" i="22" s="1"/>
  <c r="L116" i="22"/>
  <c r="L115" i="22" s="1"/>
  <c r="N9" i="63"/>
  <c r="N76" i="63" s="1"/>
  <c r="AF8" i="22"/>
  <c r="AI8" i="22" s="1"/>
  <c r="I76" i="69"/>
  <c r="Z76" i="69"/>
  <c r="J76" i="63"/>
  <c r="BF76" i="69"/>
  <c r="M25" i="22"/>
  <c r="M24" i="22" s="1"/>
  <c r="M20" i="22" s="1"/>
  <c r="AO44" i="63"/>
  <c r="AO76" i="63" s="1"/>
  <c r="P89" i="22"/>
  <c r="L89" i="22"/>
  <c r="O51" i="22"/>
  <c r="O50" i="22" s="1"/>
  <c r="O43" i="22" s="1"/>
  <c r="N9" i="22"/>
  <c r="AS104" i="63"/>
  <c r="AS135" i="63" s="1"/>
  <c r="AY44" i="63"/>
  <c r="F25" i="22"/>
  <c r="F24" i="22" s="1"/>
  <c r="F20" i="22" s="1"/>
  <c r="M94" i="22"/>
  <c r="M93" i="22" s="1"/>
  <c r="R127" i="22"/>
  <c r="R126" i="22" s="1"/>
  <c r="AL76" i="63"/>
  <c r="K25" i="22"/>
  <c r="K24" i="22" s="1"/>
  <c r="K20" i="22" s="1"/>
  <c r="AK76" i="63"/>
  <c r="AU9" i="63"/>
  <c r="BE104" i="63"/>
  <c r="BE135" i="63" s="1"/>
  <c r="I44" i="63"/>
  <c r="Z9" i="63"/>
  <c r="Z76" i="63" s="1"/>
  <c r="AC104" i="63"/>
  <c r="AC135" i="63" s="1"/>
  <c r="AW76" i="63"/>
  <c r="I9" i="63"/>
  <c r="Y44" i="63"/>
  <c r="Y104" i="63"/>
  <c r="Y135" i="63" s="1"/>
  <c r="AO135" i="63"/>
  <c r="AC9" i="63"/>
  <c r="AC76" i="63" s="1"/>
  <c r="AK104" i="63"/>
  <c r="AK135" i="63" s="1"/>
  <c r="U104" i="63"/>
  <c r="U135" i="63" s="1"/>
  <c r="K89" i="22"/>
  <c r="N43" i="22"/>
  <c r="L9" i="22"/>
  <c r="N20" i="22"/>
  <c r="BE9" i="63"/>
  <c r="P10" i="22"/>
  <c r="BG51" i="63"/>
  <c r="Q51" i="22"/>
  <c r="Q50" i="22" s="1"/>
  <c r="W113" i="63"/>
  <c r="H113" i="22"/>
  <c r="H112" i="22" s="1"/>
  <c r="BC45" i="63"/>
  <c r="BC44" i="63" s="1"/>
  <c r="P45" i="22"/>
  <c r="P44" i="22" s="1"/>
  <c r="P43" i="22" s="1"/>
  <c r="AA17" i="63"/>
  <c r="AA10" i="63" s="1"/>
  <c r="I17" i="22"/>
  <c r="I16" i="22" s="1"/>
  <c r="AE119" i="63"/>
  <c r="J119" i="22"/>
  <c r="J118" i="22" s="1"/>
  <c r="AA119" i="63"/>
  <c r="I119" i="22"/>
  <c r="I118" i="22" s="1"/>
  <c r="AQ90" i="63"/>
  <c r="M90" i="22"/>
  <c r="J10" i="22"/>
  <c r="J21" i="22"/>
  <c r="BG119" i="63"/>
  <c r="Q119" i="22"/>
  <c r="Q118" i="22" s="1"/>
  <c r="K122" i="63"/>
  <c r="E122" i="22"/>
  <c r="E121" i="22" s="1"/>
  <c r="K116" i="63"/>
  <c r="E116" i="22"/>
  <c r="E115" i="22" s="1"/>
  <c r="W45" i="63"/>
  <c r="H45" i="22"/>
  <c r="H44" i="22" s="1"/>
  <c r="H43" i="22" s="1"/>
  <c r="AI119" i="63"/>
  <c r="K119" i="22"/>
  <c r="K118" i="22" s="1"/>
  <c r="E127" i="22"/>
  <c r="S119" i="63"/>
  <c r="G119" i="22"/>
  <c r="G118" i="22" s="1"/>
  <c r="O119" i="63"/>
  <c r="F119" i="22"/>
  <c r="F118" i="22" s="1"/>
  <c r="AQ132" i="63"/>
  <c r="AQ131" i="63" s="1"/>
  <c r="M132" i="22"/>
  <c r="M131" i="22" s="1"/>
  <c r="M130" i="22" s="1"/>
  <c r="AE25" i="63"/>
  <c r="AE21" i="63" s="1"/>
  <c r="J25" i="22"/>
  <c r="J24" i="22" s="1"/>
  <c r="AQ116" i="63"/>
  <c r="M116" i="22"/>
  <c r="M115" i="22" s="1"/>
  <c r="BK25" i="63"/>
  <c r="BK21" i="63" s="1"/>
  <c r="BK9" i="63" s="1"/>
  <c r="R25" i="22"/>
  <c r="R24" i="22" s="1"/>
  <c r="R20" i="22" s="1"/>
  <c r="AA116" i="63"/>
  <c r="I116" i="22"/>
  <c r="I115" i="22" s="1"/>
  <c r="S113" i="63"/>
  <c r="G113" i="22"/>
  <c r="G112" i="22" s="1"/>
  <c r="BC122" i="63"/>
  <c r="P122" i="22"/>
  <c r="P121" i="22" s="1"/>
  <c r="T134" i="22"/>
  <c r="R43" i="22"/>
  <c r="BG116" i="63"/>
  <c r="Q116" i="22"/>
  <c r="Q115" i="22" s="1"/>
  <c r="AU44" i="63"/>
  <c r="S73" i="63"/>
  <c r="S72" i="63" s="1"/>
  <c r="G73" i="22"/>
  <c r="G72" i="22" s="1"/>
  <c r="G71" i="22" s="1"/>
  <c r="AQ127" i="63"/>
  <c r="M127" i="22"/>
  <c r="M126" i="22" s="1"/>
  <c r="BG113" i="63"/>
  <c r="Q113" i="22"/>
  <c r="Q112" i="22" s="1"/>
  <c r="BG127" i="63"/>
  <c r="Q127" i="22"/>
  <c r="Q126" i="22" s="1"/>
  <c r="AM119" i="63"/>
  <c r="L119" i="22"/>
  <c r="L118" i="22" s="1"/>
  <c r="I90" i="22"/>
  <c r="K113" i="63"/>
  <c r="E113" i="22"/>
  <c r="E112" i="22" s="1"/>
  <c r="W17" i="63"/>
  <c r="W10" i="63" s="1"/>
  <c r="H17" i="22"/>
  <c r="H16" i="22" s="1"/>
  <c r="H9" i="22" s="1"/>
  <c r="L21" i="22"/>
  <c r="S17" i="63"/>
  <c r="S10" i="63" s="1"/>
  <c r="G17" i="22"/>
  <c r="G16" i="22" s="1"/>
  <c r="BG17" i="63"/>
  <c r="BG10" i="63" s="1"/>
  <c r="Q17" i="22"/>
  <c r="Q16" i="22" s="1"/>
  <c r="BG45" i="63"/>
  <c r="Q45" i="22"/>
  <c r="Q44" i="22" s="1"/>
  <c r="BC73" i="63"/>
  <c r="BC72" i="63" s="1"/>
  <c r="P73" i="22"/>
  <c r="P72" i="22" s="1"/>
  <c r="P71" i="22" s="1"/>
  <c r="AE9" i="22"/>
  <c r="T8" i="22"/>
  <c r="F127" i="22"/>
  <c r="AM25" i="63"/>
  <c r="AM21" i="63" s="1"/>
  <c r="AM9" i="63" s="1"/>
  <c r="L25" i="22"/>
  <c r="L24" i="22" s="1"/>
  <c r="K45" i="63"/>
  <c r="E45" i="22"/>
  <c r="E44" i="22" s="1"/>
  <c r="Q9" i="63"/>
  <c r="BG132" i="63"/>
  <c r="BG131" i="63" s="1"/>
  <c r="Q132" i="22"/>
  <c r="Q131" i="22" s="1"/>
  <c r="Q130" i="22" s="1"/>
  <c r="BG94" i="63"/>
  <c r="BG90" i="63" s="1"/>
  <c r="Q94" i="22"/>
  <c r="Q93" i="22" s="1"/>
  <c r="AU113" i="63"/>
  <c r="N113" i="22"/>
  <c r="N112" i="22" s="1"/>
  <c r="AY73" i="63"/>
  <c r="AY72" i="63" s="1"/>
  <c r="O73" i="22"/>
  <c r="O72" i="22" s="1"/>
  <c r="O71" i="22" s="1"/>
  <c r="E90" i="22"/>
  <c r="E109" i="22"/>
  <c r="AA73" i="63"/>
  <c r="AA72" i="63" s="1"/>
  <c r="I73" i="22"/>
  <c r="I72" i="22" s="1"/>
  <c r="I71" i="22" s="1"/>
  <c r="AI122" i="63"/>
  <c r="K122" i="22"/>
  <c r="K121" i="22" s="1"/>
  <c r="BG122" i="63"/>
  <c r="Q122" i="22"/>
  <c r="Q121" i="22" s="1"/>
  <c r="O122" i="63"/>
  <c r="F122" i="22"/>
  <c r="F121" i="22" s="1"/>
  <c r="M109" i="22"/>
  <c r="E10" i="22"/>
  <c r="AM122" i="63"/>
  <c r="L122" i="22"/>
  <c r="L121" i="22" s="1"/>
  <c r="AI45" i="63"/>
  <c r="AI44" i="63" s="1"/>
  <c r="K45" i="22"/>
  <c r="K44" i="22" s="1"/>
  <c r="K43" i="22" s="1"/>
  <c r="O17" i="63"/>
  <c r="O10" i="63" s="1"/>
  <c r="O9" i="63" s="1"/>
  <c r="F17" i="22"/>
  <c r="F16" i="22" s="1"/>
  <c r="F9" i="22" s="1"/>
  <c r="S51" i="63"/>
  <c r="G51" i="22"/>
  <c r="G50" i="22" s="1"/>
  <c r="AQ45" i="63"/>
  <c r="M45" i="22"/>
  <c r="M44" i="22" s="1"/>
  <c r="Q109" i="22"/>
  <c r="I10" i="22"/>
  <c r="W127" i="63"/>
  <c r="H127" i="22"/>
  <c r="H126" i="22" s="1"/>
  <c r="K51" i="63"/>
  <c r="E51" i="22"/>
  <c r="E50" i="22" s="1"/>
  <c r="AE113" i="63"/>
  <c r="J113" i="22"/>
  <c r="J112" i="22" s="1"/>
  <c r="G127" i="22"/>
  <c r="AE73" i="63"/>
  <c r="AE72" i="63" s="1"/>
  <c r="J73" i="22"/>
  <c r="J72" i="22" s="1"/>
  <c r="J71" i="22" s="1"/>
  <c r="AI89" i="22"/>
  <c r="AF134" i="22"/>
  <c r="S45" i="63"/>
  <c r="G45" i="22"/>
  <c r="G44" i="22" s="1"/>
  <c r="AA132" i="63"/>
  <c r="AA131" i="63" s="1"/>
  <c r="I132" i="22"/>
  <c r="I131" i="22" s="1"/>
  <c r="I130" i="22" s="1"/>
  <c r="W21" i="63"/>
  <c r="H21" i="22"/>
  <c r="H20" i="22" s="1"/>
  <c r="AQ51" i="63"/>
  <c r="M51" i="22"/>
  <c r="M50" i="22" s="1"/>
  <c r="BK44" i="63"/>
  <c r="AY127" i="63"/>
  <c r="O127" i="22"/>
  <c r="O126" i="22" s="1"/>
  <c r="AA25" i="63"/>
  <c r="AA21" i="63" s="1"/>
  <c r="I25" i="22"/>
  <c r="I24" i="22" s="1"/>
  <c r="AA127" i="63"/>
  <c r="I127" i="22"/>
  <c r="I126" i="22" s="1"/>
  <c r="S132" i="63"/>
  <c r="S131" i="63" s="1"/>
  <c r="G132" i="22"/>
  <c r="G131" i="22" s="1"/>
  <c r="G130" i="22" s="1"/>
  <c r="G109" i="22"/>
  <c r="AQ119" i="63"/>
  <c r="M119" i="22"/>
  <c r="M118" i="22" s="1"/>
  <c r="S116" i="63"/>
  <c r="G116" i="22"/>
  <c r="G115" i="22" s="1"/>
  <c r="I109" i="22"/>
  <c r="AS76" i="63"/>
  <c r="BA76" i="63"/>
  <c r="AX76" i="63"/>
  <c r="G10" i="22"/>
  <c r="Q21" i="22"/>
  <c r="E21" i="22"/>
  <c r="K73" i="63"/>
  <c r="K72" i="63" s="1"/>
  <c r="E73" i="22"/>
  <c r="E72" i="22" s="1"/>
  <c r="E71" i="22" s="1"/>
  <c r="S25" i="63"/>
  <c r="S21" i="63" s="1"/>
  <c r="G25" i="22"/>
  <c r="G24" i="22" s="1"/>
  <c r="Q90" i="22"/>
  <c r="AY25" i="63"/>
  <c r="AY21" i="63" s="1"/>
  <c r="O25" i="22"/>
  <c r="O24" i="22" s="1"/>
  <c r="O20" i="22" s="1"/>
  <c r="AE116" i="63"/>
  <c r="J116" i="22"/>
  <c r="J115" i="22" s="1"/>
  <c r="AA51" i="63"/>
  <c r="I51" i="22"/>
  <c r="I50" i="22" s="1"/>
  <c r="AA45" i="63"/>
  <c r="I45" i="22"/>
  <c r="I44" i="22" s="1"/>
  <c r="AU127" i="63"/>
  <c r="N127" i="22"/>
  <c r="N126" i="22" s="1"/>
  <c r="AG76" i="63"/>
  <c r="BK132" i="63"/>
  <c r="BK131" i="63" s="1"/>
  <c r="R132" i="22"/>
  <c r="R131" i="22" s="1"/>
  <c r="R130" i="22" s="1"/>
  <c r="AY90" i="63"/>
  <c r="O90" i="22"/>
  <c r="O89" i="22" s="1"/>
  <c r="AE94" i="63"/>
  <c r="AE90" i="63" s="1"/>
  <c r="J94" i="22"/>
  <c r="J93" i="22" s="1"/>
  <c r="J89" i="22" s="1"/>
  <c r="AE127" i="63"/>
  <c r="J127" i="22"/>
  <c r="J126" i="22" s="1"/>
  <c r="Q44" i="63"/>
  <c r="K132" i="63"/>
  <c r="K131" i="63" s="1"/>
  <c r="E132" i="22"/>
  <c r="E131" i="22" s="1"/>
  <c r="E130" i="22" s="1"/>
  <c r="BC25" i="63"/>
  <c r="BC21" i="63" s="1"/>
  <c r="P25" i="22"/>
  <c r="P24" i="22" s="1"/>
  <c r="P20" i="22" s="1"/>
  <c r="W119" i="63"/>
  <c r="H119" i="22"/>
  <c r="H118" i="22" s="1"/>
  <c r="K25" i="63"/>
  <c r="K21" i="63" s="1"/>
  <c r="E25" i="22"/>
  <c r="E24" i="22" s="1"/>
  <c r="AE45" i="63"/>
  <c r="J45" i="22"/>
  <c r="J44" i="22" s="1"/>
  <c r="O51" i="63"/>
  <c r="O44" i="63" s="1"/>
  <c r="F51" i="22"/>
  <c r="F50" i="22" s="1"/>
  <c r="AE122" i="63"/>
  <c r="J122" i="22"/>
  <c r="J121" i="22" s="1"/>
  <c r="I21" i="22"/>
  <c r="N76" i="69"/>
  <c r="AE51" i="63"/>
  <c r="J51" i="22"/>
  <c r="J50" i="22" s="1"/>
  <c r="O113" i="63"/>
  <c r="F113" i="22"/>
  <c r="F112" i="22" s="1"/>
  <c r="R9" i="22"/>
  <c r="BC17" i="63"/>
  <c r="BC10" i="63" s="1"/>
  <c r="P17" i="22"/>
  <c r="P16" i="22" s="1"/>
  <c r="J76" i="69"/>
  <c r="G21" i="22"/>
  <c r="BG25" i="63"/>
  <c r="BG21" i="63" s="1"/>
  <c r="Q25" i="22"/>
  <c r="Q24" i="22" s="1"/>
  <c r="F90" i="22"/>
  <c r="BE44" i="63"/>
  <c r="AA122" i="63"/>
  <c r="I122" i="22"/>
  <c r="I121" i="22" s="1"/>
  <c r="AM51" i="63"/>
  <c r="AM44" i="63" s="1"/>
  <c r="L51" i="22"/>
  <c r="L50" i="22" s="1"/>
  <c r="L43" i="22" s="1"/>
  <c r="BC119" i="63"/>
  <c r="P119" i="22"/>
  <c r="P118" i="22" s="1"/>
  <c r="AI132" i="63"/>
  <c r="AI131" i="63" s="1"/>
  <c r="K132" i="22"/>
  <c r="K131" i="22" s="1"/>
  <c r="K130" i="22" s="1"/>
  <c r="G90" i="22"/>
  <c r="O116" i="63"/>
  <c r="F116" i="22"/>
  <c r="F115" i="22" s="1"/>
  <c r="AE17" i="63"/>
  <c r="AE10" i="63" s="1"/>
  <c r="J17" i="22"/>
  <c r="J16" i="22" s="1"/>
  <c r="AD135" i="63"/>
  <c r="W90" i="63"/>
  <c r="H90" i="22"/>
  <c r="H89" i="22" s="1"/>
  <c r="K17" i="63"/>
  <c r="K10" i="63" s="1"/>
  <c r="E17" i="22"/>
  <c r="E16" i="22" s="1"/>
  <c r="S94" i="63"/>
  <c r="S90" i="63" s="1"/>
  <c r="G94" i="22"/>
  <c r="G93" i="22" s="1"/>
  <c r="AI17" i="63"/>
  <c r="AI10" i="63" s="1"/>
  <c r="AI9" i="63" s="1"/>
  <c r="K17" i="22"/>
  <c r="K16" i="22" s="1"/>
  <c r="K9" i="22" s="1"/>
  <c r="AA113" i="63"/>
  <c r="I113" i="22"/>
  <c r="I112" i="22" s="1"/>
  <c r="O94" i="63"/>
  <c r="O90" i="63" s="1"/>
  <c r="F94" i="22"/>
  <c r="F93" i="22" s="1"/>
  <c r="AU90" i="63"/>
  <c r="N90" i="22"/>
  <c r="N89" i="22" s="1"/>
  <c r="AQ17" i="63"/>
  <c r="AQ10" i="63" s="1"/>
  <c r="AQ9" i="63" s="1"/>
  <c r="M17" i="22"/>
  <c r="M16" i="22" s="1"/>
  <c r="S122" i="63"/>
  <c r="G122" i="22"/>
  <c r="G121" i="22" s="1"/>
  <c r="AY10" i="63"/>
  <c r="O10" i="22"/>
  <c r="O9" i="22" s="1"/>
  <c r="AP76" i="69"/>
  <c r="BK116" i="63"/>
  <c r="BK104" i="63" s="1"/>
  <c r="R116" i="22"/>
  <c r="R115" i="22" s="1"/>
  <c r="K94" i="63"/>
  <c r="K90" i="63" s="1"/>
  <c r="E94" i="22"/>
  <c r="E93" i="22" s="1"/>
  <c r="R89" i="22"/>
  <c r="M10" i="22"/>
  <c r="Q10" i="22"/>
  <c r="AA94" i="63"/>
  <c r="AA90" i="63" s="1"/>
  <c r="I94" i="22"/>
  <c r="I93" i="22" s="1"/>
  <c r="BG73" i="63"/>
  <c r="BG72" i="63" s="1"/>
  <c r="Q73" i="22"/>
  <c r="Q72" i="22" s="1"/>
  <c r="Q71" i="22" s="1"/>
  <c r="K119" i="63"/>
  <c r="E119" i="22"/>
  <c r="E118" i="22" s="1"/>
  <c r="P103" i="22" l="1"/>
  <c r="P134" i="22" s="1"/>
  <c r="W44" i="63"/>
  <c r="O103" i="22"/>
  <c r="O134" i="22" s="1"/>
  <c r="R103" i="22"/>
  <c r="R134" i="22" s="1"/>
  <c r="AY104" i="63"/>
  <c r="AY135" i="63" s="1"/>
  <c r="Y76" i="63"/>
  <c r="F43" i="22"/>
  <c r="AF75" i="22"/>
  <c r="AI75" i="22" s="1"/>
  <c r="BC104" i="63"/>
  <c r="BC135" i="63" s="1"/>
  <c r="N103" i="22"/>
  <c r="N134" i="22" s="1"/>
  <c r="H103" i="22"/>
  <c r="H134" i="22" s="1"/>
  <c r="L103" i="22"/>
  <c r="L134" i="22" s="1"/>
  <c r="J103" i="22"/>
  <c r="J134" i="22" s="1"/>
  <c r="K103" i="22"/>
  <c r="K134" i="22" s="1"/>
  <c r="I103" i="22"/>
  <c r="Q103" i="22"/>
  <c r="M103" i="22"/>
  <c r="I76" i="63"/>
  <c r="AU76" i="63"/>
  <c r="J20" i="22"/>
  <c r="R8" i="22"/>
  <c r="R75" i="22" s="1"/>
  <c r="M89" i="22"/>
  <c r="N8" i="22"/>
  <c r="N75" i="22" s="1"/>
  <c r="AY9" i="63"/>
  <c r="AY76" i="63" s="1"/>
  <c r="AI76" i="63"/>
  <c r="K8" i="22"/>
  <c r="K75" i="22" s="1"/>
  <c r="BK135" i="63"/>
  <c r="BC9" i="63"/>
  <c r="BC76" i="63" s="1"/>
  <c r="AA44" i="63"/>
  <c r="AA104" i="63"/>
  <c r="AA135" i="63" s="1"/>
  <c r="AQ104" i="63"/>
  <c r="AQ135" i="63" s="1"/>
  <c r="AI104" i="63"/>
  <c r="AI135" i="63" s="1"/>
  <c r="BG44" i="63"/>
  <c r="AE44" i="63"/>
  <c r="S44" i="63"/>
  <c r="BK76" i="63"/>
  <c r="AQ44" i="63"/>
  <c r="AQ76" i="63" s="1"/>
  <c r="AM76" i="63"/>
  <c r="BG104" i="63"/>
  <c r="BG135" i="63" s="1"/>
  <c r="F89" i="22"/>
  <c r="I43" i="22"/>
  <c r="G43" i="22"/>
  <c r="G89" i="22"/>
  <c r="Q43" i="22"/>
  <c r="Q9" i="22"/>
  <c r="H8" i="22"/>
  <c r="H75" i="22" s="1"/>
  <c r="I20" i="22"/>
  <c r="J43" i="22"/>
  <c r="L20" i="22"/>
  <c r="L8" i="22" s="1"/>
  <c r="L75" i="22" s="1"/>
  <c r="I9" i="22"/>
  <c r="I89" i="22"/>
  <c r="E89" i="22"/>
  <c r="J9" i="22"/>
  <c r="G9" i="22"/>
  <c r="O8" i="22"/>
  <c r="O75" i="22" s="1"/>
  <c r="O76" i="63"/>
  <c r="AM104" i="63"/>
  <c r="AM135" i="63" s="1"/>
  <c r="AE9" i="63"/>
  <c r="M9" i="22"/>
  <c r="M8" i="22" s="1"/>
  <c r="Q89" i="22"/>
  <c r="Q76" i="63"/>
  <c r="F8" i="22"/>
  <c r="W104" i="63"/>
  <c r="W135" i="63" s="1"/>
  <c r="BG9" i="63"/>
  <c r="AA9" i="63"/>
  <c r="K9" i="63"/>
  <c r="AE8" i="22"/>
  <c r="T75" i="22"/>
  <c r="AE75" i="22" s="1"/>
  <c r="P9" i="22"/>
  <c r="P8" i="22" s="1"/>
  <c r="P75" i="22" s="1"/>
  <c r="Q20" i="22"/>
  <c r="AE104" i="63"/>
  <c r="AE135" i="63" s="1"/>
  <c r="AU104" i="63"/>
  <c r="AU135" i="63" s="1"/>
  <c r="E43" i="22"/>
  <c r="W9" i="63"/>
  <c r="BE76" i="63"/>
  <c r="G20" i="22"/>
  <c r="E20" i="22"/>
  <c r="S9" i="63"/>
  <c r="M43" i="22"/>
  <c r="E9" i="22"/>
  <c r="K44" i="63"/>
  <c r="W76" i="63" l="1"/>
  <c r="M134" i="22"/>
  <c r="F75" i="22"/>
  <c r="AE76" i="63"/>
  <c r="BG76" i="63"/>
  <c r="AA76" i="63"/>
  <c r="J8" i="22"/>
  <c r="J75" i="22" s="1"/>
  <c r="S76" i="63"/>
  <c r="Q8" i="22"/>
  <c r="Q75" i="22" s="1"/>
  <c r="I134" i="22"/>
  <c r="I8" i="22"/>
  <c r="I75" i="22" s="1"/>
  <c r="G8" i="22"/>
  <c r="G75" i="22" s="1"/>
  <c r="M75" i="22"/>
  <c r="E8" i="22"/>
  <c r="E75" i="22" s="1"/>
  <c r="Q134" i="22"/>
  <c r="K76" i="63"/>
  <c r="F3" i="69" l="1"/>
  <c r="B22" i="71"/>
  <c r="B25" i="71"/>
  <c r="B23" i="71"/>
  <c r="B26" i="71"/>
  <c r="B24" i="71"/>
  <c r="E3" i="69" l="1"/>
  <c r="F52" i="69"/>
  <c r="F98" i="69"/>
  <c r="F98" i="63" s="1"/>
  <c r="F24" i="69"/>
  <c r="F24" i="63" s="1"/>
  <c r="F97" i="69"/>
  <c r="F97" i="63" s="1"/>
  <c r="F110" i="69"/>
  <c r="F110" i="63" s="1"/>
  <c r="F22" i="69"/>
  <c r="F22" i="63" s="1"/>
  <c r="F11" i="69"/>
  <c r="F18" i="69"/>
  <c r="F47" i="69"/>
  <c r="F47" i="63" s="1"/>
  <c r="F28" i="69"/>
  <c r="F28" i="63" s="1"/>
  <c r="F48" i="69"/>
  <c r="F48" i="63" s="1"/>
  <c r="F100" i="69"/>
  <c r="F100" i="63" s="1"/>
  <c r="F112" i="69"/>
  <c r="F112" i="63" s="1"/>
  <c r="F103" i="69"/>
  <c r="F103" i="63" s="1"/>
  <c r="F96" i="69"/>
  <c r="F96" i="63" s="1"/>
  <c r="F102" i="69"/>
  <c r="F102" i="63" s="1"/>
  <c r="F23" i="69"/>
  <c r="F23" i="63" s="1"/>
  <c r="F19" i="69"/>
  <c r="F19" i="63" s="1"/>
  <c r="F27" i="69"/>
  <c r="F27" i="63" s="1"/>
  <c r="F75" i="69"/>
  <c r="F75" i="63" s="1"/>
  <c r="F56" i="69"/>
  <c r="F56" i="63" s="1"/>
  <c r="F133" i="69"/>
  <c r="F14" i="69"/>
  <c r="F14" i="63" s="1"/>
  <c r="F99" i="69"/>
  <c r="F99" i="63" s="1"/>
  <c r="F54" i="69"/>
  <c r="F54" i="63" s="1"/>
  <c r="F101" i="69"/>
  <c r="F101" i="63" s="1"/>
  <c r="F53" i="69"/>
  <c r="F53" i="63" s="1"/>
  <c r="F74" i="69"/>
  <c r="F55" i="69"/>
  <c r="F55" i="63" s="1"/>
  <c r="F20" i="69"/>
  <c r="F20" i="63" s="1"/>
  <c r="F95" i="69"/>
  <c r="F120" i="69"/>
  <c r="F123" i="69"/>
  <c r="F50" i="69"/>
  <c r="F50" i="63" s="1"/>
  <c r="F26" i="69"/>
  <c r="F91" i="69"/>
  <c r="F91" i="63" s="1"/>
  <c r="F114" i="69"/>
  <c r="F49" i="69"/>
  <c r="F49" i="63" s="1"/>
  <c r="F59" i="69"/>
  <c r="F59" i="63" s="1"/>
  <c r="F128" i="69"/>
  <c r="F13" i="69"/>
  <c r="F13" i="63" s="1"/>
  <c r="F46" i="69"/>
  <c r="F15" i="69"/>
  <c r="F15" i="63" s="1"/>
  <c r="F16" i="69"/>
  <c r="F16" i="63" s="1"/>
  <c r="F117" i="69"/>
  <c r="F12" i="69"/>
  <c r="F12" i="63" s="1"/>
  <c r="B8" i="71"/>
  <c r="B11" i="71"/>
  <c r="B9" i="71"/>
  <c r="B10" i="71"/>
  <c r="B7" i="71"/>
  <c r="F116" i="69" l="1"/>
  <c r="F117" i="63"/>
  <c r="F116" i="63" s="1"/>
  <c r="F113" i="69"/>
  <c r="F114" i="63"/>
  <c r="F113" i="63" s="1"/>
  <c r="F25" i="69"/>
  <c r="F21" i="69" s="1"/>
  <c r="F26" i="63"/>
  <c r="F25" i="63" s="1"/>
  <c r="F21" i="63" s="1"/>
  <c r="F74" i="63"/>
  <c r="F73" i="63" s="1"/>
  <c r="F72" i="63" s="1"/>
  <c r="F73" i="69"/>
  <c r="F72" i="69" s="1"/>
  <c r="E114" i="69"/>
  <c r="E117" i="69"/>
  <c r="E102" i="69"/>
  <c r="E102" i="63" s="1"/>
  <c r="G102" i="63" s="1"/>
  <c r="D101" i="22" s="1"/>
  <c r="S101" i="22" s="1"/>
  <c r="AK101" i="22" s="1"/>
  <c r="E12" i="69"/>
  <c r="E12" i="63" s="1"/>
  <c r="G12" i="63" s="1"/>
  <c r="D11" i="22" s="1"/>
  <c r="S11" i="22" s="1"/>
  <c r="AK11" i="22" s="1"/>
  <c r="AN11" i="22" s="1"/>
  <c r="E49" i="69"/>
  <c r="E49" i="63" s="1"/>
  <c r="G49" i="63" s="1"/>
  <c r="D48" i="22" s="1"/>
  <c r="S48" i="22" s="1"/>
  <c r="AK48" i="22" s="1"/>
  <c r="AN48" i="22" s="1"/>
  <c r="E53" i="69"/>
  <c r="E53" i="63" s="1"/>
  <c r="G53" i="63" s="1"/>
  <c r="D52" i="22" s="1"/>
  <c r="S52" i="22" s="1"/>
  <c r="AK52" i="22" s="1"/>
  <c r="AN52" i="22" s="1"/>
  <c r="E19" i="69"/>
  <c r="E19" i="63" s="1"/>
  <c r="G19" i="63" s="1"/>
  <c r="D18" i="22" s="1"/>
  <c r="S18" i="22" s="1"/>
  <c r="AK18" i="22" s="1"/>
  <c r="E27" i="69"/>
  <c r="E27" i="63" s="1"/>
  <c r="G27" i="63" s="1"/>
  <c r="D26" i="22" s="1"/>
  <c r="S26" i="22" s="1"/>
  <c r="AK26" i="22" s="1"/>
  <c r="E14" i="69"/>
  <c r="E14" i="63" s="1"/>
  <c r="G14" i="63" s="1"/>
  <c r="D13" i="22" s="1"/>
  <c r="S13" i="22" s="1"/>
  <c r="AK13" i="22" s="1"/>
  <c r="AN13" i="22" s="1"/>
  <c r="E52" i="69"/>
  <c r="E98" i="69"/>
  <c r="E98" i="63" s="1"/>
  <c r="G98" i="63" s="1"/>
  <c r="D97" i="22" s="1"/>
  <c r="S97" i="22" s="1"/>
  <c r="AK97" i="22" s="1"/>
  <c r="E24" i="69"/>
  <c r="E24" i="63" s="1"/>
  <c r="G24" i="63" s="1"/>
  <c r="D23" i="22" s="1"/>
  <c r="S23" i="22" s="1"/>
  <c r="AK23" i="22" s="1"/>
  <c r="AN23" i="22" s="1"/>
  <c r="E97" i="69"/>
  <c r="E97" i="63" s="1"/>
  <c r="G97" i="63" s="1"/>
  <c r="D96" i="22" s="1"/>
  <c r="S96" i="22" s="1"/>
  <c r="AK96" i="22" s="1"/>
  <c r="E110" i="69"/>
  <c r="E110" i="63" s="1"/>
  <c r="E47" i="69"/>
  <c r="E47" i="63" s="1"/>
  <c r="G47" i="63" s="1"/>
  <c r="D46" i="22" s="1"/>
  <c r="S46" i="22" s="1"/>
  <c r="AK46" i="22" s="1"/>
  <c r="AN46" i="22" s="1"/>
  <c r="E28" i="69"/>
  <c r="E28" i="63" s="1"/>
  <c r="G28" i="63" s="1"/>
  <c r="D27" i="22" s="1"/>
  <c r="S27" i="22" s="1"/>
  <c r="AK27" i="22" s="1"/>
  <c r="AN27" i="22" s="1"/>
  <c r="E48" i="69"/>
  <c r="E48" i="63" s="1"/>
  <c r="G48" i="63" s="1"/>
  <c r="D47" i="22" s="1"/>
  <c r="S47" i="22" s="1"/>
  <c r="AK47" i="22" s="1"/>
  <c r="AN47" i="22" s="1"/>
  <c r="E100" i="69"/>
  <c r="E100" i="63" s="1"/>
  <c r="G100" i="63" s="1"/>
  <c r="D99" i="22" s="1"/>
  <c r="S99" i="22" s="1"/>
  <c r="AK99" i="22" s="1"/>
  <c r="E112" i="69"/>
  <c r="E112" i="63" s="1"/>
  <c r="G112" i="63" s="1"/>
  <c r="D111" i="22" s="1"/>
  <c r="S111" i="22" s="1"/>
  <c r="AK111" i="22" s="1"/>
  <c r="AN111" i="22" s="1"/>
  <c r="E103" i="69"/>
  <c r="E103" i="63" s="1"/>
  <c r="G103" i="63" s="1"/>
  <c r="D102" i="22" s="1"/>
  <c r="S102" i="22" s="1"/>
  <c r="AK102" i="22" s="1"/>
  <c r="AN102" i="22" s="1"/>
  <c r="E23" i="69"/>
  <c r="E23" i="63" s="1"/>
  <c r="G23" i="63" s="1"/>
  <c r="D22" i="22" s="1"/>
  <c r="S22" i="22" s="1"/>
  <c r="AK22" i="22" s="1"/>
  <c r="AN22" i="22" s="1"/>
  <c r="E75" i="69"/>
  <c r="E75" i="63" s="1"/>
  <c r="G75" i="63" s="1"/>
  <c r="E56" i="69"/>
  <c r="E56" i="63" s="1"/>
  <c r="G56" i="63" s="1"/>
  <c r="D55" i="22" s="1"/>
  <c r="S55" i="22" s="1"/>
  <c r="AK55" i="22" s="1"/>
  <c r="AN55" i="22" s="1"/>
  <c r="E133" i="69"/>
  <c r="E16" i="69"/>
  <c r="E16" i="63" s="1"/>
  <c r="G16" i="63" s="1"/>
  <c r="D15" i="22" s="1"/>
  <c r="S15" i="22" s="1"/>
  <c r="AK15" i="22" s="1"/>
  <c r="AN15" i="22" s="1"/>
  <c r="E101" i="69"/>
  <c r="E101" i="63" s="1"/>
  <c r="G101" i="63" s="1"/>
  <c r="D100" i="22" s="1"/>
  <c r="S100" i="22" s="1"/>
  <c r="AK100" i="22" s="1"/>
  <c r="E22" i="69"/>
  <c r="E22" i="63" s="1"/>
  <c r="G22" i="63" s="1"/>
  <c r="D21" i="22" s="1"/>
  <c r="S21" i="22" s="1"/>
  <c r="AK21" i="22" s="1"/>
  <c r="AN21" i="22" s="1"/>
  <c r="E96" i="69"/>
  <c r="E96" i="63" s="1"/>
  <c r="G96" i="63" s="1"/>
  <c r="D95" i="22" s="1"/>
  <c r="S95" i="22" s="1"/>
  <c r="AK95" i="22" s="1"/>
  <c r="E99" i="69"/>
  <c r="E99" i="63" s="1"/>
  <c r="G99" i="63" s="1"/>
  <c r="D98" i="22" s="1"/>
  <c r="S98" i="22" s="1"/>
  <c r="AK98" i="22" s="1"/>
  <c r="E11" i="69"/>
  <c r="E11" i="63" s="1"/>
  <c r="E18" i="69"/>
  <c r="E59" i="69"/>
  <c r="E59" i="63" s="1"/>
  <c r="G59" i="63" s="1"/>
  <c r="D58" i="22" s="1"/>
  <c r="S58" i="22" s="1"/>
  <c r="AK58" i="22" s="1"/>
  <c r="AN58" i="22" s="1"/>
  <c r="E128" i="69"/>
  <c r="E46" i="69"/>
  <c r="E91" i="69"/>
  <c r="E91" i="63" s="1"/>
  <c r="G91" i="63" s="1"/>
  <c r="D90" i="22" s="1"/>
  <c r="E54" i="69"/>
  <c r="E54" i="63" s="1"/>
  <c r="G54" i="63" s="1"/>
  <c r="D53" i="22" s="1"/>
  <c r="S53" i="22" s="1"/>
  <c r="AK53" i="22" s="1"/>
  <c r="AN53" i="22" s="1"/>
  <c r="E74" i="69"/>
  <c r="E55" i="69"/>
  <c r="E55" i="63" s="1"/>
  <c r="G55" i="63" s="1"/>
  <c r="D54" i="22" s="1"/>
  <c r="S54" i="22" s="1"/>
  <c r="AK54" i="22" s="1"/>
  <c r="AN54" i="22" s="1"/>
  <c r="E20" i="69"/>
  <c r="E20" i="63" s="1"/>
  <c r="G20" i="63" s="1"/>
  <c r="D19" i="22" s="1"/>
  <c r="S19" i="22" s="1"/>
  <c r="AK19" i="22" s="1"/>
  <c r="E95" i="69"/>
  <c r="E120" i="69"/>
  <c r="E123" i="69"/>
  <c r="E50" i="69"/>
  <c r="E50" i="63" s="1"/>
  <c r="G50" i="63" s="1"/>
  <c r="D49" i="22" s="1"/>
  <c r="S49" i="22" s="1"/>
  <c r="AK49" i="22" s="1"/>
  <c r="AN49" i="22" s="1"/>
  <c r="E13" i="69"/>
  <c r="E13" i="63" s="1"/>
  <c r="G13" i="63" s="1"/>
  <c r="D12" i="22" s="1"/>
  <c r="S12" i="22" s="1"/>
  <c r="AK12" i="22" s="1"/>
  <c r="AN12" i="22" s="1"/>
  <c r="E15" i="69"/>
  <c r="E15" i="63" s="1"/>
  <c r="G15" i="63" s="1"/>
  <c r="D14" i="22" s="1"/>
  <c r="S14" i="22" s="1"/>
  <c r="AK14" i="22" s="1"/>
  <c r="AN14" i="22" s="1"/>
  <c r="E26" i="69"/>
  <c r="F46" i="63"/>
  <c r="F45" i="63" s="1"/>
  <c r="F45" i="69"/>
  <c r="F122" i="69"/>
  <c r="F123" i="63"/>
  <c r="F122" i="63" s="1"/>
  <c r="F52" i="63"/>
  <c r="F51" i="63" s="1"/>
  <c r="F51" i="69"/>
  <c r="F128" i="63"/>
  <c r="F119" i="69"/>
  <c r="F120" i="63"/>
  <c r="F119" i="63" s="1"/>
  <c r="F17" i="69"/>
  <c r="F10" i="69" s="1"/>
  <c r="F18" i="63"/>
  <c r="F17" i="63" s="1"/>
  <c r="F95" i="63"/>
  <c r="F94" i="63" s="1"/>
  <c r="F90" i="63" s="1"/>
  <c r="F94" i="69"/>
  <c r="F90" i="69" s="1"/>
  <c r="F11" i="63"/>
  <c r="F132" i="69"/>
  <c r="F131" i="69" s="1"/>
  <c r="F133" i="63"/>
  <c r="F132" i="63" s="1"/>
  <c r="F131" i="63" s="1"/>
  <c r="B20" i="71"/>
  <c r="B19" i="71"/>
  <c r="F9" i="69" l="1"/>
  <c r="F10" i="63"/>
  <c r="F9" i="63" s="1"/>
  <c r="E17" i="69"/>
  <c r="E10" i="69" s="1"/>
  <c r="E18" i="63"/>
  <c r="E26" i="63"/>
  <c r="E25" i="69"/>
  <c r="E21" i="69" s="1"/>
  <c r="G11" i="63"/>
  <c r="D10" i="22" s="1"/>
  <c r="G110" i="63"/>
  <c r="F44" i="69"/>
  <c r="F44" i="63"/>
  <c r="S90" i="22"/>
  <c r="AK90" i="22" s="1"/>
  <c r="AN90" i="22" s="1"/>
  <c r="E122" i="69"/>
  <c r="E123" i="63"/>
  <c r="E46" i="63"/>
  <c r="E45" i="69"/>
  <c r="E52" i="63"/>
  <c r="E51" i="69"/>
  <c r="E116" i="69"/>
  <c r="E117" i="63"/>
  <c r="E119" i="69"/>
  <c r="E120" i="63"/>
  <c r="E128" i="63"/>
  <c r="E113" i="69"/>
  <c r="E114" i="63"/>
  <c r="E74" i="63"/>
  <c r="E73" i="69"/>
  <c r="E72" i="69" s="1"/>
  <c r="E95" i="63"/>
  <c r="E94" i="69"/>
  <c r="E90" i="69" s="1"/>
  <c r="E132" i="69"/>
  <c r="E131" i="69" s="1"/>
  <c r="E133" i="63"/>
  <c r="F76" i="63" l="1"/>
  <c r="F76" i="69"/>
  <c r="E44" i="69"/>
  <c r="E9" i="69"/>
  <c r="G52" i="63"/>
  <c r="E51" i="63"/>
  <c r="E25" i="63"/>
  <c r="E21" i="63" s="1"/>
  <c r="G26" i="63"/>
  <c r="B5" i="71"/>
  <c r="E94" i="63"/>
  <c r="E90" i="63" s="1"/>
  <c r="G95" i="63"/>
  <c r="G128" i="63"/>
  <c r="E122" i="63"/>
  <c r="G123" i="63"/>
  <c r="E45" i="63"/>
  <c r="G46" i="63"/>
  <c r="G74" i="63"/>
  <c r="E73" i="63"/>
  <c r="E72" i="63" s="1"/>
  <c r="D109" i="22"/>
  <c r="B4" i="71"/>
  <c r="E116" i="63"/>
  <c r="G117" i="63"/>
  <c r="E119" i="63"/>
  <c r="G120" i="63"/>
  <c r="E132" i="63"/>
  <c r="E131" i="63" s="1"/>
  <c r="G133" i="63"/>
  <c r="E113" i="63"/>
  <c r="G114" i="63"/>
  <c r="S10" i="22"/>
  <c r="AK10" i="22" s="1"/>
  <c r="AN10" i="22" s="1"/>
  <c r="E17" i="63"/>
  <c r="E10" i="63" s="1"/>
  <c r="G18" i="63"/>
  <c r="B21" i="71"/>
  <c r="E9" i="63" l="1"/>
  <c r="E76" i="69"/>
  <c r="E44" i="63"/>
  <c r="D73" i="22"/>
  <c r="G73" i="63"/>
  <c r="G72" i="63" s="1"/>
  <c r="G116" i="63"/>
  <c r="D116" i="22"/>
  <c r="G45" i="63"/>
  <c r="D45" i="22"/>
  <c r="G94" i="63"/>
  <c r="G90" i="63" s="1"/>
  <c r="D94" i="22"/>
  <c r="G122" i="63"/>
  <c r="D122" i="22"/>
  <c r="G113" i="63"/>
  <c r="D113" i="22"/>
  <c r="G132" i="63"/>
  <c r="G131" i="63" s="1"/>
  <c r="D132" i="22"/>
  <c r="G25" i="63"/>
  <c r="G21" i="63" s="1"/>
  <c r="D25" i="22"/>
  <c r="S109" i="22"/>
  <c r="AK109" i="22" s="1"/>
  <c r="AN109" i="22" s="1"/>
  <c r="D127" i="22"/>
  <c r="D17" i="22"/>
  <c r="G17" i="63"/>
  <c r="G10" i="63" s="1"/>
  <c r="D119" i="22"/>
  <c r="G119" i="63"/>
  <c r="D51" i="22"/>
  <c r="G51" i="63"/>
  <c r="E76" i="63" l="1"/>
  <c r="G44" i="63"/>
  <c r="D131" i="22"/>
  <c r="S132" i="22"/>
  <c r="AK132" i="22" s="1"/>
  <c r="D93" i="22"/>
  <c r="S94" i="22"/>
  <c r="AK94" i="22" s="1"/>
  <c r="D50" i="22"/>
  <c r="S50" i="22" s="1"/>
  <c r="AK50" i="22" s="1"/>
  <c r="AN50" i="22" s="1"/>
  <c r="S51" i="22"/>
  <c r="AK51" i="22" s="1"/>
  <c r="AN51" i="22" s="1"/>
  <c r="S127" i="22"/>
  <c r="AK127" i="22" s="1"/>
  <c r="D44" i="22"/>
  <c r="S45" i="22"/>
  <c r="AK45" i="22" s="1"/>
  <c r="AN45" i="22" s="1"/>
  <c r="D118" i="22"/>
  <c r="S118" i="22" s="1"/>
  <c r="AK118" i="22" s="1"/>
  <c r="AN118" i="22" s="1"/>
  <c r="S119" i="22"/>
  <c r="AK119" i="22" s="1"/>
  <c r="D112" i="22"/>
  <c r="S112" i="22" s="1"/>
  <c r="AK112" i="22" s="1"/>
  <c r="AN112" i="22" s="1"/>
  <c r="S113" i="22"/>
  <c r="AK113" i="22" s="1"/>
  <c r="G9" i="63"/>
  <c r="D115" i="22"/>
  <c r="S115" i="22" s="1"/>
  <c r="AK115" i="22" s="1"/>
  <c r="AN115" i="22" s="1"/>
  <c r="S116" i="22"/>
  <c r="AK116" i="22" s="1"/>
  <c r="S17" i="22"/>
  <c r="AK17" i="22" s="1"/>
  <c r="D16" i="22"/>
  <c r="D121" i="22"/>
  <c r="S121" i="22" s="1"/>
  <c r="AK121" i="22" s="1"/>
  <c r="AN121" i="22" s="1"/>
  <c r="S122" i="22"/>
  <c r="AK122" i="22" s="1"/>
  <c r="D24" i="22"/>
  <c r="S25" i="22"/>
  <c r="AK25" i="22" s="1"/>
  <c r="B6" i="71"/>
  <c r="D72" i="22"/>
  <c r="S73" i="22"/>
  <c r="AK73" i="22" s="1"/>
  <c r="G76" i="63" l="1"/>
  <c r="D20" i="22"/>
  <c r="S20" i="22" s="1"/>
  <c r="AK20" i="22" s="1"/>
  <c r="AN20" i="22" s="1"/>
  <c r="S24" i="22"/>
  <c r="AK24" i="22" s="1"/>
  <c r="AN24" i="22" s="1"/>
  <c r="S16" i="22"/>
  <c r="AK16" i="22" s="1"/>
  <c r="AN16" i="22" s="1"/>
  <c r="D9" i="22"/>
  <c r="S93" i="22"/>
  <c r="AK93" i="22" s="1"/>
  <c r="AN93" i="22" s="1"/>
  <c r="D89" i="22"/>
  <c r="D71" i="22"/>
  <c r="S71" i="22" s="1"/>
  <c r="AK71" i="22" s="1"/>
  <c r="AN71" i="22" s="1"/>
  <c r="S72" i="22"/>
  <c r="AK72" i="22" s="1"/>
  <c r="S44" i="22"/>
  <c r="AK44" i="22" s="1"/>
  <c r="AN44" i="22" s="1"/>
  <c r="D43" i="22"/>
  <c r="S43" i="22" s="1"/>
  <c r="AK43" i="22" s="1"/>
  <c r="AN43" i="22" s="1"/>
  <c r="S131" i="22"/>
  <c r="AK131" i="22" s="1"/>
  <c r="D130" i="22"/>
  <c r="S130" i="22" s="1"/>
  <c r="AK130" i="22" s="1"/>
  <c r="AN130" i="22" s="1"/>
  <c r="S89" i="22" l="1"/>
  <c r="AK89" i="22" s="1"/>
  <c r="AN89" i="22" s="1"/>
  <c r="D8" i="22"/>
  <c r="S9" i="22"/>
  <c r="AK9" i="22" s="1"/>
  <c r="AN9" i="22" s="1"/>
  <c r="D75" i="22" l="1"/>
  <c r="S75" i="22" s="1"/>
  <c r="AK75" i="22" s="1"/>
  <c r="AN75" i="22" s="1"/>
  <c r="S8" i="22"/>
  <c r="AK8" i="22" s="1"/>
  <c r="AN8" i="22" s="1"/>
  <c r="B18" i="71"/>
  <c r="B27" i="71" l="1"/>
  <c r="C18" i="71" s="1"/>
  <c r="B28" i="71"/>
  <c r="D357" i="49" l="1"/>
  <c r="E357" i="49" s="1"/>
  <c r="G126" i="69" s="1"/>
  <c r="D382" i="49"/>
  <c r="E382" i="49" s="1"/>
  <c r="C22" i="71"/>
  <c r="C24" i="71"/>
  <c r="C23" i="71"/>
  <c r="C26" i="71"/>
  <c r="C25" i="71"/>
  <c r="C19" i="71"/>
  <c r="C20" i="71"/>
  <c r="C21" i="71"/>
  <c r="B29" i="71"/>
  <c r="E126" i="69" l="1"/>
  <c r="E126" i="63" s="1"/>
  <c r="F126" i="69"/>
  <c r="F126" i="63" s="1"/>
  <c r="D389" i="49"/>
  <c r="E389" i="49" s="1"/>
  <c r="D364" i="49"/>
  <c r="E364" i="49" s="1"/>
  <c r="O125" i="64" s="1"/>
  <c r="AD125" i="22" s="1"/>
  <c r="D365" i="49"/>
  <c r="E365" i="49" s="1"/>
  <c r="G125" i="65" s="1"/>
  <c r="D390" i="49"/>
  <c r="E390" i="49" s="1"/>
  <c r="D358" i="49"/>
  <c r="E358" i="49" s="1"/>
  <c r="K126" i="69" s="1"/>
  <c r="D383" i="49"/>
  <c r="E383" i="49" s="1"/>
  <c r="D362" i="49"/>
  <c r="E362" i="49" s="1"/>
  <c r="M125" i="64" s="1"/>
  <c r="AB125" i="22" s="1"/>
  <c r="D387" i="49"/>
  <c r="E387" i="49" s="1"/>
  <c r="D359" i="49"/>
  <c r="E359" i="49" s="1"/>
  <c r="O126" i="69" s="1"/>
  <c r="D384" i="49"/>
  <c r="E384" i="49" s="1"/>
  <c r="B3" i="71"/>
  <c r="D388" i="49"/>
  <c r="E388" i="49" s="1"/>
  <c r="D363" i="49"/>
  <c r="E363" i="49" s="1"/>
  <c r="N125" i="64" s="1"/>
  <c r="AC125" i="22" s="1"/>
  <c r="D361" i="49"/>
  <c r="E361" i="49" s="1"/>
  <c r="L125" i="64" s="1"/>
  <c r="D386" i="49"/>
  <c r="E386" i="49" s="1"/>
  <c r="D360" i="49"/>
  <c r="E360" i="49" s="1"/>
  <c r="S126" i="69" s="1"/>
  <c r="D385" i="49"/>
  <c r="E385" i="49" s="1"/>
  <c r="C27" i="71"/>
  <c r="B13" i="71"/>
  <c r="I126" i="69" l="1"/>
  <c r="I126" i="63" s="1"/>
  <c r="J126" i="69"/>
  <c r="J126" i="63" s="1"/>
  <c r="B12" i="71"/>
  <c r="C3" i="71" s="1"/>
  <c r="AH125" i="22"/>
  <c r="AI125" i="22" s="1"/>
  <c r="H125" i="65"/>
  <c r="R126" i="69"/>
  <c r="R126" i="63" s="1"/>
  <c r="Q126" i="69"/>
  <c r="Q126" i="63" s="1"/>
  <c r="M126" i="69"/>
  <c r="M126" i="63" s="1"/>
  <c r="N126" i="69"/>
  <c r="N126" i="63" s="1"/>
  <c r="AA125" i="22"/>
  <c r="AE125" i="22" s="1"/>
  <c r="P125" i="64"/>
  <c r="G126" i="63"/>
  <c r="D125" i="22" s="1"/>
  <c r="O126" i="63" l="1"/>
  <c r="F125" i="22" s="1"/>
  <c r="K126" i="63"/>
  <c r="E125" i="22" s="1"/>
  <c r="D322" i="49"/>
  <c r="D407" i="49"/>
  <c r="E407" i="49" s="1"/>
  <c r="G129" i="69" s="1"/>
  <c r="S126" i="63"/>
  <c r="G125" i="22" s="1"/>
  <c r="C7" i="71"/>
  <c r="C10" i="71"/>
  <c r="C9" i="71"/>
  <c r="C8" i="71"/>
  <c r="C11" i="71"/>
  <c r="C4" i="71"/>
  <c r="C5" i="71"/>
  <c r="C6" i="71"/>
  <c r="B14" i="71"/>
  <c r="S125" i="22" l="1"/>
  <c r="AK125" i="22" s="1"/>
  <c r="AN125" i="22" s="1"/>
  <c r="D328" i="49"/>
  <c r="E328" i="49" s="1"/>
  <c r="N110" i="64" s="1"/>
  <c r="D413" i="49"/>
  <c r="E413" i="49" s="1"/>
  <c r="N128" i="64" s="1"/>
  <c r="D326" i="49"/>
  <c r="E326" i="49" s="1"/>
  <c r="L110" i="64" s="1"/>
  <c r="D411" i="49"/>
  <c r="E411" i="49" s="1"/>
  <c r="L128" i="64" s="1"/>
  <c r="D414" i="49"/>
  <c r="E414" i="49" s="1"/>
  <c r="O128" i="64" s="1"/>
  <c r="D329" i="49"/>
  <c r="E329" i="49" s="1"/>
  <c r="O110" i="64" s="1"/>
  <c r="D410" i="49"/>
  <c r="E410" i="49" s="1"/>
  <c r="S129" i="69" s="1"/>
  <c r="D325" i="49"/>
  <c r="E325" i="49" s="1"/>
  <c r="S111" i="69" s="1"/>
  <c r="D409" i="49"/>
  <c r="E409" i="49" s="1"/>
  <c r="O129" i="69" s="1"/>
  <c r="D324" i="49"/>
  <c r="E324" i="49" s="1"/>
  <c r="O111" i="69" s="1"/>
  <c r="D323" i="49"/>
  <c r="E323" i="49" s="1"/>
  <c r="K111" i="69" s="1"/>
  <c r="D408" i="49"/>
  <c r="E408" i="49" s="1"/>
  <c r="K129" i="69" s="1"/>
  <c r="G127" i="69"/>
  <c r="F129" i="69"/>
  <c r="E129" i="69"/>
  <c r="D330" i="49"/>
  <c r="E330" i="49" s="1"/>
  <c r="G110" i="65" s="1"/>
  <c r="D415" i="49"/>
  <c r="E415" i="49" s="1"/>
  <c r="G128" i="65" s="1"/>
  <c r="E322" i="49"/>
  <c r="D327" i="49"/>
  <c r="E327" i="49" s="1"/>
  <c r="M110" i="64" s="1"/>
  <c r="D412" i="49"/>
  <c r="E412" i="49" s="1"/>
  <c r="M128" i="64" s="1"/>
  <c r="C12" i="71"/>
  <c r="AH128" i="22" l="1"/>
  <c r="H128" i="65"/>
  <c r="H126" i="65" s="1"/>
  <c r="G126" i="65"/>
  <c r="G103" i="65" s="1"/>
  <c r="G134" i="65" s="1"/>
  <c r="AH110" i="22"/>
  <c r="H110" i="65"/>
  <c r="R111" i="69"/>
  <c r="Q111" i="69"/>
  <c r="F129" i="63"/>
  <c r="F127" i="63" s="1"/>
  <c r="F127" i="69"/>
  <c r="M129" i="69"/>
  <c r="O127" i="69"/>
  <c r="O104" i="69" s="1"/>
  <c r="O135" i="69" s="1"/>
  <c r="N129" i="69"/>
  <c r="E129" i="63"/>
  <c r="E127" i="69"/>
  <c r="R129" i="69"/>
  <c r="Q129" i="69"/>
  <c r="S127" i="69"/>
  <c r="S104" i="69" s="1"/>
  <c r="S135" i="69" s="1"/>
  <c r="AD128" i="22"/>
  <c r="AD126" i="22" s="1"/>
  <c r="O126" i="64"/>
  <c r="O103" i="64" s="1"/>
  <c r="O134" i="64" s="1"/>
  <c r="AD110" i="22"/>
  <c r="AB128" i="22"/>
  <c r="AB126" i="22" s="1"/>
  <c r="M126" i="64"/>
  <c r="M103" i="64" s="1"/>
  <c r="M134" i="64" s="1"/>
  <c r="AB110" i="22"/>
  <c r="J129" i="69"/>
  <c r="K127" i="69"/>
  <c r="K104" i="69" s="1"/>
  <c r="K135" i="69" s="1"/>
  <c r="I129" i="69"/>
  <c r="AA128" i="22"/>
  <c r="L126" i="64"/>
  <c r="L103" i="64" s="1"/>
  <c r="L134" i="64" s="1"/>
  <c r="P128" i="64"/>
  <c r="P126" i="64" s="1"/>
  <c r="D528" i="49"/>
  <c r="J111" i="69"/>
  <c r="J111" i="63" s="1"/>
  <c r="I111" i="69"/>
  <c r="AA110" i="22"/>
  <c r="P110" i="64"/>
  <c r="E528" i="49"/>
  <c r="G111" i="69"/>
  <c r="N111" i="69"/>
  <c r="M111" i="69"/>
  <c r="M111" i="63" s="1"/>
  <c r="AC128" i="22"/>
  <c r="AC126" i="22" s="1"/>
  <c r="N126" i="64"/>
  <c r="N103" i="64" s="1"/>
  <c r="N134" i="64" s="1"/>
  <c r="AC110" i="22"/>
  <c r="AC103" i="22" l="1"/>
  <c r="AC134" i="22" s="1"/>
  <c r="H103" i="65"/>
  <c r="H134" i="65" s="1"/>
  <c r="Q111" i="63"/>
  <c r="P103" i="64"/>
  <c r="P134" i="64" s="1"/>
  <c r="AA126" i="22"/>
  <c r="AE126" i="22" s="1"/>
  <c r="AE128" i="22"/>
  <c r="G129" i="63"/>
  <c r="E127" i="63"/>
  <c r="R111" i="63"/>
  <c r="AE110" i="22"/>
  <c r="I129" i="63"/>
  <c r="I127" i="69"/>
  <c r="I104" i="69" s="1"/>
  <c r="I135" i="69" s="1"/>
  <c r="AD103" i="22"/>
  <c r="AD134" i="22" s="1"/>
  <c r="N129" i="63"/>
  <c r="N127" i="63" s="1"/>
  <c r="N127" i="69"/>
  <c r="N104" i="69" s="1"/>
  <c r="N135" i="69" s="1"/>
  <c r="I111" i="63"/>
  <c r="J129" i="63"/>
  <c r="J127" i="63" s="1"/>
  <c r="J104" i="63" s="1"/>
  <c r="J135" i="63" s="1"/>
  <c r="J127" i="69"/>
  <c r="J104" i="69" s="1"/>
  <c r="J135" i="69" s="1"/>
  <c r="AI110" i="22"/>
  <c r="M129" i="63"/>
  <c r="M127" i="69"/>
  <c r="M104" i="69" s="1"/>
  <c r="M135" i="69" s="1"/>
  <c r="N111" i="63"/>
  <c r="F111" i="69"/>
  <c r="F111" i="63" s="1"/>
  <c r="F104" i="63" s="1"/>
  <c r="F135" i="63" s="1"/>
  <c r="E111" i="69"/>
  <c r="E111" i="63" s="1"/>
  <c r="G104" i="69"/>
  <c r="G135" i="69" s="1"/>
  <c r="AB103" i="22"/>
  <c r="AB134" i="22" s="1"/>
  <c r="Q129" i="63"/>
  <c r="Q127" i="69"/>
  <c r="Q104" i="69" s="1"/>
  <c r="Q135" i="69" s="1"/>
  <c r="R129" i="63"/>
  <c r="R127" i="63" s="1"/>
  <c r="R127" i="69"/>
  <c r="R104" i="69" s="1"/>
  <c r="R135" i="69" s="1"/>
  <c r="AH126" i="22"/>
  <c r="AI126" i="22" s="1"/>
  <c r="AI128" i="22"/>
  <c r="AA103" i="22" l="1"/>
  <c r="AA134" i="22" s="1"/>
  <c r="AE134" i="22" s="1"/>
  <c r="N104" i="63"/>
  <c r="N135" i="63" s="1"/>
  <c r="F104" i="69"/>
  <c r="F135" i="69" s="1"/>
  <c r="D128" i="22"/>
  <c r="G127" i="63"/>
  <c r="AH103" i="22"/>
  <c r="K129" i="63"/>
  <c r="I127" i="63"/>
  <c r="I104" i="63" s="1"/>
  <c r="I135" i="63" s="1"/>
  <c r="S129" i="63"/>
  <c r="Q127" i="63"/>
  <c r="Q104" i="63" s="1"/>
  <c r="Q135" i="63" s="1"/>
  <c r="K111" i="63"/>
  <c r="O129" i="63"/>
  <c r="M127" i="63"/>
  <c r="M104" i="63" s="1"/>
  <c r="M135" i="63" s="1"/>
  <c r="S111" i="63"/>
  <c r="O111" i="63"/>
  <c r="G111" i="63"/>
  <c r="E104" i="63"/>
  <c r="E135" i="63" s="1"/>
  <c r="R104" i="63"/>
  <c r="R135" i="63" s="1"/>
  <c r="E104" i="69"/>
  <c r="E135" i="69" s="1"/>
  <c r="AE103" i="22" l="1"/>
  <c r="D110" i="22"/>
  <c r="G104" i="63"/>
  <c r="G135" i="63" s="1"/>
  <c r="F110" i="22"/>
  <c r="E110" i="22"/>
  <c r="G110" i="22"/>
  <c r="G128" i="22"/>
  <c r="G126" i="22" s="1"/>
  <c r="S127" i="63"/>
  <c r="S104" i="63" s="1"/>
  <c r="S135" i="63" s="1"/>
  <c r="F128" i="22"/>
  <c r="F126" i="22" s="1"/>
  <c r="O127" i="63"/>
  <c r="O104" i="63" s="1"/>
  <c r="O135" i="63" s="1"/>
  <c r="E128" i="22"/>
  <c r="E126" i="22" s="1"/>
  <c r="K127" i="63"/>
  <c r="K104" i="63" s="1"/>
  <c r="K135" i="63" s="1"/>
  <c r="AH134" i="22"/>
  <c r="AI134" i="22" s="1"/>
  <c r="AI103" i="22"/>
  <c r="D126" i="22"/>
  <c r="F103" i="22" l="1"/>
  <c r="F134" i="22" s="1"/>
  <c r="G103" i="22"/>
  <c r="G134" i="22" s="1"/>
  <c r="S128" i="22"/>
  <c r="AK128" i="22" s="1"/>
  <c r="S110" i="22"/>
  <c r="AK110" i="22" s="1"/>
  <c r="AN110" i="22" s="1"/>
  <c r="D103" i="22"/>
  <c r="E103" i="22"/>
  <c r="E134" i="22" s="1"/>
  <c r="S126" i="22"/>
  <c r="AK126" i="22" s="1"/>
  <c r="AN126" i="22" s="1"/>
  <c r="S103" i="22" l="1"/>
  <c r="AK103" i="22" s="1"/>
  <c r="AN103" i="22" s="1"/>
  <c r="D134" i="22"/>
  <c r="S134" i="22" s="1"/>
  <c r="AK134" i="22" s="1"/>
  <c r="AN134" i="22" s="1"/>
</calcChain>
</file>

<file path=xl/sharedStrings.xml><?xml version="1.0" encoding="utf-8"?>
<sst xmlns="http://schemas.openxmlformats.org/spreadsheetml/2006/main" count="5126" uniqueCount="1286">
  <si>
    <t>Logistica e magazzini</t>
  </si>
  <si>
    <t>Servizi informatici</t>
  </si>
  <si>
    <t>Ricerca e sviluppo</t>
  </si>
  <si>
    <t>Dati in Euro</t>
  </si>
  <si>
    <t>ATTIVO</t>
  </si>
  <si>
    <t>PASSIVO</t>
  </si>
  <si>
    <t>A)</t>
  </si>
  <si>
    <t>B)</t>
  </si>
  <si>
    <t>1)</t>
  </si>
  <si>
    <t>2)</t>
  </si>
  <si>
    <t>3)</t>
  </si>
  <si>
    <t>4)</t>
  </si>
  <si>
    <t>5)</t>
  </si>
  <si>
    <t>6)</t>
  </si>
  <si>
    <t>7)</t>
  </si>
  <si>
    <t>II</t>
  </si>
  <si>
    <t>III</t>
  </si>
  <si>
    <t>a)</t>
  </si>
  <si>
    <t>b)</t>
  </si>
  <si>
    <t>c)</t>
  </si>
  <si>
    <t>d)</t>
  </si>
  <si>
    <t>TOTALE ATTIVO</t>
  </si>
  <si>
    <t>C)</t>
  </si>
  <si>
    <t>I</t>
  </si>
  <si>
    <t>IV</t>
  </si>
  <si>
    <t>TOTALE PASSIVO</t>
  </si>
  <si>
    <t>V</t>
  </si>
  <si>
    <t>VI</t>
  </si>
  <si>
    <t>VII</t>
  </si>
  <si>
    <t>VIII</t>
  </si>
  <si>
    <t>IX</t>
  </si>
  <si>
    <t>D)</t>
  </si>
  <si>
    <t>8)</t>
  </si>
  <si>
    <t>9)</t>
  </si>
  <si>
    <t>10)</t>
  </si>
  <si>
    <t>11)</t>
  </si>
  <si>
    <t>12)</t>
  </si>
  <si>
    <t>13)</t>
  </si>
  <si>
    <t>14)</t>
  </si>
  <si>
    <t>E)</t>
  </si>
  <si>
    <t>Costi di impianto e di ampliamento</t>
  </si>
  <si>
    <t>Diritti di brevetto industriale e diritti di utilizzazione delle opere dell'ingegno</t>
  </si>
  <si>
    <t>Concessioni, licenze, marchi e diritti simili</t>
  </si>
  <si>
    <t>Avviamento</t>
  </si>
  <si>
    <t>Immobilizzazioni in corso e acconti</t>
  </si>
  <si>
    <t>Altre</t>
  </si>
  <si>
    <t>Terreni e fabbricati</t>
  </si>
  <si>
    <t>Impianti e macchinario</t>
  </si>
  <si>
    <t>Attrezzature industriali e commerciali</t>
  </si>
  <si>
    <t>Altri beni</t>
  </si>
  <si>
    <t>Partecipazioni in:</t>
  </si>
  <si>
    <t>Crediti:</t>
  </si>
  <si>
    <t>Altri titoli</t>
  </si>
  <si>
    <t>Materie prime, sussidiarie e di consumo</t>
  </si>
  <si>
    <t>Prodotti in corso di lavorazione e semilavorati</t>
  </si>
  <si>
    <t>Lavori in corso su ordinazione</t>
  </si>
  <si>
    <t>Prodotti finiti e merci</t>
  </si>
  <si>
    <t>Acconti</t>
  </si>
  <si>
    <t>Verso clienti</t>
  </si>
  <si>
    <t>Verso imprese collegate</t>
  </si>
  <si>
    <t>Verso imprese controllate</t>
  </si>
  <si>
    <t>Verso controllanti</t>
  </si>
  <si>
    <t>Crediti tributari</t>
  </si>
  <si>
    <t>Imposte anticipate</t>
  </si>
  <si>
    <t>Verso altri</t>
  </si>
  <si>
    <t>Partecipazioni in imprese collegate</t>
  </si>
  <si>
    <t>Partecipazioni in imprese controllanti</t>
  </si>
  <si>
    <t>Altre partecipazioni</t>
  </si>
  <si>
    <t>Depositi bancari e postali</t>
  </si>
  <si>
    <t>Assegni</t>
  </si>
  <si>
    <t>Denaro e valori in cassa</t>
  </si>
  <si>
    <t>Per trattamento di quiescenza ed obblighi simili</t>
  </si>
  <si>
    <t>Per imposte, anche differite</t>
  </si>
  <si>
    <t>Obbligazioni</t>
  </si>
  <si>
    <t>Obbligazioni convertibili</t>
  </si>
  <si>
    <t>Debiti verso soci per finanziamenti</t>
  </si>
  <si>
    <t>Debiti verso banche</t>
  </si>
  <si>
    <t>Debiti verso altri finanziatori</t>
  </si>
  <si>
    <t>Debiti verso fornitori</t>
  </si>
  <si>
    <t>Debiti rappresentati da titoli di credito</t>
  </si>
  <si>
    <t>Debiti verso imprese collegate</t>
  </si>
  <si>
    <t>Debiti verso controllanti</t>
  </si>
  <si>
    <t>Debiti tributari</t>
  </si>
  <si>
    <t>Debiti verso istituti di previdenza e di sicurezza sociale</t>
  </si>
  <si>
    <t>Altri debiti</t>
  </si>
  <si>
    <t>CREDITI VERSO SOCI PER VERSAMENTI ANCORA DOVUTI, CON SEPARATA INDICAZIONE DELLA PARTE GIÀ RICHIAMATA</t>
  </si>
  <si>
    <t>IMMOBILIZZAZIONI, CON SEPARATA INDICAZIONE DI QUELLE CONCESSE IN LOCAZIONE FINANZIARIA</t>
  </si>
  <si>
    <t>Immobilizzazioni immateriali</t>
  </si>
  <si>
    <t>Immobilizzazioni materiali</t>
  </si>
  <si>
    <t>Immobilizzazioni finanziarie, con separata indicazione, per ciascuna voce dei crediti, degli importi esigibili entro l'esercizio successivo</t>
  </si>
  <si>
    <t>ATTIVO CIRCOLANTE</t>
  </si>
  <si>
    <t>Rimanenze</t>
  </si>
  <si>
    <t>Crediti, con separata indicazione, per ciascuna voce, degli importi esigibili oltre l'esercizio successivo</t>
  </si>
  <si>
    <t>Attività finanziarie che non costituiscono immobilizzazioni</t>
  </si>
  <si>
    <t>Disponibilità liquide</t>
  </si>
  <si>
    <t>PATRIMONIO NETTO</t>
  </si>
  <si>
    <t>Capitale</t>
  </si>
  <si>
    <t>Riserva da sovraprezzo azioni</t>
  </si>
  <si>
    <t>Riserve di rivalutazione</t>
  </si>
  <si>
    <t>Riserva legale</t>
  </si>
  <si>
    <t>Riserve statutarie</t>
  </si>
  <si>
    <t>Altre riserve, distintamente indicate</t>
  </si>
  <si>
    <t>Utili (perdite) portati a nuovo</t>
  </si>
  <si>
    <t>Utile (perdita) dell'esercizio</t>
  </si>
  <si>
    <t>FONDI PER RISCHI ED ONERI</t>
  </si>
  <si>
    <t>TRATTAMENTO DI FINE RAPPORTO DI LAVORO SUBORDINATO</t>
  </si>
  <si>
    <t>DEBITI, CON SEPARATA INDICAZIONE, PER CIASCUNA VOCE, DEGLI IMPORTI ESIGIBILI OLTRE L'ESERCIZIO SUCCESSIVO</t>
  </si>
  <si>
    <t>Partecipazioni in imprese controllate</t>
  </si>
  <si>
    <t>AA</t>
  </si>
  <si>
    <t>AB.I.1</t>
  </si>
  <si>
    <t>AB</t>
  </si>
  <si>
    <t>AB.I</t>
  </si>
  <si>
    <t>AB.I.2</t>
  </si>
  <si>
    <t>AB.I.3</t>
  </si>
  <si>
    <t>AB.I.4</t>
  </si>
  <si>
    <t>AB.I.5</t>
  </si>
  <si>
    <t>AB.I.6</t>
  </si>
  <si>
    <t>AB.I.7</t>
  </si>
  <si>
    <t>AB.II</t>
  </si>
  <si>
    <t>AB.II.1</t>
  </si>
  <si>
    <t>AB.II.2</t>
  </si>
  <si>
    <t>AB.II.3</t>
  </si>
  <si>
    <t>AB.II.4</t>
  </si>
  <si>
    <t>AB.II.5</t>
  </si>
  <si>
    <t>AB.III</t>
  </si>
  <si>
    <t>AB.III.1</t>
  </si>
  <si>
    <t>AB.III.1a</t>
  </si>
  <si>
    <t>AB.III.1b</t>
  </si>
  <si>
    <t>AB.III.1c</t>
  </si>
  <si>
    <t>AB.III.1d</t>
  </si>
  <si>
    <t>AB.III.2</t>
  </si>
  <si>
    <t>AB.III.2a</t>
  </si>
  <si>
    <t>AB.III.2b</t>
  </si>
  <si>
    <t>AB.III.2c</t>
  </si>
  <si>
    <t>AB.III.2d</t>
  </si>
  <si>
    <t>AB.III.3</t>
  </si>
  <si>
    <t>AB.III.4</t>
  </si>
  <si>
    <t>AC</t>
  </si>
  <si>
    <t>AC.I</t>
  </si>
  <si>
    <t>AC.I.1</t>
  </si>
  <si>
    <t>AC.I.2</t>
  </si>
  <si>
    <t>AC.I.3</t>
  </si>
  <si>
    <t>AC.I.4</t>
  </si>
  <si>
    <t>AC.I.5</t>
  </si>
  <si>
    <t>AC.II</t>
  </si>
  <si>
    <t>AC.II.1</t>
  </si>
  <si>
    <t>AC.II.3</t>
  </si>
  <si>
    <t>AC.II.2</t>
  </si>
  <si>
    <t>AC.II.4</t>
  </si>
  <si>
    <t>AC.II.5</t>
  </si>
  <si>
    <t>AC.III</t>
  </si>
  <si>
    <t>AC.III.1</t>
  </si>
  <si>
    <t>AC.III.2</t>
  </si>
  <si>
    <t>AC.III.3</t>
  </si>
  <si>
    <t>AC.III.4</t>
  </si>
  <si>
    <t>AC.III.5</t>
  </si>
  <si>
    <t>AC.III.6</t>
  </si>
  <si>
    <t>AC.IV</t>
  </si>
  <si>
    <t>AC.IV.1</t>
  </si>
  <si>
    <t>AC.IV.2</t>
  </si>
  <si>
    <t>AC.IV.3</t>
  </si>
  <si>
    <t>AD.a</t>
  </si>
  <si>
    <t>AD.b</t>
  </si>
  <si>
    <t>PA</t>
  </si>
  <si>
    <t>PA.I</t>
  </si>
  <si>
    <t>PA.II</t>
  </si>
  <si>
    <t>PA.III</t>
  </si>
  <si>
    <t>PA.IV</t>
  </si>
  <si>
    <t>PA.V</t>
  </si>
  <si>
    <t>PA.VI</t>
  </si>
  <si>
    <t>PA.VII</t>
  </si>
  <si>
    <t>PA.VIII</t>
  </si>
  <si>
    <t>PA.IX</t>
  </si>
  <si>
    <t>PB</t>
  </si>
  <si>
    <t>PB.1</t>
  </si>
  <si>
    <t>PB.2</t>
  </si>
  <si>
    <t>PB.3</t>
  </si>
  <si>
    <t>PC</t>
  </si>
  <si>
    <t>PD</t>
  </si>
  <si>
    <t>PD.1</t>
  </si>
  <si>
    <t>PD.2</t>
  </si>
  <si>
    <t>PD.3</t>
  </si>
  <si>
    <t>PD.4</t>
  </si>
  <si>
    <t>PD.5</t>
  </si>
  <si>
    <t>PD.6</t>
  </si>
  <si>
    <t>PD.7</t>
  </si>
  <si>
    <t>PD.8</t>
  </si>
  <si>
    <t>PD.9</t>
  </si>
  <si>
    <t>PD.10</t>
  </si>
  <si>
    <t>PD.11</t>
  </si>
  <si>
    <t>PD.12</t>
  </si>
  <si>
    <t>PD.13</t>
  </si>
  <si>
    <t>PD.14</t>
  </si>
  <si>
    <t>PE.a</t>
  </si>
  <si>
    <t>PE.b</t>
  </si>
  <si>
    <t>SC</t>
  </si>
  <si>
    <t>FOC</t>
  </si>
  <si>
    <t>ATTIVITA'</t>
  </si>
  <si>
    <t>PD.9a</t>
  </si>
  <si>
    <t>PD.9b</t>
  </si>
  <si>
    <t>PD.10a</t>
  </si>
  <si>
    <t>PD.10b</t>
  </si>
  <si>
    <t>PD.11a</t>
  </si>
  <si>
    <t>PD.11b</t>
  </si>
  <si>
    <t>Descrizione</t>
  </si>
  <si>
    <t>Rettifiche</t>
  </si>
  <si>
    <t>Saldo</t>
  </si>
  <si>
    <t>Note</t>
  </si>
  <si>
    <t>Codice</t>
  </si>
  <si>
    <t>FOCa</t>
  </si>
  <si>
    <t>FOCb</t>
  </si>
  <si>
    <t>FOCc</t>
  </si>
  <si>
    <t>SCa</t>
  </si>
  <si>
    <t>SCb</t>
  </si>
  <si>
    <t>SCc</t>
  </si>
  <si>
    <t>SCd</t>
  </si>
  <si>
    <t>SCe</t>
  </si>
  <si>
    <t>SCf</t>
  </si>
  <si>
    <t>SCg</t>
  </si>
  <si>
    <t>SCh</t>
  </si>
  <si>
    <t>SCi</t>
  </si>
  <si>
    <t>SCj</t>
  </si>
  <si>
    <t>SCk</t>
  </si>
  <si>
    <t>VALNONATT</t>
  </si>
  <si>
    <t>Debiti verso imprese controllate</t>
  </si>
  <si>
    <t>PD.14a</t>
  </si>
  <si>
    <t>PD.14b</t>
  </si>
  <si>
    <t xml:space="preserve">Bilancio </t>
  </si>
  <si>
    <t>Check</t>
  </si>
  <si>
    <t>AZIENDA</t>
  </si>
  <si>
    <t>Saldo Co. Ge.</t>
  </si>
  <si>
    <t>PA.X</t>
  </si>
  <si>
    <t>TOTALE ATTIVITA'</t>
  </si>
  <si>
    <t>TOTALE FUNZIONI OPERATIVE CONDIVISE</t>
  </si>
  <si>
    <t>TOTALE SERVIZI COMUNI</t>
  </si>
  <si>
    <t>VALORI NON ATTRIBUIBILI</t>
  </si>
  <si>
    <t>X</t>
  </si>
  <si>
    <t>Imprese controllate</t>
  </si>
  <si>
    <t>Imprese collegate</t>
  </si>
  <si>
    <t>Imprese controllanti</t>
  </si>
  <si>
    <t>Altre imprese</t>
  </si>
  <si>
    <t>Trasporti e autoparco</t>
  </si>
  <si>
    <t>Organi legali e societari, alta direzione e staff centrali</t>
  </si>
  <si>
    <t xml:space="preserve">Costi di sviluppo </t>
  </si>
  <si>
    <t>Imprese sottoposte al controllo delle controllanti</t>
  </si>
  <si>
    <t>d)-bis)</t>
  </si>
  <si>
    <t>Verso imprese sottoposte al controllo delle controllanti</t>
  </si>
  <si>
    <t>AB.III.2dbis</t>
  </si>
  <si>
    <t>AB.III.1dbis</t>
  </si>
  <si>
    <t>Strumenti finanziari derivati attivi</t>
  </si>
  <si>
    <t>5-bis)</t>
  </si>
  <si>
    <t>AC.II.5bis</t>
  </si>
  <si>
    <t>AC.II.5ter</t>
  </si>
  <si>
    <t>5-ter)</t>
  </si>
  <si>
    <t>5-quater)</t>
  </si>
  <si>
    <t>AC.II.5quater</t>
  </si>
  <si>
    <t>AC.III.3bis</t>
  </si>
  <si>
    <t>Partecipazioni in imprese sottoposte al controllo delle controllanti</t>
  </si>
  <si>
    <t>3)-bis)</t>
  </si>
  <si>
    <t>RATEI E RISCONTI</t>
  </si>
  <si>
    <t>Riserva per operazioni di copertura dei flussi finanziari attesi</t>
  </si>
  <si>
    <t>Riserva negativa per azioni proprie in portafoglio</t>
  </si>
  <si>
    <t>PB.4</t>
  </si>
  <si>
    <t>Strumenti finanziari derivati passivi</t>
  </si>
  <si>
    <t>Debiti verso imprese sottoposte al controllo delle controllanti</t>
  </si>
  <si>
    <t>11-bis)</t>
  </si>
  <si>
    <t>PD.11bis</t>
  </si>
  <si>
    <t>PD.11bisa</t>
  </si>
  <si>
    <t>PD.11bisb</t>
  </si>
  <si>
    <t>AB.I.7a</t>
  </si>
  <si>
    <t>AB.I.7b</t>
  </si>
  <si>
    <t>AB.I.7c</t>
  </si>
  <si>
    <t>di cui migliorie su altri beni di terzi</t>
  </si>
  <si>
    <t>di cui altre immobilizzazioni</t>
  </si>
  <si>
    <t>AB.II.4a</t>
  </si>
  <si>
    <t>AB.II.4b</t>
  </si>
  <si>
    <t>di cui altri beni</t>
  </si>
  <si>
    <t>PB.4a</t>
  </si>
  <si>
    <t>PB.4b</t>
  </si>
  <si>
    <t>PB.4c</t>
  </si>
  <si>
    <t>PB.4d</t>
  </si>
  <si>
    <t>PB.4e</t>
  </si>
  <si>
    <t>PB.4f</t>
  </si>
  <si>
    <t>PB.4g</t>
  </si>
  <si>
    <t>PB.4h</t>
  </si>
  <si>
    <t>Fondo conguagli tariffari</t>
  </si>
  <si>
    <t>Fondo ripristino beni di terzi</t>
  </si>
  <si>
    <t>Fondo manutenzione e ripristino dei beni d'azienda ricevuti in affitto</t>
  </si>
  <si>
    <t>Fondo manutenzione beni devolvibili</t>
  </si>
  <si>
    <t>Fondo manutenzioni cicliche</t>
  </si>
  <si>
    <t>Fondo per il finanziamento tariffe sociali o di solidarietà</t>
  </si>
  <si>
    <t>Fondo rischi per cause in corso</t>
  </si>
  <si>
    <t>di cui verso altre imprese del gruppo</t>
  </si>
  <si>
    <t>TOTALE AZIENDA</t>
  </si>
  <si>
    <t>Approvv. e acquisti</t>
  </si>
  <si>
    <t>Servizi immob. e facility management</t>
  </si>
  <si>
    <t>Ingegneria e di costruzione</t>
  </si>
  <si>
    <t>Servizi di telecomun.</t>
  </si>
  <si>
    <t>Servizi amm.vi e finanziari</t>
  </si>
  <si>
    <t>Servizi HR</t>
  </si>
  <si>
    <t>Bilancio</t>
  </si>
  <si>
    <t>Conto</t>
  </si>
  <si>
    <t>CEE</t>
  </si>
  <si>
    <t>Altri fondi per rischi e oneri</t>
  </si>
  <si>
    <t>Schema di Stato Patrimoniale ai sensi dell’art. 8, comma 1, lett. d)</t>
  </si>
  <si>
    <t>Direttiva MEF</t>
  </si>
  <si>
    <t>Articolazione Attività</t>
  </si>
  <si>
    <t>Protetta</t>
  </si>
  <si>
    <t>Mercato</t>
  </si>
  <si>
    <t>ATT01</t>
  </si>
  <si>
    <t>ATT02</t>
  </si>
  <si>
    <t>ATT03</t>
  </si>
  <si>
    <t>ATT04</t>
  </si>
  <si>
    <t>ATT05</t>
  </si>
  <si>
    <t>ATT06</t>
  </si>
  <si>
    <t>ATT07</t>
  </si>
  <si>
    <t>ATT08</t>
  </si>
  <si>
    <t>ATT09</t>
  </si>
  <si>
    <t>ATT10</t>
  </si>
  <si>
    <t>ATT11</t>
  </si>
  <si>
    <t>ATT12</t>
  </si>
  <si>
    <t>ATT13</t>
  </si>
  <si>
    <t>ATT14</t>
  </si>
  <si>
    <t>ATT15</t>
  </si>
  <si>
    <t>Comm.le vendita gestione clientela</t>
  </si>
  <si>
    <t>Servizi ausiliari alle attività</t>
  </si>
  <si>
    <t>Servizi tecnici</t>
  </si>
  <si>
    <t>di cui migliorie su beni di terzi in concessione</t>
  </si>
  <si>
    <t>di cui beni devolvibili (bilancio civilistico)</t>
  </si>
  <si>
    <t>di cui non finanziari</t>
  </si>
  <si>
    <t>di cui finanziari</t>
  </si>
  <si>
    <t>PD.14c</t>
  </si>
  <si>
    <t>Ratei e risconti passivi</t>
  </si>
  <si>
    <t>Ratei e risconti attivi</t>
  </si>
  <si>
    <t>Schema di Stato Patrimoniale ai sensi dell’art. 8, comma 1, lett. e)</t>
  </si>
  <si>
    <t>Totale</t>
  </si>
  <si>
    <t>Descrizione Attività</t>
  </si>
  <si>
    <t>Codice Protetta</t>
  </si>
  <si>
    <t>Codice Mercato</t>
  </si>
  <si>
    <t>Codice Attività</t>
  </si>
  <si>
    <t>Descrizione Protetta</t>
  </si>
  <si>
    <t>Descrizione Mercato</t>
  </si>
  <si>
    <t>Totale Servizi Comuni</t>
  </si>
  <si>
    <t>Totale Funzioni Operative Condivise</t>
  </si>
  <si>
    <t>Altri beni: di cui beni devolvibili (bilancio civilistico)</t>
  </si>
  <si>
    <t>Altri beni: di cui altri beni</t>
  </si>
  <si>
    <t>-</t>
  </si>
  <si>
    <t>Altre Immobilizzazioni: di cui migliorie su beni di terzi in concessione</t>
  </si>
  <si>
    <t>Altre Immobilizzazioni: di cui migliorie su altri beni di terzi</t>
  </si>
  <si>
    <t>Altre Immobilizzazioni: di cui altre immobilizzazioni</t>
  </si>
  <si>
    <t>Crediti verso imprese controllate</t>
  </si>
  <si>
    <t>Crediti verso imprese collegate</t>
  </si>
  <si>
    <t>Crediti verso controllanti</t>
  </si>
  <si>
    <t>Crediti verso imprese sottoposte al controllo delle controllanti</t>
  </si>
  <si>
    <t>Crediti verso altri</t>
  </si>
  <si>
    <t>Partecipazioni in: Imprese controllate</t>
  </si>
  <si>
    <t>Partecipazioni in: Imprese collegate</t>
  </si>
  <si>
    <t>Partecipazioni in: Imprese controllanti</t>
  </si>
  <si>
    <t>Partecipazioni in: Imprese sottoposte al controllo delle controllanti</t>
  </si>
  <si>
    <t>Partecipazioni in: Altre imprese</t>
  </si>
  <si>
    <t>Immobilizzazioni finanziarie: Crediti verso imprese controllate</t>
  </si>
  <si>
    <t>Immobilizzazioni finanziarie: Crediti verso imprese collegate</t>
  </si>
  <si>
    <t>Immobilizzazioni finanziarie: Crediti verso controllanti</t>
  </si>
  <si>
    <t>Immobilizzazioni finanziarie: Crediti verso imprese sottoposte al controllo delle controllanti</t>
  </si>
  <si>
    <t>Immobilizzazioni finanziarie: Crediti verso altri</t>
  </si>
  <si>
    <t>Crediti verso clienti</t>
  </si>
  <si>
    <t>Ratei e risconti attivi: di cui non finanziari</t>
  </si>
  <si>
    <t>Ratei e risconti attivi: di cui finanziari</t>
  </si>
  <si>
    <t>Debiti verso imprese controllate: di cui non finanziari</t>
  </si>
  <si>
    <t>Debiti verso imprese controllate: di cui finanziari</t>
  </si>
  <si>
    <t>Debiti verso imprese collegate: di cui non finanziari</t>
  </si>
  <si>
    <t>Debiti verso imprese collegate: di cui finanziari</t>
  </si>
  <si>
    <t>Debiti verso controllanti: di cui non finanziari</t>
  </si>
  <si>
    <t>Debiti verso controllanti: di cui finanziari</t>
  </si>
  <si>
    <t>Debiti verso imprese sottoposte al controllo delle controllanti: di cui non finanziari</t>
  </si>
  <si>
    <t>Debiti verso imprese sottoposte al controllo delle controllanti: di cui finanziari</t>
  </si>
  <si>
    <t>Altri debiti: di cui verso altre imprese del gruppo</t>
  </si>
  <si>
    <t>Altri debiti: di cui non finanziari</t>
  </si>
  <si>
    <t>Altri debiti: di cui finanziari</t>
  </si>
  <si>
    <t>Ratei e risconti passivi: di cui non finanziari</t>
  </si>
  <si>
    <t>Ratei e risconti passivi: di cui finanziari</t>
  </si>
  <si>
    <t>Natura MEF</t>
  </si>
  <si>
    <t>Attività MEF</t>
  </si>
  <si>
    <t>Descrizione Natura MEF</t>
  </si>
  <si>
    <t>Descrizione Attività MEF</t>
  </si>
  <si>
    <t>Criterio di ripartizione</t>
  </si>
  <si>
    <t>Etichette di riga</t>
  </si>
  <si>
    <t>Totale complessivo</t>
  </si>
  <si>
    <t>AD</t>
  </si>
  <si>
    <t>PE</t>
  </si>
  <si>
    <t>SC Approvv. e acquisti</t>
  </si>
  <si>
    <t>SC Trasporti e autoparco</t>
  </si>
  <si>
    <t>SC Logistica e magazzini</t>
  </si>
  <si>
    <t>SC Servizi immob. e facility management</t>
  </si>
  <si>
    <t>SC Servizi informatici</t>
  </si>
  <si>
    <t>SC Ricerca e sviluppo</t>
  </si>
  <si>
    <t>SC Ingegneria e di costruzione</t>
  </si>
  <si>
    <t>SC Servizi di telecomun.</t>
  </si>
  <si>
    <t>SC Servizi amm.vi e finanziari</t>
  </si>
  <si>
    <t>SC Organi legali e societari, alta direzione e staff centrali</t>
  </si>
  <si>
    <t>SC Servizi HR</t>
  </si>
  <si>
    <t>FOC Comm.le vendita gestione clientela</t>
  </si>
  <si>
    <t>FOC Servizi ausiliari alle attività</t>
  </si>
  <si>
    <t>FOC Servizi tecnici</t>
  </si>
  <si>
    <t>Valori non attribuibili</t>
  </si>
  <si>
    <t>Costi Pdz</t>
  </si>
  <si>
    <t>%</t>
  </si>
  <si>
    <t>Da CE</t>
  </si>
  <si>
    <t>B.9</t>
  </si>
  <si>
    <t>.01010103003</t>
  </si>
  <si>
    <t>Capitale sociale</t>
  </si>
  <si>
    <t>.01010401001</t>
  </si>
  <si>
    <t>.01010401002</t>
  </si>
  <si>
    <t>Riserva da utili di esercizio</t>
  </si>
  <si>
    <t>.01010701005</t>
  </si>
  <si>
    <t>Versamenti soci</t>
  </si>
  <si>
    <t>.01010701007</t>
  </si>
  <si>
    <t>Strumenti Finanziari Partecipativi BPM mutuo CDR</t>
  </si>
  <si>
    <t>.01010701008</t>
  </si>
  <si>
    <t>Strumenti Finanziari Partecipativi BPM mutuo compostaggio</t>
  </si>
  <si>
    <t>.01010701012</t>
  </si>
  <si>
    <t>Strumenti Finanziari Partecipativi BPM interessi + scoperto</t>
  </si>
  <si>
    <t>.01010701013</t>
  </si>
  <si>
    <t>Strumenti Finanziari Partecipativi 3i Engineering</t>
  </si>
  <si>
    <t>.01010701014</t>
  </si>
  <si>
    <t>Strumenti Finanziari Partecipativi A.M.V.</t>
  </si>
  <si>
    <t>.01010701015</t>
  </si>
  <si>
    <t>Strumenti Finanziari Partecipativi Agati</t>
  </si>
  <si>
    <t>.01010701016</t>
  </si>
  <si>
    <t>Strumenti Finanziari Partecipativi Agri.Re.Ve.Co</t>
  </si>
  <si>
    <t>.01010701017</t>
  </si>
  <si>
    <t>Strumenti Finanziari Partecipativi Agrinova</t>
  </si>
  <si>
    <t>.01010701018</t>
  </si>
  <si>
    <t>Strumenti Finanziari Partecipativi Alegas</t>
  </si>
  <si>
    <t>.01010701020</t>
  </si>
  <si>
    <t>Strumenti Finanziari Partecipativi Amag reti idriche</t>
  </si>
  <si>
    <t>.01010701021</t>
  </si>
  <si>
    <t>Strumenti Finanziari Partecipativi A.M.A.G. spa</t>
  </si>
  <si>
    <t>.01010701022</t>
  </si>
  <si>
    <t>Strumenti Finanziari Partecipativi Ambiente srl</t>
  </si>
  <si>
    <t>.01010701023</t>
  </si>
  <si>
    <t>Strumenti Finanziari Partecipativi Anaergia Orex</t>
  </si>
  <si>
    <t>.01010701024</t>
  </si>
  <si>
    <t>Strumenti Finanziari Partecipativi A.R. srl</t>
  </si>
  <si>
    <t>.01010701025</t>
  </si>
  <si>
    <t>Strumenti Finanziari Partecipativi Arcadia</t>
  </si>
  <si>
    <t>.01010701026</t>
  </si>
  <si>
    <t>Strumenti Finanziari Partecipativi Avv. Gariglio Alessandro</t>
  </si>
  <si>
    <t>.01010701027</t>
  </si>
  <si>
    <t>Strumenti Finanziari Partecipativi St.leg. Roppo Canepa</t>
  </si>
  <si>
    <t>.01010701028</t>
  </si>
  <si>
    <t>Strumenti Finanziari Partecipativi Aziend. Osped. Ant.Bia.Ces.</t>
  </si>
  <si>
    <t>.01010701029</t>
  </si>
  <si>
    <t>Strumenti Finanziari Partecipativi Big Truck</t>
  </si>
  <si>
    <t>.01010701030</t>
  </si>
  <si>
    <t>Strumenti Finanziari Partecipativi Bioland</t>
  </si>
  <si>
    <t>.01010701031</t>
  </si>
  <si>
    <t>Strumenti Finanziari Partecipativi Bra-mac Service</t>
  </si>
  <si>
    <t>.01010701032</t>
  </si>
  <si>
    <t>Strumenti Finanziari Partecipativi Brugo Pier Antonio</t>
  </si>
  <si>
    <t>.01010701033</t>
  </si>
  <si>
    <t>Strumenti Finanziari Partecipativi C.G.T.</t>
  </si>
  <si>
    <t>.01010701034</t>
  </si>
  <si>
    <t>Strumenti Finanziari Partecipativi Carin sas</t>
  </si>
  <si>
    <t>.01010701035</t>
  </si>
  <si>
    <t>Strumenti Finanziari Partecipativi Casa del Cuscinetto</t>
  </si>
  <si>
    <t>.01010701037</t>
  </si>
  <si>
    <t>Strumenti Finanziari Partecipativi Cesaro Mac Import</t>
  </si>
  <si>
    <t>.01010701038</t>
  </si>
  <si>
    <t>Strumenti Finanziari Partecipativi Cogo Bilance</t>
  </si>
  <si>
    <t>.01010701039</t>
  </si>
  <si>
    <t>Strumenti Finanziari Partecipativi Comeco Ambiente</t>
  </si>
  <si>
    <t>.01010701040</t>
  </si>
  <si>
    <t>Strumenti Finanziari Partecipativi Cometra srl</t>
  </si>
  <si>
    <t>.01010701041</t>
  </si>
  <si>
    <t>Strumenti Finanziari Partecipativi Confservizi</t>
  </si>
  <si>
    <t>.01010701042</t>
  </si>
  <si>
    <t>Strumenti Finanziari Partecipativi Conqord Oil</t>
  </si>
  <si>
    <t>.01010701043</t>
  </si>
  <si>
    <t>Strumenti Finanziari Partecipativi Cons.Agrario Piem. Occidentale</t>
  </si>
  <si>
    <t>.01010701044</t>
  </si>
  <si>
    <t>Strumenti Finanziari Partecipativi Consorzio Energal</t>
  </si>
  <si>
    <t>.01010701045</t>
  </si>
  <si>
    <t>Strumenti Finanziari Partecipativi Copisteria Duomo</t>
  </si>
  <si>
    <t>.01010701046</t>
  </si>
  <si>
    <t>Strumenti Finanziari Partecipativi Croce Rossa Italiana</t>
  </si>
  <si>
    <t>.01010701047</t>
  </si>
  <si>
    <t>Strumenti Finanziari Partecipativi D3 Pneumatici</t>
  </si>
  <si>
    <t>.01010701048</t>
  </si>
  <si>
    <t>Strumenti Finanziari Partecipativi Day Service</t>
  </si>
  <si>
    <t>.01010701049</t>
  </si>
  <si>
    <t>Strumenti Finanziari Partecipativi Ecò srl</t>
  </si>
  <si>
    <t>.01010701050</t>
  </si>
  <si>
    <t>Strumenti Finanziari Partecipativi EI&amp;RE srl</t>
  </si>
  <si>
    <t>.01010701051</t>
  </si>
  <si>
    <t>Strumenti Finanziari Partecipativi Ellisse</t>
  </si>
  <si>
    <t>.01010701052</t>
  </si>
  <si>
    <t>Strumenti Finanziari Partecipativi E-Distribuzione</t>
  </si>
  <si>
    <t>.01010701053</t>
  </si>
  <si>
    <t>Strumenti Finanziari Partecipativi Enel Energia</t>
  </si>
  <si>
    <t>.01010701054</t>
  </si>
  <si>
    <t>Strumenti Finanziari Partecipativi Eurochem</t>
  </si>
  <si>
    <t>.01010701055</t>
  </si>
  <si>
    <t>Strumenti Finanziari Partecipativi Euroimpresa</t>
  </si>
  <si>
    <t>.01010701056</t>
  </si>
  <si>
    <t>Strumenti Finanziari Partecipativi Exergia</t>
  </si>
  <si>
    <t>.01010701057</t>
  </si>
  <si>
    <t>Strumenti Finanziari Partecipativi F.G.F. Ambiente</t>
  </si>
  <si>
    <t>.01010701058</t>
  </si>
  <si>
    <t>Strumenti Finanziari Partecipativi Firpo Giuseppe</t>
  </si>
  <si>
    <t>.01010701059</t>
  </si>
  <si>
    <t>Strumenti Finanziari Partecipativi geom. Bocchio Riccardo</t>
  </si>
  <si>
    <t>.01010701060</t>
  </si>
  <si>
    <t>Strumenti Finanziari Partecipativi G.S.E.</t>
  </si>
  <si>
    <t>.01010701061</t>
  </si>
  <si>
    <t>Strumenti Finanziari Partecipativi Gestione Acqua</t>
  </si>
  <si>
    <t>.01010701062</t>
  </si>
  <si>
    <t>Strumenti Finanziari Partecipativi Global Safety srl</t>
  </si>
  <si>
    <t>.01010701063</t>
  </si>
  <si>
    <t>Strumenti Finanziari Partecipativi Gruppo Mario Saviola</t>
  </si>
  <si>
    <t>.01010701064</t>
  </si>
  <si>
    <t>Strumenti Finanziari Partecipativi Gruppo Orma</t>
  </si>
  <si>
    <t>.01010701065</t>
  </si>
  <si>
    <t>Strumenti Finanziari Partecipativi Gruppo Salteco</t>
  </si>
  <si>
    <t>.01010701066</t>
  </si>
  <si>
    <t>Strumenti Finanziari Partecipativi Restiani</t>
  </si>
  <si>
    <t>.01010701067</t>
  </si>
  <si>
    <t>Strumenti Finanziari Partecipativi Hilti Italia</t>
  </si>
  <si>
    <t>.01010701068</t>
  </si>
  <si>
    <t>Strumenti Finanziari Partecipativi Idrogeolab</t>
  </si>
  <si>
    <t>.01010701070</t>
  </si>
  <si>
    <t>Strumenti Finanziari Partecipativi ing. Guido Anelli</t>
  </si>
  <si>
    <t>.01010701071</t>
  </si>
  <si>
    <t>Strumenti Finanziari Partecipativi Iren Laboratori</t>
  </si>
  <si>
    <t>.01010701072</t>
  </si>
  <si>
    <t>Strumenti Finanziari Partecipativi Iren Mercato spa</t>
  </si>
  <si>
    <t>.01010701073</t>
  </si>
  <si>
    <t>Strumenti Finanziari Partecipativi Italcom</t>
  </si>
  <si>
    <t>.01010701074</t>
  </si>
  <si>
    <t>Strumenti Finanziari Partecipativi Koster</t>
  </si>
  <si>
    <t>.01010701075</t>
  </si>
  <si>
    <t>Strumenti Finanziari Partecipativi La Pantera</t>
  </si>
  <si>
    <t>.01010701076</t>
  </si>
  <si>
    <t>Strumenti Finanziari Partecipativi Lab Analysis</t>
  </si>
  <si>
    <t>.01010701078</t>
  </si>
  <si>
    <t>Strumenti Finanziari Partecipativi Magifer</t>
  </si>
  <si>
    <t>.01010701079</t>
  </si>
  <si>
    <t>Strumenti Finanziari Partecipativi Marazzato</t>
  </si>
  <si>
    <t>.01010701080</t>
  </si>
  <si>
    <t>Strumenti Finanziari Partecipativi Marcopolo Engineering</t>
  </si>
  <si>
    <t>.01010701081</t>
  </si>
  <si>
    <t>Strumenti Finanziari Partecipativi Marinvan Industries</t>
  </si>
  <si>
    <t>.01010701082</t>
  </si>
  <si>
    <t>Strumenti Finanziari Partecipativi Marivan sas</t>
  </si>
  <si>
    <t>.01010701083</t>
  </si>
  <si>
    <t>Strumenti Finanziari Partecipativi Mediagraphic</t>
  </si>
  <si>
    <t>.01010701084</t>
  </si>
  <si>
    <t>Strumenti Finanziari Partecipativi Mewa</t>
  </si>
  <si>
    <t>.01010701085</t>
  </si>
  <si>
    <t>Strumenti Finanziari Partecipativi MVF srl</t>
  </si>
  <si>
    <t>.01010701086</t>
  </si>
  <si>
    <t>Strumenti Finanziari Partecipativi Nieddu Engineering</t>
  </si>
  <si>
    <t>.01010701087</t>
  </si>
  <si>
    <t>Strumenti Finanziari Partecipativi Openjobmetis</t>
  </si>
  <si>
    <t>.01010701088</t>
  </si>
  <si>
    <t>Strumenti Finanziari Partecipativi ORSI srl</t>
  </si>
  <si>
    <t>.01010701089</t>
  </si>
  <si>
    <t>Strumenti Finanziari Partecipativi Arch. Enrico Pelizzone</t>
  </si>
  <si>
    <t>.01010701090</t>
  </si>
  <si>
    <t>Strumenti Finanziari Partecipativi Plasteuropa</t>
  </si>
  <si>
    <t>.01010701091</t>
  </si>
  <si>
    <t>Strumenti Finanziari Partecipativi Pozzoli</t>
  </si>
  <si>
    <t>.01010701092</t>
  </si>
  <si>
    <t>Strumenti Finanziari Partecipativi Progress</t>
  </si>
  <si>
    <t>.01010701093</t>
  </si>
  <si>
    <t>Strumenti Finanziari Partecipativi Protezione Ambientale</t>
  </si>
  <si>
    <t>.01010701094</t>
  </si>
  <si>
    <t>Strumenti Finanziari Partecipativi Prtime</t>
  </si>
  <si>
    <t>.01010701095</t>
  </si>
  <si>
    <t>Strumenti Finanziari Partecipativi R.S.T. srl</t>
  </si>
  <si>
    <t>.01010701096</t>
  </si>
  <si>
    <t>Strumenti Finanziari Partecipativi Raeeman</t>
  </si>
  <si>
    <t>.01010701097</t>
  </si>
  <si>
    <t>Strumenti Finanziari Partecipativi RE-fab in liquidazione</t>
  </si>
  <si>
    <t>.01010701098</t>
  </si>
  <si>
    <t>Strumenti Finanziari Partecipativi Ressia Gian Pietro</t>
  </si>
  <si>
    <t>.01010701099</t>
  </si>
  <si>
    <t>Strumenti Finanziari Partecipativi Ria Grant Thornton</t>
  </si>
  <si>
    <t>.01010701100</t>
  </si>
  <si>
    <t>Strumenti Finanziari Partecipativi Rina Service spa</t>
  </si>
  <si>
    <t>.01010701101</t>
  </si>
  <si>
    <t>Strumenti Finanziari Partecipativi Roby Scavi</t>
  </si>
  <si>
    <t>.01010701102</t>
  </si>
  <si>
    <t>Strumenti Finanziari Partecipativi RS Components</t>
  </si>
  <si>
    <t>.01010701103</t>
  </si>
  <si>
    <t>Strumenti Finanziari Partecipativi S.A.P.</t>
  </si>
  <si>
    <t>.01010701104</t>
  </si>
  <si>
    <t>Strumenti Finanziari Partecipativi S.i.d.a.m. srl</t>
  </si>
  <si>
    <t>.01010701105</t>
  </si>
  <si>
    <t>Strumenti Finanziari Partecipativi Slim srl</t>
  </si>
  <si>
    <t>.01010701106</t>
  </si>
  <si>
    <t>Strumenti Finanziari Partecipativi Sacchi Giuseppe spa</t>
  </si>
  <si>
    <t>.01010701107</t>
  </si>
  <si>
    <t>Strumenti Finanziari Partecipativi Savian Michele</t>
  </si>
  <si>
    <t>.01010701108</t>
  </si>
  <si>
    <t>Strumenti Finanziari Partecipativi Scarazzini F.lli Testa</t>
  </si>
  <si>
    <t>.01010701109</t>
  </si>
  <si>
    <t>Strumenti Finanziari Partecipativi Secit in liquidazione</t>
  </si>
  <si>
    <t>.01010701110</t>
  </si>
  <si>
    <t>Strumenti Finanziari Partecipativi SIAL srl</t>
  </si>
  <si>
    <t>.01010701111</t>
  </si>
  <si>
    <t>Strumenti Finanziari Partecipativi Sisea srl</t>
  </si>
  <si>
    <t>.01010701112</t>
  </si>
  <si>
    <t>Strumenti Finanziari Partecipativi Soleroi scarl</t>
  </si>
  <si>
    <t>.01010701113</t>
  </si>
  <si>
    <t>Strumenti Finanziari Partecipativi SRT SPA</t>
  </si>
  <si>
    <t>.01010701114</t>
  </si>
  <si>
    <t>Strumenti Finanziari Partecipativi Stylgrafix Italiana</t>
  </si>
  <si>
    <t>.01010701115</t>
  </si>
  <si>
    <t>Strumenti Finanziari Partecipativi Tanit</t>
  </si>
  <si>
    <t>.01010701117</t>
  </si>
  <si>
    <t>Strumenti Finanziari Partecipativi Tecno Group</t>
  </si>
  <si>
    <t>.01010701118</t>
  </si>
  <si>
    <t>Strumenti Finanziari Partecipativi Tecnosuolo</t>
  </si>
  <si>
    <t>.01010701119</t>
  </si>
  <si>
    <t>Strumenti Finanziari Partecipativi Tim spa</t>
  </si>
  <si>
    <t>.01010701120</t>
  </si>
  <si>
    <t>Strumenti Finanziari Partecipativi Telecomunicazioni e Dati</t>
  </si>
  <si>
    <t>.01010701121</t>
  </si>
  <si>
    <t>Strumenti Finanziari Partecipativi Termosanitaria</t>
  </si>
  <si>
    <t>.01010701122</t>
  </si>
  <si>
    <t>Strumenti Finanziari Partecipativi Thyssengroup Elevator</t>
  </si>
  <si>
    <t>.01010701123</t>
  </si>
  <si>
    <t>Strumenti Finanziari Partecipativi Unicredit Leasing</t>
  </si>
  <si>
    <t>.01010701124</t>
  </si>
  <si>
    <t>Strumenti Finanziari Partecipativi Valli Gestioni Ambientali</t>
  </si>
  <si>
    <t>.01010701125</t>
  </si>
  <si>
    <t>Strumenti Finanziari Partecipativi Vescovo Romano</t>
  </si>
  <si>
    <t>.01010701126</t>
  </si>
  <si>
    <t>Strumenti Finanziari Partecipativi Vivai Barretta Garden</t>
  </si>
  <si>
    <t>.01010701127</t>
  </si>
  <si>
    <t>Strumenti Finanziari Partecipativi WKI</t>
  </si>
  <si>
    <t>.01010701128</t>
  </si>
  <si>
    <t>Strumenti Finanziari Partecipativi Dr. Giacchetti Alessandro</t>
  </si>
  <si>
    <t>.01010701129</t>
  </si>
  <si>
    <t>Strumenti Finanziari Partecipativi CCIAA Alessandria</t>
  </si>
  <si>
    <t>.01010701130</t>
  </si>
  <si>
    <t>Strumenti Finanziari Partecipativi Utilitalia</t>
  </si>
  <si>
    <t>.01010701131</t>
  </si>
  <si>
    <t>Strumenti Finanziari Partecipativi Rela Broker</t>
  </si>
  <si>
    <t>.01010701132</t>
  </si>
  <si>
    <t>Strumenti Finanziari Partecipativi Eredi Fulvio Delucchi</t>
  </si>
  <si>
    <t>.01010701133</t>
  </si>
  <si>
    <t>Strumenti Finanziari Partecipativi Ressia per Equitalia</t>
  </si>
  <si>
    <t>.01010701134</t>
  </si>
  <si>
    <t>Strumenti Finanziari Partecipativi Città di Alessandria</t>
  </si>
  <si>
    <t>.01010701135</t>
  </si>
  <si>
    <t>Strumenti Finanziari Partecipativi Comune di Quargnento</t>
  </si>
  <si>
    <t>.01010701136</t>
  </si>
  <si>
    <t>Strumenti Finanziari Partecipativi Comune di Solero</t>
  </si>
  <si>
    <t>.01010701137</t>
  </si>
  <si>
    <t>Strumenti Finanziari Partecipativi Provincia di Alessandri al. 24</t>
  </si>
  <si>
    <t>.01010701138</t>
  </si>
  <si>
    <t>Strumenti Finanziari Partecipativi Provincia di Alessandri al. 39</t>
  </si>
  <si>
    <t>.01010701139</t>
  </si>
  <si>
    <t>Strumenti Finanziari Partecipativi Cassa Depositi e Prestiti</t>
  </si>
  <si>
    <t>.01010701140</t>
  </si>
  <si>
    <t>Strumenti Finanziari Partecipativi CDP MEF</t>
  </si>
  <si>
    <t>.01010701141</t>
  </si>
  <si>
    <t>Strumenti Finanziari Partecipativi Avvocato Giulia Boccassi</t>
  </si>
  <si>
    <t>.01010701143</t>
  </si>
  <si>
    <t>Strumenti Finanziari Partecipativi Dr. Vincenzo Straneo</t>
  </si>
  <si>
    <t>.01010701144</t>
  </si>
  <si>
    <t>Strumenti Finanziari Partecipativi Dott.ssa Maria Rosa Gheido</t>
  </si>
  <si>
    <t>.01010701145</t>
  </si>
  <si>
    <t>Strumenti Finanziari Partecipativi Dott.ssa Zunino Marica</t>
  </si>
  <si>
    <t>.01010701146</t>
  </si>
  <si>
    <t>Strumenti Finanziari Partecipativi Geom Ferro Marco</t>
  </si>
  <si>
    <t>.01010701147</t>
  </si>
  <si>
    <t>Strumenti Finanziari Partecipativi Ing. Bina Stefano</t>
  </si>
  <si>
    <t>.01010701148</t>
  </si>
  <si>
    <t>Strumenti Finanziari Partecipativi Ingegneria Ambientale</t>
  </si>
  <si>
    <t>.01010701149</t>
  </si>
  <si>
    <t>Strumenti Finanziari Partecipativi Seiduesei di Pruzzo Furio</t>
  </si>
  <si>
    <t>.01010701151</t>
  </si>
  <si>
    <t>Strumenti Finanziari Partecipativi Commercialisti Associati</t>
  </si>
  <si>
    <t>.01010701152</t>
  </si>
  <si>
    <t>Strumenti Finanziari Partecipativi Notaio Mariano</t>
  </si>
  <si>
    <t>.01010701153</t>
  </si>
  <si>
    <t>Strumenti Finanziari Partecipativi St.Tec. Geom Russo</t>
  </si>
  <si>
    <t>.01010701154</t>
  </si>
  <si>
    <t>Strumenti Finanziari Partecipativi Avvocato Crivelli Marisa</t>
  </si>
  <si>
    <t>.01010701155</t>
  </si>
  <si>
    <t>Strumenti Finanziari Partecipativi Avvocato Marco Comaschi</t>
  </si>
  <si>
    <t>.01010701156</t>
  </si>
  <si>
    <t>Strumenti Finanziari Partecipativi Avvocato Luca Gastini</t>
  </si>
  <si>
    <t>.01010701157</t>
  </si>
  <si>
    <t>Strumenti Finanziari Partecipativi Amag Ambiente</t>
  </si>
  <si>
    <t>.01010701158</t>
  </si>
  <si>
    <t>Strumenti Finanziari Partecipativi Asperia</t>
  </si>
  <si>
    <t>.01010701159</t>
  </si>
  <si>
    <t>Strumenti Finanziari Partecipativi Isal</t>
  </si>
  <si>
    <t>.01010701160</t>
  </si>
  <si>
    <t>Strumenti Finanziari Partecipativi Wind 3 spa</t>
  </si>
  <si>
    <t>.01010701161</t>
  </si>
  <si>
    <t>Strumenti Finanziari Partecipativi Omis Unipersonale</t>
  </si>
  <si>
    <t>.01010701162</t>
  </si>
  <si>
    <t>Strumenti Finanziari Partecipativi Inps sede di Alessandria</t>
  </si>
  <si>
    <t>.01010701163</t>
  </si>
  <si>
    <t>Strumenti Finanziari Partecipativi Aisa</t>
  </si>
  <si>
    <t>.01010701164</t>
  </si>
  <si>
    <t>Strumenti Finanziari Partecipativi Orion70 srl</t>
  </si>
  <si>
    <t>.01010701165</t>
  </si>
  <si>
    <t>Strumenti Finanziari Partecipativi Alpi Acque</t>
  </si>
  <si>
    <t>.01010701166</t>
  </si>
  <si>
    <t>Strumenti Finanziari Partecipativi fallimento Fratelli Maranzana</t>
  </si>
  <si>
    <t>.01010701167</t>
  </si>
  <si>
    <t>Strumenti Finanziari Partecipativi CREDIT AGRICOLE prima pioggia</t>
  </si>
  <si>
    <t>.01010701168</t>
  </si>
  <si>
    <t>Strumenti Finanziari Partecipativi CREDIT AGRICOLE rivoltatrice</t>
  </si>
  <si>
    <t>.01010701169</t>
  </si>
  <si>
    <t>Strumenti Finanziari Partecipativi Lifeanalytics Torino</t>
  </si>
  <si>
    <t>.01010701170</t>
  </si>
  <si>
    <t>Strumenti Finanziari Partecipativi Telos GS SpA</t>
  </si>
  <si>
    <t>.01010702002</t>
  </si>
  <si>
    <t>Contributo conta capitale regione</t>
  </si>
  <si>
    <t>.01010899008</t>
  </si>
  <si>
    <t>Perdita esercizi 2017 e 2018 riportata a nuovo</t>
  </si>
  <si>
    <t>.01020101002</t>
  </si>
  <si>
    <t>Fondo trattamento fine rapporto dal 20/07/2018</t>
  </si>
  <si>
    <t>.01020301003</t>
  </si>
  <si>
    <t>Fondo post mortem Castelceriolo</t>
  </si>
  <si>
    <t>.01020301005</t>
  </si>
  <si>
    <t>Fondo post mortem Mugarone</t>
  </si>
  <si>
    <t>.01020301006</t>
  </si>
  <si>
    <t>Fondo post mortem Solero</t>
  </si>
  <si>
    <t>.01020301009</t>
  </si>
  <si>
    <t>Fondo rischi 231</t>
  </si>
  <si>
    <t>.01020301012</t>
  </si>
  <si>
    <t>Fondo rischi su contenziono in corso</t>
  </si>
  <si>
    <t>.01020301016</t>
  </si>
  <si>
    <t>Fondo spese di procedura</t>
  </si>
  <si>
    <t>.01020301018</t>
  </si>
  <si>
    <t>F.do interessi legali maturati post apertura concordato</t>
  </si>
  <si>
    <t>.01020301021</t>
  </si>
  <si>
    <t>Fondo giacenza rifiuti al 31 dicembre</t>
  </si>
  <si>
    <t>.01020301004</t>
  </si>
  <si>
    <t>Fondo vertenze in corso</t>
  </si>
  <si>
    <t>.01050101021</t>
  </si>
  <si>
    <t>Debito chir.mutuo Credit Agricole prima vasca al 19/07/2018</t>
  </si>
  <si>
    <t>.01050101022</t>
  </si>
  <si>
    <t>Debito chir.mutuo Credit Agricole rivoltatrice al 19/07/2018</t>
  </si>
  <si>
    <t>.01050101023</t>
  </si>
  <si>
    <t>Debito chir. Fineuro ex mutuo BPM impianto compostaggio</t>
  </si>
  <si>
    <t>.01050101024</t>
  </si>
  <si>
    <t>Debito chir. Fineuro ex mutuo BPM CDR</t>
  </si>
  <si>
    <t>.01050201013</t>
  </si>
  <si>
    <t>Debiti chir.Cassa Depositi e prestiti al 19/07/2018</t>
  </si>
  <si>
    <t>.01050201014</t>
  </si>
  <si>
    <t>Debiti chir.CDP trasperito al MEF al 19/07/2018</t>
  </si>
  <si>
    <t>.01050201015</t>
  </si>
  <si>
    <t>Debiti chir. Città di Alessandria escussione fidejussione</t>
  </si>
  <si>
    <t>.04050101001</t>
  </si>
  <si>
    <t>Fornitori</t>
  </si>
  <si>
    <t>.04050101002</t>
  </si>
  <si>
    <t>Debito chirogr. 3i Engineering al 19/07/2018</t>
  </si>
  <si>
    <t>.04050101003</t>
  </si>
  <si>
    <t>Debito chirogr. A.M.V. al 19/07/2018</t>
  </si>
  <si>
    <t>.04050101005</t>
  </si>
  <si>
    <t>Debito chirogr. Agati al 19/07/2018</t>
  </si>
  <si>
    <t>.04050101007</t>
  </si>
  <si>
    <t>Debito chirogr. Agri RE.VE.CO al 19/07/2018</t>
  </si>
  <si>
    <t>.04050101008</t>
  </si>
  <si>
    <t>Debito chirogr. Agrinova al 19/07/2018</t>
  </si>
  <si>
    <t>.04050101009</t>
  </si>
  <si>
    <t>Debito chirogr. Alegas al 19/07/2018</t>
  </si>
  <si>
    <t>.04050101013</t>
  </si>
  <si>
    <t>Debito chirogr. Anaergia al 19/07/2018</t>
  </si>
  <si>
    <t>.04050101015</t>
  </si>
  <si>
    <t>Debito chirogr. AR al 19/07/2018</t>
  </si>
  <si>
    <t>.04050101017</t>
  </si>
  <si>
    <t>Debito chirogr. Arcadia al 19/07/2018</t>
  </si>
  <si>
    <t>.04050101018</t>
  </si>
  <si>
    <t>Debito chirogr. Az.Osped.Ant.Bia.Ces. al 19/07/2018</t>
  </si>
  <si>
    <t>.04050101019</t>
  </si>
  <si>
    <t>Debito chirogr. Big Truck al 19/07/2018</t>
  </si>
  <si>
    <t>.04050101020</t>
  </si>
  <si>
    <t>Debito chirogr. Bioland al 19/07/2018</t>
  </si>
  <si>
    <t>.04050101021</t>
  </si>
  <si>
    <t>Debito chirogr. Bra-mac Service al 19/07/2018</t>
  </si>
  <si>
    <t>.04050101022</t>
  </si>
  <si>
    <t>Debito chirogr. Brugo Pier Antonio al 19/07/2018</t>
  </si>
  <si>
    <t>.04050101023</t>
  </si>
  <si>
    <t>Debito chirogr. C.G.T. al 19/07/2018</t>
  </si>
  <si>
    <t>.04050101024</t>
  </si>
  <si>
    <t>Debito chirogr. Carin s.a.s. al 19/07/2018</t>
  </si>
  <si>
    <t>.04050101025</t>
  </si>
  <si>
    <t>Debito chirogr. Casa del Cuscinetto al 19/07/2018</t>
  </si>
  <si>
    <t>.04050101027</t>
  </si>
  <si>
    <t>Debito chirogr. Cesaro Mac Import al 19/07/2018</t>
  </si>
  <si>
    <t>.04050101028</t>
  </si>
  <si>
    <t>Debito chirogr. Cogo Bilance al 19/07/2018</t>
  </si>
  <si>
    <t>.04050101029</t>
  </si>
  <si>
    <t>Debito chirogr. Comeco Ambiente al 19/07/2018</t>
  </si>
  <si>
    <t>.04050101031</t>
  </si>
  <si>
    <t>Debito chirogr. Cometra al 19/07/2018</t>
  </si>
  <si>
    <t>.04050101032</t>
  </si>
  <si>
    <t>Debito chirogr. Confservizi al 19/07/2018</t>
  </si>
  <si>
    <t>.04050101034</t>
  </si>
  <si>
    <t>Debito chirogr. Q8oils Italia al 19/07/2018</t>
  </si>
  <si>
    <t>.04050101035</t>
  </si>
  <si>
    <t>Debito chirogr. Consorzio Agrario al 19/07/2018</t>
  </si>
  <si>
    <t>.04050101036</t>
  </si>
  <si>
    <t>Debito chirogr. Consorzio Energal al 19/07/2018</t>
  </si>
  <si>
    <t>.04050101037</t>
  </si>
  <si>
    <t>Debito chirogr. Copisteria Duomo al 19/07/2018</t>
  </si>
  <si>
    <t>.04050101038</t>
  </si>
  <si>
    <t>Debito chirogr. Croce Rossa Italiana al 19/07/2018</t>
  </si>
  <si>
    <t>.04050101039</t>
  </si>
  <si>
    <t>Debito chirogr. D3 Pneumatici al 19/07/2018</t>
  </si>
  <si>
    <t>.04050101040</t>
  </si>
  <si>
    <t>Debito chirogr. Day Ristorsevice al 19/07/2018</t>
  </si>
  <si>
    <t>.04050101041</t>
  </si>
  <si>
    <t>Debito chirogr. Ecò al 19/07/2018</t>
  </si>
  <si>
    <t>.04050101042</t>
  </si>
  <si>
    <t>Debito chirogr. EI&amp;RE al 19/07/2018</t>
  </si>
  <si>
    <t>.04050101044</t>
  </si>
  <si>
    <t>Debito chirogr. Ellisse srl al 19/07/2018</t>
  </si>
  <si>
    <t>.04050101045</t>
  </si>
  <si>
    <t>Debito chirogr. E.Distribuzione al 19/07/2018</t>
  </si>
  <si>
    <t>.04050101046</t>
  </si>
  <si>
    <t>Debito chirogr. Enel Energia al 19/07/2018</t>
  </si>
  <si>
    <t>.04050101047</t>
  </si>
  <si>
    <t>Debito chirogr. Eurochem Italia al 19/07/2018</t>
  </si>
  <si>
    <t>.04050101048</t>
  </si>
  <si>
    <t>Debito chirogr. Euroimpresa srl al 19/07/2018</t>
  </si>
  <si>
    <t>.04050101050</t>
  </si>
  <si>
    <t>Debito chirogr. Exergia al 19/07/2018</t>
  </si>
  <si>
    <t>.04050101052</t>
  </si>
  <si>
    <t>Debito chirogr. F.G.F. Ambiente al 19/07/2018</t>
  </si>
  <si>
    <t>.04050101053</t>
  </si>
  <si>
    <t>Debito chirogr. Firpo Giuseppe al 19/07/2018</t>
  </si>
  <si>
    <t>.04050101055</t>
  </si>
  <si>
    <t>Debito chirogr. G.S.E. al 19/07/2018</t>
  </si>
  <si>
    <t>.04050101056</t>
  </si>
  <si>
    <t>Debito privil. G.S.E. al 19/07/2018</t>
  </si>
  <si>
    <t>.04050101057</t>
  </si>
  <si>
    <t>Debito chirogr. Gestione Acqua al 19/07/2018</t>
  </si>
  <si>
    <t>.04050101059</t>
  </si>
  <si>
    <t>Debito chirogr. Global Safety al 19/07/2018</t>
  </si>
  <si>
    <t>.04050101061</t>
  </si>
  <si>
    <t>Debito chirogr. Gruppo Mario Saviola al 19/07/2018</t>
  </si>
  <si>
    <t>.04050101062</t>
  </si>
  <si>
    <t>Debito chirogr. Gruppo Orma al 19/07/2018</t>
  </si>
  <si>
    <t>.04050101064</t>
  </si>
  <si>
    <t>Debito chirogr. Gruppo Salteco al 19/07/2018</t>
  </si>
  <si>
    <t>.04050101066</t>
  </si>
  <si>
    <t>Debito chirogr. Magifer al 19/07/2018</t>
  </si>
  <si>
    <t>.04050101070</t>
  </si>
  <si>
    <t>Debito chirogr. Hilti Italia al 19/07/2018</t>
  </si>
  <si>
    <t>.04050101071</t>
  </si>
  <si>
    <t>Debito chirogr. Idrogeolab al 19/07/2018</t>
  </si>
  <si>
    <t>.04050101072</t>
  </si>
  <si>
    <t>Debito chirogr. Impresa Zucchetto al 19/07/2018</t>
  </si>
  <si>
    <t>.04050101074</t>
  </si>
  <si>
    <t>Debito chirogr. Iren Laboratori al 19/07/2018</t>
  </si>
  <si>
    <t>.04050101076</t>
  </si>
  <si>
    <t>Debito chirogr. Iren Mercato al 19/07/2018</t>
  </si>
  <si>
    <t>.04050101077</t>
  </si>
  <si>
    <t>Debito chirogr. Italcom al 19/07/2018</t>
  </si>
  <si>
    <t>.04050101079</t>
  </si>
  <si>
    <t>Debito chirogr. Koster al 19/07/2018</t>
  </si>
  <si>
    <t>.04050101081</t>
  </si>
  <si>
    <t>Debito chirogr. La Pantera  al 19/07/2018</t>
  </si>
  <si>
    <t>.04050101082</t>
  </si>
  <si>
    <t>Debito chirogr. Lab Analysis al 19/07/2018</t>
  </si>
  <si>
    <t>.04050101085</t>
  </si>
  <si>
    <t>Debito chirogr. Marazzato al 19/07/2018</t>
  </si>
  <si>
    <t>.04050101087</t>
  </si>
  <si>
    <t>Debito chirogr. Marcopolo Engineering al 19/07/2018</t>
  </si>
  <si>
    <t>.04050101089</t>
  </si>
  <si>
    <t>Debito chirogr. Marivan Industries al 19/07/2018</t>
  </si>
  <si>
    <t>.04050101091</t>
  </si>
  <si>
    <t>Debito chirogr. Marivan sas al 19/07/2018</t>
  </si>
  <si>
    <t>.04050101093</t>
  </si>
  <si>
    <t>Debito chirogr. Mediagraphic al 19/07/2018</t>
  </si>
  <si>
    <t>.04050101094</t>
  </si>
  <si>
    <t>Debito chirogr. Mewa al 19/07/2018</t>
  </si>
  <si>
    <t>.04050101096</t>
  </si>
  <si>
    <t>Debito chirogr. MVF al 19/07/2018</t>
  </si>
  <si>
    <t>.04050101097</t>
  </si>
  <si>
    <t>Debito chirogr. Nieddu Engineering al 19/07/2018</t>
  </si>
  <si>
    <t>.04050101098</t>
  </si>
  <si>
    <t>Debito chirogr. ORSI al 19/07/2018</t>
  </si>
  <si>
    <t>.04050101100</t>
  </si>
  <si>
    <t>Debito chirogr. Plasteuropa al 19/07/2018</t>
  </si>
  <si>
    <t>.04050101102</t>
  </si>
  <si>
    <t>Debito chirogr. Pozzoli al 19/07/2018</t>
  </si>
  <si>
    <t>.04050101103</t>
  </si>
  <si>
    <t>Debito chirogr. Progress al 19/07/2018</t>
  </si>
  <si>
    <t>.04050101105</t>
  </si>
  <si>
    <t>Debito chirogr. Protezione Ambientale al 19/07/2018</t>
  </si>
  <si>
    <t>.04050101107</t>
  </si>
  <si>
    <t>Debito chirogr. Prtime al 19/07/2018</t>
  </si>
  <si>
    <t>.04050101108</t>
  </si>
  <si>
    <t>Debito chirogr. R.S.T. al 19/07/2018</t>
  </si>
  <si>
    <t>.04050101109</t>
  </si>
  <si>
    <t>Debito chirogr. Raee Man al 19/07/2018</t>
  </si>
  <si>
    <t>.04050101110</t>
  </si>
  <si>
    <t>Debito chirogr. Re-fab srl liquidazione al 19/07/2018</t>
  </si>
  <si>
    <t>.04050101111</t>
  </si>
  <si>
    <t>Debito privil. Re-fab srl liquidazione al 19/07/2018</t>
  </si>
  <si>
    <t>.04050101112</t>
  </si>
  <si>
    <t>Debito chirogr. Ressia al 19/07/2018</t>
  </si>
  <si>
    <t>.04050101114</t>
  </si>
  <si>
    <t>Debito chirogr. Ria Grant Torthon al 19/07/2018</t>
  </si>
  <si>
    <t>.04050101115</t>
  </si>
  <si>
    <t>Debito chirogr. Rina Service al 19/07/2018</t>
  </si>
  <si>
    <t>.04050101116</t>
  </si>
  <si>
    <t>Debito chirogr. Roby Scavi al 19/07/2018</t>
  </si>
  <si>
    <t>.04050101118</t>
  </si>
  <si>
    <t>Debito chirogr. RS Components al 19/07/2018</t>
  </si>
  <si>
    <t>.04050101119</t>
  </si>
  <si>
    <t>Debito chirogr. SAP srl al 19/07/2018</t>
  </si>
  <si>
    <t>.04050101121</t>
  </si>
  <si>
    <t>Debito chirogr. Sidam al 19/07/2018</t>
  </si>
  <si>
    <t>.04050101123</t>
  </si>
  <si>
    <t>Debito chirogr. Slim al 19/07/2018</t>
  </si>
  <si>
    <t>.04050101124</t>
  </si>
  <si>
    <t>Debito chirogr. Sacchi Giuseppe al 19/07/2018</t>
  </si>
  <si>
    <t>.04050101125</t>
  </si>
  <si>
    <t>Debito chirogr. Savian al 19/07/2018</t>
  </si>
  <si>
    <t>.04050101127</t>
  </si>
  <si>
    <t>Debito chirogr. Scarazzini al 19/07/2018</t>
  </si>
  <si>
    <t>.04050101128</t>
  </si>
  <si>
    <t>Debito chirogr. Sial al 19/07/2018</t>
  </si>
  <si>
    <t>.04050101130</t>
  </si>
  <si>
    <t>Debito chirogr. Sisea al 19/07/2018</t>
  </si>
  <si>
    <t>.04050101131</t>
  </si>
  <si>
    <t>Debito chirogr. Solero scarl al 19/07/2018</t>
  </si>
  <si>
    <t>.04050101133</t>
  </si>
  <si>
    <t>Debito chirogr. SRT al 19/07/2018</t>
  </si>
  <si>
    <t>.04050101134</t>
  </si>
  <si>
    <t>Debito chirogr. Stylgrafix Italiana al 19/07/2018</t>
  </si>
  <si>
    <t>.04050101135</t>
  </si>
  <si>
    <t>Debito chirogr. Tanit al 19/07/2018</t>
  </si>
  <si>
    <t>.04050101138</t>
  </si>
  <si>
    <t>Debito chirogr. Tecno group al 19/07/2018</t>
  </si>
  <si>
    <t>.04050101139</t>
  </si>
  <si>
    <t>Debito chirogr. Tecnosuolo al 19/07/2018</t>
  </si>
  <si>
    <t>.04050101140</t>
  </si>
  <si>
    <t>Debito chirogr. TIM al 19/07/2018</t>
  </si>
  <si>
    <t>.04050101142</t>
  </si>
  <si>
    <t>Debito chirogr. Telecomunicazioni e dati al 19/07/2018</t>
  </si>
  <si>
    <t>.04050101144</t>
  </si>
  <si>
    <t>Debito chirogr. Termosanitaria al 19/07/2018</t>
  </si>
  <si>
    <t>.04050101145</t>
  </si>
  <si>
    <t>Debito chirogr. Thyssengroup al 19/07/2018</t>
  </si>
  <si>
    <t>.04050101146</t>
  </si>
  <si>
    <t>Debito chirogr. Unicredit Leasing al 19/07/2018</t>
  </si>
  <si>
    <t>.04050101147</t>
  </si>
  <si>
    <t>Debito chirogr. Valli Gestioni Ambientali al 19/07/2018</t>
  </si>
  <si>
    <t>.04050101148</t>
  </si>
  <si>
    <t>Debito chirogr. Vescovo Romano al 19/07/2018</t>
  </si>
  <si>
    <t>.04050101149</t>
  </si>
  <si>
    <t>Debito chirogr. Vivai Barretta al 19/07/2018</t>
  </si>
  <si>
    <t>.04050101150</t>
  </si>
  <si>
    <t>Debito chirogr. WKI al 19/07/2018</t>
  </si>
  <si>
    <t>.04050101153</t>
  </si>
  <si>
    <t>Debito chirogr. Openjobmetis al 19/07/2018</t>
  </si>
  <si>
    <t>.04050101155</t>
  </si>
  <si>
    <t>Debito chirogr. Avv. Gariglio al 19/07/2018</t>
  </si>
  <si>
    <t>.04050101156</t>
  </si>
  <si>
    <t>Debito chirogr. Studio Roppo Canepa al 19/07/2018</t>
  </si>
  <si>
    <t>.04050101157</t>
  </si>
  <si>
    <t>Debito chirogr. Geom. Bocchio Riccardo al 19/07/2018</t>
  </si>
  <si>
    <t>.04050101158</t>
  </si>
  <si>
    <t>Debito chirogr. Ing. Anelli al 19/07/2018</t>
  </si>
  <si>
    <t>.04050101159</t>
  </si>
  <si>
    <t>Debito chirogr. Arch. Pelizzone al 19/07/2018</t>
  </si>
  <si>
    <t>.04050101160</t>
  </si>
  <si>
    <t>Debito chirogr. Avvocato Boccassi al 19/07/2018</t>
  </si>
  <si>
    <t>.04050101162</t>
  </si>
  <si>
    <t>Debito chirogr. Dott. Straneo al 19/07/2018</t>
  </si>
  <si>
    <t>.04050101163</t>
  </si>
  <si>
    <t>Debito chirogr. Dott.ssa Gheido al 19/07/2018</t>
  </si>
  <si>
    <t>.04050101164</t>
  </si>
  <si>
    <t>Debito chirogr. Zunino Marica al 19/07/2018</t>
  </si>
  <si>
    <t>.04050101165</t>
  </si>
  <si>
    <t>Debito chirogr. Geom. Ferro Marco al 19/07/2018</t>
  </si>
  <si>
    <t>.04050101166</t>
  </si>
  <si>
    <t>Debito chirogr. Ing. Bina al 19/07/2018</t>
  </si>
  <si>
    <t>.04050101167</t>
  </si>
  <si>
    <t>Debito chirogr. Ingegneria Ambientale al 19/07/2018</t>
  </si>
  <si>
    <t>.04050101168</t>
  </si>
  <si>
    <t>Debito chirogr. Seiduesei al 19/07/2018</t>
  </si>
  <si>
    <t>.04050101170</t>
  </si>
  <si>
    <t>Debito chirogr. Commercialisti Associati al 19/07/2018</t>
  </si>
  <si>
    <t>.04050101171</t>
  </si>
  <si>
    <t>Debito chirogr. Notaio Mariano a al 19/07/2018</t>
  </si>
  <si>
    <t>.04050101172</t>
  </si>
  <si>
    <t>Debito chirogr. ST.Tec.Geom. Russo al 19/07/2018</t>
  </si>
  <si>
    <t>.04050101173</t>
  </si>
  <si>
    <t>Debito chirogr. Avv. Crivelli al 19/07/2018</t>
  </si>
  <si>
    <t>.04050101174</t>
  </si>
  <si>
    <t>Debito chirogr. Avv. Comaschi al 19/07/2018</t>
  </si>
  <si>
    <t>.04050101175</t>
  </si>
  <si>
    <t>Debito chirogr. Avv. Gastini al 19/07/2018</t>
  </si>
  <si>
    <t>.04050101177</t>
  </si>
  <si>
    <t>Debito privil. Bagnarino al 19/07/2018</t>
  </si>
  <si>
    <t>.04050101188</t>
  </si>
  <si>
    <t>Debito privil Ginemo al 19/07/2018</t>
  </si>
  <si>
    <t>.04050101196</t>
  </si>
  <si>
    <t>Debito privil. OMC di Murano al 19/07/2018</t>
  </si>
  <si>
    <t>.04050101231</t>
  </si>
  <si>
    <t>Debito chirogr. Amag Ambiente al 19/07/2018</t>
  </si>
  <si>
    <t>.04050101232</t>
  </si>
  <si>
    <t>Debito chirogr. Asperia al 19/07/2018</t>
  </si>
  <si>
    <t>.04050101233</t>
  </si>
  <si>
    <t>Debito chirogr. Isal al 19/07/2018</t>
  </si>
  <si>
    <t>.04050101234</t>
  </si>
  <si>
    <t>Debito chirogr. Secit  al 19/07/2018</t>
  </si>
  <si>
    <t>.04050101235</t>
  </si>
  <si>
    <t>Debito chirogr. Wind 3 al 19/07/2018</t>
  </si>
  <si>
    <t>.04050101236</t>
  </si>
  <si>
    <t>Debito chirogr. Omis Spa al 19/07/2018</t>
  </si>
  <si>
    <t>.04050101237</t>
  </si>
  <si>
    <t>Debito chirogr. Inps sede di Alessandria al 19/07/2018</t>
  </si>
  <si>
    <t>.04050101240</t>
  </si>
  <si>
    <t>Debito chirogr. Aisa al 19/07/2018</t>
  </si>
  <si>
    <t>.04050101241</t>
  </si>
  <si>
    <t>Debito chirogr. Alpi Acque s.r.l. al 19/07/2018</t>
  </si>
  <si>
    <t>.04050101244</t>
  </si>
  <si>
    <t>Debito chirog. Lifeanalytics Torino al 19/07/2018</t>
  </si>
  <si>
    <t>.04050101245</t>
  </si>
  <si>
    <t>Debito chirog. Telos GS SpA al 19/07/2018</t>
  </si>
  <si>
    <t>.04050101246</t>
  </si>
  <si>
    <t>Debito chirog. Terranova srl al 19/07/2018</t>
  </si>
  <si>
    <t>.04050103001</t>
  </si>
  <si>
    <t>Fornitori c/fatture da ricevere</t>
  </si>
  <si>
    <t>.04030101003</t>
  </si>
  <si>
    <t>Fornitori c/note di credito da ricevere</t>
  </si>
  <si>
    <t>.04060507088</t>
  </si>
  <si>
    <t>Debito chir. Città di Alessandria al 19/07/2018</t>
  </si>
  <si>
    <t>.04060507076</t>
  </si>
  <si>
    <t>Debito chir. Città di Solero al 19/07/2018</t>
  </si>
  <si>
    <t>.04060507077</t>
  </si>
  <si>
    <t>Debito chir. Città di Quargnento al 19/07/2018</t>
  </si>
  <si>
    <t>Fornitori (AMIU Genova)</t>
  </si>
  <si>
    <t>.04060101003</t>
  </si>
  <si>
    <t>Debiti v/erario per rimborsi imposte dipendenti</t>
  </si>
  <si>
    <t>.04060101012</t>
  </si>
  <si>
    <t>Debiti v/Erario per imposta 11%</t>
  </si>
  <si>
    <t>.04060101015</t>
  </si>
  <si>
    <t>IRPEF lavoratori dipendenti dal 20 luglio 18</t>
  </si>
  <si>
    <t>.04060101016</t>
  </si>
  <si>
    <t>IRPEF lavoratori autonomi dal 20 luglio 18</t>
  </si>
  <si>
    <t>.04060301003</t>
  </si>
  <si>
    <t>Debiti vs/INPS dal 20 luglio 2018</t>
  </si>
  <si>
    <t>.04060301004</t>
  </si>
  <si>
    <t>Debiti vs/INPS contributi 10% dal 20 luglio 2018</t>
  </si>
  <si>
    <t>.04060301005</t>
  </si>
  <si>
    <t>Debiti vs/INPS per premio di risultato</t>
  </si>
  <si>
    <t>.04060301011</t>
  </si>
  <si>
    <t>Debiti vs/INPS premio di risultato 2014-2015-2016</t>
  </si>
  <si>
    <t>.04060302001</t>
  </si>
  <si>
    <t>Debiti vs/INAIL</t>
  </si>
  <si>
    <t>.04060302002</t>
  </si>
  <si>
    <t>Debiti vs/INAIL per premio di risultato</t>
  </si>
  <si>
    <t>.04060302005</t>
  </si>
  <si>
    <t>Debiti vs/INAIL premio risultato 2014-2015-2016</t>
  </si>
  <si>
    <t>.04060303008</t>
  </si>
  <si>
    <t>C.P.D.E.L. dal 20 luglio 2018</t>
  </si>
  <si>
    <t>.04060303009</t>
  </si>
  <si>
    <t>Fondo previdenza e credito dal 20 luglio 2018</t>
  </si>
  <si>
    <t>.04060303011</t>
  </si>
  <si>
    <t>C.P.D.E.L. per premio risultato</t>
  </si>
  <si>
    <t>.04060303019</t>
  </si>
  <si>
    <t>Debiti CPDEL premio di risultato 2014-2015-2016</t>
  </si>
  <si>
    <t>.04070101011</t>
  </si>
  <si>
    <t xml:space="preserve">Ratei passivi su 14ma mensilità </t>
  </si>
  <si>
    <t>Ratei passivi su 14ma mensilità (CPDEL)</t>
  </si>
  <si>
    <t>Ratei passivi su 14ma mensilità (INPS)</t>
  </si>
  <si>
    <t>Ratei passivi su 14ma mensilità (INAIL)</t>
  </si>
  <si>
    <t>.04070101012</t>
  </si>
  <si>
    <t>Ratei passivi su straordinario (CPDEL)</t>
  </si>
  <si>
    <t>Ratei passivi su straordinari (INPS)</t>
  </si>
  <si>
    <t>.04070101015</t>
  </si>
  <si>
    <t>Ratei passivi su festività (CPDEL)</t>
  </si>
  <si>
    <t>Ratei passivi su festività (INAIL)</t>
  </si>
  <si>
    <t>.04060303007</t>
  </si>
  <si>
    <t>Debiti vs/FASDA</t>
  </si>
  <si>
    <t>.04060303010</t>
  </si>
  <si>
    <t>Debiti vs/Previambiente dal 20 luglio 2018</t>
  </si>
  <si>
    <t>.04060303018</t>
  </si>
  <si>
    <t>Debiti vs Alleata Assicurazioni</t>
  </si>
  <si>
    <t>.04060507033</t>
  </si>
  <si>
    <t>Debiti per contributi ricongiunzione L. 29/79 Lo Bue</t>
  </si>
  <si>
    <t>.04060507050</t>
  </si>
  <si>
    <t>Debiti vs/ CGIL dal 20 luglio 2018</t>
  </si>
  <si>
    <t>.04060507051</t>
  </si>
  <si>
    <t>Debiti vs/CISL dal 20 luglio 2018</t>
  </si>
  <si>
    <t>.04060507052</t>
  </si>
  <si>
    <t>Debiti vs/UIL dal 20 luglio 2018</t>
  </si>
  <si>
    <t>.04060507005</t>
  </si>
  <si>
    <t>Debiti vs/dipendenti</t>
  </si>
  <si>
    <t>.04060507060</t>
  </si>
  <si>
    <t>Debiti vs/dipendenti per premio di risultato</t>
  </si>
  <si>
    <t>.04060507118</t>
  </si>
  <si>
    <t>Debiti vs/dipendenti per premio di risultato 2014-2015-2016</t>
  </si>
  <si>
    <t>.04060507117</t>
  </si>
  <si>
    <t>Debiti vs/INPDAP piccolo prestito Lessio dal 20 luglio 2018</t>
  </si>
  <si>
    <t>.04060507058</t>
  </si>
  <si>
    <t>Debiti vs/INPDAP piccolo prestito Minardi dal 20 luglio 2018</t>
  </si>
  <si>
    <t>.04060507053</t>
  </si>
  <si>
    <t>Debiti per cessione del quinto dal 20 luglio 18</t>
  </si>
  <si>
    <t>.04060507116</t>
  </si>
  <si>
    <t>Debito verso EDENRED ITALIA Welfare</t>
  </si>
  <si>
    <t>.04070101014</t>
  </si>
  <si>
    <t>Ratei passivi su ferie, permessi non goduti</t>
  </si>
  <si>
    <t>.04060507001</t>
  </si>
  <si>
    <t>Debiti diversi</t>
  </si>
  <si>
    <t>.04060507015</t>
  </si>
  <si>
    <t>Debiti verso Provincia di Alessandria</t>
  </si>
  <si>
    <t>.04060507067</t>
  </si>
  <si>
    <t>Debito chirogr. verso Amag spa al 19/07/2018</t>
  </si>
  <si>
    <t>.04060507068</t>
  </si>
  <si>
    <t>Debito chirogr. verso Amag Reti Idriche al 19/07/2018</t>
  </si>
  <si>
    <t>.04060507069</t>
  </si>
  <si>
    <t>Debito chirogr. Confservizi Piemonte al 19/07/2018</t>
  </si>
  <si>
    <t>.04060507070</t>
  </si>
  <si>
    <t>Debito chirogr. Restiani al 19/07/2018</t>
  </si>
  <si>
    <t>.04060507072</t>
  </si>
  <si>
    <t>Debito chirogr. verso Secit al 19/07/2018</t>
  </si>
  <si>
    <t>.04060507078</t>
  </si>
  <si>
    <t>Debito chirogr. Provincia AL L. 24/02 al 19/07/2018</t>
  </si>
  <si>
    <t>.04060507079</t>
  </si>
  <si>
    <t>Debito chirogr. Provincia AL L. 39-48 al 19/07/2018</t>
  </si>
  <si>
    <t>.04060507082</t>
  </si>
  <si>
    <t>Debito chirogr. Dr. Giacchetti Alessandro al 19/07/2018</t>
  </si>
  <si>
    <t>.04060507083</t>
  </si>
  <si>
    <t>Debito chirogr. Camera di Commercio AL al 19/07/2018</t>
  </si>
  <si>
    <t>.04060507084</t>
  </si>
  <si>
    <t>Debito chirogr. Utilitalia al 19/07/2018</t>
  </si>
  <si>
    <t>.04060507085</t>
  </si>
  <si>
    <t>Debito chirogr. Rela broker al 19/07/2018</t>
  </si>
  <si>
    <t>.04060507086</t>
  </si>
  <si>
    <t>Debito chirogr. Eredi Fulvio Delucchi al 19/07/2018</t>
  </si>
  <si>
    <t>.04060507087</t>
  </si>
  <si>
    <t>Debito chirogr. Ressia per Equitalia al 19/07/2018</t>
  </si>
  <si>
    <t>.04060507119</t>
  </si>
  <si>
    <t>Debito chirogr. Fallimento F.lli Maranzana Elio e Piero sas</t>
  </si>
  <si>
    <t>.04060507120</t>
  </si>
  <si>
    <t xml:space="preserve">Debito chirogr. Fineuro ex BPM per riaddebito fido </t>
  </si>
  <si>
    <t>.04060507121</t>
  </si>
  <si>
    <t xml:space="preserve">Debito chirogr. Fineuro ex BPM per interessi Passivi c/c </t>
  </si>
  <si>
    <t>.04070102001</t>
  </si>
  <si>
    <t>Risconti passivi</t>
  </si>
  <si>
    <t>.04060103001</t>
  </si>
  <si>
    <t>Iva conto erario</t>
  </si>
  <si>
    <t>.04060103002</t>
  </si>
  <si>
    <t>Iva vendite</t>
  </si>
  <si>
    <t>.04060103003</t>
  </si>
  <si>
    <t>Iva acquisti</t>
  </si>
  <si>
    <t>.02010303001</t>
  </si>
  <si>
    <t>Software applicazioni d'uso</t>
  </si>
  <si>
    <t>.02010498001</t>
  </si>
  <si>
    <t>F.do ammortamento software applicazioni d'uso</t>
  </si>
  <si>
    <t>.02010702005</t>
  </si>
  <si>
    <t>Spese incremento palazzina nuovi uffici</t>
  </si>
  <si>
    <t>.02010703006</t>
  </si>
  <si>
    <t>Oneri pluriennali di bonifica</t>
  </si>
  <si>
    <t>.02020101005</t>
  </si>
  <si>
    <t>Terreni</t>
  </si>
  <si>
    <t>.02020101006</t>
  </si>
  <si>
    <t>Terreni discarica di Solero</t>
  </si>
  <si>
    <t>.02020103001</t>
  </si>
  <si>
    <t>Immobili industriali</t>
  </si>
  <si>
    <t>.02020108001</t>
  </si>
  <si>
    <t>F.do ammortamento immobili industriali</t>
  </si>
  <si>
    <t>.02020103002</t>
  </si>
  <si>
    <t>Prefabbricati</t>
  </si>
  <si>
    <t>.02020108002</t>
  </si>
  <si>
    <t>F.do ammortamento prefabbricati</t>
  </si>
  <si>
    <t>.02020103003</t>
  </si>
  <si>
    <t>Strade e piazzali</t>
  </si>
  <si>
    <t>.02020108003</t>
  </si>
  <si>
    <t>F.do ammortamento strade e piazzali</t>
  </si>
  <si>
    <t>.02020202001</t>
  </si>
  <si>
    <t>Impianti e macchinari</t>
  </si>
  <si>
    <t>.02020298001</t>
  </si>
  <si>
    <t>F.do ammortamento impianti e macchinari</t>
  </si>
  <si>
    <t>.02020401002</t>
  </si>
  <si>
    <t>Autovetture</t>
  </si>
  <si>
    <t>.02020401098</t>
  </si>
  <si>
    <t>F.do Ammortamento autovetture</t>
  </si>
  <si>
    <t>.02020401001</t>
  </si>
  <si>
    <t>Automezzi trasporto cantiere</t>
  </si>
  <si>
    <t>.02020401096</t>
  </si>
  <si>
    <t>F.do ammortamento automezzi trasporto cantiere</t>
  </si>
  <si>
    <t>.02020301001</t>
  </si>
  <si>
    <t>Attrezzature</t>
  </si>
  <si>
    <t>.02020398001</t>
  </si>
  <si>
    <t>F.do ammortamento attrezzature</t>
  </si>
  <si>
    <t>.02020404001</t>
  </si>
  <si>
    <t>Mobili e arredi</t>
  </si>
  <si>
    <t>.02020404098</t>
  </si>
  <si>
    <t>F.do ammortamento Mobili e arredi</t>
  </si>
  <si>
    <t>.02020403001</t>
  </si>
  <si>
    <t>Macchine d'ufficio elettroniche</t>
  </si>
  <si>
    <t>.02020403096</t>
  </si>
  <si>
    <t>F.do ammortamento macchine d'ufficio elettroniche</t>
  </si>
  <si>
    <t>.02020407001</t>
  </si>
  <si>
    <t>Altri beni materiali</t>
  </si>
  <si>
    <t>.02020403098</t>
  </si>
  <si>
    <t>F.do ammortamento altri beni materiali</t>
  </si>
  <si>
    <t>.02020201004</t>
  </si>
  <si>
    <t>Discarica di Solero</t>
  </si>
  <si>
    <t>.02010601001</t>
  </si>
  <si>
    <t>Immobilizzazioni in corso</t>
  </si>
  <si>
    <t>.02010601002</t>
  </si>
  <si>
    <t>Immobilizzazione in corso Discarica di Solero</t>
  </si>
  <si>
    <t>.03010501001</t>
  </si>
  <si>
    <t>Acconti su materie prime</t>
  </si>
  <si>
    <t>.03020101001</t>
  </si>
  <si>
    <t>Rimanenze di magazzino</t>
  </si>
  <si>
    <t>.04010101001</t>
  </si>
  <si>
    <t>Clienti</t>
  </si>
  <si>
    <t>.04010199001</t>
  </si>
  <si>
    <t>Fondo svalutazione crediti</t>
  </si>
  <si>
    <t>.04010101002</t>
  </si>
  <si>
    <t>Comuni consorziati</t>
  </si>
  <si>
    <t>.04010104001</t>
  </si>
  <si>
    <t>Clienti conto fatture da emettere</t>
  </si>
  <si>
    <t>.04060502001</t>
  </si>
  <si>
    <t>Clienti note di credito da emettere</t>
  </si>
  <si>
    <t>.04030106003</t>
  </si>
  <si>
    <t>Erario c/acconti IRAP</t>
  </si>
  <si>
    <t>.04030106011</t>
  </si>
  <si>
    <t>Erario c/acconti IRES 2020</t>
  </si>
  <si>
    <t>.04030104003</t>
  </si>
  <si>
    <t>Crediti v/Erario per rimborso imposte dipendenti</t>
  </si>
  <si>
    <t>.04030104005</t>
  </si>
  <si>
    <t>Crediti v/Erario per ritenute su interessi attivi bancari</t>
  </si>
  <si>
    <t>.04030104013</t>
  </si>
  <si>
    <t>Crediti v/Erario per art.1 DL 66</t>
  </si>
  <si>
    <t>.04030104015</t>
  </si>
  <si>
    <t>Trattamento integrativo</t>
  </si>
  <si>
    <t>.04030104020</t>
  </si>
  <si>
    <t>L. 234/2021</t>
  </si>
  <si>
    <t>.04030104017</t>
  </si>
  <si>
    <t>Credito imposta beni strumentali</t>
  </si>
  <si>
    <t>.04030104018</t>
  </si>
  <si>
    <t>Credito imposta beni strumentali 4.0</t>
  </si>
  <si>
    <t>.04030104021</t>
  </si>
  <si>
    <t>Credito d'imposta per imprese non energivore</t>
  </si>
  <si>
    <t>.04030104008</t>
  </si>
  <si>
    <t>Credito vs/Erario per imposte anticipate IRES</t>
  </si>
  <si>
    <t>.04030109001</t>
  </si>
  <si>
    <t>Altri crediti</t>
  </si>
  <si>
    <t>.04030109002</t>
  </si>
  <si>
    <t>Depositi cauzionali</t>
  </si>
  <si>
    <t>.04030102003</t>
  </si>
  <si>
    <t>Crediti v/dipendenti</t>
  </si>
  <si>
    <t>.05010101025</t>
  </si>
  <si>
    <t>Banca d'Alba</t>
  </si>
  <si>
    <t>.05010101027</t>
  </si>
  <si>
    <t>Carta prepagata Tasca Banca d'Alba</t>
  </si>
  <si>
    <t>.05010301001</t>
  </si>
  <si>
    <t>Cassa contanti</t>
  </si>
  <si>
    <t>.04040102001</t>
  </si>
  <si>
    <t>Risconti attivi</t>
  </si>
  <si>
    <t>ATT01Mer</t>
  </si>
  <si>
    <t>ATT04MER</t>
  </si>
  <si>
    <t>ATT01MER</t>
  </si>
  <si>
    <t>ATT02Mer</t>
  </si>
  <si>
    <t>ATT03MER</t>
  </si>
  <si>
    <t>ATT04Mer</t>
  </si>
  <si>
    <t>ATT03Mer</t>
  </si>
  <si>
    <t>ATT01PRO</t>
  </si>
  <si>
    <t>Somma di Saldo</t>
  </si>
  <si>
    <t>Criterio Costi Pdz</t>
  </si>
  <si>
    <t>Debiti verso Fornitori</t>
  </si>
  <si>
    <t>Criterio B.9</t>
  </si>
  <si>
    <t>Utile d'esercizio</t>
  </si>
  <si>
    <t>PD.14 Debiti verso Personale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</si>
</sst>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#,##0_ ;[Red]\-#,##0\ "/>
    <numFmt numFmtId="165" formatCode="_-[$€]\ * #,##0.00_-;\-[$€]\ * #,##0.00_-;_-[$€]\ * &quot;-&quot;??_-;_-@_-"/>
    <numFmt numFmtId="166" formatCode="#,##0.00_ ;[Red]\-#,##0.00\ "/>
  </numFmts>
  <fonts count="25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i/>
      <sz val="8"/>
      <color theme="0"/>
      <name val="Tahoma"/>
      <family val="2"/>
    </font>
    <font>
      <sz val="10"/>
      <name val="Arial"/>
      <family val="2"/>
    </font>
    <font>
      <sz val="8"/>
      <name val="Tahoma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Trellis">
        <bgColor indexed="9"/>
      </patternFill>
    </fill>
    <fill>
      <patternFill patternType="solid">
        <fgColor indexed="9"/>
        <bgColor indexed="9"/>
      </patternFill>
    </fill>
    <fill>
      <patternFill patternType="lightTrellis">
        <fgColor indexed="9"/>
        <bgColor indexed="9"/>
      </patternFill>
    </fill>
    <fill>
      <patternFill patternType="lightTrellis"/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25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5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20" fillId="0" borderId="0"/>
    <xf numFmtId="0" fontId="7" fillId="0" borderId="0">
      <alignment vertical="top"/>
    </xf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60">
    <xf numFmtId="0" fontId="0" fillId="0" borderId="0" xfId="0"/>
    <xf numFmtId="166" fontId="2" fillId="2" borderId="0" xfId="0" applyNumberFormat="1" applyFont="1" applyFill="1" applyAlignment="1">
      <alignment vertical="center"/>
    </xf>
    <xf numFmtId="166" fontId="5" fillId="2" borderId="0" xfId="0" applyNumberFormat="1" applyFont="1" applyFill="1" applyAlignment="1">
      <alignment horizontal="left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2" fillId="3" borderId="2" xfId="2" applyNumberFormat="1" applyFont="1" applyFill="1" applyBorder="1" applyAlignment="1">
      <alignment horizontal="right" vertical="center"/>
    </xf>
    <xf numFmtId="166" fontId="3" fillId="2" borderId="0" xfId="0" applyNumberFormat="1" applyFont="1" applyFill="1" applyAlignment="1">
      <alignment vertical="center"/>
    </xf>
    <xf numFmtId="166" fontId="2" fillId="4" borderId="0" xfId="0" applyNumberFormat="1" applyFont="1" applyFill="1" applyAlignment="1">
      <alignment vertical="center"/>
    </xf>
    <xf numFmtId="166" fontId="2" fillId="2" borderId="0" xfId="0" applyNumberFormat="1" applyFont="1" applyFill="1" applyAlignment="1">
      <alignment vertical="center" wrapText="1"/>
    </xf>
    <xf numFmtId="166" fontId="2" fillId="2" borderId="0" xfId="0" applyNumberFormat="1" applyFont="1" applyFill="1" applyAlignment="1">
      <alignment horizontal="center" vertical="center"/>
    </xf>
    <xf numFmtId="166" fontId="3" fillId="2" borderId="3" xfId="0" applyNumberFormat="1" applyFont="1" applyFill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166" fontId="4" fillId="2" borderId="0" xfId="0" applyNumberFormat="1" applyFont="1" applyFill="1" applyAlignment="1">
      <alignment vertical="center"/>
    </xf>
    <xf numFmtId="166" fontId="5" fillId="2" borderId="0" xfId="0" applyNumberFormat="1" applyFont="1" applyFill="1" applyAlignment="1">
      <alignment vertical="center"/>
    </xf>
    <xf numFmtId="166" fontId="2" fillId="3" borderId="5" xfId="2" applyNumberFormat="1" applyFont="1" applyFill="1" applyBorder="1" applyAlignment="1">
      <alignment horizontal="right" vertical="center"/>
    </xf>
    <xf numFmtId="166" fontId="3" fillId="3" borderId="6" xfId="2" applyNumberFormat="1" applyFont="1" applyFill="1" applyBorder="1" applyAlignment="1">
      <alignment horizontal="right" vertical="center"/>
    </xf>
    <xf numFmtId="166" fontId="4" fillId="2" borderId="0" xfId="0" applyNumberFormat="1" applyFont="1" applyFill="1" applyAlignment="1">
      <alignment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166" fontId="4" fillId="0" borderId="0" xfId="7" applyNumberFormat="1" applyFont="1" applyAlignment="1">
      <alignment horizontal="center" vertical="center" wrapText="1"/>
    </xf>
    <xf numFmtId="166" fontId="2" fillId="0" borderId="1" xfId="0" applyNumberFormat="1" applyFont="1" applyBorder="1"/>
    <xf numFmtId="166" fontId="4" fillId="0" borderId="0" xfId="7" applyNumberFormat="1" applyFont="1">
      <alignment vertical="top"/>
    </xf>
    <xf numFmtId="166" fontId="4" fillId="0" borderId="0" xfId="7" applyNumberFormat="1" applyFont="1" applyAlignment="1">
      <alignment horizontal="center" vertical="top"/>
    </xf>
    <xf numFmtId="166" fontId="4" fillId="0" borderId="0" xfId="3" applyNumberFormat="1" applyFont="1" applyFill="1" applyAlignment="1">
      <alignment vertical="top"/>
    </xf>
    <xf numFmtId="0" fontId="4" fillId="0" borderId="0" xfId="7" applyFont="1">
      <alignment vertical="top"/>
    </xf>
    <xf numFmtId="164" fontId="2" fillId="2" borderId="0" xfId="0" applyNumberFormat="1" applyFont="1" applyFill="1" applyAlignment="1">
      <alignment vertical="center"/>
    </xf>
    <xf numFmtId="164" fontId="2" fillId="4" borderId="0" xfId="0" applyNumberFormat="1" applyFont="1" applyFill="1" applyAlignment="1">
      <alignment vertical="center"/>
    </xf>
    <xf numFmtId="166" fontId="4" fillId="2" borderId="3" xfId="0" applyNumberFormat="1" applyFont="1" applyFill="1" applyBorder="1" applyAlignment="1">
      <alignment horizontal="center" vertical="center" wrapText="1"/>
    </xf>
    <xf numFmtId="166" fontId="4" fillId="0" borderId="1" xfId="7" applyNumberFormat="1" applyFont="1" applyBorder="1" applyAlignment="1">
      <alignment horizontal="center" vertical="top"/>
    </xf>
    <xf numFmtId="166" fontId="2" fillId="2" borderId="5" xfId="0" applyNumberFormat="1" applyFont="1" applyFill="1" applyBorder="1" applyAlignment="1">
      <alignment vertical="center" wrapText="1"/>
    </xf>
    <xf numFmtId="166" fontId="3" fillId="2" borderId="7" xfId="0" applyNumberFormat="1" applyFont="1" applyFill="1" applyBorder="1" applyAlignment="1">
      <alignment horizontal="center" vertical="center" wrapText="1"/>
    </xf>
    <xf numFmtId="166" fontId="3" fillId="2" borderId="8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vertical="center" wrapText="1"/>
    </xf>
    <xf numFmtId="49" fontId="5" fillId="2" borderId="11" xfId="0" applyNumberFormat="1" applyFont="1" applyFill="1" applyBorder="1" applyAlignment="1">
      <alignment vertical="center" wrapText="1"/>
    </xf>
    <xf numFmtId="49" fontId="5" fillId="2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166" fontId="3" fillId="3" borderId="13" xfId="2" applyNumberFormat="1" applyFont="1" applyFill="1" applyBorder="1" applyAlignment="1">
      <alignment horizontal="right" vertical="center"/>
    </xf>
    <xf numFmtId="166" fontId="2" fillId="0" borderId="14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166" fontId="2" fillId="0" borderId="16" xfId="0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166" fontId="2" fillId="0" borderId="17" xfId="0" applyNumberFormat="1" applyFont="1" applyBorder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166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left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66" fontId="3" fillId="0" borderId="7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horizontal="center" vertical="center"/>
    </xf>
    <xf numFmtId="49" fontId="5" fillId="0" borderId="20" xfId="0" applyNumberFormat="1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3" fillId="0" borderId="1" xfId="0" applyFont="1" applyBorder="1" applyAlignment="1">
      <alignment horizontal="center"/>
    </xf>
    <xf numFmtId="49" fontId="11" fillId="2" borderId="11" xfId="0" applyNumberFormat="1" applyFont="1" applyFill="1" applyBorder="1" applyAlignment="1">
      <alignment vertical="center" wrapText="1"/>
    </xf>
    <xf numFmtId="166" fontId="11" fillId="2" borderId="0" xfId="0" applyNumberFormat="1" applyFont="1" applyFill="1" applyAlignment="1">
      <alignment horizontal="center" vertical="center"/>
    </xf>
    <xf numFmtId="49" fontId="10" fillId="0" borderId="11" xfId="0" applyNumberFormat="1" applyFont="1" applyBorder="1" applyAlignment="1">
      <alignment horizontal="left" vertical="center" wrapText="1"/>
    </xf>
    <xf numFmtId="166" fontId="3" fillId="0" borderId="22" xfId="0" applyNumberFormat="1" applyFont="1" applyBorder="1" applyAlignment="1">
      <alignment horizontal="center" vertical="center" wrapText="1"/>
    </xf>
    <xf numFmtId="166" fontId="2" fillId="2" borderId="23" xfId="0" applyNumberFormat="1" applyFont="1" applyFill="1" applyBorder="1" applyAlignment="1">
      <alignment horizontal="center" vertical="center"/>
    </xf>
    <xf numFmtId="166" fontId="2" fillId="2" borderId="24" xfId="0" applyNumberFormat="1" applyFont="1" applyFill="1" applyBorder="1" applyAlignment="1">
      <alignment horizontal="center" vertical="center"/>
    </xf>
    <xf numFmtId="164" fontId="2" fillId="3" borderId="5" xfId="2" applyNumberFormat="1" applyFont="1" applyFill="1" applyBorder="1" applyAlignment="1">
      <alignment horizontal="right" vertical="center"/>
    </xf>
    <xf numFmtId="164" fontId="2" fillId="3" borderId="25" xfId="2" applyNumberFormat="1" applyFont="1" applyFill="1" applyBorder="1" applyAlignment="1">
      <alignment horizontal="right" vertical="center"/>
    </xf>
    <xf numFmtId="164" fontId="3" fillId="3" borderId="6" xfId="2" applyNumberFormat="1" applyFont="1" applyFill="1" applyBorder="1" applyAlignment="1">
      <alignment horizontal="right" vertical="center"/>
    </xf>
    <xf numFmtId="164" fontId="2" fillId="3" borderId="26" xfId="2" applyNumberFormat="1" applyFont="1" applyFill="1" applyBorder="1" applyAlignment="1">
      <alignment horizontal="right" vertical="center"/>
    </xf>
    <xf numFmtId="164" fontId="2" fillId="3" borderId="6" xfId="2" applyNumberFormat="1" applyFont="1" applyFill="1" applyBorder="1" applyAlignment="1">
      <alignment horizontal="right" vertical="center"/>
    </xf>
    <xf numFmtId="164" fontId="2" fillId="3" borderId="2" xfId="2" applyNumberFormat="1" applyFont="1" applyFill="1" applyBorder="1" applyAlignment="1">
      <alignment horizontal="right" vertical="center"/>
    </xf>
    <xf numFmtId="164" fontId="2" fillId="3" borderId="27" xfId="2" applyNumberFormat="1" applyFont="1" applyFill="1" applyBorder="1" applyAlignment="1">
      <alignment horizontal="right" vertical="center"/>
    </xf>
    <xf numFmtId="164" fontId="3" fillId="3" borderId="13" xfId="2" applyNumberFormat="1" applyFont="1" applyFill="1" applyBorder="1" applyAlignment="1">
      <alignment horizontal="right" vertical="center"/>
    </xf>
    <xf numFmtId="164" fontId="2" fillId="3" borderId="28" xfId="2" applyNumberFormat="1" applyFont="1" applyFill="1" applyBorder="1" applyAlignment="1">
      <alignment horizontal="right" vertical="center"/>
    </xf>
    <xf numFmtId="164" fontId="3" fillId="2" borderId="7" xfId="2" applyNumberFormat="1" applyFont="1" applyFill="1" applyBorder="1" applyAlignment="1">
      <alignment horizontal="right" vertical="center"/>
    </xf>
    <xf numFmtId="164" fontId="2" fillId="2" borderId="7" xfId="2" applyNumberFormat="1" applyFont="1" applyFill="1" applyBorder="1" applyAlignment="1">
      <alignment horizontal="right" vertical="center"/>
    </xf>
    <xf numFmtId="164" fontId="2" fillId="2" borderId="1" xfId="2" applyNumberFormat="1" applyFont="1" applyFill="1" applyBorder="1" applyAlignment="1">
      <alignment horizontal="right" vertical="center"/>
    </xf>
    <xf numFmtId="164" fontId="3" fillId="2" borderId="29" xfId="2" applyNumberFormat="1" applyFont="1" applyFill="1" applyBorder="1" applyAlignment="1">
      <alignment horizontal="right" vertical="center"/>
    </xf>
    <xf numFmtId="164" fontId="2" fillId="2" borderId="7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3" fillId="3" borderId="29" xfId="0" applyNumberFormat="1" applyFont="1" applyFill="1" applyBorder="1" applyAlignment="1">
      <alignment horizontal="right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2" fillId="3" borderId="29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Alignment="1">
      <alignment vertical="center"/>
    </xf>
    <xf numFmtId="164" fontId="2" fillId="2" borderId="29" xfId="0" applyNumberFormat="1" applyFont="1" applyFill="1" applyBorder="1" applyAlignment="1">
      <alignment horizontal="right" vertical="center"/>
    </xf>
    <xf numFmtId="164" fontId="3" fillId="3" borderId="30" xfId="0" applyNumberFormat="1" applyFont="1" applyFill="1" applyBorder="1" applyAlignment="1">
      <alignment horizontal="right" vertical="center"/>
    </xf>
    <xf numFmtId="164" fontId="3" fillId="5" borderId="22" xfId="0" applyNumberFormat="1" applyFont="1" applyFill="1" applyBorder="1" applyAlignment="1">
      <alignment horizontal="right" vertical="center"/>
    </xf>
    <xf numFmtId="164" fontId="3" fillId="5" borderId="31" xfId="0" applyNumberFormat="1" applyFont="1" applyFill="1" applyBorder="1" applyAlignment="1">
      <alignment horizontal="right" vertical="center"/>
    </xf>
    <xf numFmtId="164" fontId="3" fillId="5" borderId="32" xfId="0" applyNumberFormat="1" applyFont="1" applyFill="1" applyBorder="1" applyAlignment="1">
      <alignment horizontal="right" vertical="center"/>
    </xf>
    <xf numFmtId="164" fontId="2" fillId="5" borderId="0" xfId="0" applyNumberFormat="1" applyFont="1" applyFill="1" applyAlignment="1">
      <alignment horizontal="right" vertical="center"/>
    </xf>
    <xf numFmtId="164" fontId="3" fillId="5" borderId="0" xfId="0" applyNumberFormat="1" applyFont="1" applyFill="1" applyAlignment="1">
      <alignment horizontal="right" vertical="center"/>
    </xf>
    <xf numFmtId="164" fontId="2" fillId="3" borderId="5" xfId="0" applyNumberFormat="1" applyFont="1" applyFill="1" applyBorder="1" applyAlignment="1">
      <alignment horizontal="right" vertical="center"/>
    </xf>
    <xf numFmtId="164" fontId="2" fillId="3" borderId="25" xfId="0" applyNumberFormat="1" applyFont="1" applyFill="1" applyBorder="1" applyAlignment="1">
      <alignment horizontal="right" vertical="center"/>
    </xf>
    <xf numFmtId="164" fontId="3" fillId="3" borderId="33" xfId="0" applyNumberFormat="1" applyFont="1" applyFill="1" applyBorder="1" applyAlignment="1">
      <alignment horizontal="right" vertical="center"/>
    </xf>
    <xf numFmtId="164" fontId="3" fillId="3" borderId="21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3" fillId="3" borderId="19" xfId="0" applyNumberFormat="1" applyFont="1" applyFill="1" applyBorder="1" applyAlignment="1">
      <alignment horizontal="right" vertical="center"/>
    </xf>
    <xf numFmtId="164" fontId="3" fillId="3" borderId="34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right" vertical="center"/>
    </xf>
    <xf numFmtId="164" fontId="3" fillId="2" borderId="19" xfId="0" applyNumberFormat="1" applyFont="1" applyFill="1" applyBorder="1" applyAlignment="1">
      <alignment horizontal="right" vertical="center"/>
    </xf>
    <xf numFmtId="164" fontId="3" fillId="2" borderId="34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3" fillId="2" borderId="1" xfId="2" applyNumberFormat="1" applyFont="1" applyFill="1" applyBorder="1" applyAlignment="1">
      <alignment horizontal="right" vertical="center"/>
    </xf>
    <xf numFmtId="164" fontId="3" fillId="2" borderId="35" xfId="0" applyNumberFormat="1" applyFont="1" applyFill="1" applyBorder="1" applyAlignment="1">
      <alignment horizontal="right" vertical="center"/>
    </xf>
    <xf numFmtId="164" fontId="2" fillId="2" borderId="19" xfId="0" applyNumberFormat="1" applyFont="1" applyFill="1" applyBorder="1" applyAlignment="1">
      <alignment horizontal="right" vertical="center"/>
    </xf>
    <xf numFmtId="164" fontId="3" fillId="3" borderId="36" xfId="0" applyNumberFormat="1" applyFont="1" applyFill="1" applyBorder="1" applyAlignment="1">
      <alignment horizontal="right" vertical="center"/>
    </xf>
    <xf numFmtId="164" fontId="3" fillId="3" borderId="37" xfId="0" applyNumberFormat="1" applyFont="1" applyFill="1" applyBorder="1" applyAlignment="1">
      <alignment horizontal="right" vertical="center"/>
    </xf>
    <xf numFmtId="164" fontId="3" fillId="2" borderId="22" xfId="0" applyNumberFormat="1" applyFont="1" applyFill="1" applyBorder="1" applyAlignment="1">
      <alignment horizontal="right" vertical="center"/>
    </xf>
    <xf numFmtId="164" fontId="3" fillId="2" borderId="31" xfId="0" applyNumberFormat="1" applyFont="1" applyFill="1" applyBorder="1" applyAlignment="1">
      <alignment horizontal="right" vertical="center"/>
    </xf>
    <xf numFmtId="164" fontId="3" fillId="2" borderId="38" xfId="0" applyNumberFormat="1" applyFont="1" applyFill="1" applyBorder="1" applyAlignment="1">
      <alignment horizontal="right" vertical="center"/>
    </xf>
    <xf numFmtId="164" fontId="3" fillId="2" borderId="39" xfId="0" applyNumberFormat="1" applyFont="1" applyFill="1" applyBorder="1" applyAlignment="1">
      <alignment horizontal="right" vertical="center"/>
    </xf>
    <xf numFmtId="49" fontId="5" fillId="0" borderId="35" xfId="0" applyNumberFormat="1" applyFont="1" applyBorder="1" applyAlignment="1">
      <alignment horizontal="left" vertical="center" wrapText="1"/>
    </xf>
    <xf numFmtId="49" fontId="5" fillId="0" borderId="35" xfId="0" applyNumberFormat="1" applyFont="1" applyBorder="1" applyAlignment="1">
      <alignment vertical="center" wrapText="1"/>
    </xf>
    <xf numFmtId="166" fontId="3" fillId="0" borderId="40" xfId="0" applyNumberFormat="1" applyFont="1" applyBorder="1" applyAlignment="1">
      <alignment horizontal="centerContinuous" vertical="center" wrapText="1"/>
    </xf>
    <xf numFmtId="166" fontId="3" fillId="0" borderId="3" xfId="0" applyNumberFormat="1" applyFont="1" applyBorder="1" applyAlignment="1">
      <alignment horizontal="centerContinuous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166" fontId="3" fillId="0" borderId="14" xfId="0" applyNumberFormat="1" applyFont="1" applyBorder="1" applyAlignment="1">
      <alignment horizontal="center" vertical="center" wrapText="1"/>
    </xf>
    <xf numFmtId="164" fontId="2" fillId="2" borderId="29" xfId="2" applyNumberFormat="1" applyFont="1" applyFill="1" applyBorder="1" applyAlignment="1">
      <alignment horizontal="right" vertical="center"/>
    </xf>
    <xf numFmtId="164" fontId="3" fillId="2" borderId="29" xfId="0" applyNumberFormat="1" applyFont="1" applyFill="1" applyBorder="1" applyAlignment="1">
      <alignment horizontal="right" vertical="center"/>
    </xf>
    <xf numFmtId="164" fontId="3" fillId="2" borderId="32" xfId="0" applyNumberFormat="1" applyFont="1" applyFill="1" applyBorder="1" applyAlignment="1">
      <alignment horizontal="right" vertical="center"/>
    </xf>
    <xf numFmtId="166" fontId="3" fillId="0" borderId="1" xfId="0" applyNumberFormat="1" applyFont="1" applyBorder="1" applyAlignment="1">
      <alignment horizontal="center" vertical="center"/>
    </xf>
    <xf numFmtId="164" fontId="15" fillId="2" borderId="29" xfId="2" applyNumberFormat="1" applyFont="1" applyFill="1" applyBorder="1" applyAlignment="1">
      <alignment horizontal="right" vertical="center"/>
    </xf>
    <xf numFmtId="164" fontId="3" fillId="3" borderId="6" xfId="0" applyNumberFormat="1" applyFont="1" applyFill="1" applyBorder="1" applyAlignment="1">
      <alignment horizontal="right" vertical="center"/>
    </xf>
    <xf numFmtId="166" fontId="2" fillId="0" borderId="3" xfId="0" applyNumberFormat="1" applyFont="1" applyBorder="1" applyAlignment="1">
      <alignment horizontal="center" vertical="center" wrapText="1"/>
    </xf>
    <xf numFmtId="166" fontId="5" fillId="2" borderId="3" xfId="0" applyNumberFormat="1" applyFont="1" applyFill="1" applyBorder="1" applyAlignment="1">
      <alignment horizontal="center" vertical="center" wrapText="1"/>
    </xf>
    <xf numFmtId="164" fontId="2" fillId="9" borderId="1" xfId="2" applyNumberFormat="1" applyFont="1" applyFill="1" applyBorder="1" applyAlignment="1">
      <alignment horizontal="right" vertical="center"/>
    </xf>
    <xf numFmtId="49" fontId="3" fillId="2" borderId="41" xfId="0" applyNumberFormat="1" applyFont="1" applyFill="1" applyBorder="1" applyAlignment="1">
      <alignment vertical="center" wrapText="1"/>
    </xf>
    <xf numFmtId="49" fontId="11" fillId="2" borderId="41" xfId="0" applyNumberFormat="1" applyFont="1" applyFill="1" applyBorder="1" applyAlignment="1">
      <alignment vertical="center" wrapText="1"/>
    </xf>
    <xf numFmtId="49" fontId="2" fillId="2" borderId="41" xfId="0" applyNumberFormat="1" applyFont="1" applyFill="1" applyBorder="1" applyAlignment="1">
      <alignment vertical="center" wrapText="1"/>
    </xf>
    <xf numFmtId="49" fontId="5" fillId="2" borderId="41" xfId="0" applyNumberFormat="1" applyFont="1" applyFill="1" applyBorder="1" applyAlignment="1">
      <alignment vertical="center" wrapText="1"/>
    </xf>
    <xf numFmtId="49" fontId="5" fillId="2" borderId="41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Border="1" applyAlignment="1">
      <alignment horizontal="left" vertical="center" wrapText="1"/>
    </xf>
    <xf numFmtId="49" fontId="10" fillId="0" borderId="41" xfId="0" applyNumberFormat="1" applyFont="1" applyBorder="1" applyAlignment="1">
      <alignment horizontal="left" vertical="center" wrapText="1"/>
    </xf>
    <xf numFmtId="49" fontId="5" fillId="0" borderId="42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vertical="center" wrapText="1"/>
    </xf>
    <xf numFmtId="49" fontId="5" fillId="0" borderId="28" xfId="0" applyNumberFormat="1" applyFont="1" applyBorder="1" applyAlignment="1">
      <alignment horizontal="left" vertical="center" wrapText="1"/>
    </xf>
    <xf numFmtId="49" fontId="5" fillId="0" borderId="41" xfId="0" applyNumberFormat="1" applyFont="1" applyBorder="1" applyAlignment="1">
      <alignment vertical="center" wrapText="1"/>
    </xf>
    <xf numFmtId="49" fontId="5" fillId="0" borderId="42" xfId="0" applyNumberFormat="1" applyFont="1" applyBorder="1" applyAlignment="1">
      <alignment vertical="center" wrapText="1"/>
    </xf>
    <xf numFmtId="164" fontId="11" fillId="9" borderId="1" xfId="2" applyNumberFormat="1" applyFont="1" applyFill="1" applyBorder="1" applyAlignment="1">
      <alignment horizontal="right" vertical="center"/>
    </xf>
    <xf numFmtId="164" fontId="3" fillId="9" borderId="1" xfId="2" applyNumberFormat="1" applyFont="1" applyFill="1" applyBorder="1" applyAlignment="1">
      <alignment horizontal="right" vertical="center"/>
    </xf>
    <xf numFmtId="0" fontId="6" fillId="0" borderId="0" xfId="0" applyFont="1"/>
    <xf numFmtId="166" fontId="10" fillId="0" borderId="0" xfId="3" applyNumberFormat="1" applyFont="1" applyFill="1" applyAlignment="1">
      <alignment vertical="top"/>
    </xf>
    <xf numFmtId="0" fontId="1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6" fontId="10" fillId="0" borderId="0" xfId="3" applyNumberFormat="1" applyFont="1" applyFill="1" applyAlignment="1">
      <alignment horizontal="left" vertical="top"/>
    </xf>
    <xf numFmtId="166" fontId="10" fillId="9" borderId="12" xfId="7" applyNumberFormat="1" applyFont="1" applyFill="1" applyBorder="1" applyAlignment="1">
      <alignment horizontal="left" vertical="top"/>
    </xf>
    <xf numFmtId="166" fontId="10" fillId="9" borderId="43" xfId="7" applyNumberFormat="1" applyFont="1" applyFill="1" applyBorder="1" applyAlignment="1">
      <alignment horizontal="left" vertical="top"/>
    </xf>
    <xf numFmtId="166" fontId="10" fillId="9" borderId="27" xfId="7" applyNumberFormat="1" applyFont="1" applyFill="1" applyBorder="1" applyAlignment="1">
      <alignment horizontal="left" vertical="top"/>
    </xf>
    <xf numFmtId="0" fontId="12" fillId="9" borderId="1" xfId="0" applyFont="1" applyFill="1" applyBorder="1"/>
    <xf numFmtId="166" fontId="13" fillId="2" borderId="1" xfId="0" applyNumberFormat="1" applyFont="1" applyFill="1" applyBorder="1" applyAlignment="1">
      <alignment horizontal="center" vertical="center"/>
    </xf>
    <xf numFmtId="166" fontId="13" fillId="2" borderId="1" xfId="0" applyNumberFormat="1" applyFont="1" applyFill="1" applyBorder="1" applyAlignment="1">
      <alignment vertical="center"/>
    </xf>
    <xf numFmtId="166" fontId="12" fillId="9" borderId="1" xfId="0" applyNumberFormat="1" applyFont="1" applyFill="1" applyBorder="1" applyAlignment="1">
      <alignment horizontal="center" vertical="center"/>
    </xf>
    <xf numFmtId="49" fontId="13" fillId="9" borderId="1" xfId="0" applyNumberFormat="1" applyFont="1" applyFill="1" applyBorder="1" applyAlignment="1">
      <alignment vertical="center"/>
    </xf>
    <xf numFmtId="49" fontId="14" fillId="9" borderId="1" xfId="0" applyNumberFormat="1" applyFont="1" applyFill="1" applyBorder="1" applyAlignment="1">
      <alignment vertical="center"/>
    </xf>
    <xf numFmtId="166" fontId="14" fillId="9" borderId="1" xfId="0" applyNumberFormat="1" applyFont="1" applyFill="1" applyBorder="1" applyAlignment="1">
      <alignment horizontal="center" vertical="center"/>
    </xf>
    <xf numFmtId="49" fontId="12" fillId="9" borderId="1" xfId="0" applyNumberFormat="1" applyFont="1" applyFill="1" applyBorder="1" applyAlignment="1">
      <alignment vertical="center"/>
    </xf>
    <xf numFmtId="49" fontId="17" fillId="9" borderId="1" xfId="0" applyNumberFormat="1" applyFont="1" applyFill="1" applyBorder="1" applyAlignment="1">
      <alignment vertical="center"/>
    </xf>
    <xf numFmtId="49" fontId="17" fillId="9" borderId="1" xfId="0" applyNumberFormat="1" applyFont="1" applyFill="1" applyBorder="1" applyAlignment="1">
      <alignment horizontal="left" vertical="center"/>
    </xf>
    <xf numFmtId="49" fontId="18" fillId="9" borderId="1" xfId="0" applyNumberFormat="1" applyFont="1" applyFill="1" applyBorder="1" applyAlignment="1">
      <alignment horizontal="left" vertical="center"/>
    </xf>
    <xf numFmtId="166" fontId="12" fillId="9" borderId="1" xfId="0" applyNumberFormat="1" applyFont="1" applyFill="1" applyBorder="1" applyAlignment="1">
      <alignment horizontal="center" vertical="center" wrapText="1"/>
    </xf>
    <xf numFmtId="166" fontId="13" fillId="9" borderId="1" xfId="0" applyNumberFormat="1" applyFont="1" applyFill="1" applyBorder="1" applyAlignment="1">
      <alignment horizontal="center" vertical="center"/>
    </xf>
    <xf numFmtId="166" fontId="19" fillId="9" borderId="1" xfId="0" applyNumberFormat="1" applyFont="1" applyFill="1" applyBorder="1" applyAlignment="1">
      <alignment vertical="center"/>
    </xf>
    <xf numFmtId="166" fontId="12" fillId="2" borderId="0" xfId="0" applyNumberFormat="1" applyFont="1" applyFill="1" applyAlignment="1">
      <alignment horizontal="center" vertical="center"/>
    </xf>
    <xf numFmtId="166" fontId="19" fillId="2" borderId="0" xfId="0" applyNumberFormat="1" applyFont="1" applyFill="1" applyAlignment="1">
      <alignment vertical="center"/>
    </xf>
    <xf numFmtId="166" fontId="12" fillId="2" borderId="0" xfId="0" applyNumberFormat="1" applyFont="1" applyFill="1" applyAlignment="1">
      <alignment vertical="center"/>
    </xf>
    <xf numFmtId="164" fontId="11" fillId="2" borderId="19" xfId="0" applyNumberFormat="1" applyFont="1" applyFill="1" applyBorder="1" applyAlignment="1">
      <alignment horizontal="right" vertical="center"/>
    </xf>
    <xf numFmtId="164" fontId="3" fillId="2" borderId="41" xfId="2" applyNumberFormat="1" applyFont="1" applyFill="1" applyBorder="1" applyAlignment="1">
      <alignment horizontal="right" vertical="center"/>
    </xf>
    <xf numFmtId="164" fontId="3" fillId="2" borderId="44" xfId="2" applyNumberFormat="1" applyFont="1" applyFill="1" applyBorder="1" applyAlignment="1">
      <alignment horizontal="right" vertical="center"/>
    </xf>
    <xf numFmtId="164" fontId="11" fillId="2" borderId="34" xfId="0" applyNumberFormat="1" applyFont="1" applyFill="1" applyBorder="1" applyAlignment="1">
      <alignment horizontal="right" vertical="center"/>
    </xf>
    <xf numFmtId="164" fontId="15" fillId="2" borderId="34" xfId="0" applyNumberFormat="1" applyFont="1" applyFill="1" applyBorder="1" applyAlignment="1">
      <alignment horizontal="right" vertical="center"/>
    </xf>
    <xf numFmtId="166" fontId="3" fillId="0" borderId="23" xfId="0" applyNumberFormat="1" applyFont="1" applyBorder="1" applyAlignment="1">
      <alignment horizontal="center" vertical="center" wrapText="1"/>
    </xf>
    <xf numFmtId="164" fontId="3" fillId="3" borderId="21" xfId="2" applyNumberFormat="1" applyFont="1" applyFill="1" applyBorder="1" applyAlignment="1">
      <alignment horizontal="right" vertical="center"/>
    </xf>
    <xf numFmtId="164" fontId="3" fillId="3" borderId="45" xfId="2" applyNumberFormat="1" applyFont="1" applyFill="1" applyBorder="1" applyAlignment="1">
      <alignment horizontal="right" vertical="center"/>
    </xf>
    <xf numFmtId="164" fontId="3" fillId="2" borderId="34" xfId="2" applyNumberFormat="1" applyFont="1" applyFill="1" applyBorder="1" applyAlignment="1">
      <alignment horizontal="right" vertical="center"/>
    </xf>
    <xf numFmtId="164" fontId="15" fillId="2" borderId="34" xfId="2" applyNumberFormat="1" applyFont="1" applyFill="1" applyBorder="1" applyAlignment="1">
      <alignment horizontal="right" vertical="center"/>
    </xf>
    <xf numFmtId="164" fontId="3" fillId="5" borderId="39" xfId="0" applyNumberFormat="1" applyFont="1" applyFill="1" applyBorder="1" applyAlignment="1">
      <alignment horizontal="right" vertical="center"/>
    </xf>
    <xf numFmtId="166" fontId="5" fillId="0" borderId="46" xfId="0" applyNumberFormat="1" applyFont="1" applyBorder="1" applyAlignment="1">
      <alignment horizontal="center" vertical="center" wrapText="1"/>
    </xf>
    <xf numFmtId="164" fontId="3" fillId="3" borderId="33" xfId="2" applyNumberFormat="1" applyFont="1" applyFill="1" applyBorder="1" applyAlignment="1">
      <alignment horizontal="right" vertical="center"/>
    </xf>
    <xf numFmtId="164" fontId="3" fillId="2" borderId="19" xfId="2" applyNumberFormat="1" applyFont="1" applyFill="1" applyBorder="1" applyAlignment="1">
      <alignment horizontal="right" vertical="center"/>
    </xf>
    <xf numFmtId="164" fontId="3" fillId="6" borderId="33" xfId="0" applyNumberFormat="1" applyFont="1" applyFill="1" applyBorder="1" applyAlignment="1">
      <alignment horizontal="right" vertical="center"/>
    </xf>
    <xf numFmtId="164" fontId="3" fillId="2" borderId="19" xfId="0" applyNumberFormat="1" applyFont="1" applyFill="1" applyBorder="1" applyAlignment="1">
      <alignment vertical="center"/>
    </xf>
    <xf numFmtId="164" fontId="3" fillId="0" borderId="19" xfId="0" applyNumberFormat="1" applyFont="1" applyBorder="1" applyAlignment="1">
      <alignment horizontal="right" vertical="center"/>
    </xf>
    <xf numFmtId="164" fontId="3" fillId="0" borderId="38" xfId="0" applyNumberFormat="1" applyFont="1" applyBorder="1" applyAlignment="1">
      <alignment horizontal="right" vertical="center"/>
    </xf>
    <xf numFmtId="164" fontId="3" fillId="2" borderId="32" xfId="2" applyNumberFormat="1" applyFont="1" applyFill="1" applyBorder="1" applyAlignment="1">
      <alignment horizontal="right" vertical="center"/>
    </xf>
    <xf numFmtId="164" fontId="15" fillId="3" borderId="37" xfId="0" applyNumberFormat="1" applyFont="1" applyFill="1" applyBorder="1" applyAlignment="1">
      <alignment horizontal="right" vertical="center"/>
    </xf>
    <xf numFmtId="164" fontId="15" fillId="2" borderId="19" xfId="2" applyNumberFormat="1" applyFont="1" applyFill="1" applyBorder="1" applyAlignment="1">
      <alignment horizontal="right" vertical="center"/>
    </xf>
    <xf numFmtId="164" fontId="2" fillId="7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6" fontId="2" fillId="2" borderId="47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vertical="center"/>
    </xf>
    <xf numFmtId="164" fontId="2" fillId="10" borderId="7" xfId="2" applyNumberFormat="1" applyFont="1" applyFill="1" applyBorder="1" applyAlignment="1">
      <alignment horizontal="right" vertical="center"/>
    </xf>
    <xf numFmtId="164" fontId="11" fillId="10" borderId="7" xfId="2" applyNumberFormat="1" applyFont="1" applyFill="1" applyBorder="1" applyAlignment="1">
      <alignment horizontal="right" vertical="center"/>
    </xf>
    <xf numFmtId="166" fontId="15" fillId="2" borderId="1" xfId="0" applyNumberFormat="1" applyFont="1" applyFill="1" applyBorder="1" applyAlignment="1">
      <alignment horizontal="center" vertical="center"/>
    </xf>
    <xf numFmtId="164" fontId="2" fillId="12" borderId="7" xfId="2" applyNumberFormat="1" applyFont="1" applyFill="1" applyBorder="1" applyAlignment="1">
      <alignment horizontal="right" vertical="center"/>
    </xf>
    <xf numFmtId="164" fontId="11" fillId="12" borderId="7" xfId="2" applyNumberFormat="1" applyFont="1" applyFill="1" applyBorder="1" applyAlignment="1">
      <alignment horizontal="right" vertical="center"/>
    </xf>
    <xf numFmtId="164" fontId="3" fillId="12" borderId="7" xfId="2" applyNumberFormat="1" applyFont="1" applyFill="1" applyBorder="1" applyAlignment="1">
      <alignment horizontal="right" vertical="center"/>
    </xf>
    <xf numFmtId="164" fontId="2" fillId="13" borderId="7" xfId="2" applyNumberFormat="1" applyFont="1" applyFill="1" applyBorder="1" applyAlignment="1">
      <alignment horizontal="right" vertical="center"/>
    </xf>
    <xf numFmtId="164" fontId="2" fillId="13" borderId="13" xfId="2" applyNumberFormat="1" applyFont="1" applyFill="1" applyBorder="1" applyAlignment="1">
      <alignment horizontal="right" vertical="center"/>
    </xf>
    <xf numFmtId="164" fontId="2" fillId="13" borderId="29" xfId="0" applyNumberFormat="1" applyFont="1" applyFill="1" applyBorder="1" applyAlignment="1">
      <alignment horizontal="right" vertical="center"/>
    </xf>
    <xf numFmtId="164" fontId="3" fillId="13" borderId="29" xfId="0" applyNumberFormat="1" applyFont="1" applyFill="1" applyBorder="1" applyAlignment="1">
      <alignment horizontal="right" vertical="center"/>
    </xf>
    <xf numFmtId="164" fontId="11" fillId="13" borderId="29" xfId="0" applyNumberFormat="1" applyFont="1" applyFill="1" applyBorder="1" applyAlignment="1">
      <alignment horizontal="right" vertical="center"/>
    </xf>
    <xf numFmtId="164" fontId="11" fillId="13" borderId="7" xfId="2" applyNumberFormat="1" applyFont="1" applyFill="1" applyBorder="1" applyAlignment="1">
      <alignment horizontal="right" vertical="center"/>
    </xf>
    <xf numFmtId="164" fontId="3" fillId="13" borderId="7" xfId="2" applyNumberFormat="1" applyFont="1" applyFill="1" applyBorder="1" applyAlignment="1">
      <alignment horizontal="right" vertical="center"/>
    </xf>
    <xf numFmtId="0" fontId="2" fillId="0" borderId="0" xfId="0" applyFont="1"/>
    <xf numFmtId="164" fontId="2" fillId="0" borderId="0" xfId="0" applyNumberFormat="1" applyFont="1"/>
    <xf numFmtId="0" fontId="21" fillId="14" borderId="1" xfId="0" applyFont="1" applyFill="1" applyBorder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2" fillId="11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14" fillId="13" borderId="1" xfId="0" applyFont="1" applyFill="1" applyBorder="1"/>
    <xf numFmtId="0" fontId="21" fillId="15" borderId="1" xfId="7" applyFont="1" applyFill="1" applyBorder="1" applyAlignment="1">
      <alignment horizontal="center" vertical="center" wrapText="1"/>
    </xf>
    <xf numFmtId="166" fontId="21" fillId="15" borderId="1" xfId="7" applyNumberFormat="1" applyFont="1" applyFill="1" applyBorder="1" applyAlignment="1">
      <alignment horizontal="center" vertical="center" wrapText="1"/>
    </xf>
    <xf numFmtId="166" fontId="22" fillId="15" borderId="1" xfId="7" applyNumberFormat="1" applyFont="1" applyFill="1" applyBorder="1" applyAlignment="1">
      <alignment horizontal="center" vertical="center" wrapText="1"/>
    </xf>
    <xf numFmtId="166" fontId="21" fillId="16" borderId="1" xfId="7" applyNumberFormat="1" applyFont="1" applyFill="1" applyBorder="1" applyAlignment="1">
      <alignment horizontal="center" vertical="center" wrapText="1"/>
    </xf>
    <xf numFmtId="166" fontId="2" fillId="7" borderId="12" xfId="0" applyNumberFormat="1" applyFont="1" applyFill="1" applyBorder="1"/>
    <xf numFmtId="166" fontId="2" fillId="11" borderId="43" xfId="0" applyNumberFormat="1" applyFont="1" applyFill="1" applyBorder="1" applyAlignment="1">
      <alignment horizontal="center"/>
    </xf>
    <xf numFmtId="0" fontId="4" fillId="7" borderId="43" xfId="0" applyFont="1" applyFill="1" applyBorder="1" applyAlignment="1">
      <alignment horizontal="center"/>
    </xf>
    <xf numFmtId="0" fontId="4" fillId="7" borderId="43" xfId="0" applyFont="1" applyFill="1" applyBorder="1"/>
    <xf numFmtId="166" fontId="2" fillId="7" borderId="43" xfId="0" applyNumberFormat="1" applyFont="1" applyFill="1" applyBorder="1"/>
    <xf numFmtId="166" fontId="2" fillId="7" borderId="27" xfId="0" applyNumberFormat="1" applyFont="1" applyFill="1" applyBorder="1"/>
    <xf numFmtId="166" fontId="2" fillId="11" borderId="27" xfId="0" applyNumberFormat="1" applyFont="1" applyFill="1" applyBorder="1" applyAlignment="1">
      <alignment horizontal="center"/>
    </xf>
    <xf numFmtId="0" fontId="9" fillId="0" borderId="0" xfId="0" applyFont="1"/>
    <xf numFmtId="10" fontId="11" fillId="11" borderId="1" xfId="8" applyNumberFormat="1" applyFont="1" applyFill="1" applyBorder="1" applyAlignment="1">
      <alignment horizontal="center" vertical="center"/>
    </xf>
    <xf numFmtId="0" fontId="12" fillId="9" borderId="1" xfId="5" applyFont="1" applyFill="1" applyBorder="1"/>
    <xf numFmtId="0" fontId="2" fillId="0" borderId="0" xfId="9" applyFont="1"/>
    <xf numFmtId="0" fontId="3" fillId="17" borderId="1" xfId="9" applyFont="1" applyFill="1" applyBorder="1" applyAlignment="1">
      <alignment horizontal="center" vertical="center"/>
    </xf>
    <xf numFmtId="166" fontId="3" fillId="17" borderId="1" xfId="9" applyNumberFormat="1" applyFont="1" applyFill="1" applyBorder="1" applyAlignment="1">
      <alignment horizontal="center" vertical="center"/>
    </xf>
    <xf numFmtId="166" fontId="2" fillId="0" borderId="1" xfId="9" applyNumberFormat="1" applyFont="1" applyBorder="1"/>
    <xf numFmtId="10" fontId="2" fillId="0" borderId="1" xfId="10" applyNumberFormat="1" applyFont="1" applyBorder="1"/>
    <xf numFmtId="166" fontId="5" fillId="17" borderId="1" xfId="9" applyNumberFormat="1" applyFont="1" applyFill="1" applyBorder="1" applyAlignment="1">
      <alignment horizontal="center" vertical="center"/>
    </xf>
    <xf numFmtId="166" fontId="5" fillId="0" borderId="1" xfId="9" applyNumberFormat="1" applyFont="1" applyBorder="1" applyAlignment="1">
      <alignment horizontal="center" vertical="center"/>
    </xf>
    <xf numFmtId="166" fontId="3" fillId="0" borderId="1" xfId="9" applyNumberFormat="1" applyFont="1" applyBorder="1"/>
    <xf numFmtId="10" fontId="3" fillId="0" borderId="1" xfId="10" applyNumberFormat="1" applyFont="1" applyBorder="1"/>
    <xf numFmtId="166" fontId="2" fillId="0" borderId="0" xfId="9" applyNumberFormat="1" applyFont="1"/>
    <xf numFmtId="10" fontId="11" fillId="18" borderId="1" xfId="8" applyNumberFormat="1" applyFont="1" applyFill="1" applyBorder="1" applyAlignment="1">
      <alignment horizontal="center" vertical="center"/>
    </xf>
    <xf numFmtId="0" fontId="4" fillId="19" borderId="43" xfId="0" applyFont="1" applyFill="1" applyBorder="1" applyAlignment="1">
      <alignment horizontal="center"/>
    </xf>
    <xf numFmtId="0" fontId="4" fillId="19" borderId="43" xfId="0" applyFont="1" applyFill="1" applyBorder="1"/>
    <xf numFmtId="166" fontId="2" fillId="19" borderId="43" xfId="0" applyNumberFormat="1" applyFont="1" applyFill="1" applyBorder="1"/>
    <xf numFmtId="0" fontId="4" fillId="19" borderId="27" xfId="0" applyFont="1" applyFill="1" applyBorder="1" applyAlignment="1">
      <alignment horizontal="center"/>
    </xf>
    <xf numFmtId="0" fontId="4" fillId="19" borderId="27" xfId="0" applyFont="1" applyFill="1" applyBorder="1"/>
    <xf numFmtId="166" fontId="2" fillId="19" borderId="27" xfId="0" applyNumberFormat="1" applyFont="1" applyFill="1" applyBorder="1"/>
    <xf numFmtId="0" fontId="24" fillId="0" borderId="0" xfId="0" pivotButton="1" applyFont="1"/>
    <xf numFmtId="0" fontId="24" fillId="0" borderId="0" xfId="0" applyFont="1" applyAlignment="1">
      <alignment horizontal="left"/>
    </xf>
    <xf numFmtId="164" fontId="24" fillId="0" borderId="0" xfId="0" applyNumberFormat="1" applyFont="1"/>
    <xf numFmtId="0" fontId="21" fillId="14" borderId="1" xfId="0" applyFont="1" applyFill="1" applyBorder="1" applyAlignment="1">
      <alignment horizontal="center"/>
    </xf>
    <xf numFmtId="166" fontId="2" fillId="2" borderId="48" xfId="0" applyNumberFormat="1" applyFont="1" applyFill="1" applyBorder="1" applyAlignment="1">
      <alignment horizontal="center" vertical="center"/>
    </xf>
    <xf numFmtId="166" fontId="2" fillId="2" borderId="46" xfId="0" applyNumberFormat="1" applyFont="1" applyFill="1" applyBorder="1" applyAlignment="1">
      <alignment horizontal="center" vertical="center"/>
    </xf>
  </cellXfs>
  <cellStyles count="11">
    <cellStyle name="Euro" xfId="1" xr:uid="{00000000-0005-0000-0000-000000000000}"/>
    <cellStyle name="Migliaia [0]" xfId="2" builtinId="6"/>
    <cellStyle name="Migliaia 2" xfId="3" xr:uid="{00000000-0005-0000-0000-000002000000}"/>
    <cellStyle name="Normale" xfId="0" builtinId="0"/>
    <cellStyle name="Normale 2" xfId="4" xr:uid="{00000000-0005-0000-0000-000004000000}"/>
    <cellStyle name="Normale 2 2" xfId="5" xr:uid="{00000000-0005-0000-0000-000005000000}"/>
    <cellStyle name="Normale 2 3" xfId="9" xr:uid="{CEB2DBCD-2228-40F2-85F4-316C729BC574}"/>
    <cellStyle name="Normale 3" xfId="6" xr:uid="{00000000-0005-0000-0000-000006000000}"/>
    <cellStyle name="Normale_BdV_Energeia_2006" xfId="7" xr:uid="{00000000-0005-0000-0000-000007000000}"/>
    <cellStyle name="Percentuale" xfId="8" builtinId="5"/>
    <cellStyle name="Percentuale 2" xfId="10" xr:uid="{E9AC9B1F-0EB2-44A7-8CFD-93C735058330}"/>
  </cellStyles>
  <dxfs count="24"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numFmt numFmtId="164" formatCode="#,##0_ ;[Red]\-#,##0\ "/>
    </dxf>
    <dxf>
      <numFmt numFmtId="164" formatCode="#,##0_ ;[Red]\-#,##0\ "/>
    </dxf>
    <dxf>
      <font>
        <sz val="8"/>
      </font>
    </dxf>
    <dxf>
      <font>
        <sz val="8"/>
      </font>
    </dxf>
    <dxf>
      <font>
        <sz val="8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numFmt numFmtId="166" formatCode="#,##0.00_ ;[Red]\-#,##0.00\ "/>
    </dxf>
    <dxf>
      <numFmt numFmtId="166" formatCode="#,##0.00_ ;[Red]\-#,##0.00\ "/>
    </dxf>
    <dxf>
      <font>
        <sz val="8"/>
      </font>
    </dxf>
    <dxf>
      <font>
        <sz val="8"/>
      </font>
    </dxf>
    <dxf>
      <font>
        <sz val="8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AL_CE_MEF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ività"/>
      <sheetName val="Pivot Check CE"/>
      <sheetName val="BdV_2022"/>
      <sheetName val="Nature_TIUC"/>
      <sheetName val="CE 1"/>
      <sheetName val="CE 2"/>
      <sheetName val="CE ATT"/>
      <sheetName val="CE ATT_Rip"/>
      <sheetName val="CE SC"/>
      <sheetName val="CE FOC"/>
      <sheetName val="DRIVER SC"/>
      <sheetName val="DRIVER FOC"/>
      <sheetName val="Legenda Nature"/>
      <sheetName val="Legenda Destinazioni"/>
    </sheetNames>
    <sheetDataSet>
      <sheetData sheetId="0">
        <row r="4">
          <cell r="B4" t="str">
            <v>Impianto trattamento rifiuti Castelceriolo</v>
          </cell>
        </row>
        <row r="5">
          <cell r="B5" t="str">
            <v>Gestione post-morten discarica esaurita Castelceriolo</v>
          </cell>
        </row>
        <row r="6">
          <cell r="B6" t="str">
            <v>Gestione discarica esaurita Mugarone</v>
          </cell>
        </row>
        <row r="7">
          <cell r="B7" t="str">
            <v>Gestione conferimenti discarica di Solero</v>
          </cell>
        </row>
        <row r="8">
          <cell r="B8" t="str">
            <v>Attività 5</v>
          </cell>
        </row>
        <row r="9">
          <cell r="B9" t="str">
            <v>Attività 6</v>
          </cell>
        </row>
        <row r="10">
          <cell r="B10" t="str">
            <v>Attività 7</v>
          </cell>
        </row>
        <row r="11">
          <cell r="B11" t="str">
            <v>Attività 8</v>
          </cell>
        </row>
        <row r="12">
          <cell r="B12" t="str">
            <v>Attività 9</v>
          </cell>
        </row>
        <row r="13">
          <cell r="B13" t="str">
            <v>Attività 10</v>
          </cell>
        </row>
        <row r="14">
          <cell r="B14" t="str">
            <v>Attività 11</v>
          </cell>
        </row>
        <row r="15">
          <cell r="B15" t="str">
            <v>Attività 12</v>
          </cell>
        </row>
        <row r="16">
          <cell r="B16" t="str">
            <v>Attività 13</v>
          </cell>
        </row>
        <row r="17">
          <cell r="B17" t="str">
            <v>Attività 14</v>
          </cell>
        </row>
        <row r="18">
          <cell r="B18" t="str">
            <v>Attività 15</v>
          </cell>
        </row>
      </sheetData>
      <sheetData sheetId="1"/>
      <sheetData sheetId="2"/>
      <sheetData sheetId="3"/>
      <sheetData sheetId="4">
        <row r="57">
          <cell r="D57">
            <v>2344089.2499999995</v>
          </cell>
          <cell r="E57">
            <v>0</v>
          </cell>
          <cell r="F57">
            <v>0</v>
          </cell>
          <cell r="G57">
            <v>133606.89000000001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H57">
            <v>0</v>
          </cell>
          <cell r="AK57">
            <v>2477696.1399999997</v>
          </cell>
        </row>
        <row r="83">
          <cell r="D83">
            <v>16899202.449999999</v>
          </cell>
          <cell r="E83">
            <v>0</v>
          </cell>
          <cell r="F83">
            <v>77976.72</v>
          </cell>
          <cell r="G83">
            <v>2222011.79</v>
          </cell>
          <cell r="AA83">
            <v>10178.870000000001</v>
          </cell>
          <cell r="AB83">
            <v>155748.91999999998</v>
          </cell>
          <cell r="AC83">
            <v>141726.17000000001</v>
          </cell>
          <cell r="AD83">
            <v>74886.510000000009</v>
          </cell>
          <cell r="AH83">
            <v>16498.29</v>
          </cell>
          <cell r="AK83">
            <v>19598229.719999999</v>
          </cell>
        </row>
      </sheetData>
      <sheetData sheetId="5"/>
      <sheetData sheetId="6">
        <row r="110">
          <cell r="E110">
            <v>0.9047472367249344</v>
          </cell>
          <cell r="F110">
            <v>9.5252763275065586E-2</v>
          </cell>
          <cell r="I110">
            <v>0</v>
          </cell>
          <cell r="J110">
            <v>1</v>
          </cell>
          <cell r="M110">
            <v>0</v>
          </cell>
          <cell r="N110">
            <v>1</v>
          </cell>
          <cell r="Q110">
            <v>0</v>
          </cell>
          <cell r="R110">
            <v>1</v>
          </cell>
          <cell r="U110">
            <v>1</v>
          </cell>
          <cell r="V110">
            <v>0</v>
          </cell>
          <cell r="Y110">
            <v>1</v>
          </cell>
          <cell r="Z110">
            <v>0</v>
          </cell>
          <cell r="AC110">
            <v>1</v>
          </cell>
          <cell r="AD110">
            <v>0</v>
          </cell>
          <cell r="AG110">
            <v>1</v>
          </cell>
          <cell r="AH110">
            <v>0</v>
          </cell>
          <cell r="AK110">
            <v>1</v>
          </cell>
          <cell r="AL110">
            <v>0</v>
          </cell>
          <cell r="AO110">
            <v>1</v>
          </cell>
          <cell r="AP110">
            <v>0</v>
          </cell>
          <cell r="AS110">
            <v>1</v>
          </cell>
          <cell r="AT110">
            <v>0</v>
          </cell>
          <cell r="AW110">
            <v>1</v>
          </cell>
          <cell r="AX110">
            <v>0</v>
          </cell>
          <cell r="BA110">
            <v>1</v>
          </cell>
          <cell r="BB110">
            <v>0</v>
          </cell>
          <cell r="BE110">
            <v>1</v>
          </cell>
          <cell r="BF110">
            <v>0</v>
          </cell>
          <cell r="BI110">
            <v>1</v>
          </cell>
          <cell r="BJ11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niela Cardone" refreshedDate="45064.620752314811" createdVersion="8" refreshedVersion="8" recordCount="525" xr:uid="{00000000-000A-0000-FFFF-FFFF00000000}">
  <cacheSource type="worksheet">
    <worksheetSource ref="A1:L526" sheet="BdV_2022"/>
  </cacheSource>
  <cacheFields count="12">
    <cacheField name="Conto" numFmtId="0">
      <sharedItems/>
    </cacheField>
    <cacheField name="Descrizione" numFmtId="0">
      <sharedItems/>
    </cacheField>
    <cacheField name="Saldo Co. Ge." numFmtId="166">
      <sharedItems containsString="0" containsBlank="1" containsNumber="1" minValue="-10503797.189999999" maxValue="12101198.550000001"/>
    </cacheField>
    <cacheField name="Rettifiche" numFmtId="166">
      <sharedItems containsString="0" containsBlank="1" containsNumber="1" minValue="-12101198.550000001" maxValue="11828508.99"/>
    </cacheField>
    <cacheField name="Saldo" numFmtId="166">
      <sharedItems containsSemiMixedTypes="0" containsString="0" containsNumber="1" minValue="-10355563.039999999" maxValue="11828508.99"/>
    </cacheField>
    <cacheField name="CEE" numFmtId="166">
      <sharedItems containsBlank="1" count="33">
        <s v="PA.I"/>
        <s v="PA.IV"/>
        <s v="PA.VI"/>
        <s v="PE"/>
        <s v="PA.VIII"/>
        <s v="PA.IX"/>
        <s v="PC"/>
        <s v="PB.4"/>
        <s v="PD.4"/>
        <s v="PD.5"/>
        <s v="PD.11"/>
        <s v="PD.7"/>
        <s v="PD.12"/>
        <s v="PD.13"/>
        <s v="PD.14"/>
        <s v="AB.I.4"/>
        <s v="AB.I.7"/>
        <s v="AB.II.1"/>
        <s v="AB.II.2"/>
        <s v="AB.II.3"/>
        <s v="AB.II.4"/>
        <s v="AB.II.5"/>
        <s v="AC.II.5quater"/>
        <s v="AC.I.1"/>
        <s v="AC.II.1"/>
        <s v="-"/>
        <s v="AC.II.4"/>
        <s v="AC.II.5bis"/>
        <s v="AC.II.5ter"/>
        <s v="AC.IV.1"/>
        <s v="AC.IV.3"/>
        <s v="AD"/>
        <m u="1"/>
      </sharedItems>
    </cacheField>
    <cacheField name="Natura MEF" numFmtId="166">
      <sharedItems/>
    </cacheField>
    <cacheField name="Descrizione Natura MEF" numFmtId="166">
      <sharedItems/>
    </cacheField>
    <cacheField name="Attività MEF" numFmtId="166">
      <sharedItems/>
    </cacheField>
    <cacheField name="Descrizione Attività MEF" numFmtId="166">
      <sharedItems/>
    </cacheField>
    <cacheField name="Note" numFmtId="166">
      <sharedItems containsBlank="1"/>
    </cacheField>
    <cacheField name="Codice" numFmtId="166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5">
  <r>
    <s v=".01010103003"/>
    <s v="Capitale sociale"/>
    <n v="384200"/>
    <m/>
    <n v="384200"/>
    <x v="0"/>
    <s v="PA.I"/>
    <s v="Capitale"/>
    <s v="VALNONATT"/>
    <s v="Valori non attribuibili"/>
    <m/>
    <s v="PA.IVALNONATT"/>
  </r>
  <r>
    <s v=".01010401001"/>
    <s v="Riserva legale"/>
    <n v="77446.84"/>
    <m/>
    <n v="77446.84"/>
    <x v="1"/>
    <s v="PA.IV"/>
    <s v="Riserva legale"/>
    <s v="VALNONATT"/>
    <s v="Valori non attribuibili"/>
    <m/>
    <s v="PA.IVVALNONATT"/>
  </r>
  <r>
    <s v=".01010401002"/>
    <s v="Riserva da utili di esercizio"/>
    <n v="98519.01"/>
    <m/>
    <n v="98519.01"/>
    <x v="2"/>
    <s v="PA.VI"/>
    <s v="Altre riserve, distintamente indicate"/>
    <s v="VALNONATT"/>
    <s v="Valori non attribuibili"/>
    <m/>
    <s v="PA.VIVALNONATT"/>
  </r>
  <r>
    <s v=".01010701005"/>
    <s v="Versamenti soci"/>
    <n v="250000"/>
    <m/>
    <n v="250000"/>
    <x v="2"/>
    <s v="PA.VI"/>
    <s v="Altre riserve, distintamente indicate"/>
    <s v="VALNONATT"/>
    <s v="Valori non attribuibili"/>
    <m/>
    <s v="PA.VIVALNONATT"/>
  </r>
  <r>
    <s v=".01010701007"/>
    <s v="Strumenti Finanziari Partecipativi BPM mutuo CDR"/>
    <n v="68379.83"/>
    <m/>
    <n v="68379.83"/>
    <x v="2"/>
    <s v="PA.VI"/>
    <s v="Altre riserve, distintamente indicate"/>
    <s v="VALNONATT"/>
    <s v="Valori non attribuibili"/>
    <m/>
    <s v="PA.VIVALNONATT"/>
  </r>
  <r>
    <s v=".01010701008"/>
    <s v="Strumenti Finanziari Partecipativi BPM mutuo compostaggio"/>
    <n v="1292635.75"/>
    <m/>
    <n v="1292635.75"/>
    <x v="2"/>
    <s v="PA.VI"/>
    <s v="Altre riserve, distintamente indicate"/>
    <s v="VALNONATT"/>
    <s v="Valori non attribuibili"/>
    <m/>
    <s v="PA.VIVALNONATT"/>
  </r>
  <r>
    <s v=".01010701012"/>
    <s v="Strumenti Finanziari Partecipativi BPM interessi + scoperto"/>
    <n v="19124.57"/>
    <m/>
    <n v="19124.57"/>
    <x v="2"/>
    <s v="PA.VI"/>
    <s v="Altre riserve, distintamente indicate"/>
    <s v="VALNONATT"/>
    <s v="Valori non attribuibili"/>
    <m/>
    <s v="PA.VIVALNONATT"/>
  </r>
  <r>
    <s v=".01010701013"/>
    <s v="Strumenti Finanziari Partecipativi 3i Engineering"/>
    <n v="2150.63"/>
    <m/>
    <n v="2150.63"/>
    <x v="2"/>
    <s v="PA.VI"/>
    <s v="Altre riserve, distintamente indicate"/>
    <s v="VALNONATT"/>
    <s v="Valori non attribuibili"/>
    <m/>
    <s v="PA.VIVALNONATT"/>
  </r>
  <r>
    <s v=".01010701014"/>
    <s v="Strumenti Finanziari Partecipativi A.M.V."/>
    <n v="34591.32"/>
    <m/>
    <n v="34591.32"/>
    <x v="2"/>
    <s v="PA.VI"/>
    <s v="Altre riserve, distintamente indicate"/>
    <s v="VALNONATT"/>
    <s v="Valori non attribuibili"/>
    <m/>
    <s v="PA.VIVALNONATT"/>
  </r>
  <r>
    <s v=".01010701015"/>
    <s v="Strumenti Finanziari Partecipativi Agati"/>
    <n v="889.7"/>
    <m/>
    <n v="889.7"/>
    <x v="2"/>
    <s v="PA.VI"/>
    <s v="Altre riserve, distintamente indicate"/>
    <s v="VALNONATT"/>
    <s v="Valori non attribuibili"/>
    <m/>
    <s v="PA.VIVALNONATT"/>
  </r>
  <r>
    <s v=".01010701016"/>
    <s v="Strumenti Finanziari Partecipativi Agri.Re.Ve.Co"/>
    <n v="324240.90000000002"/>
    <m/>
    <n v="324240.90000000002"/>
    <x v="2"/>
    <s v="PA.VI"/>
    <s v="Altre riserve, distintamente indicate"/>
    <s v="VALNONATT"/>
    <s v="Valori non attribuibili"/>
    <m/>
    <s v="PA.VIVALNONATT"/>
  </r>
  <r>
    <s v=".01010701017"/>
    <s v="Strumenti Finanziari Partecipativi Agrinova"/>
    <n v="431.24"/>
    <m/>
    <n v="431.24"/>
    <x v="2"/>
    <s v="PA.VI"/>
    <s v="Altre riserve, distintamente indicate"/>
    <s v="VALNONATT"/>
    <s v="Valori non attribuibili"/>
    <m/>
    <s v="PA.VIVALNONATT"/>
  </r>
  <r>
    <s v=".01010701018"/>
    <s v="Strumenti Finanziari Partecipativi Alegas"/>
    <n v="227.74"/>
    <m/>
    <n v="227.74"/>
    <x v="2"/>
    <s v="PA.VI"/>
    <s v="Altre riserve, distintamente indicate"/>
    <s v="VALNONATT"/>
    <s v="Valori non attribuibili"/>
    <m/>
    <s v="PA.VIVALNONATT"/>
  </r>
  <r>
    <s v=".01010701020"/>
    <s v="Strumenti Finanziari Partecipativi Amag reti idriche"/>
    <n v="177697.1"/>
    <m/>
    <n v="177697.1"/>
    <x v="2"/>
    <s v="PA.VI"/>
    <s v="Altre riserve, distintamente indicate"/>
    <s v="VALNONATT"/>
    <s v="Valori non attribuibili"/>
    <m/>
    <s v="PA.VIVALNONATT"/>
  </r>
  <r>
    <s v=".01010701021"/>
    <s v="Strumenti Finanziari Partecipativi A.M.A.G. spa"/>
    <n v="3598.79"/>
    <m/>
    <n v="3598.79"/>
    <x v="2"/>
    <s v="PA.VI"/>
    <s v="Altre riserve, distintamente indicate"/>
    <s v="VALNONATT"/>
    <s v="Valori non attribuibili"/>
    <m/>
    <s v="PA.VIVALNONATT"/>
  </r>
  <r>
    <s v=".01010701022"/>
    <s v="Strumenti Finanziari Partecipativi Ambiente srl"/>
    <n v="1529.91"/>
    <m/>
    <n v="1529.91"/>
    <x v="2"/>
    <s v="PA.VI"/>
    <s v="Altre riserve, distintamente indicate"/>
    <s v="VALNONATT"/>
    <s v="Valori non attribuibili"/>
    <m/>
    <s v="PA.VIVALNONATT"/>
  </r>
  <r>
    <s v=".01010701023"/>
    <s v="Strumenti Finanziari Partecipativi Anaergia Orex"/>
    <n v="10621.96"/>
    <m/>
    <n v="10621.96"/>
    <x v="2"/>
    <s v="PA.VI"/>
    <s v="Altre riserve, distintamente indicate"/>
    <s v="VALNONATT"/>
    <s v="Valori non attribuibili"/>
    <m/>
    <s v="PA.VIVALNONATT"/>
  </r>
  <r>
    <s v=".01010701024"/>
    <s v="Strumenti Finanziari Partecipativi A.R. srl"/>
    <n v="9557.57"/>
    <m/>
    <n v="9557.57"/>
    <x v="2"/>
    <s v="PA.VI"/>
    <s v="Altre riserve, distintamente indicate"/>
    <s v="VALNONATT"/>
    <s v="Valori non attribuibili"/>
    <m/>
    <s v="PA.VIVALNONATT"/>
  </r>
  <r>
    <s v=".01010701025"/>
    <s v="Strumenti Finanziari Partecipativi Arcadia"/>
    <n v="2373.06"/>
    <m/>
    <n v="2373.06"/>
    <x v="2"/>
    <s v="PA.VI"/>
    <s v="Altre riserve, distintamente indicate"/>
    <s v="VALNONATT"/>
    <s v="Valori non attribuibili"/>
    <m/>
    <s v="PA.VIVALNONATT"/>
  </r>
  <r>
    <s v=".01010701026"/>
    <s v="Strumenti Finanziari Partecipativi Avv. Gariglio Alessandro"/>
    <n v="30.3"/>
    <m/>
    <n v="30.3"/>
    <x v="2"/>
    <s v="PA.VI"/>
    <s v="Altre riserve, distintamente indicate"/>
    <s v="VALNONATT"/>
    <s v="Valori non attribuibili"/>
    <m/>
    <s v="PA.VIVALNONATT"/>
  </r>
  <r>
    <s v=".01010701027"/>
    <s v="Strumenti Finanziari Partecipativi St.leg. Roppo Canepa"/>
    <n v="23.42"/>
    <m/>
    <n v="23.42"/>
    <x v="2"/>
    <s v="PA.VI"/>
    <s v="Altre riserve, distintamente indicate"/>
    <s v="VALNONATT"/>
    <s v="Valori non attribuibili"/>
    <m/>
    <s v="PA.VIVALNONATT"/>
  </r>
  <r>
    <s v=".01010701028"/>
    <s v="Strumenti Finanziari Partecipativi Aziend. Osped. Ant.Bia.Ces."/>
    <n v="7381.36"/>
    <m/>
    <n v="7381.36"/>
    <x v="2"/>
    <s v="PA.VI"/>
    <s v="Altre riserve, distintamente indicate"/>
    <s v="VALNONATT"/>
    <s v="Valori non attribuibili"/>
    <m/>
    <s v="PA.VIVALNONATT"/>
  </r>
  <r>
    <s v=".01010701029"/>
    <s v="Strumenti Finanziari Partecipativi Big Truck"/>
    <n v="358.55"/>
    <m/>
    <n v="358.55"/>
    <x v="2"/>
    <s v="PA.VI"/>
    <s v="Altre riserve, distintamente indicate"/>
    <s v="VALNONATT"/>
    <s v="Valori non attribuibili"/>
    <m/>
    <s v="PA.VIVALNONATT"/>
  </r>
  <r>
    <s v=".01010701030"/>
    <s v="Strumenti Finanziari Partecipativi Bioland"/>
    <n v="30669.040000000001"/>
    <m/>
    <n v="30669.040000000001"/>
    <x v="2"/>
    <s v="PA.VI"/>
    <s v="Altre riserve, distintamente indicate"/>
    <s v="VALNONATT"/>
    <s v="Valori non attribuibili"/>
    <m/>
    <s v="PA.VIVALNONATT"/>
  </r>
  <r>
    <s v=".01010701031"/>
    <s v="Strumenti Finanziari Partecipativi Bra-mac Service"/>
    <n v="292.47000000000003"/>
    <m/>
    <n v="292.47000000000003"/>
    <x v="2"/>
    <s v="PA.VI"/>
    <s v="Altre riserve, distintamente indicate"/>
    <s v="VALNONATT"/>
    <s v="Valori non attribuibili"/>
    <m/>
    <s v="PA.VIVALNONATT"/>
  </r>
  <r>
    <s v=".01010701032"/>
    <s v="Strumenti Finanziari Partecipativi Brugo Pier Antonio"/>
    <n v="27792.13"/>
    <m/>
    <n v="27792.13"/>
    <x v="2"/>
    <s v="PA.VI"/>
    <s v="Altre riserve, distintamente indicate"/>
    <s v="VALNONATT"/>
    <s v="Valori non attribuibili"/>
    <m/>
    <s v="PA.VIVALNONATT"/>
  </r>
  <r>
    <s v=".01010701033"/>
    <s v="Strumenti Finanziari Partecipativi C.G.T."/>
    <n v="56082.58"/>
    <m/>
    <n v="56082.58"/>
    <x v="2"/>
    <s v="PA.VI"/>
    <s v="Altre riserve, distintamente indicate"/>
    <s v="VALNONATT"/>
    <s v="Valori non attribuibili"/>
    <m/>
    <s v="PA.VIVALNONATT"/>
  </r>
  <r>
    <s v=".01010701034"/>
    <s v="Strumenti Finanziari Partecipativi Carin sas"/>
    <n v="66.22"/>
    <m/>
    <n v="66.22"/>
    <x v="2"/>
    <s v="PA.VI"/>
    <s v="Altre riserve, distintamente indicate"/>
    <s v="VALNONATT"/>
    <s v="Valori non attribuibili"/>
    <m/>
    <s v="PA.VIVALNONATT"/>
  </r>
  <r>
    <s v=".01010701035"/>
    <s v="Strumenti Finanziari Partecipativi Casa del Cuscinetto"/>
    <n v="1420.63"/>
    <m/>
    <n v="1420.63"/>
    <x v="2"/>
    <s v="PA.VI"/>
    <s v="Altre riserve, distintamente indicate"/>
    <s v="VALNONATT"/>
    <s v="Valori non attribuibili"/>
    <m/>
    <s v="PA.VIVALNONATT"/>
  </r>
  <r>
    <s v=".01010701037"/>
    <s v="Strumenti Finanziari Partecipativi Cesaro Mac Import"/>
    <n v="8408.8700000000008"/>
    <m/>
    <n v="8408.8700000000008"/>
    <x v="2"/>
    <s v="PA.VI"/>
    <s v="Altre riserve, distintamente indicate"/>
    <s v="VALNONATT"/>
    <s v="Valori non attribuibili"/>
    <m/>
    <s v="PA.VIVALNONATT"/>
  </r>
  <r>
    <s v=".01010701038"/>
    <s v="Strumenti Finanziari Partecipativi Cogo Bilance"/>
    <n v="1112.18"/>
    <m/>
    <n v="1112.18"/>
    <x v="2"/>
    <s v="PA.VI"/>
    <s v="Altre riserve, distintamente indicate"/>
    <s v="VALNONATT"/>
    <s v="Valori non attribuibili"/>
    <m/>
    <s v="PA.VIVALNONATT"/>
  </r>
  <r>
    <s v=".01010701039"/>
    <s v="Strumenti Finanziari Partecipativi Comeco Ambiente"/>
    <n v="80218.61"/>
    <m/>
    <n v="80218.61"/>
    <x v="2"/>
    <s v="PA.VI"/>
    <s v="Altre riserve, distintamente indicate"/>
    <s v="VALNONATT"/>
    <s v="Valori non attribuibili"/>
    <m/>
    <s v="PA.VIVALNONATT"/>
  </r>
  <r>
    <s v=".01010701040"/>
    <s v="Strumenti Finanziari Partecipativi Cometra srl"/>
    <n v="3952.49"/>
    <m/>
    <n v="3952.49"/>
    <x v="2"/>
    <s v="PA.VI"/>
    <s v="Altre riserve, distintamente indicate"/>
    <s v="VALNONATT"/>
    <s v="Valori non attribuibili"/>
    <m/>
    <s v="PA.VIVALNONATT"/>
  </r>
  <r>
    <s v=".01010701041"/>
    <s v="Strumenti Finanziari Partecipativi Confservizi"/>
    <n v="5567.79"/>
    <m/>
    <n v="5567.79"/>
    <x v="2"/>
    <s v="PA.VI"/>
    <s v="Altre riserve, distintamente indicate"/>
    <s v="VALNONATT"/>
    <s v="Valori non attribuibili"/>
    <m/>
    <s v="PA.VIVALNONATT"/>
  </r>
  <r>
    <s v=".01010701042"/>
    <s v="Strumenti Finanziari Partecipativi Conqord Oil"/>
    <n v="1178.4100000000001"/>
    <m/>
    <n v="1178.4100000000001"/>
    <x v="2"/>
    <s v="PA.VI"/>
    <s v="Altre riserve, distintamente indicate"/>
    <s v="VALNONATT"/>
    <s v="Valori non attribuibili"/>
    <m/>
    <s v="PA.VIVALNONATT"/>
  </r>
  <r>
    <s v=".01010701043"/>
    <s v="Strumenti Finanziari Partecipativi Cons.Agrario Piem. Occidentale"/>
    <n v="27.88"/>
    <m/>
    <n v="27.88"/>
    <x v="2"/>
    <s v="PA.VI"/>
    <s v="Altre riserve, distintamente indicate"/>
    <s v="VALNONATT"/>
    <s v="Valori non attribuibili"/>
    <m/>
    <s v="PA.VIVALNONATT"/>
  </r>
  <r>
    <s v=".01010701044"/>
    <s v="Strumenti Finanziari Partecipativi Consorzio Energal"/>
    <n v="180.95"/>
    <m/>
    <n v="180.95"/>
    <x v="2"/>
    <s v="PA.VI"/>
    <s v="Altre riserve, distintamente indicate"/>
    <s v="VALNONATT"/>
    <s v="Valori non attribuibili"/>
    <m/>
    <s v="PA.VIVALNONATT"/>
  </r>
  <r>
    <s v=".01010701045"/>
    <s v="Strumenti Finanziari Partecipativi Copisteria Duomo"/>
    <n v="481.84"/>
    <m/>
    <n v="481.84"/>
    <x v="2"/>
    <s v="PA.VI"/>
    <s v="Altre riserve, distintamente indicate"/>
    <s v="VALNONATT"/>
    <s v="Valori non attribuibili"/>
    <m/>
    <s v="PA.VIVALNONATT"/>
  </r>
  <r>
    <s v=".01010701046"/>
    <s v="Strumenti Finanziari Partecipativi Croce Rossa Italiana"/>
    <n v="296.45999999999998"/>
    <m/>
    <n v="296.45999999999998"/>
    <x v="2"/>
    <s v="PA.VI"/>
    <s v="Altre riserve, distintamente indicate"/>
    <s v="VALNONATT"/>
    <s v="Valori non attribuibili"/>
    <m/>
    <s v="PA.VIVALNONATT"/>
  </r>
  <r>
    <s v=".01010701047"/>
    <s v="Strumenti Finanziari Partecipativi D3 Pneumatici"/>
    <n v="1217.83"/>
    <m/>
    <n v="1217.83"/>
    <x v="2"/>
    <s v="PA.VI"/>
    <s v="Altre riserve, distintamente indicate"/>
    <s v="VALNONATT"/>
    <s v="Valori non attribuibili"/>
    <m/>
    <s v="PA.VIVALNONATT"/>
  </r>
  <r>
    <s v=".01010701048"/>
    <s v="Strumenti Finanziari Partecipativi Day Service"/>
    <n v="10073.56"/>
    <m/>
    <n v="10073.56"/>
    <x v="2"/>
    <s v="PA.VI"/>
    <s v="Altre riserve, distintamente indicate"/>
    <s v="VALNONATT"/>
    <s v="Valori non attribuibili"/>
    <m/>
    <s v="PA.VIVALNONATT"/>
  </r>
  <r>
    <s v=".01010701049"/>
    <s v="Strumenti Finanziari Partecipativi Ecò srl"/>
    <n v="1174.48"/>
    <m/>
    <n v="1174.48"/>
    <x v="2"/>
    <s v="PA.VI"/>
    <s v="Altre riserve, distintamente indicate"/>
    <s v="VALNONATT"/>
    <s v="Valori non attribuibili"/>
    <m/>
    <s v="PA.VIVALNONATT"/>
  </r>
  <r>
    <s v=".01010701050"/>
    <s v="Strumenti Finanziari Partecipativi EI&amp;RE srl"/>
    <n v="16780.830000000002"/>
    <m/>
    <n v="16780.830000000002"/>
    <x v="2"/>
    <s v="PA.VI"/>
    <s v="Altre riserve, distintamente indicate"/>
    <s v="VALNONATT"/>
    <s v="Valori non attribuibili"/>
    <m/>
    <s v="PA.VIVALNONATT"/>
  </r>
  <r>
    <s v=".01010701051"/>
    <s v="Strumenti Finanziari Partecipativi Ellisse"/>
    <n v="1044.5899999999999"/>
    <m/>
    <n v="1044.5899999999999"/>
    <x v="2"/>
    <s v="PA.VI"/>
    <s v="Altre riserve, distintamente indicate"/>
    <s v="VALNONATT"/>
    <s v="Valori non attribuibili"/>
    <m/>
    <s v="PA.VIVALNONATT"/>
  </r>
  <r>
    <s v=".01010701052"/>
    <s v="Strumenti Finanziari Partecipativi E-Distribuzione"/>
    <n v="98.48"/>
    <m/>
    <n v="98.48"/>
    <x v="2"/>
    <s v="PA.VI"/>
    <s v="Altre riserve, distintamente indicate"/>
    <s v="VALNONATT"/>
    <s v="Valori non attribuibili"/>
    <m/>
    <s v="PA.VIVALNONATT"/>
  </r>
  <r>
    <s v=".01010701053"/>
    <s v="Strumenti Finanziari Partecipativi Enel Energia"/>
    <n v="151001.82999999999"/>
    <m/>
    <n v="151001.82999999999"/>
    <x v="2"/>
    <s v="PA.VI"/>
    <s v="Altre riserve, distintamente indicate"/>
    <s v="VALNONATT"/>
    <s v="Valori non attribuibili"/>
    <m/>
    <s v="PA.VIVALNONATT"/>
  </r>
  <r>
    <s v=".01010701054"/>
    <s v="Strumenti Finanziari Partecipativi Eurochem"/>
    <n v="1100.3499999999999"/>
    <m/>
    <n v="1100.3499999999999"/>
    <x v="2"/>
    <s v="PA.VI"/>
    <s v="Altre riserve, distintamente indicate"/>
    <s v="VALNONATT"/>
    <s v="Valori non attribuibili"/>
    <m/>
    <s v="PA.VIVALNONATT"/>
  </r>
  <r>
    <s v=".01010701055"/>
    <s v="Strumenti Finanziari Partecipativi Euroimpresa"/>
    <n v="505444.15"/>
    <m/>
    <n v="505444.15"/>
    <x v="2"/>
    <s v="PA.VI"/>
    <s v="Altre riserve, distintamente indicate"/>
    <s v="VALNONATT"/>
    <s v="Valori non attribuibili"/>
    <m/>
    <s v="PA.VIVALNONATT"/>
  </r>
  <r>
    <s v=".01010701056"/>
    <s v="Strumenti Finanziari Partecipativi Exergia"/>
    <n v="1421.47"/>
    <m/>
    <n v="1421.47"/>
    <x v="2"/>
    <s v="PA.VI"/>
    <s v="Altre riserve, distintamente indicate"/>
    <s v="VALNONATT"/>
    <s v="Valori non attribuibili"/>
    <m/>
    <s v="PA.VIVALNONATT"/>
  </r>
  <r>
    <s v=".01010701057"/>
    <s v="Strumenti Finanziari Partecipativi F.G.F. Ambiente"/>
    <n v="2372.6999999999998"/>
    <m/>
    <n v="2372.6999999999998"/>
    <x v="2"/>
    <s v="PA.VI"/>
    <s v="Altre riserve, distintamente indicate"/>
    <s v="VALNONATT"/>
    <s v="Valori non attribuibili"/>
    <m/>
    <s v="PA.VIVALNONATT"/>
  </r>
  <r>
    <s v=".01010701058"/>
    <s v="Strumenti Finanziari Partecipativi Firpo Giuseppe"/>
    <n v="1781.42"/>
    <m/>
    <n v="1781.42"/>
    <x v="2"/>
    <s v="PA.VI"/>
    <s v="Altre riserve, distintamente indicate"/>
    <s v="VALNONATT"/>
    <s v="Valori non attribuibili"/>
    <m/>
    <s v="PA.VIVALNONATT"/>
  </r>
  <r>
    <s v=".01010701059"/>
    <s v="Strumenti Finanziari Partecipativi geom. Bocchio Riccardo"/>
    <n v="610.59"/>
    <m/>
    <n v="610.59"/>
    <x v="2"/>
    <s v="PA.VI"/>
    <s v="Altre riserve, distintamente indicate"/>
    <s v="VALNONATT"/>
    <s v="Valori non attribuibili"/>
    <m/>
    <s v="PA.VIVALNONATT"/>
  </r>
  <r>
    <s v=".01010701060"/>
    <s v="Strumenti Finanziari Partecipativi G.S.E."/>
    <n v="907.39"/>
    <m/>
    <n v="907.39"/>
    <x v="2"/>
    <s v="PA.VI"/>
    <s v="Altre riserve, distintamente indicate"/>
    <s v="VALNONATT"/>
    <s v="Valori non attribuibili"/>
    <m/>
    <s v="PA.VIVALNONATT"/>
  </r>
  <r>
    <s v=".01010701061"/>
    <s v="Strumenti Finanziari Partecipativi Gestione Acqua"/>
    <n v="175390.01"/>
    <m/>
    <n v="175390.01"/>
    <x v="2"/>
    <s v="PA.VI"/>
    <s v="Altre riserve, distintamente indicate"/>
    <s v="VALNONATT"/>
    <s v="Valori non attribuibili"/>
    <m/>
    <s v="PA.VIVALNONATT"/>
  </r>
  <r>
    <s v=".01010701062"/>
    <s v="Strumenti Finanziari Partecipativi Global Safety srl"/>
    <n v="8393.69"/>
    <m/>
    <n v="8393.69"/>
    <x v="2"/>
    <s v="PA.VI"/>
    <s v="Altre riserve, distintamente indicate"/>
    <s v="VALNONATT"/>
    <s v="Valori non attribuibili"/>
    <m/>
    <s v="PA.VIVALNONATT"/>
  </r>
  <r>
    <s v=".01010701063"/>
    <s v="Strumenti Finanziari Partecipativi Gruppo Mario Saviola"/>
    <n v="6359.48"/>
    <m/>
    <n v="6359.48"/>
    <x v="2"/>
    <s v="PA.VI"/>
    <s v="Altre riserve, distintamente indicate"/>
    <s v="VALNONATT"/>
    <s v="Valori non attribuibili"/>
    <m/>
    <s v="PA.VIVALNONATT"/>
  </r>
  <r>
    <s v=".01010701064"/>
    <s v="Strumenti Finanziari Partecipativi Gruppo Orma"/>
    <n v="32896.730000000003"/>
    <m/>
    <n v="32896.730000000003"/>
    <x v="2"/>
    <s v="PA.VI"/>
    <s v="Altre riserve, distintamente indicate"/>
    <s v="VALNONATT"/>
    <s v="Valori non attribuibili"/>
    <m/>
    <s v="PA.VIVALNONATT"/>
  </r>
  <r>
    <s v=".01010701065"/>
    <s v="Strumenti Finanziari Partecipativi Gruppo Salteco"/>
    <n v="223.13"/>
    <m/>
    <n v="223.13"/>
    <x v="2"/>
    <s v="PA.VI"/>
    <s v="Altre riserve, distintamente indicate"/>
    <s v="VALNONATT"/>
    <s v="Valori non attribuibili"/>
    <m/>
    <s v="PA.VIVALNONATT"/>
  </r>
  <r>
    <s v=".01010701066"/>
    <s v="Strumenti Finanziari Partecipativi Restiani"/>
    <n v="83057.149999999994"/>
    <m/>
    <n v="83057.149999999994"/>
    <x v="2"/>
    <s v="PA.VI"/>
    <s v="Altre riserve, distintamente indicate"/>
    <s v="VALNONATT"/>
    <s v="Valori non attribuibili"/>
    <m/>
    <s v="PA.VIVALNONATT"/>
  </r>
  <r>
    <s v=".01010701067"/>
    <s v="Strumenti Finanziari Partecipativi Hilti Italia"/>
    <n v="193.49"/>
    <m/>
    <n v="193.49"/>
    <x v="2"/>
    <s v="PA.VI"/>
    <s v="Altre riserve, distintamente indicate"/>
    <s v="VALNONATT"/>
    <s v="Valori non attribuibili"/>
    <m/>
    <s v="PA.VIVALNONATT"/>
  </r>
  <r>
    <s v=".01010701068"/>
    <s v="Strumenti Finanziari Partecipativi Idrogeolab"/>
    <n v="4519.33"/>
    <m/>
    <n v="4519.33"/>
    <x v="2"/>
    <s v="PA.VI"/>
    <s v="Altre riserve, distintamente indicate"/>
    <s v="VALNONATT"/>
    <s v="Valori non attribuibili"/>
    <m/>
    <s v="PA.VIVALNONATT"/>
  </r>
  <r>
    <s v=".01010701070"/>
    <s v="Strumenti Finanziari Partecipativi ing. Guido Anelli"/>
    <n v="29.28"/>
    <m/>
    <n v="29.28"/>
    <x v="2"/>
    <s v="PA.VI"/>
    <s v="Altre riserve, distintamente indicate"/>
    <s v="VALNONATT"/>
    <s v="Valori non attribuibili"/>
    <m/>
    <s v="PA.VIVALNONATT"/>
  </r>
  <r>
    <s v=".01010701071"/>
    <s v="Strumenti Finanziari Partecipativi Iren Laboratori"/>
    <n v="349172.19"/>
    <m/>
    <n v="349172.19"/>
    <x v="2"/>
    <s v="PA.VI"/>
    <s v="Altre riserve, distintamente indicate"/>
    <s v="VALNONATT"/>
    <s v="Valori non attribuibili"/>
    <m/>
    <s v="PA.VIVALNONATT"/>
  </r>
  <r>
    <s v=".01010701072"/>
    <s v="Strumenti Finanziari Partecipativi Iren Mercato spa"/>
    <n v="25430.720000000001"/>
    <m/>
    <n v="25430.720000000001"/>
    <x v="2"/>
    <s v="PA.VI"/>
    <s v="Altre riserve, distintamente indicate"/>
    <s v="VALNONATT"/>
    <s v="Valori non attribuibili"/>
    <m/>
    <s v="PA.VIVALNONATT"/>
  </r>
  <r>
    <s v=".01010701073"/>
    <s v="Strumenti Finanziari Partecipativi Italcom"/>
    <n v="11992.55"/>
    <m/>
    <n v="11992.55"/>
    <x v="2"/>
    <s v="PA.VI"/>
    <s v="Altre riserve, distintamente indicate"/>
    <s v="VALNONATT"/>
    <s v="Valori non attribuibili"/>
    <m/>
    <s v="PA.VIVALNONATT"/>
  </r>
  <r>
    <s v=".01010701074"/>
    <s v="Strumenti Finanziari Partecipativi Koster"/>
    <n v="1263414.53"/>
    <m/>
    <n v="1263414.53"/>
    <x v="2"/>
    <s v="PA.VI"/>
    <s v="Altre riserve, distintamente indicate"/>
    <s v="VALNONATT"/>
    <s v="Valori non attribuibili"/>
    <m/>
    <s v="PA.VIVALNONATT"/>
  </r>
  <r>
    <s v=".01010701075"/>
    <s v="Strumenti Finanziari Partecipativi La Pantera"/>
    <n v="98802.05"/>
    <m/>
    <n v="98802.05"/>
    <x v="2"/>
    <s v="PA.VI"/>
    <s v="Altre riserve, distintamente indicate"/>
    <s v="VALNONATT"/>
    <s v="Valori non attribuibili"/>
    <m/>
    <s v="PA.VIVALNONATT"/>
  </r>
  <r>
    <s v=".01010701076"/>
    <s v="Strumenti Finanziari Partecipativi Lab Analysis"/>
    <n v="697.36"/>
    <m/>
    <n v="697.36"/>
    <x v="2"/>
    <s v="PA.VI"/>
    <s v="Altre riserve, distintamente indicate"/>
    <s v="VALNONATT"/>
    <s v="Valori non attribuibili"/>
    <m/>
    <s v="PA.VIVALNONATT"/>
  </r>
  <r>
    <s v=".01010701078"/>
    <s v="Strumenti Finanziari Partecipativi Magifer"/>
    <n v="7789"/>
    <m/>
    <n v="7789"/>
    <x v="2"/>
    <s v="PA.VI"/>
    <s v="Altre riserve, distintamente indicate"/>
    <s v="VALNONATT"/>
    <s v="Valori non attribuibili"/>
    <m/>
    <s v="PA.VIVALNONATT"/>
  </r>
  <r>
    <s v=".01010701079"/>
    <s v="Strumenti Finanziari Partecipativi Marazzato"/>
    <n v="32628.32"/>
    <m/>
    <n v="32628.32"/>
    <x v="2"/>
    <s v="PA.VI"/>
    <s v="Altre riserve, distintamente indicate"/>
    <s v="VALNONATT"/>
    <s v="Valori non attribuibili"/>
    <m/>
    <s v="PA.VIVALNONATT"/>
  </r>
  <r>
    <s v=".01010701080"/>
    <s v="Strumenti Finanziari Partecipativi Marcopolo Engineering"/>
    <n v="18566.57"/>
    <m/>
    <n v="18566.57"/>
    <x v="2"/>
    <s v="PA.VI"/>
    <s v="Altre riserve, distintamente indicate"/>
    <s v="VALNONATT"/>
    <s v="Valori non attribuibili"/>
    <m/>
    <s v="PA.VIVALNONATT"/>
  </r>
  <r>
    <s v=".01010701081"/>
    <s v="Strumenti Finanziari Partecipativi Marinvan Industries"/>
    <n v="102448.29"/>
    <m/>
    <n v="102448.29"/>
    <x v="2"/>
    <s v="PA.VI"/>
    <s v="Altre riserve, distintamente indicate"/>
    <s v="VALNONATT"/>
    <s v="Valori non attribuibili"/>
    <m/>
    <s v="PA.VIVALNONATT"/>
  </r>
  <r>
    <s v=".01010701082"/>
    <s v="Strumenti Finanziari Partecipativi Marivan sas"/>
    <n v="54426.61"/>
    <m/>
    <n v="54426.61"/>
    <x v="2"/>
    <s v="PA.VI"/>
    <s v="Altre riserve, distintamente indicate"/>
    <s v="VALNONATT"/>
    <s v="Valori non attribuibili"/>
    <m/>
    <s v="PA.VIVALNONATT"/>
  </r>
  <r>
    <s v=".01010701083"/>
    <s v="Strumenti Finanziari Partecipativi Mediagraphic"/>
    <n v="1667.72"/>
    <m/>
    <n v="1667.72"/>
    <x v="2"/>
    <s v="PA.VI"/>
    <s v="Altre riserve, distintamente indicate"/>
    <s v="VALNONATT"/>
    <s v="Valori non attribuibili"/>
    <m/>
    <s v="PA.VIVALNONATT"/>
  </r>
  <r>
    <s v=".01010701084"/>
    <s v="Strumenti Finanziari Partecipativi Mewa"/>
    <n v="8897.7199999999993"/>
    <m/>
    <n v="8897.7199999999993"/>
    <x v="2"/>
    <s v="PA.VI"/>
    <s v="Altre riserve, distintamente indicate"/>
    <s v="VALNONATT"/>
    <s v="Valori non attribuibili"/>
    <m/>
    <s v="PA.VIVALNONATT"/>
  </r>
  <r>
    <s v=".01010701085"/>
    <s v="Strumenti Finanziari Partecipativi MVF srl"/>
    <n v="1455.47"/>
    <m/>
    <n v="1455.47"/>
    <x v="2"/>
    <s v="PA.VI"/>
    <s v="Altre riserve, distintamente indicate"/>
    <s v="VALNONATT"/>
    <s v="Valori non attribuibili"/>
    <m/>
    <s v="PA.VIVALNONATT"/>
  </r>
  <r>
    <s v=".01010701086"/>
    <s v="Strumenti Finanziari Partecipativi Nieddu Engineering"/>
    <n v="343.65"/>
    <m/>
    <n v="343.65"/>
    <x v="2"/>
    <s v="PA.VI"/>
    <s v="Altre riserve, distintamente indicate"/>
    <s v="VALNONATT"/>
    <s v="Valori non attribuibili"/>
    <m/>
    <s v="PA.VIVALNONATT"/>
  </r>
  <r>
    <s v=".01010701087"/>
    <s v="Strumenti Finanziari Partecipativi Openjobmetis"/>
    <n v="378.97"/>
    <m/>
    <n v="378.97"/>
    <x v="2"/>
    <s v="PA.VI"/>
    <s v="Altre riserve, distintamente indicate"/>
    <s v="VALNONATT"/>
    <s v="Valori non attribuibili"/>
    <m/>
    <s v="PA.VIVALNONATT"/>
  </r>
  <r>
    <s v=".01010701088"/>
    <s v="Strumenti Finanziari Partecipativi ORSI srl"/>
    <n v="262401.99"/>
    <m/>
    <n v="262401.99"/>
    <x v="2"/>
    <s v="PA.VI"/>
    <s v="Altre riserve, distintamente indicate"/>
    <s v="VALNONATT"/>
    <s v="Valori non attribuibili"/>
    <m/>
    <s v="PA.VIVALNONATT"/>
  </r>
  <r>
    <s v=".01010701089"/>
    <s v="Strumenti Finanziari Partecipativi Arch. Enrico Pelizzone"/>
    <n v="30.06"/>
    <m/>
    <n v="30.06"/>
    <x v="2"/>
    <s v="PA.VI"/>
    <s v="Altre riserve, distintamente indicate"/>
    <s v="VALNONATT"/>
    <s v="Valori non attribuibili"/>
    <m/>
    <s v="PA.VIVALNONATT"/>
  </r>
  <r>
    <s v=".01010701090"/>
    <s v="Strumenti Finanziari Partecipativi Plasteuropa"/>
    <n v="2279.96"/>
    <m/>
    <n v="2279.96"/>
    <x v="2"/>
    <s v="PA.VI"/>
    <s v="Altre riserve, distintamente indicate"/>
    <s v="VALNONATT"/>
    <s v="Valori non attribuibili"/>
    <m/>
    <s v="PA.VIVALNONATT"/>
  </r>
  <r>
    <s v=".01010701091"/>
    <s v="Strumenti Finanziari Partecipativi Pozzoli"/>
    <n v="694.34"/>
    <m/>
    <n v="694.34"/>
    <x v="2"/>
    <s v="PA.VI"/>
    <s v="Altre riserve, distintamente indicate"/>
    <s v="VALNONATT"/>
    <s v="Valori non attribuibili"/>
    <m/>
    <s v="PA.VIVALNONATT"/>
  </r>
  <r>
    <s v=".01010701092"/>
    <s v="Strumenti Finanziari Partecipativi Progress"/>
    <n v="20370.89"/>
    <m/>
    <n v="20370.89"/>
    <x v="2"/>
    <s v="PA.VI"/>
    <s v="Altre riserve, distintamente indicate"/>
    <s v="VALNONATT"/>
    <s v="Valori non attribuibili"/>
    <m/>
    <s v="PA.VIVALNONATT"/>
  </r>
  <r>
    <s v=".01010701093"/>
    <s v="Strumenti Finanziari Partecipativi Protezione Ambientale"/>
    <n v="34830.39"/>
    <m/>
    <n v="34830.39"/>
    <x v="2"/>
    <s v="PA.VI"/>
    <s v="Altre riserve, distintamente indicate"/>
    <s v="VALNONATT"/>
    <s v="Valori non attribuibili"/>
    <m/>
    <s v="PA.VIVALNONATT"/>
  </r>
  <r>
    <s v=".01010701094"/>
    <s v="Strumenti Finanziari Partecipativi Prtime"/>
    <n v="108.45"/>
    <m/>
    <n v="108.45"/>
    <x v="2"/>
    <s v="PA.VI"/>
    <s v="Altre riserve, distintamente indicate"/>
    <s v="VALNONATT"/>
    <s v="Valori non attribuibili"/>
    <m/>
    <s v="PA.VIVALNONATT"/>
  </r>
  <r>
    <s v=".01010701095"/>
    <s v="Strumenti Finanziari Partecipativi R.S.T. srl"/>
    <n v="64894.57"/>
    <m/>
    <n v="64894.57"/>
    <x v="2"/>
    <s v="PA.VI"/>
    <s v="Altre riserve, distintamente indicate"/>
    <s v="VALNONATT"/>
    <s v="Valori non attribuibili"/>
    <m/>
    <s v="PA.VIVALNONATT"/>
  </r>
  <r>
    <s v=".01010701096"/>
    <s v="Strumenti Finanziari Partecipativi Raeeman"/>
    <n v="20173.54"/>
    <m/>
    <n v="20173.54"/>
    <x v="2"/>
    <s v="PA.VI"/>
    <s v="Altre riserve, distintamente indicate"/>
    <s v="VALNONATT"/>
    <s v="Valori non attribuibili"/>
    <m/>
    <s v="PA.VIVALNONATT"/>
  </r>
  <r>
    <s v=".01010701097"/>
    <s v="Strumenti Finanziari Partecipativi RE-fab in liquidazione"/>
    <n v="5404.62"/>
    <m/>
    <n v="5404.62"/>
    <x v="2"/>
    <s v="PA.VI"/>
    <s v="Altre riserve, distintamente indicate"/>
    <s v="VALNONATT"/>
    <s v="Valori non attribuibili"/>
    <m/>
    <s v="PA.VIVALNONATT"/>
  </r>
  <r>
    <s v=".01010701098"/>
    <s v="Strumenti Finanziari Partecipativi Ressia Gian Pietro"/>
    <n v="212231.92"/>
    <m/>
    <n v="212231.92"/>
    <x v="2"/>
    <s v="PA.VI"/>
    <s v="Altre riserve, distintamente indicate"/>
    <s v="VALNONATT"/>
    <s v="Valori non attribuibili"/>
    <m/>
    <s v="PA.VIVALNONATT"/>
  </r>
  <r>
    <s v=".01010701099"/>
    <s v="Strumenti Finanziari Partecipativi Ria Grant Thornton"/>
    <n v="4819.99"/>
    <m/>
    <n v="4819.99"/>
    <x v="2"/>
    <s v="PA.VI"/>
    <s v="Altre riserve, distintamente indicate"/>
    <s v="VALNONATT"/>
    <s v="Valori non attribuibili"/>
    <m/>
    <s v="PA.VIVALNONATT"/>
  </r>
  <r>
    <s v=".01010701100"/>
    <s v="Strumenti Finanziari Partecipativi Rina Service spa"/>
    <n v="609.11"/>
    <m/>
    <n v="609.11"/>
    <x v="2"/>
    <s v="PA.VI"/>
    <s v="Altre riserve, distintamente indicate"/>
    <s v="VALNONATT"/>
    <s v="Valori non attribuibili"/>
    <m/>
    <s v="PA.VIVALNONATT"/>
  </r>
  <r>
    <s v=".01010701101"/>
    <s v="Strumenti Finanziari Partecipativi Roby Scavi"/>
    <n v="289.27"/>
    <m/>
    <n v="289.27"/>
    <x v="2"/>
    <s v="PA.VI"/>
    <s v="Altre riserve, distintamente indicate"/>
    <s v="VALNONATT"/>
    <s v="Valori non attribuibili"/>
    <m/>
    <s v="PA.VIVALNONATT"/>
  </r>
  <r>
    <s v=".01010701102"/>
    <s v="Strumenti Finanziari Partecipativi RS Components"/>
    <n v="502.44"/>
    <m/>
    <n v="502.44"/>
    <x v="2"/>
    <s v="PA.VI"/>
    <s v="Altre riserve, distintamente indicate"/>
    <s v="VALNONATT"/>
    <s v="Valori non attribuibili"/>
    <m/>
    <s v="PA.VIVALNONATT"/>
  </r>
  <r>
    <s v=".01010701103"/>
    <s v="Strumenti Finanziari Partecipativi S.A.P."/>
    <n v="11941.27"/>
    <m/>
    <n v="11941.27"/>
    <x v="2"/>
    <s v="PA.VI"/>
    <s v="Altre riserve, distintamente indicate"/>
    <s v="VALNONATT"/>
    <s v="Valori non attribuibili"/>
    <m/>
    <s v="PA.VIVALNONATT"/>
  </r>
  <r>
    <s v=".01010701104"/>
    <s v="Strumenti Finanziari Partecipativi S.i.d.a.m. srl"/>
    <n v="33145.03"/>
    <m/>
    <n v="33145.03"/>
    <x v="2"/>
    <s v="PA.VI"/>
    <s v="Altre riserve, distintamente indicate"/>
    <s v="VALNONATT"/>
    <s v="Valori non attribuibili"/>
    <m/>
    <s v="PA.VIVALNONATT"/>
  </r>
  <r>
    <s v=".01010701105"/>
    <s v="Strumenti Finanziari Partecipativi Slim srl"/>
    <n v="404.03"/>
    <m/>
    <n v="404.03"/>
    <x v="2"/>
    <s v="PA.VI"/>
    <s v="Altre riserve, distintamente indicate"/>
    <s v="VALNONATT"/>
    <s v="Valori non attribuibili"/>
    <m/>
    <s v="PA.VIVALNONATT"/>
  </r>
  <r>
    <s v=".01010701106"/>
    <s v="Strumenti Finanziari Partecipativi Sacchi Giuseppe spa"/>
    <n v="1115.6199999999999"/>
    <m/>
    <n v="1115.6199999999999"/>
    <x v="2"/>
    <s v="PA.VI"/>
    <s v="Altre riserve, distintamente indicate"/>
    <s v="VALNONATT"/>
    <s v="Valori non attribuibili"/>
    <m/>
    <s v="PA.VIVALNONATT"/>
  </r>
  <r>
    <s v=".01010701107"/>
    <s v="Strumenti Finanziari Partecipativi Savian Michele"/>
    <n v="197.67"/>
    <m/>
    <n v="197.67"/>
    <x v="2"/>
    <s v="PA.VI"/>
    <s v="Altre riserve, distintamente indicate"/>
    <s v="VALNONATT"/>
    <s v="Valori non attribuibili"/>
    <m/>
    <s v="PA.VIVALNONATT"/>
  </r>
  <r>
    <s v=".01010701108"/>
    <s v="Strumenti Finanziari Partecipativi Scarazzini F.lli Testa"/>
    <n v="1769.08"/>
    <m/>
    <n v="1769.08"/>
    <x v="2"/>
    <s v="PA.VI"/>
    <s v="Altre riserve, distintamente indicate"/>
    <s v="VALNONATT"/>
    <s v="Valori non attribuibili"/>
    <m/>
    <s v="PA.VIVALNONATT"/>
  </r>
  <r>
    <s v=".01010701109"/>
    <s v="Strumenti Finanziari Partecipativi Secit in liquidazione"/>
    <n v="25709.66"/>
    <m/>
    <n v="25709.66"/>
    <x v="2"/>
    <s v="PA.VI"/>
    <s v="Altre riserve, distintamente indicate"/>
    <s v="VALNONATT"/>
    <s v="Valori non attribuibili"/>
    <m/>
    <s v="PA.VIVALNONATT"/>
  </r>
  <r>
    <s v=".01010701110"/>
    <s v="Strumenti Finanziari Partecipativi SIAL srl"/>
    <n v="188604.76"/>
    <m/>
    <n v="188604.76"/>
    <x v="2"/>
    <s v="PA.VI"/>
    <s v="Altre riserve, distintamente indicate"/>
    <s v="VALNONATT"/>
    <s v="Valori non attribuibili"/>
    <m/>
    <s v="PA.VIVALNONATT"/>
  </r>
  <r>
    <s v=".01010701111"/>
    <s v="Strumenti Finanziari Partecipativi Sisea srl"/>
    <n v="9416.2900000000009"/>
    <m/>
    <n v="9416.2900000000009"/>
    <x v="2"/>
    <s v="PA.VI"/>
    <s v="Altre riserve, distintamente indicate"/>
    <s v="VALNONATT"/>
    <s v="Valori non attribuibili"/>
    <m/>
    <s v="PA.VIVALNONATT"/>
  </r>
  <r>
    <s v=".01010701112"/>
    <s v="Strumenti Finanziari Partecipativi Soleroi scarl"/>
    <n v="463961.29"/>
    <m/>
    <n v="463961.29"/>
    <x v="2"/>
    <s v="PA.VI"/>
    <s v="Altre riserve, distintamente indicate"/>
    <s v="VALNONATT"/>
    <s v="Valori non attribuibili"/>
    <m/>
    <s v="PA.VIVALNONATT"/>
  </r>
  <r>
    <s v=".01010701113"/>
    <s v="Strumenti Finanziari Partecipativi SRT SPA"/>
    <n v="277306.43"/>
    <m/>
    <n v="277306.43"/>
    <x v="2"/>
    <s v="PA.VI"/>
    <s v="Altre riserve, distintamente indicate"/>
    <s v="VALNONATT"/>
    <s v="Valori non attribuibili"/>
    <m/>
    <s v="PA.VIVALNONATT"/>
  </r>
  <r>
    <s v=".01010701114"/>
    <s v="Strumenti Finanziari Partecipativi Stylgrafix Italiana"/>
    <n v="2214.3200000000002"/>
    <m/>
    <n v="2214.3200000000002"/>
    <x v="2"/>
    <s v="PA.VI"/>
    <s v="Altre riserve, distintamente indicate"/>
    <s v="VALNONATT"/>
    <s v="Valori non attribuibili"/>
    <m/>
    <s v="PA.VIVALNONATT"/>
  </r>
  <r>
    <s v=".01010701115"/>
    <s v="Strumenti Finanziari Partecipativi Tanit"/>
    <n v="14563.96"/>
    <m/>
    <n v="14563.96"/>
    <x v="2"/>
    <s v="PA.VI"/>
    <s v="Altre riserve, distintamente indicate"/>
    <s v="VALNONATT"/>
    <s v="Valori non attribuibili"/>
    <m/>
    <s v="PA.VIVALNONATT"/>
  </r>
  <r>
    <s v=".01010701117"/>
    <s v="Strumenti Finanziari Partecipativi Tecno Group"/>
    <n v="5301.35"/>
    <m/>
    <n v="5301.35"/>
    <x v="2"/>
    <s v="PA.VI"/>
    <s v="Altre riserve, distintamente indicate"/>
    <s v="VALNONATT"/>
    <s v="Valori non attribuibili"/>
    <m/>
    <s v="PA.VIVALNONATT"/>
  </r>
  <r>
    <s v=".01010701118"/>
    <s v="Strumenti Finanziari Partecipativi Tecnosuolo"/>
    <n v="2836.7"/>
    <m/>
    <n v="2836.7"/>
    <x v="2"/>
    <s v="PA.VI"/>
    <s v="Altre riserve, distintamente indicate"/>
    <s v="VALNONATT"/>
    <s v="Valori non attribuibili"/>
    <m/>
    <s v="PA.VIVALNONATT"/>
  </r>
  <r>
    <s v=".01010701119"/>
    <s v="Strumenti Finanziari Partecipativi Tim spa"/>
    <n v="7875.42"/>
    <m/>
    <n v="7875.42"/>
    <x v="2"/>
    <s v="PA.VI"/>
    <s v="Altre riserve, distintamente indicate"/>
    <s v="VALNONATT"/>
    <s v="Valori non attribuibili"/>
    <m/>
    <s v="PA.VIVALNONATT"/>
  </r>
  <r>
    <s v=".01010701120"/>
    <s v="Strumenti Finanziari Partecipativi Telecomunicazioni e Dati"/>
    <n v="2708.95"/>
    <m/>
    <n v="2708.95"/>
    <x v="2"/>
    <s v="PA.VI"/>
    <s v="Altre riserve, distintamente indicate"/>
    <s v="VALNONATT"/>
    <s v="Valori non attribuibili"/>
    <m/>
    <s v="PA.VIVALNONATT"/>
  </r>
  <r>
    <s v=".01010701121"/>
    <s v="Strumenti Finanziari Partecipativi Termosanitaria"/>
    <n v="795.3"/>
    <m/>
    <n v="795.3"/>
    <x v="2"/>
    <s v="PA.VI"/>
    <s v="Altre riserve, distintamente indicate"/>
    <s v="VALNONATT"/>
    <s v="Valori non attribuibili"/>
    <m/>
    <s v="PA.VIVALNONATT"/>
  </r>
  <r>
    <s v=".01010701122"/>
    <s v="Strumenti Finanziari Partecipativi Thyssengroup Elevator"/>
    <n v="1063.78"/>
    <m/>
    <n v="1063.78"/>
    <x v="2"/>
    <s v="PA.VI"/>
    <s v="Altre riserve, distintamente indicate"/>
    <s v="VALNONATT"/>
    <s v="Valori non attribuibili"/>
    <m/>
    <s v="PA.VIVALNONATT"/>
  </r>
  <r>
    <s v=".01010701123"/>
    <s v="Strumenti Finanziari Partecipativi Unicredit Leasing"/>
    <n v="4127.21"/>
    <m/>
    <n v="4127.21"/>
    <x v="2"/>
    <s v="PA.VI"/>
    <s v="Altre riserve, distintamente indicate"/>
    <s v="VALNONATT"/>
    <s v="Valori non attribuibili"/>
    <m/>
    <s v="PA.VIVALNONATT"/>
  </r>
  <r>
    <s v=".01010701124"/>
    <s v="Strumenti Finanziari Partecipativi Valli Gestioni Ambientali"/>
    <n v="3350.2"/>
    <m/>
    <n v="3350.2"/>
    <x v="2"/>
    <s v="PA.VI"/>
    <s v="Altre riserve, distintamente indicate"/>
    <s v="VALNONATT"/>
    <s v="Valori non attribuibili"/>
    <m/>
    <s v="PA.VIVALNONATT"/>
  </r>
  <r>
    <s v=".01010701125"/>
    <s v="Strumenti Finanziari Partecipativi Vescovo Romano"/>
    <n v="1962.09"/>
    <m/>
    <n v="1962.09"/>
    <x v="2"/>
    <s v="PA.VI"/>
    <s v="Altre riserve, distintamente indicate"/>
    <s v="VALNONATT"/>
    <s v="Valori non attribuibili"/>
    <m/>
    <s v="PA.VIVALNONATT"/>
  </r>
  <r>
    <s v=".01010701126"/>
    <s v="Strumenti Finanziari Partecipativi Vivai Barretta Garden"/>
    <n v="16486.46"/>
    <m/>
    <n v="16486.46"/>
    <x v="2"/>
    <s v="PA.VI"/>
    <s v="Altre riserve, distintamente indicate"/>
    <s v="VALNONATT"/>
    <s v="Valori non attribuibili"/>
    <m/>
    <s v="PA.VIVALNONATT"/>
  </r>
  <r>
    <s v=".01010701127"/>
    <s v="Strumenti Finanziari Partecipativi WKI"/>
    <n v="2349.21"/>
    <m/>
    <n v="2349.21"/>
    <x v="2"/>
    <s v="PA.VI"/>
    <s v="Altre riserve, distintamente indicate"/>
    <s v="VALNONATT"/>
    <s v="Valori non attribuibili"/>
    <m/>
    <s v="PA.VIVALNONATT"/>
  </r>
  <r>
    <s v=".01010701128"/>
    <s v="Strumenti Finanziari Partecipativi Dr. Giacchetti Alessandro"/>
    <n v="5909.76"/>
    <m/>
    <n v="5909.76"/>
    <x v="2"/>
    <s v="PA.VI"/>
    <s v="Altre riserve, distintamente indicate"/>
    <s v="VALNONATT"/>
    <s v="Valori non attribuibili"/>
    <m/>
    <s v="PA.VIVALNONATT"/>
  </r>
  <r>
    <s v=".01010701129"/>
    <s v="Strumenti Finanziari Partecipativi CCIAA Alessandria"/>
    <n v="437.69"/>
    <m/>
    <n v="437.69"/>
    <x v="2"/>
    <s v="PA.VI"/>
    <s v="Altre riserve, distintamente indicate"/>
    <s v="VALNONATT"/>
    <s v="Valori non attribuibili"/>
    <m/>
    <s v="PA.VIVALNONATT"/>
  </r>
  <r>
    <s v=".01010701130"/>
    <s v="Strumenti Finanziari Partecipativi Utilitalia"/>
    <n v="20973"/>
    <m/>
    <n v="20973"/>
    <x v="2"/>
    <s v="PA.VI"/>
    <s v="Altre riserve, distintamente indicate"/>
    <s v="VALNONATT"/>
    <s v="Valori non attribuibili"/>
    <m/>
    <s v="PA.VIVALNONATT"/>
  </r>
  <r>
    <s v=".01010701131"/>
    <s v="Strumenti Finanziari Partecipativi Rela Broker"/>
    <n v="26403"/>
    <m/>
    <n v="26403"/>
    <x v="2"/>
    <s v="PA.VI"/>
    <s v="Altre riserve, distintamente indicate"/>
    <s v="VALNONATT"/>
    <s v="Valori non attribuibili"/>
    <m/>
    <s v="PA.VIVALNONATT"/>
  </r>
  <r>
    <s v=".01010701132"/>
    <s v="Strumenti Finanziari Partecipativi Eredi Fulvio Delucchi"/>
    <n v="45.22"/>
    <m/>
    <n v="45.22"/>
    <x v="2"/>
    <s v="PA.VI"/>
    <s v="Altre riserve, distintamente indicate"/>
    <s v="VALNONATT"/>
    <s v="Valori non attribuibili"/>
    <m/>
    <s v="PA.VIVALNONATT"/>
  </r>
  <r>
    <s v=".01010701133"/>
    <s v="Strumenti Finanziari Partecipativi Ressia per Equitalia"/>
    <n v="8353.15"/>
    <m/>
    <n v="8353.15"/>
    <x v="2"/>
    <s v="PA.VI"/>
    <s v="Altre riserve, distintamente indicate"/>
    <s v="VALNONATT"/>
    <s v="Valori non attribuibili"/>
    <m/>
    <s v="PA.VIVALNONATT"/>
  </r>
  <r>
    <s v=".01010701134"/>
    <s v="Strumenti Finanziari Partecipativi Città di Alessandria"/>
    <n v="632000.6"/>
    <m/>
    <n v="632000.6"/>
    <x v="2"/>
    <s v="PA.VI"/>
    <s v="Altre riserve, distintamente indicate"/>
    <s v="VALNONATT"/>
    <s v="Valori non attribuibili"/>
    <m/>
    <s v="PA.VIVALNONATT"/>
  </r>
  <r>
    <s v=".01010701135"/>
    <s v="Strumenti Finanziari Partecipativi Comune di Quargnento"/>
    <n v="780872.98"/>
    <m/>
    <n v="780872.98"/>
    <x v="2"/>
    <s v="PA.VI"/>
    <s v="Altre riserve, distintamente indicate"/>
    <s v="VALNONATT"/>
    <s v="Valori non attribuibili"/>
    <m/>
    <s v="PA.VIVALNONATT"/>
  </r>
  <r>
    <s v=".01010701136"/>
    <s v="Strumenti Finanziari Partecipativi Comune di Solero"/>
    <n v="1062080.03"/>
    <m/>
    <n v="1062080.03"/>
    <x v="2"/>
    <s v="PA.VI"/>
    <s v="Altre riserve, distintamente indicate"/>
    <s v="VALNONATT"/>
    <s v="Valori non attribuibili"/>
    <m/>
    <s v="PA.VIVALNONATT"/>
  </r>
  <r>
    <s v=".01010701137"/>
    <s v="Strumenti Finanziari Partecipativi Provincia di Alessandri al. 24"/>
    <n v="4083.5"/>
    <m/>
    <n v="4083.5"/>
    <x v="2"/>
    <s v="PA.VI"/>
    <s v="Altre riserve, distintamente indicate"/>
    <s v="VALNONATT"/>
    <s v="Valori non attribuibili"/>
    <m/>
    <s v="PA.VIVALNONATT"/>
  </r>
  <r>
    <s v=".01010701138"/>
    <s v="Strumenti Finanziari Partecipativi Provincia di Alessandri al. 39"/>
    <n v="8295.68"/>
    <m/>
    <n v="8295.68"/>
    <x v="2"/>
    <s v="PA.VI"/>
    <s v="Altre riserve, distintamente indicate"/>
    <s v="VALNONATT"/>
    <s v="Valori non attribuibili"/>
    <m/>
    <s v="PA.VIVALNONATT"/>
  </r>
  <r>
    <s v=".01010701139"/>
    <s v="Strumenti Finanziari Partecipativi Cassa Depositi e Prestiti"/>
    <n v="347749.1"/>
    <m/>
    <n v="347749.1"/>
    <x v="2"/>
    <s v="PA.VI"/>
    <s v="Altre riserve, distintamente indicate"/>
    <s v="VALNONATT"/>
    <s v="Valori non attribuibili"/>
    <m/>
    <s v="PA.VIVALNONATT"/>
  </r>
  <r>
    <s v=".01010701140"/>
    <s v="Strumenti Finanziari Partecipativi CDP MEF"/>
    <n v="249067.48"/>
    <m/>
    <n v="249067.48"/>
    <x v="2"/>
    <s v="PA.VI"/>
    <s v="Altre riserve, distintamente indicate"/>
    <s v="VALNONATT"/>
    <s v="Valori non attribuibili"/>
    <m/>
    <s v="PA.VIVALNONATT"/>
  </r>
  <r>
    <s v=".01010701141"/>
    <s v="Strumenti Finanziari Partecipativi Avvocato Giulia Boccassi"/>
    <n v="1098.46"/>
    <m/>
    <n v="1098.46"/>
    <x v="2"/>
    <s v="PA.VI"/>
    <s v="Altre riserve, distintamente indicate"/>
    <s v="VALNONATT"/>
    <s v="Valori non attribuibili"/>
    <m/>
    <s v="PA.VIVALNONATT"/>
  </r>
  <r>
    <s v=".01010701143"/>
    <s v="Strumenti Finanziari Partecipativi Dr. Vincenzo Straneo"/>
    <n v="618.24"/>
    <m/>
    <n v="618.24"/>
    <x v="2"/>
    <s v="PA.VI"/>
    <s v="Altre riserve, distintamente indicate"/>
    <s v="VALNONATT"/>
    <s v="Valori non attribuibili"/>
    <m/>
    <s v="PA.VIVALNONATT"/>
  </r>
  <r>
    <s v=".01010701144"/>
    <s v="Strumenti Finanziari Partecipativi Dott.ssa Maria Rosa Gheido"/>
    <n v="301.79000000000002"/>
    <m/>
    <n v="301.79000000000002"/>
    <x v="2"/>
    <s v="PA.VI"/>
    <s v="Altre riserve, distintamente indicate"/>
    <s v="VALNONATT"/>
    <s v="Valori non attribuibili"/>
    <m/>
    <s v="PA.VIVALNONATT"/>
  </r>
  <r>
    <s v=".01010701145"/>
    <s v="Strumenti Finanziari Partecipativi Dott.ssa Zunino Marica"/>
    <n v="2.4"/>
    <m/>
    <n v="2.4"/>
    <x v="2"/>
    <s v="PA.VI"/>
    <s v="Altre riserve, distintamente indicate"/>
    <s v="VALNONATT"/>
    <s v="Valori non attribuibili"/>
    <m/>
    <s v="PA.VIVALNONATT"/>
  </r>
  <r>
    <s v=".01010701146"/>
    <s v="Strumenti Finanziari Partecipativi Geom Ferro Marco"/>
    <n v="588.33000000000004"/>
    <m/>
    <n v="588.33000000000004"/>
    <x v="2"/>
    <s v="PA.VI"/>
    <s v="Altre riserve, distintamente indicate"/>
    <s v="VALNONATT"/>
    <s v="Valori non attribuibili"/>
    <m/>
    <s v="PA.VIVALNONATT"/>
  </r>
  <r>
    <s v=".01010701147"/>
    <s v="Strumenti Finanziari Partecipativi Ing. Bina Stefano"/>
    <n v="721.08"/>
    <m/>
    <n v="721.08"/>
    <x v="2"/>
    <s v="PA.VI"/>
    <s v="Altre riserve, distintamente indicate"/>
    <s v="VALNONATT"/>
    <s v="Valori non attribuibili"/>
    <m/>
    <s v="PA.VIVALNONATT"/>
  </r>
  <r>
    <s v=".01010701148"/>
    <s v="Strumenti Finanziari Partecipativi Ingegneria Ambientale"/>
    <n v="8524.93"/>
    <m/>
    <n v="8524.93"/>
    <x v="2"/>
    <s v="PA.VI"/>
    <s v="Altre riserve, distintamente indicate"/>
    <s v="VALNONATT"/>
    <s v="Valori non attribuibili"/>
    <m/>
    <s v="PA.VIVALNONATT"/>
  </r>
  <r>
    <s v=".01010701149"/>
    <s v="Strumenti Finanziari Partecipativi Seiduesei di Pruzzo Furio"/>
    <n v="742.29"/>
    <m/>
    <n v="742.29"/>
    <x v="2"/>
    <s v="PA.VI"/>
    <s v="Altre riserve, distintamente indicate"/>
    <s v="VALNONATT"/>
    <s v="Valori non attribuibili"/>
    <m/>
    <s v="PA.VIVALNONATT"/>
  </r>
  <r>
    <s v=".01010701151"/>
    <s v="Strumenti Finanziari Partecipativi Commercialisti Associati"/>
    <n v="301.44"/>
    <m/>
    <n v="301.44"/>
    <x v="2"/>
    <s v="PA.VI"/>
    <s v="Altre riserve, distintamente indicate"/>
    <s v="VALNONATT"/>
    <s v="Valori non attribuibili"/>
    <m/>
    <s v="PA.VIVALNONATT"/>
  </r>
  <r>
    <s v=".01010701152"/>
    <s v="Strumenti Finanziari Partecipativi Notaio Mariano"/>
    <n v="57.6"/>
    <m/>
    <n v="57.6"/>
    <x v="2"/>
    <s v="PA.VI"/>
    <s v="Altre riserve, distintamente indicate"/>
    <s v="VALNONATT"/>
    <s v="Valori non attribuibili"/>
    <m/>
    <s v="PA.VIVALNONATT"/>
  </r>
  <r>
    <s v=".01010701153"/>
    <s v="Strumenti Finanziari Partecipativi St.Tec. Geom Russo"/>
    <n v="287.89999999999998"/>
    <m/>
    <n v="287.89999999999998"/>
    <x v="2"/>
    <s v="PA.VI"/>
    <s v="Altre riserve, distintamente indicate"/>
    <s v="VALNONATT"/>
    <s v="Valori non attribuibili"/>
    <m/>
    <s v="PA.VIVALNONATT"/>
  </r>
  <r>
    <s v=".01010701154"/>
    <s v="Strumenti Finanziari Partecipativi Avvocato Crivelli Marisa"/>
    <n v="331.2"/>
    <m/>
    <n v="331.2"/>
    <x v="2"/>
    <s v="PA.VI"/>
    <s v="Altre riserve, distintamente indicate"/>
    <s v="VALNONATT"/>
    <s v="Valori non attribuibili"/>
    <m/>
    <s v="PA.VIVALNONATT"/>
  </r>
  <r>
    <s v=".01010701155"/>
    <s v="Strumenti Finanziari Partecipativi Avvocato Marco Comaschi"/>
    <n v="538.75"/>
    <m/>
    <n v="538.75"/>
    <x v="2"/>
    <s v="PA.VI"/>
    <s v="Altre riserve, distintamente indicate"/>
    <s v="VALNONATT"/>
    <s v="Valori non attribuibili"/>
    <m/>
    <s v="PA.VIVALNONATT"/>
  </r>
  <r>
    <s v=".01010701156"/>
    <s v="Strumenti Finanziari Partecipativi Avvocato Luca Gastini"/>
    <n v="2464.27"/>
    <m/>
    <n v="2464.27"/>
    <x v="2"/>
    <s v="PA.VI"/>
    <s v="Altre riserve, distintamente indicate"/>
    <s v="VALNONATT"/>
    <s v="Valori non attribuibili"/>
    <m/>
    <s v="PA.VIVALNONATT"/>
  </r>
  <r>
    <s v=".01010701157"/>
    <s v="Strumenti Finanziari Partecipativi Amag Ambiente"/>
    <n v="161.68"/>
    <m/>
    <n v="161.68"/>
    <x v="2"/>
    <s v="PA.VI"/>
    <s v="Altre riserve, distintamente indicate"/>
    <s v="VALNONATT"/>
    <s v="Valori non attribuibili"/>
    <m/>
    <s v="PA.VIVALNONATT"/>
  </r>
  <r>
    <s v=".01010701158"/>
    <s v="Strumenti Finanziari Partecipativi Asperia"/>
    <n v="23590.69"/>
    <m/>
    <n v="23590.69"/>
    <x v="2"/>
    <s v="PA.VI"/>
    <s v="Altre riserve, distintamente indicate"/>
    <s v="VALNONATT"/>
    <s v="Valori non attribuibili"/>
    <m/>
    <s v="PA.VIVALNONATT"/>
  </r>
  <r>
    <s v=".01010701159"/>
    <s v="Strumenti Finanziari Partecipativi Isal"/>
    <n v="49.2"/>
    <m/>
    <n v="49.2"/>
    <x v="2"/>
    <s v="PA.VI"/>
    <s v="Altre riserve, distintamente indicate"/>
    <s v="VALNONATT"/>
    <s v="Valori non attribuibili"/>
    <m/>
    <s v="PA.VIVALNONATT"/>
  </r>
  <r>
    <s v=".01010701160"/>
    <s v="Strumenti Finanziari Partecipativi Wind 3 spa"/>
    <n v="4.0999999999999996"/>
    <m/>
    <n v="4.0999999999999996"/>
    <x v="2"/>
    <s v="PA.VI"/>
    <s v="Altre riserve, distintamente indicate"/>
    <s v="VALNONATT"/>
    <s v="Valori non attribuibili"/>
    <m/>
    <s v="PA.VIVALNONATT"/>
  </r>
  <r>
    <s v=".01010701161"/>
    <s v="Strumenti Finanziari Partecipativi Omis Unipersonale"/>
    <n v="781.24"/>
    <m/>
    <n v="781.24"/>
    <x v="2"/>
    <s v="PA.VI"/>
    <s v="Altre riserve, distintamente indicate"/>
    <s v="VALNONATT"/>
    <s v="Valori non attribuibili"/>
    <m/>
    <s v="PA.VIVALNONATT"/>
  </r>
  <r>
    <s v=".01010701162"/>
    <s v="Strumenti Finanziari Partecipativi Inps sede di Alessandria"/>
    <n v="99.67"/>
    <m/>
    <n v="99.67"/>
    <x v="2"/>
    <s v="PA.VI"/>
    <s v="Altre riserve, distintamente indicate"/>
    <s v="VALNONATT"/>
    <s v="Valori non attribuibili"/>
    <m/>
    <s v="PA.VIVALNONATT"/>
  </r>
  <r>
    <s v=".01010701163"/>
    <s v="Strumenti Finanziari Partecipativi Aisa"/>
    <n v="972.53"/>
    <m/>
    <n v="972.53"/>
    <x v="2"/>
    <s v="PA.VI"/>
    <s v="Altre riserve, distintamente indicate"/>
    <s v="VALNONATT"/>
    <s v="Valori non attribuibili"/>
    <m/>
    <s v="PA.VIVALNONATT"/>
  </r>
  <r>
    <s v=".01010701164"/>
    <s v="Strumenti Finanziari Partecipativi Orion70 srl"/>
    <n v="34067.769999999997"/>
    <m/>
    <n v="34067.769999999997"/>
    <x v="2"/>
    <s v="PA.VI"/>
    <s v="Altre riserve, distintamente indicate"/>
    <s v="VALNONATT"/>
    <s v="Valori non attribuibili"/>
    <m/>
    <s v="PA.VIVALNONATT"/>
  </r>
  <r>
    <s v=".01010701165"/>
    <s v="Strumenti Finanziari Partecipativi Alpi Acque"/>
    <n v="40861.99"/>
    <m/>
    <n v="40861.99"/>
    <x v="2"/>
    <s v="PA.VI"/>
    <s v="Altre riserve, distintamente indicate"/>
    <s v="VALNONATT"/>
    <s v="Valori non attribuibili"/>
    <m/>
    <s v="PA.VIVALNONATT"/>
  </r>
  <r>
    <s v=".01010701166"/>
    <s v="Strumenti Finanziari Partecipativi fallimento Fratelli Maranzana"/>
    <n v="34630.76"/>
    <m/>
    <n v="34630.76"/>
    <x v="2"/>
    <s v="PA.VI"/>
    <s v="Altre riserve, distintamente indicate"/>
    <s v="VALNONATT"/>
    <s v="Valori non attribuibili"/>
    <m/>
    <s v="PA.VIVALNONATT"/>
  </r>
  <r>
    <s v=".01010701167"/>
    <s v="Strumenti Finanziari Partecipativi CREDIT AGRICOLE prima pioggia"/>
    <n v="57076.71"/>
    <m/>
    <n v="57076.71"/>
    <x v="2"/>
    <s v="PA.VI"/>
    <s v="Altre riserve, distintamente indicate"/>
    <s v="VALNONATT"/>
    <s v="Valori non attribuibili"/>
    <m/>
    <s v="PA.VIVALNONATT"/>
  </r>
  <r>
    <s v=".01010701168"/>
    <s v="Strumenti Finanziari Partecipativi CREDIT AGRICOLE rivoltatrice"/>
    <n v="16519.580000000002"/>
    <m/>
    <n v="16519.580000000002"/>
    <x v="2"/>
    <s v="PA.VI"/>
    <s v="Altre riserve, distintamente indicate"/>
    <s v="VALNONATT"/>
    <s v="Valori non attribuibili"/>
    <m/>
    <s v="PA.VIVALNONATT"/>
  </r>
  <r>
    <s v=".01010701169"/>
    <s v="Strumenti Finanziari Partecipativi Lifeanalytics Torino"/>
    <n v="2574.29"/>
    <m/>
    <n v="2574.29"/>
    <x v="2"/>
    <s v="PA.VI"/>
    <s v="Altre riserve, distintamente indicate"/>
    <s v="VALNONATT"/>
    <s v="Valori non attribuibili"/>
    <m/>
    <s v="PA.VIVALNONATT"/>
  </r>
  <r>
    <s v=".01010701170"/>
    <s v="Strumenti Finanziari Partecipativi Telos GS SpA"/>
    <n v="445.47"/>
    <m/>
    <n v="445.47"/>
    <x v="2"/>
    <s v="PA.VI"/>
    <s v="Altre riserve, distintamente indicate"/>
    <s v="VALNONATT"/>
    <s v="Valori non attribuibili"/>
    <m/>
    <s v="PA.VIVALNONATT"/>
  </r>
  <r>
    <s v=".01010702002"/>
    <s v="Contributo conta capitale regione"/>
    <n v="659123.78"/>
    <m/>
    <n v="659123.78"/>
    <x v="3"/>
    <s v="PE.a"/>
    <s v="Ratei e risconti passivi: di cui non finanziari"/>
    <s v="ATT01Mer"/>
    <s v="Impianto trattamento rifiuti Castelceriolo - Mercato"/>
    <m/>
    <s v="PE.aATT01Mer"/>
  </r>
  <r>
    <s v=".01010899008"/>
    <s v="Perdita esercizi 2017 e 2018 riportata a nuovo"/>
    <n v="-9312308.0199999996"/>
    <m/>
    <n v="-9312308.0199999996"/>
    <x v="4"/>
    <s v="PA.VIII"/>
    <s v="Utili (perdite) portati a nuovo"/>
    <s v="VALNONATT"/>
    <s v="Valori non attribuibili"/>
    <m/>
    <s v="PA.VIIIVALNONATT"/>
  </r>
  <r>
    <s v="-"/>
    <s v="Utile d'esercizio"/>
    <n v="81167"/>
    <m/>
    <n v="81167"/>
    <x v="5"/>
    <s v="PA.IX"/>
    <s v="Utile (perdita) dell'esercizio"/>
    <s v="VALNONATT"/>
    <s v="Valori non attribuibili"/>
    <m/>
    <s v="PA.IXVALNONATT"/>
  </r>
  <r>
    <s v=".01020101002"/>
    <s v="Fondo trattamento fine rapporto dal 20/07/2018"/>
    <n v="885386.67"/>
    <n v="-885386.67"/>
    <n v="0"/>
    <x v="6"/>
    <s v="-"/>
    <s v="-"/>
    <s v="-"/>
    <s v="-"/>
    <m/>
    <s v="--"/>
  </r>
  <r>
    <s v=".01020101002"/>
    <s v="Fondo trattamento fine rapporto dal 20/07/2018"/>
    <m/>
    <n v="43807.64"/>
    <n v="43807.64"/>
    <x v="6"/>
    <s v="PC"/>
    <s v="TRATTAMENTO DI FINE RAPPORTO DI LAVORO SUBORDINATO"/>
    <s v="ATT04MER"/>
    <s v="Gestione conferimenti discarica di Solero - Mercato"/>
    <m/>
    <s v="PCATT04MER"/>
  </r>
  <r>
    <s v=".01020101002"/>
    <s v="Fondo trattamento fine rapporto dal 20/07/2018"/>
    <m/>
    <n v="841579.03"/>
    <n v="841579.03"/>
    <x v="6"/>
    <s v="PC"/>
    <s v="TRATTAMENTO DI FINE RAPPORTO DI LAVORO SUBORDINATO"/>
    <s v="ATT01Mer"/>
    <s v="Impianto trattamento rifiuti Castelceriolo - Mercato"/>
    <m/>
    <s v="PCATT01MER"/>
  </r>
  <r>
    <s v=".01020301003"/>
    <s v="Fondo post mortem Castelceriolo"/>
    <n v="400000"/>
    <m/>
    <n v="400000"/>
    <x v="7"/>
    <s v="PB.4h"/>
    <s v="Altri fondi per rischi e oneri"/>
    <s v="ATT02Mer"/>
    <s v="Gestione post-morten discarica esaurita Castelceriolo - Mercato"/>
    <m/>
    <s v="PB.4hATT02Mer"/>
  </r>
  <r>
    <s v=".01020301005"/>
    <s v="Fondo post mortem Mugarone"/>
    <n v="400000"/>
    <m/>
    <n v="400000"/>
    <x v="7"/>
    <s v="PB.4h"/>
    <s v="Altri fondi per rischi e oneri"/>
    <s v="ATT03MER"/>
    <s v="Gestione discarica esaurita Mugarone - Mercato"/>
    <m/>
    <s v="PB.4hATT03MER"/>
  </r>
  <r>
    <s v=".01020301006"/>
    <s v="Fondo post mortem Solero"/>
    <n v="2800000"/>
    <m/>
    <n v="2800000"/>
    <x v="7"/>
    <s v="PB.4h"/>
    <s v="Altri fondi per rischi e oneri"/>
    <s v="ATT04MER"/>
    <s v="Gestione conferimenti discarica di Solero - Mercato"/>
    <m/>
    <s v="PB.4hATT04MER"/>
  </r>
  <r>
    <s v=".01020301009"/>
    <s v="Fondo rischi 231"/>
    <n v="820000"/>
    <m/>
    <n v="820000"/>
    <x v="7"/>
    <s v="PB.4g"/>
    <s v="Fondo rischi per cause in corso"/>
    <s v="VALNONATT"/>
    <s v="Valori non attribuibili"/>
    <m/>
    <s v="PB.4gVALNONATT"/>
  </r>
  <r>
    <s v=".01020301012"/>
    <s v="Fondo rischi su contenziono in corso"/>
    <n v="41701.589999999997"/>
    <m/>
    <n v="41701.589999999997"/>
    <x v="7"/>
    <s v="PB.4g"/>
    <s v="Fondo rischi per cause in corso"/>
    <s v="VALNONATT"/>
    <s v="Valori non attribuibili"/>
    <m/>
    <s v="PB.4gVALNONATT"/>
  </r>
  <r>
    <s v=".01020301016"/>
    <s v="Fondo spese di procedura"/>
    <n v="68332.31"/>
    <m/>
    <n v="68332.31"/>
    <x v="7"/>
    <s v="PB.4h"/>
    <s v="Altri fondi per rischi e oneri"/>
    <s v="VALNONATT"/>
    <s v="Valori non attribuibili"/>
    <m/>
    <s v="PB.4hVALNONATT"/>
  </r>
  <r>
    <s v=".01020301018"/>
    <s v="F.do interessi legali maturati post apertura concordato"/>
    <n v="2179.7199999999998"/>
    <m/>
    <n v="2179.7199999999998"/>
    <x v="7"/>
    <s v="PB.4h"/>
    <s v="Altri fondi per rischi e oneri"/>
    <s v="VALNONATT"/>
    <s v="Valori non attribuibili"/>
    <m/>
    <s v="PB.4hVALNONATT"/>
  </r>
  <r>
    <s v=".01020301021"/>
    <s v="Fondo giacenza rifiuti al 31 dicembre"/>
    <n v="202113.6"/>
    <m/>
    <n v="202113.6"/>
    <x v="7"/>
    <s v="PB.4h"/>
    <s v="Altri fondi per rischi e oneri"/>
    <s v="ATT01Mer"/>
    <s v="Impianto trattamento rifiuti Castelceriolo - Mercato"/>
    <m/>
    <s v="PB.4hATT01MER"/>
  </r>
  <r>
    <s v=".01020301004"/>
    <s v="Fondo vertenze in corso"/>
    <n v="67859.5"/>
    <m/>
    <n v="67859.5"/>
    <x v="7"/>
    <s v="PB.4g"/>
    <s v="Fondo rischi per cause in corso"/>
    <s v="VALNONATT"/>
    <s v="Valori non attribuibili"/>
    <m/>
    <s v="PB.4gVALNONATT"/>
  </r>
  <r>
    <s v=".01050101021"/>
    <s v="Debito chir.mutuo Credit Agricole prima vasca al 19/07/2018"/>
    <n v="12937.39"/>
    <m/>
    <n v="12937.39"/>
    <x v="8"/>
    <s v="PD.4"/>
    <s v="Debiti verso banche"/>
    <s v="VALNONATT"/>
    <s v="Valori non attribuibili"/>
    <m/>
    <s v="PD.4VALNONATT"/>
  </r>
  <r>
    <s v=".01050101022"/>
    <s v="Debito chir.mutuo Credit Agricole rivoltatrice al 19/07/2018"/>
    <n v="3744.44"/>
    <m/>
    <n v="3744.44"/>
    <x v="8"/>
    <s v="PD.4"/>
    <s v="Debiti verso banche"/>
    <s v="VALNONATT"/>
    <s v="Valori non attribuibili"/>
    <m/>
    <s v="PD.4VALNONATT"/>
  </r>
  <r>
    <s v=".01050101023"/>
    <s v="Debito chir. Fineuro ex mutuo BPM impianto compostaggio"/>
    <n v="292997.43"/>
    <m/>
    <n v="292997.43"/>
    <x v="8"/>
    <s v="PD.4"/>
    <s v="Debiti verso banche"/>
    <s v="VALNONATT"/>
    <s v="Valori non attribuibili"/>
    <m/>
    <s v="PD.4VALNONATT"/>
  </r>
  <r>
    <s v=".01050101024"/>
    <s v="Debito chir. Fineuro ex mutuo BPM CDR"/>
    <n v="15499.44"/>
    <m/>
    <n v="15499.44"/>
    <x v="8"/>
    <s v="PD.4"/>
    <s v="Debiti verso banche"/>
    <s v="VALNONATT"/>
    <s v="Valori non attribuibili"/>
    <m/>
    <s v="PD.4VALNONATT"/>
  </r>
  <r>
    <s v=".01050201013"/>
    <s v="Debiti chir.Cassa Depositi e prestiti al 19/07/2018"/>
    <n v="78823.13"/>
    <m/>
    <n v="78823.13"/>
    <x v="9"/>
    <s v="PD.5"/>
    <s v="Debiti verso altri finanziatori"/>
    <s v="VALNONATT"/>
    <s v="Valori non attribuibili"/>
    <m/>
    <s v="PD.5VALNONATT"/>
  </r>
  <r>
    <s v=".01050201014"/>
    <s v="Debiti chir.CDP trasperito al MEF al 19/07/2018"/>
    <n v="56455.3"/>
    <m/>
    <n v="56455.3"/>
    <x v="9"/>
    <s v="PD.5"/>
    <s v="Debiti verso altri finanziatori"/>
    <s v="VALNONATT"/>
    <s v="Valori non attribuibili"/>
    <m/>
    <s v="PD.5VALNONATT"/>
  </r>
  <r>
    <s v=".01050201015"/>
    <s v="Debiti chir. Città di Alessandria escussione fidejussione"/>
    <n v="141411.88"/>
    <m/>
    <n v="141411.88"/>
    <x v="10"/>
    <s v="PD.11b"/>
    <s v="Debiti verso controllanti: di cui finanziari"/>
    <s v="VALNONATT"/>
    <s v="Valori non attribuibili"/>
    <m/>
    <s v="PD.11bVALNONATT"/>
  </r>
  <r>
    <s v=".04050101001"/>
    <s v="Fornitori"/>
    <n v="299083.04000000004"/>
    <n v="-299083.04000000004"/>
    <n v="0"/>
    <x v="11"/>
    <s v="PD.7"/>
    <s v="Debiti verso fornitori"/>
    <s v="-"/>
    <s v="-"/>
    <s v="Criterio Costi Pdz"/>
    <s v="PD.7-"/>
  </r>
  <r>
    <s v=".04050101002"/>
    <s v="Debito chirogr. 3i Engineering al 19/07/2018"/>
    <n v="487.47"/>
    <n v="-487.47"/>
    <n v="0"/>
    <x v="11"/>
    <s v="PD.7"/>
    <s v="Debiti verso fornitori"/>
    <s v="-"/>
    <s v="-"/>
    <s v="Criterio Costi Pdz"/>
    <s v="PD.7-"/>
  </r>
  <r>
    <s v=".04050101003"/>
    <s v="Debito chirogr. A.M.V. al 19/07/2018"/>
    <n v="7840.71"/>
    <n v="-7840.71"/>
    <n v="0"/>
    <x v="11"/>
    <s v="PD.7"/>
    <s v="Debiti verso fornitori"/>
    <s v="-"/>
    <s v="-"/>
    <s v="Criterio Costi Pdz"/>
    <s v="PD.7-"/>
  </r>
  <r>
    <s v=".04050101005"/>
    <s v="Debito chirogr. Agati al 19/07/2018"/>
    <n v="201.66"/>
    <n v="-201.66"/>
    <n v="0"/>
    <x v="11"/>
    <s v="PD.7"/>
    <s v="Debiti verso fornitori"/>
    <s v="-"/>
    <s v="-"/>
    <s v="Criterio Costi Pdz"/>
    <s v="PD.7-"/>
  </r>
  <r>
    <s v=".04050101007"/>
    <s v="Debito chirogr. Agri RE.VE.CO al 19/07/2018"/>
    <n v="73494.61"/>
    <n v="-73494.61"/>
    <n v="0"/>
    <x v="11"/>
    <s v="PD.7"/>
    <s v="Debiti verso fornitori"/>
    <s v="-"/>
    <s v="-"/>
    <s v="Criterio Costi Pdz"/>
    <s v="PD.7-"/>
  </r>
  <r>
    <s v=".04050101008"/>
    <s v="Debito chirogr. Agrinova al 19/07/2018"/>
    <n v="97.76"/>
    <n v="-97.76"/>
    <n v="0"/>
    <x v="11"/>
    <s v="PD.7"/>
    <s v="Debiti verso fornitori"/>
    <s v="-"/>
    <s v="-"/>
    <s v="Criterio Costi Pdz"/>
    <s v="PD.7-"/>
  </r>
  <r>
    <s v=".04050101009"/>
    <s v="Debito chirogr. Alegas al 19/07/2018"/>
    <n v="51.62"/>
    <n v="-51.62"/>
    <n v="0"/>
    <x v="11"/>
    <s v="PD.7"/>
    <s v="Debiti verso fornitori"/>
    <s v="-"/>
    <s v="-"/>
    <s v="Criterio Costi Pdz"/>
    <s v="PD.7-"/>
  </r>
  <r>
    <s v=".04050101013"/>
    <s v="Debito chirogr. Anaergia al 19/07/2018"/>
    <n v="2407.65"/>
    <n v="-2407.65"/>
    <n v="0"/>
    <x v="11"/>
    <s v="PD.7"/>
    <s v="Debiti verso fornitori"/>
    <s v="-"/>
    <s v="-"/>
    <s v="Criterio Costi Pdz"/>
    <s v="PD.7-"/>
  </r>
  <r>
    <s v=".04050101015"/>
    <s v="Debito chirogr. AR al 19/07/2018"/>
    <n v="2166.38"/>
    <n v="-2166.38"/>
    <n v="0"/>
    <x v="11"/>
    <s v="PD.7"/>
    <s v="Debiti verso fornitori"/>
    <s v="-"/>
    <s v="-"/>
    <s v="Criterio Costi Pdz"/>
    <s v="PD.7-"/>
  </r>
  <r>
    <s v=".04050101017"/>
    <s v="Debito chirogr. Arcadia al 19/07/2018"/>
    <n v="537.89"/>
    <n v="-537.89"/>
    <n v="0"/>
    <x v="11"/>
    <s v="PD.7"/>
    <s v="Debiti verso fornitori"/>
    <s v="-"/>
    <s v="-"/>
    <s v="Criterio Costi Pdz"/>
    <s v="PD.7-"/>
  </r>
  <r>
    <s v=".04050101018"/>
    <s v="Debito chirogr. Az.Osped.Ant.Bia.Ces. al 19/07/2018"/>
    <n v="1673.11"/>
    <n v="-1673.11"/>
    <n v="0"/>
    <x v="11"/>
    <s v="PD.7"/>
    <s v="Debiti verso fornitori"/>
    <s v="-"/>
    <s v="-"/>
    <s v="Criterio Costi Pdz"/>
    <s v="PD.7-"/>
  </r>
  <r>
    <s v=".04050101019"/>
    <s v="Debito chirogr. Big Truck al 19/07/2018"/>
    <n v="81.28"/>
    <n v="-81.28"/>
    <n v="0"/>
    <x v="11"/>
    <s v="PD.7"/>
    <s v="Debiti verso fornitori"/>
    <s v="-"/>
    <s v="-"/>
    <s v="Criterio Costi Pdz"/>
    <s v="PD.7-"/>
  </r>
  <r>
    <s v=".04050101020"/>
    <s v="Debito chirogr. Bioland al 19/07/2018"/>
    <n v="6951.65"/>
    <n v="-6951.65"/>
    <n v="0"/>
    <x v="11"/>
    <s v="PD.7"/>
    <s v="Debiti verso fornitori"/>
    <s v="-"/>
    <s v="-"/>
    <s v="Criterio Costi Pdz"/>
    <s v="PD.7-"/>
  </r>
  <r>
    <s v=".04050101021"/>
    <s v="Debito chirogr. Bra-mac Service al 19/07/2018"/>
    <n v="66.290000000000006"/>
    <n v="-66.290000000000006"/>
    <n v="0"/>
    <x v="11"/>
    <s v="PD.7"/>
    <s v="Debiti verso fornitori"/>
    <s v="-"/>
    <s v="-"/>
    <s v="Criterio Costi Pdz"/>
    <s v="PD.7-"/>
  </r>
  <r>
    <s v=".04050101022"/>
    <s v="Debito chirogr. Brugo Pier Antonio al 19/07/2018"/>
    <n v="6299.56"/>
    <n v="-6299.56"/>
    <n v="0"/>
    <x v="11"/>
    <s v="PD.7"/>
    <s v="Debiti verso fornitori"/>
    <s v="-"/>
    <s v="-"/>
    <s v="Criterio Costi Pdz"/>
    <s v="PD.7-"/>
  </r>
  <r>
    <s v=".04050101023"/>
    <s v="Debito chirogr. C.G.T. al 19/07/2018"/>
    <n v="12712.04"/>
    <n v="-12712.04"/>
    <n v="0"/>
    <x v="11"/>
    <s v="PD.7"/>
    <s v="Debiti verso fornitori"/>
    <s v="-"/>
    <s v="-"/>
    <s v="Criterio Costi Pdz"/>
    <s v="PD.7-"/>
  </r>
  <r>
    <s v=".04050101024"/>
    <s v="Debito chirogr. Carin s.a.s. al 19/07/2018"/>
    <n v="15"/>
    <n v="-15"/>
    <n v="0"/>
    <x v="11"/>
    <s v="PD.7"/>
    <s v="Debiti verso fornitori"/>
    <s v="-"/>
    <s v="-"/>
    <s v="Criterio Costi Pdz"/>
    <s v="PD.7-"/>
  </r>
  <r>
    <s v=".04050101025"/>
    <s v="Debito chirogr. Casa del Cuscinetto al 19/07/2018"/>
    <n v="322.01"/>
    <n v="-322.01"/>
    <n v="0"/>
    <x v="11"/>
    <s v="PD.7"/>
    <s v="Debiti verso fornitori"/>
    <s v="-"/>
    <s v="-"/>
    <s v="Criterio Costi Pdz"/>
    <s v="PD.7-"/>
  </r>
  <r>
    <s v=".04050101027"/>
    <s v="Debito chirogr. Cesaro Mac Import al 19/07/2018"/>
    <n v="1906"/>
    <n v="-1906"/>
    <n v="0"/>
    <x v="11"/>
    <s v="PD.7"/>
    <s v="Debiti verso fornitori"/>
    <s v="-"/>
    <s v="-"/>
    <s v="Criterio Costi Pdz"/>
    <s v="PD.7-"/>
  </r>
  <r>
    <s v=".04050101028"/>
    <s v="Debito chirogr. Cogo Bilance al 19/07/2018"/>
    <n v="252.1"/>
    <n v="-252.1"/>
    <n v="0"/>
    <x v="11"/>
    <s v="PD.7"/>
    <s v="Debiti verso fornitori"/>
    <s v="-"/>
    <s v="-"/>
    <s v="Criterio Costi Pdz"/>
    <s v="PD.7-"/>
  </r>
  <r>
    <s v=".04050101029"/>
    <s v="Debito chirogr. Comeco Ambiente al 19/07/2018"/>
    <n v="18182.900000000001"/>
    <n v="-18182.900000000001"/>
    <n v="0"/>
    <x v="11"/>
    <s v="PD.7"/>
    <s v="Debiti verso fornitori"/>
    <s v="-"/>
    <s v="-"/>
    <s v="Criterio Costi Pdz"/>
    <s v="PD.7-"/>
  </r>
  <r>
    <s v=".04050101031"/>
    <s v="Debito chirogr. Cometra al 19/07/2018"/>
    <n v="895.91"/>
    <n v="-895.91"/>
    <n v="0"/>
    <x v="11"/>
    <s v="PD.7"/>
    <s v="Debiti verso fornitori"/>
    <s v="-"/>
    <s v="-"/>
    <s v="Criterio Costi Pdz"/>
    <s v="PD.7-"/>
  </r>
  <r>
    <s v=".04050101032"/>
    <s v="Debito chirogr. Confservizi al 19/07/2018"/>
    <n v="53.26"/>
    <n v="-53.26"/>
    <n v="0"/>
    <x v="11"/>
    <s v="PD.7"/>
    <s v="Debiti verso fornitori"/>
    <s v="-"/>
    <s v="-"/>
    <s v="Criterio Costi Pdz"/>
    <s v="PD.7-"/>
  </r>
  <r>
    <s v=".04050101034"/>
    <s v="Debito chirogr. Q8oils Italia al 19/07/2018"/>
    <n v="267.10000000000002"/>
    <n v="-267.10000000000002"/>
    <n v="0"/>
    <x v="11"/>
    <s v="PD.7"/>
    <s v="Debiti verso fornitori"/>
    <s v="-"/>
    <s v="-"/>
    <s v="Criterio Costi Pdz"/>
    <s v="PD.7-"/>
  </r>
  <r>
    <s v=".04050101035"/>
    <s v="Debito chirogr. Consorzio Agrario al 19/07/2018"/>
    <n v="6.32"/>
    <n v="-6.32"/>
    <n v="0"/>
    <x v="11"/>
    <s v="PD.7"/>
    <s v="Debiti verso fornitori"/>
    <s v="-"/>
    <s v="-"/>
    <s v="Criterio Costi Pdz"/>
    <s v="PD.7-"/>
  </r>
  <r>
    <s v=".04050101036"/>
    <s v="Debito chirogr. Consorzio Energal al 19/07/2018"/>
    <n v="41.02"/>
    <n v="-41.02"/>
    <n v="0"/>
    <x v="11"/>
    <s v="PD.7"/>
    <s v="Debiti verso fornitori"/>
    <s v="-"/>
    <s v="-"/>
    <s v="Criterio Costi Pdz"/>
    <s v="PD.7-"/>
  </r>
  <r>
    <s v=".04050101037"/>
    <s v="Debito chirogr. Copisteria Duomo al 19/07/2018"/>
    <n v="109.22"/>
    <n v="-109.22"/>
    <n v="0"/>
    <x v="11"/>
    <s v="PD.7"/>
    <s v="Debiti verso fornitori"/>
    <s v="-"/>
    <s v="-"/>
    <s v="Criterio Costi Pdz"/>
    <s v="PD.7-"/>
  </r>
  <r>
    <s v=".04050101038"/>
    <s v="Debito chirogr. Croce Rossa Italiana al 19/07/2018"/>
    <n v="67.19"/>
    <n v="-67.19"/>
    <n v="0"/>
    <x v="11"/>
    <s v="PD.7"/>
    <s v="Debiti verso fornitori"/>
    <s v="-"/>
    <s v="-"/>
    <s v="Criterio Costi Pdz"/>
    <s v="PD.7-"/>
  </r>
  <r>
    <s v=".04050101039"/>
    <s v="Debito chirogr. D3 Pneumatici al 19/07/2018"/>
    <n v="276.04000000000002"/>
    <n v="-276.04000000000002"/>
    <n v="0"/>
    <x v="11"/>
    <s v="PD.7"/>
    <s v="Debiti verso fornitori"/>
    <s v="-"/>
    <s v="-"/>
    <s v="Criterio Costi Pdz"/>
    <s v="PD.7-"/>
  </r>
  <r>
    <s v=".04050101040"/>
    <s v="Debito chirogr. Day Ristorsevice al 19/07/2018"/>
    <n v="2283.34"/>
    <n v="-2283.34"/>
    <n v="0"/>
    <x v="11"/>
    <s v="PD.7"/>
    <s v="Debiti verso fornitori"/>
    <s v="-"/>
    <s v="-"/>
    <s v="Criterio Costi Pdz"/>
    <s v="PD.7-"/>
  </r>
  <r>
    <s v=".04050101041"/>
    <s v="Debito chirogr. Ecò al 19/07/2018"/>
    <n v="266.22000000000003"/>
    <n v="-266.22000000000003"/>
    <n v="0"/>
    <x v="11"/>
    <s v="PD.7"/>
    <s v="Debiti verso fornitori"/>
    <s v="-"/>
    <s v="-"/>
    <s v="Criterio Costi Pdz"/>
    <s v="PD.7-"/>
  </r>
  <r>
    <s v=".04050101042"/>
    <s v="Debito chirogr. EI&amp;RE al 19/07/2018"/>
    <n v="3803.66"/>
    <n v="-3803.66"/>
    <n v="0"/>
    <x v="11"/>
    <s v="PD.7"/>
    <s v="Debiti verso fornitori"/>
    <s v="-"/>
    <s v="-"/>
    <s v="Criterio Costi Pdz"/>
    <s v="PD.7-"/>
  </r>
  <r>
    <s v=".04050101044"/>
    <s v="Debito chirogr. Ellisse srl al 19/07/2018"/>
    <n v="236.78"/>
    <n v="-236.78"/>
    <n v="0"/>
    <x v="11"/>
    <s v="PD.7"/>
    <s v="Debiti verso fornitori"/>
    <s v="-"/>
    <s v="-"/>
    <s v="Criterio Costi Pdz"/>
    <s v="PD.7-"/>
  </r>
  <r>
    <s v=".04050101045"/>
    <s v="Debito chirogr. E.Distribuzione al 19/07/2018"/>
    <n v="22.32"/>
    <n v="-22.32"/>
    <n v="0"/>
    <x v="11"/>
    <s v="PD.7"/>
    <s v="Debiti verso fornitori"/>
    <s v="-"/>
    <s v="-"/>
    <s v="Criterio Costi Pdz"/>
    <s v="PD.7-"/>
  </r>
  <r>
    <s v=".04050101046"/>
    <s v="Debito chirogr. Enel Energia al 19/07/2018"/>
    <n v="34227.089999999997"/>
    <n v="-34227.089999999997"/>
    <n v="0"/>
    <x v="11"/>
    <s v="PD.7"/>
    <s v="Debiti verso fornitori"/>
    <s v="-"/>
    <s v="-"/>
    <s v="Criterio Costi Pdz"/>
    <s v="PD.7-"/>
  </r>
  <r>
    <s v=".04050101047"/>
    <s v="Debito chirogr. Eurochem Italia al 19/07/2018"/>
    <n v="436.47"/>
    <n v="-436.47"/>
    <n v="0"/>
    <x v="11"/>
    <s v="PD.7"/>
    <s v="Debiti verso fornitori"/>
    <s v="-"/>
    <s v="-"/>
    <s v="Criterio Costi Pdz"/>
    <s v="PD.7-"/>
  </r>
  <r>
    <s v=".04050101048"/>
    <s v="Debito chirogr. Euroimpresa srl al 19/07/2018"/>
    <n v="114567.33"/>
    <n v="-114567.33"/>
    <n v="0"/>
    <x v="11"/>
    <s v="PD.7"/>
    <s v="Debiti verso fornitori"/>
    <s v="-"/>
    <s v="-"/>
    <s v="Criterio Costi Pdz"/>
    <s v="PD.7-"/>
  </r>
  <r>
    <s v=".04050101050"/>
    <s v="Debito chirogr. Exergia al 19/07/2018"/>
    <n v="322.19"/>
    <n v="-322.19"/>
    <n v="0"/>
    <x v="11"/>
    <s v="PD.7"/>
    <s v="Debiti verso fornitori"/>
    <s v="-"/>
    <s v="-"/>
    <s v="Criterio Costi Pdz"/>
    <s v="PD.7-"/>
  </r>
  <r>
    <s v=".04050101052"/>
    <s v="Debito chirogr. F.G.F. Ambiente al 19/07/2018"/>
    <n v="537.80999999999995"/>
    <n v="-537.80999999999995"/>
    <n v="0"/>
    <x v="11"/>
    <s v="PD.7"/>
    <s v="Debiti verso fornitori"/>
    <s v="-"/>
    <s v="-"/>
    <s v="Criterio Costi Pdz"/>
    <s v="PD.7-"/>
  </r>
  <r>
    <s v=".04050101053"/>
    <s v="Debito chirogr. Firpo Giuseppe al 19/07/2018"/>
    <n v="403.79"/>
    <n v="-403.79"/>
    <n v="0"/>
    <x v="11"/>
    <s v="PD.7"/>
    <s v="Debiti verso fornitori"/>
    <s v="-"/>
    <s v="-"/>
    <s v="Criterio Costi Pdz"/>
    <s v="PD.7-"/>
  </r>
  <r>
    <s v=".04050101055"/>
    <s v="Debito chirogr. G.S.E. al 19/07/2018"/>
    <n v="514.19000000000005"/>
    <n v="-514.19000000000005"/>
    <n v="0"/>
    <x v="11"/>
    <s v="PD.7"/>
    <s v="Debiti verso fornitori"/>
    <s v="-"/>
    <s v="-"/>
    <s v="Criterio Costi Pdz"/>
    <s v="PD.7-"/>
  </r>
  <r>
    <s v=".04050101056"/>
    <s v="Debito privil. G.S.E. al 19/07/2018"/>
    <n v="23.54"/>
    <n v="-23.54"/>
    <n v="0"/>
    <x v="11"/>
    <s v="PD.7"/>
    <s v="Debiti verso fornitori"/>
    <s v="-"/>
    <s v="-"/>
    <s v="Criterio Costi Pdz"/>
    <s v="PD.7-"/>
  </r>
  <r>
    <s v=".04050101057"/>
    <s v="Debito chirogr. Gestione Acqua al 19/07/2018"/>
    <n v="39755.08"/>
    <n v="-39755.08"/>
    <n v="0"/>
    <x v="11"/>
    <s v="PD.7"/>
    <s v="Debiti verso fornitori"/>
    <s v="-"/>
    <s v="-"/>
    <s v="Criterio Costi Pdz"/>
    <s v="PD.7-"/>
  </r>
  <r>
    <s v=".04050101059"/>
    <s v="Debito chirogr. Global Safety al 19/07/2018"/>
    <n v="1902.56"/>
    <n v="-1902.56"/>
    <n v="0"/>
    <x v="11"/>
    <s v="PD.7"/>
    <s v="Debiti verso fornitori"/>
    <s v="-"/>
    <s v="-"/>
    <s v="Criterio Costi Pdz"/>
    <s v="PD.7-"/>
  </r>
  <r>
    <s v=".04050101061"/>
    <s v="Debito chirogr. Gruppo Mario Saviola al 19/07/2018"/>
    <n v="1441.49"/>
    <n v="-1441.49"/>
    <n v="0"/>
    <x v="11"/>
    <s v="PD.7"/>
    <s v="Debiti verso fornitori"/>
    <s v="-"/>
    <s v="-"/>
    <s v="Criterio Costi Pdz"/>
    <s v="PD.7-"/>
  </r>
  <r>
    <s v=".04050101062"/>
    <s v="Debito chirogr. Gruppo Orma al 19/07/2018"/>
    <n v="7456.6"/>
    <n v="-7456.6"/>
    <n v="0"/>
    <x v="11"/>
    <s v="PD.7"/>
    <s v="Debiti verso fornitori"/>
    <s v="-"/>
    <s v="-"/>
    <s v="Criterio Costi Pdz"/>
    <s v="PD.7-"/>
  </r>
  <r>
    <s v=".04050101064"/>
    <s v="Debito chirogr. Gruppo Salteco al 19/07/2018"/>
    <n v="50.59"/>
    <n v="-50.59"/>
    <n v="0"/>
    <x v="11"/>
    <s v="PD.7"/>
    <s v="Debiti verso fornitori"/>
    <s v="-"/>
    <s v="-"/>
    <s v="Criterio Costi Pdz"/>
    <s v="PD.7-"/>
  </r>
  <r>
    <s v=".04050101066"/>
    <s v="Debito chirogr. Magifer al 19/07/2018"/>
    <n v="1765.5"/>
    <n v="-1765.5"/>
    <n v="0"/>
    <x v="11"/>
    <s v="PD.7"/>
    <s v="Debiti verso fornitori"/>
    <s v="-"/>
    <s v="-"/>
    <s v="Criterio Costi Pdz"/>
    <s v="PD.7-"/>
  </r>
  <r>
    <s v=".04050101070"/>
    <s v="Debito chirogr. Hilti Italia al 19/07/2018"/>
    <n v="43.86"/>
    <n v="-43.86"/>
    <n v="0"/>
    <x v="11"/>
    <s v="PD.7"/>
    <s v="Debiti verso fornitori"/>
    <s v="-"/>
    <s v="-"/>
    <s v="Criterio Costi Pdz"/>
    <s v="PD.7-"/>
  </r>
  <r>
    <s v=".04050101071"/>
    <s v="Debito chirogr. Idrogeolab al 19/07/2018"/>
    <n v="1024.3699999999999"/>
    <n v="-1024.3699999999999"/>
    <n v="0"/>
    <x v="11"/>
    <s v="PD.7"/>
    <s v="Debiti verso fornitori"/>
    <s v="-"/>
    <s v="-"/>
    <s v="Criterio Costi Pdz"/>
    <s v="PD.7-"/>
  </r>
  <r>
    <s v=".04050101072"/>
    <s v="Debito chirogr. Impresa Zucchetto al 19/07/2018"/>
    <n v="7722.02"/>
    <n v="-7722.02"/>
    <n v="0"/>
    <x v="11"/>
    <s v="PD.7"/>
    <s v="Debiti verso fornitori"/>
    <s v="-"/>
    <s v="-"/>
    <s v="Criterio Costi Pdz"/>
    <s v="PD.7-"/>
  </r>
  <r>
    <s v=".04050101074"/>
    <s v="Debito chirogr. Iren Laboratori al 19/07/2018"/>
    <n v="79145.7"/>
    <n v="-79145.7"/>
    <n v="0"/>
    <x v="11"/>
    <s v="PD.7"/>
    <s v="Debiti verso fornitori"/>
    <s v="-"/>
    <s v="-"/>
    <s v="Criterio Costi Pdz"/>
    <s v="PD.7-"/>
  </r>
  <r>
    <s v=".04050101076"/>
    <s v="Debito chirogr. Iren Mercato al 19/07/2018"/>
    <n v="5764.3"/>
    <n v="-5764.3"/>
    <n v="0"/>
    <x v="11"/>
    <s v="PD.7"/>
    <s v="Debiti verso fornitori"/>
    <s v="-"/>
    <s v="-"/>
    <s v="Criterio Costi Pdz"/>
    <s v="PD.7-"/>
  </r>
  <r>
    <s v=".04050101077"/>
    <s v="Debito chirogr. Italcom al 19/07/2018"/>
    <n v="2718.32"/>
    <n v="-2718.32"/>
    <n v="0"/>
    <x v="11"/>
    <s v="PD.7"/>
    <s v="Debiti verso fornitori"/>
    <s v="-"/>
    <s v="-"/>
    <s v="Criterio Costi Pdz"/>
    <s v="PD.7-"/>
  </r>
  <r>
    <s v=".04050101079"/>
    <s v="Debito chirogr. Koster al 19/07/2018"/>
    <n v="286373.96999999997"/>
    <n v="-286373.96999999997"/>
    <n v="0"/>
    <x v="11"/>
    <s v="PD.7"/>
    <s v="Debiti verso fornitori"/>
    <s v="-"/>
    <s v="-"/>
    <s v="Criterio Costi Pdz"/>
    <s v="PD.7-"/>
  </r>
  <r>
    <s v=".04050101081"/>
    <s v="Debito chirogr. La Pantera  al 19/07/2018"/>
    <n v="22395.13"/>
    <n v="-22395.13"/>
    <n v="0"/>
    <x v="11"/>
    <s v="PD.7"/>
    <s v="Debiti verso fornitori"/>
    <s v="-"/>
    <s v="-"/>
    <s v="Criterio Costi Pdz"/>
    <s v="PD.7-"/>
  </r>
  <r>
    <s v=".04050101082"/>
    <s v="Debito chirogr. Lab Analysis al 19/07/2018"/>
    <n v="158.07"/>
    <n v="-158.07"/>
    <n v="0"/>
    <x v="11"/>
    <s v="PD.7"/>
    <s v="Debiti verso fornitori"/>
    <s v="-"/>
    <s v="-"/>
    <s v="Criterio Costi Pdz"/>
    <s v="PD.7-"/>
  </r>
  <r>
    <s v=".04050101085"/>
    <s v="Debito chirogr. Marazzato al 19/07/2018"/>
    <n v="7395.75"/>
    <n v="-7395.75"/>
    <n v="0"/>
    <x v="11"/>
    <s v="PD.7"/>
    <s v="Debiti verso fornitori"/>
    <s v="-"/>
    <s v="-"/>
    <s v="Criterio Costi Pdz"/>
    <s v="PD.7-"/>
  </r>
  <r>
    <s v=".04050101087"/>
    <s v="Debito chirogr. Marcopolo Engineering al 19/07/2018"/>
    <n v="4208.41"/>
    <n v="-4208.41"/>
    <n v="0"/>
    <x v="11"/>
    <s v="PD.7"/>
    <s v="Debiti verso fornitori"/>
    <s v="-"/>
    <s v="-"/>
    <s v="Criterio Costi Pdz"/>
    <s v="PD.7-"/>
  </r>
  <r>
    <s v=".04050101089"/>
    <s v="Debito chirogr. Marivan Industries al 19/07/2018"/>
    <n v="23221.61"/>
    <n v="-23221.61"/>
    <n v="0"/>
    <x v="11"/>
    <s v="PD.7"/>
    <s v="Debiti verso fornitori"/>
    <s v="-"/>
    <s v="-"/>
    <s v="Criterio Costi Pdz"/>
    <s v="PD.7-"/>
  </r>
  <r>
    <s v=".04050101091"/>
    <s v="Debito chirogr. Marivan sas al 19/07/2018"/>
    <n v="12336.71"/>
    <n v="-12336.71"/>
    <n v="0"/>
    <x v="11"/>
    <s v="PD.7"/>
    <s v="Debiti verso fornitori"/>
    <s v="-"/>
    <s v="-"/>
    <s v="Criterio Costi Pdz"/>
    <s v="PD.7-"/>
  </r>
  <r>
    <s v=".04050101093"/>
    <s v="Debito chirogr. Mediagraphic al 19/07/2018"/>
    <n v="378.02"/>
    <n v="-378.02"/>
    <n v="0"/>
    <x v="11"/>
    <s v="PD.7"/>
    <s v="Debiti verso fornitori"/>
    <s v="-"/>
    <s v="-"/>
    <s v="Criterio Costi Pdz"/>
    <s v="PD.7-"/>
  </r>
  <r>
    <s v=".04050101094"/>
    <s v="Debito chirogr. Mewa al 19/07/2018"/>
    <n v="2016.82"/>
    <n v="-2016.82"/>
    <n v="0"/>
    <x v="11"/>
    <s v="PD.7"/>
    <s v="Debiti verso fornitori"/>
    <s v="-"/>
    <s v="-"/>
    <s v="Criterio Costi Pdz"/>
    <s v="PD.7-"/>
  </r>
  <r>
    <s v=".04050101096"/>
    <s v="Debito chirogr. MVF al 19/07/2018"/>
    <n v="329.9"/>
    <n v="-329.9"/>
    <n v="0"/>
    <x v="11"/>
    <s v="PD.7"/>
    <s v="Debiti verso fornitori"/>
    <s v="-"/>
    <s v="-"/>
    <s v="Criterio Costi Pdz"/>
    <s v="PD.7-"/>
  </r>
  <r>
    <s v=".04050101097"/>
    <s v="Debito chirogr. Nieddu Engineering al 19/07/2018"/>
    <n v="77.89"/>
    <n v="-77.89"/>
    <n v="0"/>
    <x v="11"/>
    <s v="PD.7"/>
    <s v="Debiti verso fornitori"/>
    <s v="-"/>
    <s v="-"/>
    <s v="Criterio Costi Pdz"/>
    <s v="PD.7-"/>
  </r>
  <r>
    <s v=".04050101098"/>
    <s v="Debito chirogr. ORSI al 19/07/2018"/>
    <n v="59477.78"/>
    <n v="-59477.78"/>
    <n v="0"/>
    <x v="11"/>
    <s v="PD.7"/>
    <s v="Debiti verso fornitori"/>
    <s v="-"/>
    <s v="-"/>
    <s v="Criterio Costi Pdz"/>
    <s v="PD.7-"/>
  </r>
  <r>
    <s v=".04050101100"/>
    <s v="Debito chirogr. Plasteuropa al 19/07/2018"/>
    <n v="516.79"/>
    <n v="-516.79"/>
    <n v="0"/>
    <x v="11"/>
    <s v="PD.7"/>
    <s v="Debiti verso fornitori"/>
    <s v="-"/>
    <s v="-"/>
    <s v="Criterio Costi Pdz"/>
    <s v="PD.7-"/>
  </r>
  <r>
    <s v=".04050101102"/>
    <s v="Debito chirogr. Pozzoli al 19/07/2018"/>
    <n v="157.38999999999999"/>
    <n v="-157.38999999999999"/>
    <n v="0"/>
    <x v="11"/>
    <s v="PD.7"/>
    <s v="Debiti verso fornitori"/>
    <s v="-"/>
    <s v="-"/>
    <s v="Criterio Costi Pdz"/>
    <s v="PD.7-"/>
  </r>
  <r>
    <s v=".04050101103"/>
    <s v="Debito chirogr. Progress al 19/07/2018"/>
    <n v="4617.41"/>
    <n v="-4617.41"/>
    <n v="0"/>
    <x v="11"/>
    <s v="PD.7"/>
    <s v="Debiti verso fornitori"/>
    <s v="-"/>
    <s v="-"/>
    <s v="Criterio Costi Pdz"/>
    <s v="PD.7-"/>
  </r>
  <r>
    <s v=".04050101105"/>
    <s v="Debito chirogr. Protezione Ambientale al 19/07/2018"/>
    <n v="7894.88"/>
    <n v="-7894.88"/>
    <n v="0"/>
    <x v="11"/>
    <s v="PD.7"/>
    <s v="Debiti verso fornitori"/>
    <s v="-"/>
    <s v="-"/>
    <s v="Criterio Costi Pdz"/>
    <s v="PD.7-"/>
  </r>
  <r>
    <s v=".04050101107"/>
    <s v="Debito chirogr. Prtime al 19/07/2018"/>
    <n v="24.57"/>
    <n v="-24.57"/>
    <n v="0"/>
    <x v="11"/>
    <s v="PD.7"/>
    <s v="Debiti verso fornitori"/>
    <s v="-"/>
    <s v="-"/>
    <s v="Criterio Costi Pdz"/>
    <s v="PD.7-"/>
  </r>
  <r>
    <s v=".04050101108"/>
    <s v="Debito chirogr. R.S.T. al 19/07/2018"/>
    <n v="14709.43"/>
    <n v="-14709.43"/>
    <n v="0"/>
    <x v="11"/>
    <s v="PD.7"/>
    <s v="Debiti verso fornitori"/>
    <s v="-"/>
    <s v="-"/>
    <s v="Criterio Costi Pdz"/>
    <s v="PD.7-"/>
  </r>
  <r>
    <s v=".04050101109"/>
    <s v="Debito chirogr. Raee Man al 19/07/2018"/>
    <n v="4572.67"/>
    <n v="-4572.67"/>
    <n v="0"/>
    <x v="11"/>
    <s v="PD.7"/>
    <s v="Debiti verso fornitori"/>
    <s v="-"/>
    <s v="-"/>
    <s v="Criterio Costi Pdz"/>
    <s v="PD.7-"/>
  </r>
  <r>
    <s v=".04050101110"/>
    <s v="Debito chirogr. Re-fab srl liquidazione al 19/07/2018"/>
    <n v="3062.62"/>
    <n v="-3062.62"/>
    <n v="0"/>
    <x v="11"/>
    <s v="PD.7"/>
    <s v="Debiti verso fornitori"/>
    <s v="-"/>
    <s v="-"/>
    <s v="Criterio Costi Pdz"/>
    <s v="PD.7-"/>
  </r>
  <r>
    <s v=".04050101111"/>
    <s v="Debito privil. Re-fab srl liquidazione al 19/07/2018"/>
    <n v="469.88"/>
    <n v="-469.88"/>
    <n v="0"/>
    <x v="11"/>
    <s v="PD.7"/>
    <s v="Debiti verso fornitori"/>
    <s v="-"/>
    <s v="-"/>
    <s v="Criterio Costi Pdz"/>
    <s v="PD.7-"/>
  </r>
  <r>
    <s v=".04050101112"/>
    <s v="Debito chirogr. Ressia al 19/07/2018"/>
    <n v="48105.9"/>
    <n v="-48105.9"/>
    <n v="0"/>
    <x v="11"/>
    <s v="PD.7"/>
    <s v="Debiti verso fornitori"/>
    <s v="-"/>
    <s v="-"/>
    <s v="Criterio Costi Pdz"/>
    <s v="PD.7-"/>
  </r>
  <r>
    <s v=".04050101114"/>
    <s v="Debito chirogr. Ria Grant Torthon al 19/07/2018"/>
    <n v="1092.53"/>
    <n v="-1092.53"/>
    <n v="0"/>
    <x v="11"/>
    <s v="PD.7"/>
    <s v="Debiti verso fornitori"/>
    <s v="-"/>
    <s v="-"/>
    <s v="Criterio Costi Pdz"/>
    <s v="PD.7-"/>
  </r>
  <r>
    <s v=".04050101115"/>
    <s v="Debito chirogr. Rina Service al 19/07/2018"/>
    <n v="138.07"/>
    <n v="-138.07"/>
    <n v="0"/>
    <x v="11"/>
    <s v="PD.7"/>
    <s v="Debiti verso fornitori"/>
    <s v="-"/>
    <s v="-"/>
    <s v="Criterio Costi Pdz"/>
    <s v="PD.7-"/>
  </r>
  <r>
    <s v=".04050101116"/>
    <s v="Debito chirogr. Roby Scavi al 19/07/2018"/>
    <n v="65.55"/>
    <n v="-65.55"/>
    <n v="0"/>
    <x v="11"/>
    <s v="PD.7"/>
    <s v="Debiti verso fornitori"/>
    <s v="-"/>
    <s v="-"/>
    <s v="Criterio Costi Pdz"/>
    <s v="PD.7-"/>
  </r>
  <r>
    <s v=".04050101118"/>
    <s v="Debito chirogr. RS Components al 19/07/2018"/>
    <n v="113.9"/>
    <n v="-113.9"/>
    <n v="0"/>
    <x v="11"/>
    <s v="PD.7"/>
    <s v="Debiti verso fornitori"/>
    <s v="-"/>
    <s v="-"/>
    <s v="Criterio Costi Pdz"/>
    <s v="PD.7-"/>
  </r>
  <r>
    <s v=".04050101119"/>
    <s v="Debito chirogr. SAP srl al 19/07/2018"/>
    <n v="2706.67"/>
    <n v="-2706.67"/>
    <n v="0"/>
    <x v="11"/>
    <s v="PD.7"/>
    <s v="Debiti verso fornitori"/>
    <s v="-"/>
    <s v="-"/>
    <s v="Criterio Costi Pdz"/>
    <s v="PD.7-"/>
  </r>
  <r>
    <s v=".04050101121"/>
    <s v="Debito chirogr. Sidam al 19/07/2018"/>
    <n v="7512.87"/>
    <n v="-7512.87"/>
    <n v="0"/>
    <x v="11"/>
    <s v="PD.7"/>
    <s v="Debiti verso fornitori"/>
    <s v="-"/>
    <s v="-"/>
    <s v="Criterio Costi Pdz"/>
    <s v="PD.7-"/>
  </r>
  <r>
    <s v=".04050101123"/>
    <s v="Debito chirogr. Slim al 19/07/2018"/>
    <n v="91.58"/>
    <n v="-91.58"/>
    <n v="0"/>
    <x v="11"/>
    <s v="PD.7"/>
    <s v="Debiti verso fornitori"/>
    <s v="-"/>
    <s v="-"/>
    <s v="Criterio Costi Pdz"/>
    <s v="PD.7-"/>
  </r>
  <r>
    <s v=".04050101124"/>
    <s v="Debito chirogr. Sacchi Giuseppe al 19/07/2018"/>
    <n v="252.88"/>
    <n v="-252.88"/>
    <n v="0"/>
    <x v="11"/>
    <s v="PD.7"/>
    <s v="Debiti verso fornitori"/>
    <s v="-"/>
    <s v="-"/>
    <s v="Criterio Costi Pdz"/>
    <s v="PD.7-"/>
  </r>
  <r>
    <s v=".04050101125"/>
    <s v="Debito chirogr. Savian al 19/07/2018"/>
    <n v="44.81"/>
    <n v="-44.81"/>
    <n v="0"/>
    <x v="11"/>
    <s v="PD.7"/>
    <s v="Debiti verso fornitori"/>
    <s v="-"/>
    <s v="-"/>
    <s v="Criterio Costi Pdz"/>
    <s v="PD.7-"/>
  </r>
  <r>
    <s v=".04050101127"/>
    <s v="Debito chirogr. Scarazzini al 19/07/2018"/>
    <n v="400.99"/>
    <n v="-400.99"/>
    <n v="0"/>
    <x v="11"/>
    <s v="PD.7"/>
    <s v="Debiti verso fornitori"/>
    <s v="-"/>
    <s v="-"/>
    <s v="Criterio Costi Pdz"/>
    <s v="PD.7-"/>
  </r>
  <r>
    <s v=".04050101128"/>
    <s v="Debito chirogr. Sial al 19/07/2018"/>
    <n v="42750.400000000001"/>
    <n v="-42750.400000000001"/>
    <n v="0"/>
    <x v="11"/>
    <s v="PD.7"/>
    <s v="Debiti verso fornitori"/>
    <s v="-"/>
    <s v="-"/>
    <s v="Criterio Costi Pdz"/>
    <s v="PD.7-"/>
  </r>
  <r>
    <s v=".04050101130"/>
    <s v="Debito chirogr. Sisea al 19/07/2018"/>
    <n v="2134.36"/>
    <n v="-2134.36"/>
    <n v="0"/>
    <x v="11"/>
    <s v="PD.7"/>
    <s v="Debiti verso fornitori"/>
    <s v="-"/>
    <s v="-"/>
    <s v="Criterio Costi Pdz"/>
    <s v="PD.7-"/>
  </r>
  <r>
    <s v=".04050101131"/>
    <s v="Debito chirogr. Solero scarl al 19/07/2018"/>
    <n v="105164.56"/>
    <n v="-105164.56"/>
    <n v="0"/>
    <x v="11"/>
    <s v="PD.7"/>
    <s v="Debiti verso fornitori"/>
    <s v="-"/>
    <s v="-"/>
    <s v="Criterio Costi Pdz"/>
    <s v="PD.7-"/>
  </r>
  <r>
    <s v=".04050101133"/>
    <s v="Debito chirogr. SRT al 19/07/2018"/>
    <n v="62856.13"/>
    <n v="-62856.13"/>
    <n v="0"/>
    <x v="11"/>
    <s v="PD.7"/>
    <s v="Debiti verso fornitori"/>
    <s v="-"/>
    <s v="-"/>
    <s v="Criterio Costi Pdz"/>
    <s v="PD.7-"/>
  </r>
  <r>
    <s v=".04050101134"/>
    <s v="Debito chirogr. Stylgrafix Italiana al 19/07/2018"/>
    <n v="501.91"/>
    <n v="-501.91"/>
    <n v="0"/>
    <x v="11"/>
    <s v="PD.7"/>
    <s v="Debiti verso fornitori"/>
    <s v="-"/>
    <s v="-"/>
    <s v="Criterio Costi Pdz"/>
    <s v="PD.7-"/>
  </r>
  <r>
    <s v=".04050101135"/>
    <s v="Debito chirogr. Tanit al 19/07/2018"/>
    <n v="3301.12"/>
    <n v="-3301.12"/>
    <n v="0"/>
    <x v="11"/>
    <s v="PD.7"/>
    <s v="Debiti verso fornitori"/>
    <s v="-"/>
    <s v="-"/>
    <s v="Criterio Costi Pdz"/>
    <s v="PD.7-"/>
  </r>
  <r>
    <s v=".04050101138"/>
    <s v="Debito chirogr. Tecno group al 19/07/2018"/>
    <n v="1201.6400000000001"/>
    <n v="-1201.6400000000001"/>
    <n v="0"/>
    <x v="11"/>
    <s v="PD.7"/>
    <s v="Debiti verso fornitori"/>
    <s v="-"/>
    <s v="-"/>
    <s v="Criterio Costi Pdz"/>
    <s v="PD.7-"/>
  </r>
  <r>
    <s v=".04050101139"/>
    <s v="Debito chirogr. Tecnosuolo al 19/07/2018"/>
    <n v="642.99"/>
    <n v="-642.99"/>
    <n v="0"/>
    <x v="11"/>
    <s v="PD.7"/>
    <s v="Debiti verso fornitori"/>
    <s v="-"/>
    <s v="-"/>
    <s v="Criterio Costi Pdz"/>
    <s v="PD.7-"/>
  </r>
  <r>
    <s v=".04050101140"/>
    <s v="Debito chirogr. TIM al 19/07/2018"/>
    <n v="1785.1"/>
    <n v="-1785.1"/>
    <n v="0"/>
    <x v="11"/>
    <s v="PD.7"/>
    <s v="Debiti verso fornitori"/>
    <s v="-"/>
    <s v="-"/>
    <s v="Criterio Costi Pdz"/>
    <s v="PD.7-"/>
  </r>
  <r>
    <s v=".04050101142"/>
    <s v="Debito chirogr. Telecomunicazioni e dati al 19/07/2018"/>
    <n v="614.03"/>
    <n v="-614.03"/>
    <n v="0"/>
    <x v="11"/>
    <s v="PD.7"/>
    <s v="Debiti verso fornitori"/>
    <s v="-"/>
    <s v="-"/>
    <s v="Criterio Costi Pdz"/>
    <s v="PD.7-"/>
  </r>
  <r>
    <s v=".04050101144"/>
    <s v="Debito chirogr. Termosanitaria al 19/07/2018"/>
    <n v="180.27"/>
    <n v="-180.27"/>
    <n v="0"/>
    <x v="11"/>
    <s v="PD.7"/>
    <s v="Debiti verso fornitori"/>
    <s v="-"/>
    <s v="-"/>
    <s v="Criterio Costi Pdz"/>
    <s v="PD.7-"/>
  </r>
  <r>
    <s v=".04050101145"/>
    <s v="Debito chirogr. Thyssengroup al 19/07/2018"/>
    <n v="241.12"/>
    <n v="-241.12"/>
    <n v="0"/>
    <x v="11"/>
    <s v="PD.7"/>
    <s v="Debiti verso fornitori"/>
    <s v="-"/>
    <s v="-"/>
    <s v="Criterio Costi Pdz"/>
    <s v="PD.7-"/>
  </r>
  <r>
    <s v=".04050101146"/>
    <s v="Debito chirogr. Unicredit Leasing al 19/07/2018"/>
    <n v="935.5"/>
    <n v="-935.5"/>
    <n v="0"/>
    <x v="11"/>
    <s v="PD.7"/>
    <s v="Debiti verso fornitori"/>
    <s v="-"/>
    <s v="-"/>
    <s v="Criterio Costi Pdz"/>
    <s v="PD.7-"/>
  </r>
  <r>
    <s v=".04050101147"/>
    <s v="Debito chirogr. Valli Gestioni Ambientali al 19/07/2018"/>
    <n v="759.38"/>
    <n v="-759.38"/>
    <n v="0"/>
    <x v="11"/>
    <s v="PD.7"/>
    <s v="Debiti verso fornitori"/>
    <s v="-"/>
    <s v="-"/>
    <s v="Criterio Costi Pdz"/>
    <s v="PD.7-"/>
  </r>
  <r>
    <s v=".04050101148"/>
    <s v="Debito chirogr. Vescovo Romano al 19/07/2018"/>
    <n v="444.73"/>
    <n v="-444.73"/>
    <n v="0"/>
    <x v="11"/>
    <s v="PD.7"/>
    <s v="Debiti verso fornitori"/>
    <s v="-"/>
    <s v="-"/>
    <s v="Criterio Costi Pdz"/>
    <s v="PD.7-"/>
  </r>
  <r>
    <s v=".04050101149"/>
    <s v="Debito chirogr. Vivai Barretta al 19/07/2018"/>
    <n v="3736.93"/>
    <n v="-3736.93"/>
    <n v="0"/>
    <x v="11"/>
    <s v="PD.7"/>
    <s v="Debiti verso fornitori"/>
    <s v="-"/>
    <s v="-"/>
    <s v="Criterio Costi Pdz"/>
    <s v="PD.7-"/>
  </r>
  <r>
    <s v=".04050101150"/>
    <s v="Debito chirogr. WKI al 19/07/2018"/>
    <n v="532.48"/>
    <n v="-532.48"/>
    <n v="0"/>
    <x v="11"/>
    <s v="PD.7"/>
    <s v="Debiti verso fornitori"/>
    <s v="-"/>
    <s v="-"/>
    <s v="Criterio Costi Pdz"/>
    <s v="PD.7-"/>
  </r>
  <r>
    <s v=".04050101153"/>
    <s v="Debito chirogr. Openjobmetis al 19/07/2018"/>
    <n v="85.9"/>
    <n v="-85.9"/>
    <n v="0"/>
    <x v="11"/>
    <s v="PD.7"/>
    <s v="Debiti verso fornitori"/>
    <s v="-"/>
    <s v="-"/>
    <s v="Criterio Costi Pdz"/>
    <s v="PD.7-"/>
  </r>
  <r>
    <s v=".04050101155"/>
    <s v="Debito chirogr. Avv. Gariglio al 19/07/2018"/>
    <n v="6.88"/>
    <n v="-6.88"/>
    <n v="0"/>
    <x v="11"/>
    <s v="PD.7"/>
    <s v="Debiti verso fornitori"/>
    <s v="-"/>
    <s v="-"/>
    <s v="Criterio Costi Pdz"/>
    <s v="PD.7-"/>
  </r>
  <r>
    <s v=".04050101156"/>
    <s v="Debito chirogr. Studio Roppo Canepa al 19/07/2018"/>
    <n v="5.3"/>
    <n v="-5.3"/>
    <n v="0"/>
    <x v="11"/>
    <s v="PD.7"/>
    <s v="Debiti verso fornitori"/>
    <s v="-"/>
    <s v="-"/>
    <s v="Criterio Costi Pdz"/>
    <s v="PD.7-"/>
  </r>
  <r>
    <s v=".04050101157"/>
    <s v="Debito chirogr. Geom. Bocchio Riccardo al 19/07/2018"/>
    <n v="138.4"/>
    <n v="-138.4"/>
    <n v="0"/>
    <x v="11"/>
    <s v="PD.7"/>
    <s v="Debiti verso fornitori"/>
    <s v="-"/>
    <s v="-"/>
    <s v="Criterio Costi Pdz"/>
    <s v="PD.7-"/>
  </r>
  <r>
    <s v=".04050101158"/>
    <s v="Debito chirogr. Ing. Anelli al 19/07/2018"/>
    <n v="6.63"/>
    <n v="-6.63"/>
    <n v="0"/>
    <x v="11"/>
    <s v="PD.7"/>
    <s v="Debiti verso fornitori"/>
    <s v="-"/>
    <s v="-"/>
    <s v="Criterio Costi Pdz"/>
    <s v="PD.7-"/>
  </r>
  <r>
    <s v=".04050101159"/>
    <s v="Debito chirogr. Arch. Pelizzone al 19/07/2018"/>
    <n v="6.81"/>
    <n v="-6.81"/>
    <n v="0"/>
    <x v="11"/>
    <s v="PD.7"/>
    <s v="Debiti verso fornitori"/>
    <s v="-"/>
    <s v="-"/>
    <s v="Criterio Costi Pdz"/>
    <s v="PD.7-"/>
  </r>
  <r>
    <s v=".04050101160"/>
    <s v="Debito chirogr. Avvocato Boccassi al 19/07/2018"/>
    <n v="248.99"/>
    <n v="-248.99"/>
    <n v="0"/>
    <x v="11"/>
    <s v="PD.7"/>
    <s v="Debiti verso fornitori"/>
    <s v="-"/>
    <s v="-"/>
    <s v="Criterio Costi Pdz"/>
    <s v="PD.7-"/>
  </r>
  <r>
    <s v=".04050101162"/>
    <s v="Debito chirogr. Dott. Straneo al 19/07/2018"/>
    <n v="140.13999999999999"/>
    <n v="-140.13999999999999"/>
    <n v="0"/>
    <x v="11"/>
    <s v="PD.7"/>
    <s v="Debiti verso fornitori"/>
    <s v="-"/>
    <s v="-"/>
    <s v="Criterio Costi Pdz"/>
    <s v="PD.7-"/>
  </r>
  <r>
    <s v=".04050101163"/>
    <s v="Debito chirogr. Dott.ssa Gheido al 19/07/2018"/>
    <n v="68.42"/>
    <n v="-68.42"/>
    <n v="0"/>
    <x v="11"/>
    <s v="PD.7"/>
    <s v="Debiti verso fornitori"/>
    <s v="-"/>
    <s v="-"/>
    <s v="Criterio Costi Pdz"/>
    <s v="PD.7-"/>
  </r>
  <r>
    <s v=".04050101164"/>
    <s v="Debito chirogr. Zunino Marica al 19/07/2018"/>
    <n v="0.54"/>
    <n v="-0.54"/>
    <n v="0"/>
    <x v="11"/>
    <s v="PD.7"/>
    <s v="Debiti verso fornitori"/>
    <s v="-"/>
    <s v="-"/>
    <s v="Criterio Costi Pdz"/>
    <s v="PD.7-"/>
  </r>
  <r>
    <s v=".04050101165"/>
    <s v="Debito chirogr. Geom. Ferro Marco al 19/07/2018"/>
    <n v="133.35"/>
    <n v="-133.35"/>
    <n v="0"/>
    <x v="11"/>
    <s v="PD.7"/>
    <s v="Debiti verso fornitori"/>
    <s v="-"/>
    <s v="-"/>
    <s v="Criterio Costi Pdz"/>
    <s v="PD.7-"/>
  </r>
  <r>
    <s v=".04050101166"/>
    <s v="Debito chirogr. Ing. Bina al 19/07/2018"/>
    <n v="163.44999999999999"/>
    <n v="-163.44999999999999"/>
    <n v="0"/>
    <x v="11"/>
    <s v="PD.7"/>
    <s v="Debiti verso fornitori"/>
    <s v="-"/>
    <s v="-"/>
    <s v="Criterio Costi Pdz"/>
    <s v="PD.7-"/>
  </r>
  <r>
    <s v=".04050101167"/>
    <s v="Debito chirogr. Ingegneria Ambientale al 19/07/2018"/>
    <n v="1973.46"/>
    <n v="-1973.46"/>
    <n v="0"/>
    <x v="11"/>
    <s v="PD.7"/>
    <s v="Debiti verso fornitori"/>
    <s v="-"/>
    <s v="-"/>
    <s v="Criterio Costi Pdz"/>
    <s v="PD.7-"/>
  </r>
  <r>
    <s v=".04050101168"/>
    <s v="Debito chirogr. Seiduesei al 19/07/2018"/>
    <n v="168.25"/>
    <n v="-168.25"/>
    <n v="0"/>
    <x v="11"/>
    <s v="PD.7"/>
    <s v="Debiti verso fornitori"/>
    <s v="-"/>
    <s v="-"/>
    <s v="Criterio Costi Pdz"/>
    <s v="PD.7-"/>
  </r>
  <r>
    <s v=".04050101170"/>
    <s v="Debito chirogr. Commercialisti Associati al 19/07/2018"/>
    <n v="68.34"/>
    <n v="-68.34"/>
    <n v="0"/>
    <x v="11"/>
    <s v="PD.7"/>
    <s v="Debiti verso fornitori"/>
    <s v="-"/>
    <s v="-"/>
    <s v="Criterio Costi Pdz"/>
    <s v="PD.7-"/>
  </r>
  <r>
    <s v=".04050101171"/>
    <s v="Debito chirogr. Notaio Mariano a al 19/07/2018"/>
    <n v="13.06"/>
    <n v="-13.06"/>
    <n v="0"/>
    <x v="11"/>
    <s v="PD.7"/>
    <s v="Debiti verso fornitori"/>
    <s v="-"/>
    <s v="-"/>
    <s v="Criterio Costi Pdz"/>
    <s v="PD.7-"/>
  </r>
  <r>
    <s v=".04050101172"/>
    <s v="Debito chirogr. ST.Tec.Geom. Russo al 19/07/2018"/>
    <n v="65.260000000000005"/>
    <n v="-65.260000000000005"/>
    <n v="0"/>
    <x v="11"/>
    <s v="PD.7"/>
    <s v="Debiti verso fornitori"/>
    <s v="-"/>
    <s v="-"/>
    <s v="Criterio Costi Pdz"/>
    <s v="PD.7-"/>
  </r>
  <r>
    <s v=".04050101173"/>
    <s v="Debito chirogr. Avv. Crivelli al 19/07/2018"/>
    <n v="75.08"/>
    <n v="-75.08"/>
    <n v="0"/>
    <x v="11"/>
    <s v="PD.7"/>
    <s v="Debiti verso fornitori"/>
    <s v="-"/>
    <s v="-"/>
    <s v="Criterio Costi Pdz"/>
    <s v="PD.7-"/>
  </r>
  <r>
    <s v=".04050101174"/>
    <s v="Debito chirogr. Avv. Comaschi al 19/07/2018"/>
    <n v="122.11"/>
    <n v="-122.11"/>
    <n v="0"/>
    <x v="11"/>
    <s v="PD.7"/>
    <s v="Debiti verso fornitori"/>
    <s v="-"/>
    <s v="-"/>
    <s v="Criterio Costi Pdz"/>
    <s v="PD.7-"/>
  </r>
  <r>
    <s v=".04050101175"/>
    <s v="Debito chirogr. Avv. Gastini al 19/07/2018"/>
    <n v="558.57000000000005"/>
    <n v="-558.57000000000005"/>
    <n v="0"/>
    <x v="11"/>
    <s v="PD.7"/>
    <s v="Debiti verso fornitori"/>
    <s v="-"/>
    <s v="-"/>
    <s v="Criterio Costi Pdz"/>
    <s v="PD.7-"/>
  </r>
  <r>
    <s v=".04050101177"/>
    <s v="Debito privil. Bagnarino al 19/07/2018"/>
    <n v="-13.8"/>
    <n v="13.8"/>
    <n v="0"/>
    <x v="11"/>
    <s v="PD.7"/>
    <s v="Debiti verso fornitori"/>
    <s v="-"/>
    <s v="-"/>
    <s v="Criterio Costi Pdz"/>
    <s v="PD.7-"/>
  </r>
  <r>
    <s v=".04050101188"/>
    <s v="Debito privil Ginemo al 19/07/2018"/>
    <n v="-45.38"/>
    <n v="45.38"/>
    <n v="0"/>
    <x v="11"/>
    <s v="PD.7"/>
    <s v="Debiti verso fornitori"/>
    <s v="-"/>
    <s v="-"/>
    <s v="Criterio Costi Pdz"/>
    <s v="PD.7-"/>
  </r>
  <r>
    <s v=".04050101196"/>
    <s v="Debito privil. OMC di Murano al 19/07/2018"/>
    <n v="5779.09"/>
    <n v="-5779.09"/>
    <n v="0"/>
    <x v="11"/>
    <s v="PD.7"/>
    <s v="Debiti verso fornitori"/>
    <s v="-"/>
    <s v="-"/>
    <s v="Criterio Costi Pdz"/>
    <s v="PD.7-"/>
  </r>
  <r>
    <s v=".04050101231"/>
    <s v="Debito chirogr. Amag Ambiente al 19/07/2018"/>
    <n v="36.64"/>
    <n v="-36.64"/>
    <n v="0"/>
    <x v="11"/>
    <s v="PD.7"/>
    <s v="Debiti verso fornitori"/>
    <s v="-"/>
    <s v="-"/>
    <s v="Criterio Costi Pdz"/>
    <s v="PD.7-"/>
  </r>
  <r>
    <s v=".04050101232"/>
    <s v="Debito chirogr. Asperia al 19/07/2018"/>
    <n v="5347.22"/>
    <n v="-5347.22"/>
    <n v="0"/>
    <x v="11"/>
    <s v="PD.7"/>
    <s v="Debiti verso fornitori"/>
    <s v="-"/>
    <s v="-"/>
    <s v="Criterio Costi Pdz"/>
    <s v="PD.7-"/>
  </r>
  <r>
    <s v=".04050101233"/>
    <s v="Debito chirogr. Isal al 19/07/2018"/>
    <n v="11.16"/>
    <n v="-11.16"/>
    <n v="0"/>
    <x v="11"/>
    <s v="PD.7"/>
    <s v="Debiti verso fornitori"/>
    <s v="-"/>
    <s v="-"/>
    <s v="Criterio Costi Pdz"/>
    <s v="PD.7-"/>
  </r>
  <r>
    <s v=".04050101234"/>
    <s v="Debito chirogr. Secit  al 19/07/2018"/>
    <n v="2450.73"/>
    <n v="-2450.73"/>
    <n v="0"/>
    <x v="11"/>
    <s v="PD.7"/>
    <s v="Debiti verso fornitori"/>
    <s v="-"/>
    <s v="-"/>
    <s v="Criterio Costi Pdz"/>
    <s v="PD.7-"/>
  </r>
  <r>
    <s v=".04050101235"/>
    <s v="Debito chirogr. Wind 3 al 19/07/2018"/>
    <n v="0.92"/>
    <n v="-0.92"/>
    <n v="0"/>
    <x v="11"/>
    <s v="PD.7"/>
    <s v="Debiti verso fornitori"/>
    <s v="-"/>
    <s v="-"/>
    <s v="Criterio Costi Pdz"/>
    <s v="PD.7-"/>
  </r>
  <r>
    <s v=".04050101236"/>
    <s v="Debito chirogr. Omis Spa al 19/07/2018"/>
    <n v="177.08"/>
    <n v="-177.08"/>
    <n v="0"/>
    <x v="11"/>
    <s v="PD.7"/>
    <s v="Debiti verso fornitori"/>
    <s v="-"/>
    <s v="-"/>
    <s v="Criterio Costi Pdz"/>
    <s v="PD.7-"/>
  </r>
  <r>
    <s v=".04050101237"/>
    <s v="Debito chirogr. Inps sede di Alessandria al 19/07/2018"/>
    <n v="22.6"/>
    <n v="-22.6"/>
    <n v="0"/>
    <x v="11"/>
    <s v="PD.7"/>
    <s v="Debiti verso fornitori"/>
    <s v="-"/>
    <s v="-"/>
    <s v="Criterio Costi Pdz"/>
    <s v="PD.7-"/>
  </r>
  <r>
    <s v=".04050101240"/>
    <s v="Debito chirogr. Aisa al 19/07/2018"/>
    <n v="220.42"/>
    <n v="-220.42"/>
    <n v="0"/>
    <x v="11"/>
    <s v="PD.7"/>
    <s v="Debiti verso fornitori"/>
    <s v="-"/>
    <s v="-"/>
    <s v="Criterio Costi Pdz"/>
    <s v="PD.7-"/>
  </r>
  <r>
    <s v=".04050101241"/>
    <s v="Debito chirogr. Alpi Acque s.r.l. al 19/07/2018"/>
    <n v="9262.0400000000009"/>
    <n v="-9262.0400000000009"/>
    <n v="0"/>
    <x v="11"/>
    <s v="PD.7"/>
    <s v="Debiti verso fornitori"/>
    <s v="-"/>
    <s v="-"/>
    <s v="Criterio Costi Pdz"/>
    <s v="PD.7-"/>
  </r>
  <r>
    <s v=".04050101244"/>
    <s v="Debito chirog. Lifeanalytics Torino al 19/07/2018"/>
    <n v="583.51"/>
    <n v="-583.51"/>
    <n v="0"/>
    <x v="11"/>
    <s v="PD.7"/>
    <s v="Debiti verso fornitori"/>
    <s v="-"/>
    <s v="-"/>
    <s v="Criterio Costi Pdz"/>
    <s v="PD.7-"/>
  </r>
  <r>
    <s v=".04050101245"/>
    <s v="Debito chirog. Telos GS SpA al 19/07/2018"/>
    <n v="100.97"/>
    <n v="-100.97"/>
    <n v="0"/>
    <x v="11"/>
    <s v="PD.7"/>
    <s v="Debiti verso fornitori"/>
    <s v="-"/>
    <s v="-"/>
    <s v="Criterio Costi Pdz"/>
    <s v="PD.7-"/>
  </r>
  <r>
    <s v=".04050101246"/>
    <s v="Debito chirog. Terranova srl al 19/07/2018"/>
    <n v="346.79"/>
    <n v="-346.79"/>
    <n v="0"/>
    <x v="11"/>
    <s v="PD.7"/>
    <s v="Debiti verso fornitori"/>
    <s v="-"/>
    <s v="-"/>
    <s v="Criterio Costi Pdz"/>
    <s v="PD.7-"/>
  </r>
  <r>
    <s v=".04050103001"/>
    <s v="Fornitori c/fatture da ricevere"/>
    <n v="1349520.13"/>
    <n v="-1349520.13"/>
    <n v="0"/>
    <x v="11"/>
    <s v="PD.7"/>
    <s v="Debiti verso fornitori"/>
    <s v="-"/>
    <s v="-"/>
    <s v="Criterio Costi Pdz"/>
    <s v="PD.7-"/>
  </r>
  <r>
    <s v=".04030101003"/>
    <s v="Fornitori c/note di credito da ricevere"/>
    <n v="-11438.49"/>
    <n v="11438.49"/>
    <n v="0"/>
    <x v="11"/>
    <s v="PD.7"/>
    <s v="Debiti verso fornitori"/>
    <s v="-"/>
    <s v="-"/>
    <s v="Criterio Costi Pdz"/>
    <s v="PD.7-"/>
  </r>
  <r>
    <s v="-"/>
    <s v="Debiti verso Fornitori"/>
    <m/>
    <n v="2459311.7950437311"/>
    <n v="2459311.7950437311"/>
    <x v="11"/>
    <s v="PD.7"/>
    <s v="Debiti verso fornitori"/>
    <s v="ATT01"/>
    <s v="Impianto trattamento rifiuti Castelceriolo"/>
    <s v="Criterio Costi Pdz"/>
    <s v="PD.7ATT01"/>
  </r>
  <r>
    <s v="-"/>
    <s v="Debiti verso Fornitori"/>
    <m/>
    <n v="0"/>
    <n v="0"/>
    <x v="11"/>
    <s v="PD.7"/>
    <s v="Debiti verso fornitori"/>
    <s v="ATT02"/>
    <s v="Gestione post-morten discarica esaurita Castelceriolo"/>
    <s v="Criterio Costi Pdz"/>
    <s v="PD.7ATT02"/>
  </r>
  <r>
    <s v="-"/>
    <s v="Debiti verso Fornitori"/>
    <m/>
    <n v="11347.817614601239"/>
    <n v="11347.817614601239"/>
    <x v="11"/>
    <s v="PD.7"/>
    <s v="Debiti verso fornitori"/>
    <s v="ATT03"/>
    <s v="Gestione discarica esaurita Mugarone"/>
    <s v="Criterio Costi Pdz"/>
    <s v="PD.7ATT03"/>
  </r>
  <r>
    <s v="-"/>
    <s v="Debiti verso Fornitori"/>
    <m/>
    <n v="323365.54461913288"/>
    <n v="323365.54461913288"/>
    <x v="11"/>
    <s v="PD.7"/>
    <s v="Debiti verso fornitori"/>
    <s v="ATT04"/>
    <s v="Gestione conferimenti discarica di Solero"/>
    <s v="Criterio Costi Pdz"/>
    <s v="PD.7ATT04"/>
  </r>
  <r>
    <s v="-"/>
    <s v="Debiti verso Fornitori"/>
    <m/>
    <n v="1481.3134007526364"/>
    <n v="1481.3134007526364"/>
    <x v="11"/>
    <s v="PD.7"/>
    <s v="Debiti verso fornitori"/>
    <s v="SCh"/>
    <s v="SC Servizi di telecomun."/>
    <s v="Criterio Costi Pdz"/>
    <s v="PD.7SCh"/>
  </r>
  <r>
    <s v="-"/>
    <s v="Debiti verso Fornitori"/>
    <m/>
    <n v="22665.871786234646"/>
    <n v="22665.871786234646"/>
    <x v="11"/>
    <s v="PD.7"/>
    <s v="Debiti verso fornitori"/>
    <s v="SCi"/>
    <s v="SC Servizi amm.vi e finanziari"/>
    <s v="Criterio Costi Pdz"/>
    <s v="PD.7SCi"/>
  </r>
  <r>
    <s v="-"/>
    <s v="Debiti verso Fornitori"/>
    <m/>
    <n v="20625.165156677143"/>
    <n v="20625.165156677143"/>
    <x v="11"/>
    <s v="PD.7"/>
    <s v="Debiti verso fornitori"/>
    <s v="SCj"/>
    <s v="SC Organi legali e societari, alta direzione e staff centrali"/>
    <s v="Criterio Costi Pdz"/>
    <s v="PD.7SCj"/>
  </r>
  <r>
    <s v="-"/>
    <s v="Debiti verso Fornitori"/>
    <m/>
    <n v="10898.104681423018"/>
    <n v="10898.104681423018"/>
    <x v="11"/>
    <s v="PD.7"/>
    <s v="Debiti verso fornitori"/>
    <s v="SCk"/>
    <s v="SC Servizi HR"/>
    <s v="Criterio Costi Pdz"/>
    <s v="PD.7SCk"/>
  </r>
  <r>
    <s v="-"/>
    <s v="Debiti verso Fornitori"/>
    <m/>
    <n v="2400.9676974461026"/>
    <n v="2400.9676974461026"/>
    <x v="11"/>
    <s v="PD.7"/>
    <s v="Debiti verso fornitori"/>
    <s v="FOCc"/>
    <s v="FOC Servizi tecnici"/>
    <s v="Criterio Costi Pdz"/>
    <s v="PD.7FOCc"/>
  </r>
  <r>
    <s v=".04060507088"/>
    <s v="Debito chir. Città di Alessandria al 19/07/2018"/>
    <n v="1841.57"/>
    <m/>
    <n v="1841.57"/>
    <x v="10"/>
    <s v="PD.11a"/>
    <s v="Debiti verso controllanti: di cui non finanziari"/>
    <s v="ATT01Mer"/>
    <s v="Impianto trattamento rifiuti Castelceriolo - Mercato"/>
    <m/>
    <s v="PD.11aATT01Mer"/>
  </r>
  <r>
    <s v=".04060507076"/>
    <s v="Debito chir. Città di Solero al 19/07/2018"/>
    <n v="240738.14"/>
    <m/>
    <n v="240738.14"/>
    <x v="10"/>
    <s v="PD.11a"/>
    <s v="Debiti verso controllanti: di cui non finanziari"/>
    <s v="ATT01Mer"/>
    <s v="Impianto trattamento rifiuti Castelceriolo - Mercato"/>
    <m/>
    <s v="PD.11aATT01Mer"/>
  </r>
  <r>
    <s v=".04060507077"/>
    <s v="Debito chir. Città di Quargnento al 19/07/2018"/>
    <n v="176997.87"/>
    <m/>
    <n v="176997.87"/>
    <x v="10"/>
    <s v="PD.11a"/>
    <s v="Debiti verso controllanti: di cui non finanziari"/>
    <s v="ATT01Mer"/>
    <s v="Impianto trattamento rifiuti Castelceriolo - Mercato"/>
    <m/>
    <s v="PD.11aATT01Mer"/>
  </r>
  <r>
    <s v=".04050101001"/>
    <s v="Fornitori (AMIU Genova)"/>
    <n v="2362240.5099999998"/>
    <m/>
    <n v="2362240.5099999998"/>
    <x v="10"/>
    <s v="PD.11a"/>
    <s v="Debiti verso controllanti: di cui non finanziari"/>
    <s v="ATT01Mer"/>
    <s v="Impianto trattamento rifiuti Castelceriolo - Mercato"/>
    <m/>
    <s v="PD.11aATT01Mer"/>
  </r>
  <r>
    <s v=".04060101003"/>
    <s v="Debiti v/erario per rimborsi imposte dipendenti"/>
    <n v="1188.07"/>
    <m/>
    <n v="1188.07"/>
    <x v="12"/>
    <s v="PD.12"/>
    <s v="Debiti tributari"/>
    <s v="VALNONATT"/>
    <s v="Valori non attribuibili"/>
    <m/>
    <s v="PD.12VALNONATT"/>
  </r>
  <r>
    <s v=".04060101012"/>
    <s v="Debiti v/Erario per imposta 11%"/>
    <n v="8404.2099999999991"/>
    <m/>
    <n v="8404.2099999999991"/>
    <x v="12"/>
    <s v="PD.12"/>
    <s v="Debiti tributari"/>
    <s v="VALNONATT"/>
    <s v="Valori non attribuibili"/>
    <m/>
    <s v="PD.12VALNONATT"/>
  </r>
  <r>
    <s v=".04060101015"/>
    <s v="IRPEF lavoratori dipendenti dal 20 luglio 18"/>
    <n v="112470.67"/>
    <m/>
    <n v="112470.67"/>
    <x v="12"/>
    <s v="PD.12"/>
    <s v="Debiti tributari"/>
    <s v="VALNONATT"/>
    <s v="Valori non attribuibili"/>
    <m/>
    <s v="PD.12VALNONATT"/>
  </r>
  <r>
    <s v=".04060101016"/>
    <s v="IRPEF lavoratori autonomi dal 20 luglio 18"/>
    <n v="13951.82"/>
    <m/>
    <n v="13951.82"/>
    <x v="12"/>
    <s v="PD.12"/>
    <s v="Debiti tributari"/>
    <s v="VALNONATT"/>
    <s v="Valori non attribuibili"/>
    <m/>
    <s v="PD.12VALNONATT"/>
  </r>
  <r>
    <s v=".04060301003"/>
    <s v="Debiti vs/INPS dal 20 luglio 2018"/>
    <n v="73764.56"/>
    <n v="-73764.56"/>
    <n v="0"/>
    <x v="13"/>
    <s v="PD.13"/>
    <s v="Debiti verso istituti di previdenza e di sicurezza sociale"/>
    <s v="-"/>
    <s v="-"/>
    <s v="Criterio B.9"/>
    <s v="PD.13-"/>
  </r>
  <r>
    <s v=".04060301004"/>
    <s v="Debiti vs/INPS contributi 10% dal 20 luglio 2018"/>
    <n v="1485.45"/>
    <n v="-1485.45"/>
    <n v="0"/>
    <x v="13"/>
    <s v="PD.13"/>
    <s v="Debiti verso istituti di previdenza e di sicurezza sociale"/>
    <s v="-"/>
    <s v="-"/>
    <s v="Criterio B.9"/>
    <s v="PD.13-"/>
  </r>
  <r>
    <s v=".04060301005"/>
    <s v="Debiti vs/INPS per premio di risultato"/>
    <n v="27777.19"/>
    <n v="-27777.19"/>
    <n v="0"/>
    <x v="13"/>
    <s v="PD.13"/>
    <s v="Debiti verso istituti di previdenza e di sicurezza sociale"/>
    <s v="-"/>
    <s v="-"/>
    <s v="Criterio B.9"/>
    <s v="PD.13-"/>
  </r>
  <r>
    <s v=".04060301011"/>
    <s v="Debiti vs/INPS premio di risultato 2014-2015-2016"/>
    <n v="19912.599999999999"/>
    <n v="-19912.599999999999"/>
    <n v="0"/>
    <x v="13"/>
    <s v="PD.13"/>
    <s v="Debiti verso istituti di previdenza e di sicurezza sociale"/>
    <s v="-"/>
    <s v="-"/>
    <s v="Criterio B.9"/>
    <s v="PD.13-"/>
  </r>
  <r>
    <s v=".04060302001"/>
    <s v="Debiti vs/INAIL"/>
    <n v="1788.32"/>
    <n v="-1788.32"/>
    <n v="0"/>
    <x v="13"/>
    <s v="PD.13"/>
    <s v="Debiti verso istituti di previdenza e di sicurezza sociale"/>
    <s v="-"/>
    <s v="-"/>
    <s v="Criterio B.9"/>
    <s v="PD.13-"/>
  </r>
  <r>
    <s v=".04060302002"/>
    <s v="Debiti vs/INAIL per premio di risultato"/>
    <n v="2152.4899999999998"/>
    <n v="-2152.4899999999998"/>
    <n v="0"/>
    <x v="13"/>
    <s v="PD.13"/>
    <s v="Debiti verso istituti di previdenza e di sicurezza sociale"/>
    <s v="-"/>
    <s v="-"/>
    <s v="Criterio B.9"/>
    <s v="PD.13-"/>
  </r>
  <r>
    <s v=".04060302005"/>
    <s v="Debiti vs/INAIL premio risultato 2014-2015-2016"/>
    <n v="10599.46"/>
    <n v="-10599.46"/>
    <n v="0"/>
    <x v="13"/>
    <s v="PD.13"/>
    <s v="Debiti verso istituti di previdenza e di sicurezza sociale"/>
    <s v="-"/>
    <s v="-"/>
    <s v="Criterio B.9"/>
    <s v="PD.13-"/>
  </r>
  <r>
    <s v=".04060303008"/>
    <s v="C.P.D.E.L. dal 20 luglio 2018"/>
    <n v="46465.05"/>
    <n v="-46465.05"/>
    <n v="0"/>
    <x v="13"/>
    <s v="PD.13"/>
    <s v="Debiti verso istituti di previdenza e di sicurezza sociale"/>
    <s v="-"/>
    <s v="-"/>
    <s v="Criterio B.9"/>
    <s v="PD.13-"/>
  </r>
  <r>
    <s v=".04060303009"/>
    <s v="Fondo previdenza e credito dal 20 luglio 2018"/>
    <n v="489.33"/>
    <n v="-489.33"/>
    <n v="0"/>
    <x v="13"/>
    <s v="PD.13"/>
    <s v="Debiti verso istituti di previdenza e di sicurezza sociale"/>
    <s v="-"/>
    <s v="-"/>
    <s v="Criterio B.9"/>
    <s v="PD.13-"/>
  </r>
  <r>
    <s v=".04060303011"/>
    <s v="C.P.D.E.L. per premio risultato"/>
    <n v="11705.07"/>
    <n v="-11705.07"/>
    <n v="0"/>
    <x v="13"/>
    <s v="PD.13"/>
    <s v="Debiti verso istituti di previdenza e di sicurezza sociale"/>
    <s v="-"/>
    <s v="-"/>
    <s v="Criterio B.9"/>
    <s v="PD.13-"/>
  </r>
  <r>
    <s v=".04060303019"/>
    <s v="Debiti CPDEL premio di risultato 2014-2015-2016"/>
    <n v="15159.45"/>
    <n v="-15159.45"/>
    <n v="0"/>
    <x v="13"/>
    <s v="PD.13"/>
    <s v="Debiti verso istituti di previdenza e di sicurezza sociale"/>
    <s v="-"/>
    <s v="-"/>
    <s v="Criterio B.9"/>
    <s v="PD.13-"/>
  </r>
  <r>
    <s v=".04070101011"/>
    <s v="Ratei passivi su 14ma mensilità (CPDEL)"/>
    <n v="4145.78"/>
    <n v="-4145.78"/>
    <n v="0"/>
    <x v="13"/>
    <s v="PD.13"/>
    <s v="Debiti verso istituti di previdenza e di sicurezza sociale"/>
    <s v="-"/>
    <s v="-"/>
    <s v="Criterio B.9"/>
    <s v="PD.13-"/>
  </r>
  <r>
    <s v=".04070101011"/>
    <s v="Ratei passivi su 14ma mensilità (INPS)"/>
    <n v="9773.43"/>
    <n v="-9773.43"/>
    <n v="0"/>
    <x v="13"/>
    <s v="PD.13"/>
    <s v="Debiti verso istituti di previdenza e di sicurezza sociale"/>
    <s v="-"/>
    <s v="-"/>
    <s v="Criterio B.9"/>
    <s v="PD.13-"/>
  </r>
  <r>
    <s v=".04070101011"/>
    <s v="Ratei passivi su 14ma mensilità (INAIL)"/>
    <n v="901.74"/>
    <n v="-901.74"/>
    <n v="0"/>
    <x v="13"/>
    <s v="PD.13"/>
    <s v="Debiti verso istituti di previdenza e di sicurezza sociale"/>
    <s v="-"/>
    <s v="-"/>
    <s v="Criterio B.9"/>
    <s v="PD.13-"/>
  </r>
  <r>
    <s v=".04070101012"/>
    <s v="Ratei passivi su straordinario (CPDEL)"/>
    <n v="866.55"/>
    <n v="-866.55"/>
    <n v="0"/>
    <x v="13"/>
    <s v="PD.13"/>
    <s v="Debiti verso istituti di previdenza e di sicurezza sociale"/>
    <s v="-"/>
    <s v="-"/>
    <s v="Criterio B.9"/>
    <s v="PD.13-"/>
  </r>
  <r>
    <s v=".04070101012"/>
    <s v="Ratei passivi su straordinari (INPS)"/>
    <n v="2117.7600000000002"/>
    <n v="-2117.7600000000002"/>
    <n v="0"/>
    <x v="13"/>
    <s v="PD.13"/>
    <s v="Debiti verso istituti di previdenza e di sicurezza sociale"/>
    <s v="-"/>
    <s v="-"/>
    <s v="Criterio B.9"/>
    <s v="PD.13-"/>
  </r>
  <r>
    <s v=".04070101015"/>
    <s v="Ratei passivi su festività (CPDEL)"/>
    <n v="16.72"/>
    <n v="-16.72"/>
    <n v="0"/>
    <x v="13"/>
    <s v="PD.13"/>
    <s v="Debiti verso istituti di previdenza e di sicurezza sociale"/>
    <s v="-"/>
    <s v="-"/>
    <s v="Criterio B.9"/>
    <s v="PD.13-"/>
  </r>
  <r>
    <s v=".04070101015"/>
    <s v="Ratei passivi su festività (INAIL)"/>
    <n v="3.69"/>
    <n v="-3.69"/>
    <n v="0"/>
    <x v="13"/>
    <s v="PD.13"/>
    <s v="Debiti verso istituti di previdenza e di sicurezza sociale"/>
    <s v="-"/>
    <s v="-"/>
    <s v="Criterio B.9"/>
    <s v="PD.13-"/>
  </r>
  <r>
    <s v="-"/>
    <s v="Debiti verso Fornitori"/>
    <m/>
    <n v="216769.35959310972"/>
    <n v="216769.35959310972"/>
    <x v="13"/>
    <s v="PD.13"/>
    <s v="Debiti verso istituti di previdenza e di sicurezza sociale"/>
    <s v="ATT01"/>
    <s v="Impianto trattamento rifiuti Castelceriolo"/>
    <s v="Criterio B.9"/>
    <s v="PD.13ATT01"/>
  </r>
  <r>
    <s v="-"/>
    <s v="Debiti verso Fornitori"/>
    <m/>
    <n v="0"/>
    <n v="0"/>
    <x v="13"/>
    <s v="PD.13"/>
    <s v="Debiti verso istituti di previdenza e di sicurezza sociale"/>
    <s v="ATT02"/>
    <s v="Gestione post-morten discarica esaurita Castelceriolo"/>
    <s v="Criterio B.9"/>
    <s v="PD.13ATT02"/>
  </r>
  <r>
    <s v="-"/>
    <s v="Debiti verso Fornitori"/>
    <m/>
    <n v="0"/>
    <n v="0"/>
    <x v="13"/>
    <s v="PD.13"/>
    <s v="Debiti verso istituti di previdenza e di sicurezza sociale"/>
    <s v="ATT03"/>
    <s v="Gestione discarica esaurita Mugarone"/>
    <s v="Criterio B.9"/>
    <s v="PD.13ATT03"/>
  </r>
  <r>
    <s v="-"/>
    <s v="Debiti verso Fornitori"/>
    <m/>
    <n v="12355.280406890251"/>
    <n v="12355.280406890251"/>
    <x v="13"/>
    <s v="PD.13"/>
    <s v="Debiti verso istituti di previdenza e di sicurezza sociale"/>
    <s v="ATT04"/>
    <s v="Gestione conferimenti discarica di Solero"/>
    <s v="Criterio B.9"/>
    <s v="PD.13ATT04"/>
  </r>
  <r>
    <s v="-"/>
    <s v="Debiti verso Fornitori"/>
    <m/>
    <n v="0"/>
    <n v="0"/>
    <x v="13"/>
    <s v="PD.13"/>
    <s v="Debiti verso istituti di previdenza e di sicurezza sociale"/>
    <s v="SCh"/>
    <s v="SC Servizi di telecomun."/>
    <s v="Criterio B.9"/>
    <s v="PD.13SCh"/>
  </r>
  <r>
    <s v="-"/>
    <s v="Debiti verso Fornitori"/>
    <m/>
    <n v="0"/>
    <n v="0"/>
    <x v="13"/>
    <s v="PD.13"/>
    <s v="Debiti verso istituti di previdenza e di sicurezza sociale"/>
    <s v="SCi"/>
    <s v="SC Servizi amm.vi e finanziari"/>
    <s v="Criterio B.9"/>
    <s v="PD.13SCi"/>
  </r>
  <r>
    <s v="-"/>
    <s v="Debiti verso Fornitori"/>
    <m/>
    <n v="0"/>
    <n v="0"/>
    <x v="13"/>
    <s v="PD.13"/>
    <s v="Debiti verso istituti di previdenza e di sicurezza sociale"/>
    <s v="SCj"/>
    <s v="SC Organi legali e societari, alta direzione e staff centrali"/>
    <s v="Criterio B.9"/>
    <s v="PD.13SCj"/>
  </r>
  <r>
    <s v="-"/>
    <s v="Debiti verso Fornitori"/>
    <m/>
    <n v="0"/>
    <n v="0"/>
    <x v="13"/>
    <s v="PD.13"/>
    <s v="Debiti verso istituti di previdenza e di sicurezza sociale"/>
    <s v="SCk"/>
    <s v="SC Servizi HR"/>
    <s v="Criterio B.9"/>
    <s v="PD.13SCk"/>
  </r>
  <r>
    <s v="-"/>
    <s v="Debiti verso Fornitori"/>
    <m/>
    <n v="0"/>
    <n v="0"/>
    <x v="13"/>
    <s v="PD.13"/>
    <s v="Debiti verso istituti di previdenza e di sicurezza sociale"/>
    <s v="FOCc"/>
    <s v="FOC Servizi tecnici"/>
    <s v="Criterio B.9"/>
    <s v="PD.13FOCc"/>
  </r>
  <r>
    <s v=".04070101011"/>
    <s v="Ratei passivi su 14ma mensilità "/>
    <n v="46089.919999999998"/>
    <n v="-46089.919999999998"/>
    <n v="0"/>
    <x v="14"/>
    <s v="PD.14a"/>
    <s v="Altri debiti: di cui non finanziari"/>
    <s v="-"/>
    <s v="-"/>
    <s v="Criterio B.9"/>
    <s v="PD.14a-"/>
  </r>
  <r>
    <s v=".04060303007"/>
    <s v="Debiti vs/FASDA"/>
    <n v="2849.5"/>
    <n v="-2849.5"/>
    <n v="0"/>
    <x v="14"/>
    <s v="PD.14a"/>
    <s v="Altri debiti: di cui non finanziari"/>
    <s v="-"/>
    <s v="-"/>
    <s v="Criterio B.9"/>
    <s v="PD.14a-"/>
  </r>
  <r>
    <s v=".04060303010"/>
    <s v="Debiti vs/Previambiente dal 20 luglio 2018"/>
    <n v="7872.83"/>
    <n v="-7872.83"/>
    <n v="0"/>
    <x v="14"/>
    <s v="PD.14a"/>
    <s v="Altri debiti: di cui non finanziari"/>
    <s v="-"/>
    <s v="-"/>
    <s v="Criterio B.9"/>
    <s v="PD.14a-"/>
  </r>
  <r>
    <s v=".04060303018"/>
    <s v="Debiti vs Alleata Assicurazioni"/>
    <n v="323.66000000000003"/>
    <n v="-323.66000000000003"/>
    <n v="0"/>
    <x v="14"/>
    <s v="PD.14a"/>
    <s v="Altri debiti: di cui non finanziari"/>
    <s v="-"/>
    <s v="-"/>
    <s v="Criterio B.9"/>
    <s v="PD.14a-"/>
  </r>
  <r>
    <s v=".04060507033"/>
    <s v="Debiti per contributi ricongiunzione L. 29/79 Lo Bue"/>
    <n v="69.7"/>
    <n v="-69.7"/>
    <n v="0"/>
    <x v="14"/>
    <s v="PD.14a"/>
    <s v="Altri debiti: di cui non finanziari"/>
    <s v="-"/>
    <s v="-"/>
    <s v="Criterio B.9"/>
    <s v="PD.14a-"/>
  </r>
  <r>
    <s v=".04060507050"/>
    <s v="Debiti vs/ CGIL dal 20 luglio 2018"/>
    <n v="315.20999999999998"/>
    <n v="-315.20999999999998"/>
    <n v="0"/>
    <x v="14"/>
    <s v="PD.14a"/>
    <s v="Altri debiti: di cui non finanziari"/>
    <s v="-"/>
    <s v="-"/>
    <s v="Criterio B.9"/>
    <s v="PD.14a-"/>
  </r>
  <r>
    <s v=".04060507051"/>
    <s v="Debiti vs/CISL dal 20 luglio 2018"/>
    <n v="250.86"/>
    <n v="-250.86"/>
    <n v="0"/>
    <x v="14"/>
    <s v="PD.14a"/>
    <s v="Altri debiti: di cui non finanziari"/>
    <s v="-"/>
    <s v="-"/>
    <s v="Criterio B.9"/>
    <s v="PD.14a-"/>
  </r>
  <r>
    <s v=".04060507052"/>
    <s v="Debiti vs/UIL dal 20 luglio 2018"/>
    <n v="1108.5"/>
    <n v="-1108.5"/>
    <n v="0"/>
    <x v="14"/>
    <s v="PD.14a"/>
    <s v="Altri debiti: di cui non finanziari"/>
    <s v="-"/>
    <s v="-"/>
    <s v="Criterio B.9"/>
    <s v="PD.14a-"/>
  </r>
  <r>
    <s v=".04060507005"/>
    <s v="Debiti vs/dipendenti"/>
    <n v="10469.299999999999"/>
    <n v="-10469.299999999999"/>
    <n v="0"/>
    <x v="14"/>
    <s v="PD.14a"/>
    <s v="Altri debiti: di cui non finanziari"/>
    <s v="-"/>
    <s v="-"/>
    <s v="Criterio B.9"/>
    <s v="PD.14a-"/>
  </r>
  <r>
    <s v=".04060507060"/>
    <s v="Debiti vs/dipendenti per premio di risultato"/>
    <n v="130683.27"/>
    <n v="-130683.27"/>
    <n v="0"/>
    <x v="14"/>
    <s v="PD.14a"/>
    <s v="Altri debiti: di cui non finanziari"/>
    <s v="-"/>
    <s v="-"/>
    <s v="Criterio B.9"/>
    <s v="PD.14a-"/>
  </r>
  <r>
    <s v=".04060507118"/>
    <s v="Debiti vs/dipendenti per premio di risultato 2014-2015-2016"/>
    <n v="84921.279999999999"/>
    <n v="-84921.279999999999"/>
    <n v="0"/>
    <x v="14"/>
    <s v="PD.14a"/>
    <s v="Altri debiti: di cui non finanziari"/>
    <s v="-"/>
    <s v="-"/>
    <s v="Criterio B.9"/>
    <s v="PD.14a-"/>
  </r>
  <r>
    <s v=".04060507117"/>
    <s v="Debiti vs/INPDAP piccolo prestito Lessio dal 20 luglio 2018"/>
    <n v="373.58"/>
    <n v="-373.58"/>
    <n v="0"/>
    <x v="14"/>
    <s v="PD.14a"/>
    <s v="Altri debiti: di cui non finanziari"/>
    <s v="-"/>
    <s v="-"/>
    <s v="Criterio B.9"/>
    <s v="PD.14a-"/>
  </r>
  <r>
    <s v=".04060507058"/>
    <s v="Debiti vs/INPDAP piccolo prestito Minardi dal 20 luglio 2018"/>
    <n v="237.88"/>
    <n v="-237.88"/>
    <n v="0"/>
    <x v="14"/>
    <s v="PD.14a"/>
    <s v="Altri debiti: di cui non finanziari"/>
    <s v="-"/>
    <s v="-"/>
    <s v="Criterio B.9"/>
    <s v="PD.14a-"/>
  </r>
  <r>
    <s v=".04060507053"/>
    <s v="Debiti per cessione del quinto dal 20 luglio 18"/>
    <n v="360"/>
    <n v="-360"/>
    <n v="0"/>
    <x v="14"/>
    <s v="PD.14a"/>
    <s v="Altri debiti: di cui non finanziari"/>
    <s v="-"/>
    <s v="-"/>
    <s v="Criterio B.9"/>
    <s v="PD.14a-"/>
  </r>
  <r>
    <s v=".04060507116"/>
    <s v="Debito verso EDENRED ITALIA Welfare"/>
    <n v="9885.19"/>
    <n v="-9885.19"/>
    <n v="0"/>
    <x v="14"/>
    <s v="PD.14a"/>
    <s v="Altri debiti: di cui non finanziari"/>
    <s v="-"/>
    <s v="-"/>
    <s v="Criterio B.9"/>
    <s v="PD.14a-"/>
  </r>
  <r>
    <s v=".04070101014"/>
    <s v="Ratei passivi su ferie, permessi non goduti"/>
    <n v="233497.07"/>
    <n v="-233497.07"/>
    <n v="0"/>
    <x v="14"/>
    <s v="PD.14a"/>
    <s v="Altri debiti: di cui non finanziari"/>
    <s v="-"/>
    <s v="-"/>
    <s v="Criterio B.9"/>
    <s v="PD.14a-"/>
  </r>
  <r>
    <s v="-"/>
    <s v="PD.14 Debiti verso Personale"/>
    <m/>
    <n v="500765.44362566085"/>
    <n v="500765.44362566085"/>
    <x v="14"/>
    <s v="PD.14a"/>
    <s v="Altri debiti: di cui non finanziari"/>
    <s v="ATT01"/>
    <s v="Impianto trattamento rifiuti Castelceriolo"/>
    <s v="Criterio B.9"/>
    <s v="PD.14aATT01"/>
  </r>
  <r>
    <s v="-"/>
    <s v="PD.14 Debiti verso Personale"/>
    <m/>
    <n v="0"/>
    <n v="0"/>
    <x v="14"/>
    <s v="PD.14a"/>
    <s v="Altri debiti: di cui non finanziari"/>
    <s v="ATT02"/>
    <s v="Gestione post-morten discarica esaurita Castelceriolo"/>
    <s v="Criterio B.9"/>
    <s v="PD.14aATT02"/>
  </r>
  <r>
    <s v="-"/>
    <s v="PD.14 Debiti verso Personale"/>
    <m/>
    <n v="0"/>
    <n v="0"/>
    <x v="14"/>
    <s v="PD.14a"/>
    <s v="Altri debiti: di cui non finanziari"/>
    <s v="ATT03"/>
    <s v="Gestione discarica esaurita Mugarone"/>
    <s v="Criterio B.9"/>
    <s v="PD.14aATT03"/>
  </r>
  <r>
    <s v="-"/>
    <s v="PD.14 Debiti verso Personale"/>
    <m/>
    <n v="28542.306374339154"/>
    <n v="28542.306374339154"/>
    <x v="14"/>
    <s v="PD.14a"/>
    <s v="Altri debiti: di cui non finanziari"/>
    <s v="ATT04"/>
    <s v="Gestione conferimenti discarica di Solero"/>
    <s v="Criterio B.9"/>
    <s v="PD.14aATT04"/>
  </r>
  <r>
    <s v="-"/>
    <s v="PD.14 Debiti verso Personale"/>
    <m/>
    <n v="0"/>
    <n v="0"/>
    <x v="14"/>
    <s v="PD.14a"/>
    <s v="Altri debiti: di cui non finanziari"/>
    <s v="SCh"/>
    <s v="SC Servizi di telecomun."/>
    <s v="Criterio B.9"/>
    <s v="PD.14aSCh"/>
  </r>
  <r>
    <s v="-"/>
    <s v="PD.14 Debiti verso Personale"/>
    <m/>
    <n v="0"/>
    <n v="0"/>
    <x v="14"/>
    <s v="PD.14a"/>
    <s v="Altri debiti: di cui non finanziari"/>
    <s v="SCi"/>
    <s v="SC Servizi amm.vi e finanziari"/>
    <s v="Criterio B.9"/>
    <s v="PD.14aSCi"/>
  </r>
  <r>
    <s v="-"/>
    <s v="PD.14 Debiti verso Personale"/>
    <m/>
    <n v="0"/>
    <n v="0"/>
    <x v="14"/>
    <s v="PD.14a"/>
    <s v="Altri debiti: di cui non finanziari"/>
    <s v="SCj"/>
    <s v="SC Organi legali e societari, alta direzione e staff centrali"/>
    <s v="Criterio B.9"/>
    <s v="PD.14aSCj"/>
  </r>
  <r>
    <s v="-"/>
    <s v="PD.14 Debiti verso Personale"/>
    <m/>
    <n v="0"/>
    <n v="0"/>
    <x v="14"/>
    <s v="PD.14a"/>
    <s v="Altri debiti: di cui non finanziari"/>
    <s v="SCk"/>
    <s v="SC Servizi HR"/>
    <s v="Criterio B.9"/>
    <s v="PD.14aSCk"/>
  </r>
  <r>
    <s v="-"/>
    <s v="PD.14 Debiti verso Personale"/>
    <m/>
    <n v="0"/>
    <n v="0"/>
    <x v="14"/>
    <s v="PD.14a"/>
    <s v="Altri debiti: di cui non finanziari"/>
    <s v="FOCc"/>
    <s v="FOC Servizi tecnici"/>
    <s v="Criterio B.9"/>
    <s v="PD.14aFOCc"/>
  </r>
  <r>
    <s v=".04060507001"/>
    <s v="Debiti diversi"/>
    <n v="73696.13"/>
    <n v="-73696.13"/>
    <n v="0"/>
    <x v="14"/>
    <s v="PD.14a"/>
    <s v="Altri debiti: di cui non finanziari"/>
    <s v="-"/>
    <s v="-"/>
    <s v="Criterio Costi Pdz"/>
    <s v="PD.14a-"/>
  </r>
  <r>
    <s v=".04060507015"/>
    <s v="Debiti verso Provincia di Alessandria"/>
    <n v="306148.03999999998"/>
    <n v="-306148.03999999998"/>
    <n v="0"/>
    <x v="14"/>
    <s v="PD.14a"/>
    <s v="Altri debiti: di cui non finanziari"/>
    <s v="-"/>
    <s v="-"/>
    <s v="Criterio Costi Pdz"/>
    <s v="PD.14a-"/>
  </r>
  <r>
    <s v=".04060507067"/>
    <s v="Debito chirogr. verso Amag spa al 19/07/2018"/>
    <n v="815.74"/>
    <n v="-815.74"/>
    <n v="0"/>
    <x v="14"/>
    <s v="PD.14a"/>
    <s v="Altri debiti: di cui non finanziari"/>
    <s v="-"/>
    <s v="-"/>
    <s v="Criterio Costi Pdz"/>
    <s v="PD.14a-"/>
  </r>
  <r>
    <s v=".04060507068"/>
    <s v="Debito chirogr. verso Amag Reti Idriche al 19/07/2018"/>
    <n v="40278"/>
    <n v="-40278"/>
    <n v="0"/>
    <x v="14"/>
    <s v="PD.14a"/>
    <s v="Altri debiti: di cui non finanziari"/>
    <s v="-"/>
    <s v="-"/>
    <s v="Criterio Costi Pdz"/>
    <s v="PD.14a-"/>
  </r>
  <r>
    <s v=".04060507069"/>
    <s v="Debito chirogr. Confservizi Piemonte al 19/07/2018"/>
    <n v="1208.76"/>
    <n v="-1208.76"/>
    <n v="0"/>
    <x v="14"/>
    <s v="PD.14a"/>
    <s v="Altri debiti: di cui non finanziari"/>
    <s v="-"/>
    <s v="-"/>
    <s v="Criterio Costi Pdz"/>
    <s v="PD.14a-"/>
  </r>
  <r>
    <s v=".04060507070"/>
    <s v="Debito chirogr. Restiani al 19/07/2018"/>
    <n v="18826.38"/>
    <n v="-18826.38"/>
    <n v="0"/>
    <x v="14"/>
    <s v="PD.14a"/>
    <s v="Altri debiti: di cui non finanziari"/>
    <s v="-"/>
    <s v="-"/>
    <s v="Criterio Costi Pdz"/>
    <s v="PD.14a-"/>
  </r>
  <r>
    <s v=".04060507072"/>
    <s v="Debito chirogr. verso Secit al 19/07/2018"/>
    <n v="3376.8"/>
    <n v="-3376.8"/>
    <n v="0"/>
    <x v="14"/>
    <s v="PD.14a"/>
    <s v="Altri debiti: di cui non finanziari"/>
    <s v="-"/>
    <s v="-"/>
    <s v="Criterio Costi Pdz"/>
    <s v="PD.14a-"/>
  </r>
  <r>
    <s v=".04060507078"/>
    <s v="Debito chirogr. Provincia AL L. 24/02 al 19/07/2018"/>
    <n v="925.59"/>
    <n v="-925.59"/>
    <n v="0"/>
    <x v="14"/>
    <s v="PD.14a"/>
    <s v="Altri debiti: di cui non finanziari"/>
    <s v="-"/>
    <s v="-"/>
    <s v="Criterio Costi Pdz"/>
    <s v="PD.14a-"/>
  </r>
  <r>
    <s v=".04060507079"/>
    <s v="Debito chirogr. Provincia AL L. 39-48 al 19/07/2018"/>
    <n v="1880.34"/>
    <n v="-1880.34"/>
    <n v="0"/>
    <x v="14"/>
    <s v="PD.14a"/>
    <s v="Altri debiti: di cui non finanziari"/>
    <s v="-"/>
    <s v="-"/>
    <s v="Criterio Costi Pdz"/>
    <s v="PD.14a-"/>
  </r>
  <r>
    <s v=".04060507082"/>
    <s v="Debito chirogr. Dr. Giacchetti Alessandro al 19/07/2018"/>
    <n v="1339.54"/>
    <n v="-1339.54"/>
    <n v="0"/>
    <x v="14"/>
    <s v="PD.14a"/>
    <s v="Altri debiti: di cui non finanziari"/>
    <s v="-"/>
    <s v="-"/>
    <s v="Criterio Costi Pdz"/>
    <s v="PD.14a-"/>
  </r>
  <r>
    <s v=".04060507083"/>
    <s v="Debito chirogr. Camera di Commercio AL al 19/07/2018"/>
    <n v="99.2"/>
    <n v="-99.2"/>
    <n v="0"/>
    <x v="14"/>
    <s v="PD.14a"/>
    <s v="Altri debiti: di cui non finanziari"/>
    <s v="-"/>
    <s v="-"/>
    <s v="Criterio Costi Pdz"/>
    <s v="PD.14a-"/>
  </r>
  <r>
    <s v=".04060507084"/>
    <s v="Debito chirogr. Utilitalia al 19/07/2018"/>
    <n v="4753.88"/>
    <n v="-4753.88"/>
    <n v="0"/>
    <x v="14"/>
    <s v="PD.14a"/>
    <s v="Altri debiti: di cui non finanziari"/>
    <s v="-"/>
    <s v="-"/>
    <s v="Criterio Costi Pdz"/>
    <s v="PD.14a-"/>
  </r>
  <r>
    <s v=".04060507085"/>
    <s v="Debito chirogr. Rela broker al 19/07/2018"/>
    <n v="10473.19"/>
    <n v="-10473.19"/>
    <n v="0"/>
    <x v="14"/>
    <s v="PD.14a"/>
    <s v="Altri debiti: di cui non finanziari"/>
    <s v="-"/>
    <s v="-"/>
    <s v="Criterio Costi Pdz"/>
    <s v="PD.14a-"/>
  </r>
  <r>
    <s v=".04060507086"/>
    <s v="Debito chirogr. Eredi Fulvio Delucchi al 19/07/2018"/>
    <n v="10.25"/>
    <n v="-10.25"/>
    <n v="0"/>
    <x v="14"/>
    <s v="PD.14a"/>
    <s v="Altri debiti: di cui non finanziari"/>
    <s v="-"/>
    <s v="-"/>
    <s v="Criterio Costi Pdz"/>
    <s v="PD.14a-"/>
  </r>
  <r>
    <s v=".04060507087"/>
    <s v="Debito chirogr. Ressia per Equitalia al 19/07/2018"/>
    <n v="1893.39"/>
    <n v="-1893.39"/>
    <n v="0"/>
    <x v="14"/>
    <s v="PD.14a"/>
    <s v="Altri debiti: di cui non finanziari"/>
    <s v="-"/>
    <s v="-"/>
    <s v="Criterio Costi Pdz"/>
    <s v="PD.14a-"/>
  </r>
  <r>
    <s v=".04060507119"/>
    <s v="Debito chirogr. Fallimento F.lli Maranzana Elio e Piero sas"/>
    <n v="7849.63"/>
    <n v="-7849.63"/>
    <n v="0"/>
    <x v="14"/>
    <s v="PD.14a"/>
    <s v="Altri debiti: di cui non finanziari"/>
    <s v="-"/>
    <s v="-"/>
    <s v="Criterio Costi Pdz"/>
    <s v="PD.14a-"/>
  </r>
  <r>
    <s v="-"/>
    <s v="PD.14"/>
    <m/>
    <n v="408355.11924851581"/>
    <n v="408355.11924851581"/>
    <x v="14"/>
    <s v="PD.14a"/>
    <s v="Altri debiti: di cui non finanziari"/>
    <s v="ATT01"/>
    <s v="Impianto trattamento rifiuti Castelceriolo"/>
    <s v="Criterio Costi Pdz"/>
    <s v="PD.14aATT01"/>
  </r>
  <r>
    <s v="-"/>
    <s v="PD.14"/>
    <m/>
    <n v="0"/>
    <n v="0"/>
    <x v="14"/>
    <s v="PD.14a"/>
    <s v="Altri debiti: di cui non finanziari"/>
    <s v="ATT02"/>
    <s v="Gestione post-morten discarica esaurita Castelceriolo"/>
    <s v="Criterio Costi Pdz"/>
    <s v="PD.14aATT02"/>
  </r>
  <r>
    <s v="-"/>
    <s v="PD.14"/>
    <m/>
    <n v="1884.2423415199769"/>
    <n v="1884.2423415199769"/>
    <x v="14"/>
    <s v="PD.14a"/>
    <s v="Altri debiti: di cui non finanziari"/>
    <s v="ATT03"/>
    <s v="Gestione discarica esaurita Mugarone"/>
    <s v="Criterio Costi Pdz"/>
    <s v="PD.14aATT03"/>
  </r>
  <r>
    <s v="-"/>
    <s v="PD.14"/>
    <m/>
    <n v="53693.059903963585"/>
    <n v="53693.059903963585"/>
    <x v="14"/>
    <s v="PD.14a"/>
    <s v="Altri debiti: di cui non finanziari"/>
    <s v="ATT04"/>
    <s v="Gestione conferimenti discarica di Solero"/>
    <s v="Criterio Costi Pdz"/>
    <s v="PD.14aATT04"/>
  </r>
  <r>
    <s v="-"/>
    <s v="PD.14"/>
    <m/>
    <n v="245.96389592723889"/>
    <n v="245.96389592723889"/>
    <x v="14"/>
    <s v="PD.14a"/>
    <s v="Altri debiti: di cui non finanziari"/>
    <s v="SCh"/>
    <s v="SC Servizi di telecomun."/>
    <s v="Criterio Costi Pdz"/>
    <s v="PD.14aSCh"/>
  </r>
  <r>
    <s v="-"/>
    <s v="PD.14"/>
    <m/>
    <n v="3763.5426279793187"/>
    <n v="3763.5426279793187"/>
    <x v="14"/>
    <s v="PD.14a"/>
    <s v="Altri debiti: di cui non finanziari"/>
    <s v="SCi"/>
    <s v="SC Servizi amm.vi e finanziari"/>
    <s v="Criterio Costi Pdz"/>
    <s v="PD.14aSCi"/>
  </r>
  <r>
    <s v="-"/>
    <s v="PD.14"/>
    <m/>
    <n v="3424.694580837182"/>
    <n v="3424.694580837182"/>
    <x v="14"/>
    <s v="PD.14a"/>
    <s v="Altri debiti: di cui non finanziari"/>
    <s v="SCj"/>
    <s v="SC Organi legali e societari, alta direzione e staff centrali"/>
    <s v="Criterio Costi Pdz"/>
    <s v="PD.14aSCj"/>
  </r>
  <r>
    <s v="-"/>
    <s v="PD.14"/>
    <m/>
    <n v="1809.5699966689951"/>
    <n v="1809.5699966689951"/>
    <x v="14"/>
    <s v="PD.14a"/>
    <s v="Altri debiti: di cui non finanziari"/>
    <s v="SCk"/>
    <s v="SC Servizi HR"/>
    <s v="Criterio Costi Pdz"/>
    <s v="PD.14aSCk"/>
  </r>
  <r>
    <s v="-"/>
    <s v="PD.14"/>
    <m/>
    <n v="398.66740458787723"/>
    <n v="398.66740458787723"/>
    <x v="14"/>
    <s v="PD.14a"/>
    <s v="Altri debiti: di cui non finanziari"/>
    <s v="FOCc"/>
    <s v="FOC Servizi tecnici"/>
    <s v="Criterio Costi Pdz"/>
    <s v="PD.14aFOCc"/>
  </r>
  <r>
    <s v=".04060507120"/>
    <s v="Debito chirogr. Fineuro ex BPM per riaddebito fido "/>
    <n v="3297.26"/>
    <m/>
    <n v="3297.26"/>
    <x v="14"/>
    <s v="PD.14b"/>
    <s v="Altri debiti: di cui finanziari"/>
    <s v="VALNONATT"/>
    <s v="Valori non attribuibili"/>
    <m/>
    <s v="PD.14bVALNONATT"/>
  </r>
  <r>
    <s v=".04060507121"/>
    <s v="Debito chirogr. Fineuro ex BPM per interessi Passivi c/c "/>
    <n v="1037.6300000000001"/>
    <m/>
    <n v="1037.6300000000001"/>
    <x v="14"/>
    <s v="PD.14b"/>
    <s v="Altri debiti: di cui finanziari"/>
    <s v="VALNONATT"/>
    <s v="Valori non attribuibili"/>
    <m/>
    <s v="PD.14bVALNONATT"/>
  </r>
  <r>
    <s v=".04070102001"/>
    <s v="Risconti passivi"/>
    <n v="542529.98"/>
    <m/>
    <n v="542529.98"/>
    <x v="3"/>
    <s v="PE.a"/>
    <s v="Ratei e risconti passivi: di cui non finanziari"/>
    <s v="ATT01Mer"/>
    <s v="Impianto trattamento rifiuti Castelceriolo - Mercato"/>
    <m/>
    <s v="PE.aATT01Mer"/>
  </r>
  <r>
    <s v=".04060103001"/>
    <s v="Iva conto erario"/>
    <n v="24405.66"/>
    <m/>
    <n v="24405.66"/>
    <x v="12"/>
    <s v="PD.12"/>
    <s v="Debiti tributari"/>
    <s v="VALNONATT"/>
    <s v="Valori non attribuibili"/>
    <m/>
    <s v="PD.12VALNONATT"/>
  </r>
  <r>
    <s v=".04060103002"/>
    <s v="Iva vendite"/>
    <n v="301156.33"/>
    <m/>
    <n v="301156.33"/>
    <x v="12"/>
    <s v="PD.12"/>
    <s v="Debiti tributari"/>
    <s v="VALNONATT"/>
    <s v="Valori non attribuibili"/>
    <m/>
    <s v="PD.12VALNONATT"/>
  </r>
  <r>
    <s v=".04060103003"/>
    <s v="Iva acquisti"/>
    <n v="-306856.81"/>
    <m/>
    <n v="-306856.81"/>
    <x v="12"/>
    <s v="PD.12"/>
    <s v="Debiti tributari"/>
    <s v="VALNONATT"/>
    <s v="Valori non attribuibili"/>
    <m/>
    <s v="PD.12VALNONATT"/>
  </r>
  <r>
    <s v=".02010303001"/>
    <s v="Software applicazioni d'uso"/>
    <n v="147401.97"/>
    <m/>
    <n v="147401.97"/>
    <x v="15"/>
    <s v="AB.I.4"/>
    <s v="Concessioni, licenze, marchi e diritti simili"/>
    <s v="ATT01Mer"/>
    <s v="Impianto trattamento rifiuti Castelceriolo - Mercato"/>
    <m/>
    <s v="AB.I.4ATT01Mer"/>
  </r>
  <r>
    <s v=".02010498001"/>
    <s v="F.do ammortamento software applicazioni d'uso"/>
    <n v="-123656.79"/>
    <m/>
    <n v="-123656.79"/>
    <x v="15"/>
    <s v="AB.I.4"/>
    <s v="Concessioni, licenze, marchi e diritti simili"/>
    <s v="ATT01Mer"/>
    <s v="Impianto trattamento rifiuti Castelceriolo - Mercato"/>
    <m/>
    <s v="AB.I.4ATT01Mer"/>
  </r>
  <r>
    <s v=".02010702005"/>
    <s v="Spese incremento palazzina nuovi uffici"/>
    <n v="4390"/>
    <m/>
    <n v="4390"/>
    <x v="16"/>
    <s v="AB.I.7b"/>
    <s v="Altre Immobilizzazioni: di cui migliorie su altri beni di terzi"/>
    <s v="ATT01Mer"/>
    <s v="Impianto trattamento rifiuti Castelceriolo - Mercato"/>
    <m/>
    <s v="AB.I.7bATT01Mer"/>
  </r>
  <r>
    <s v=".02010703006"/>
    <s v="Oneri pluriennali di bonifica"/>
    <n v="33572.25"/>
    <m/>
    <n v="33572.25"/>
    <x v="16"/>
    <s v="AB.I.7c"/>
    <s v="Altre Immobilizzazioni: di cui altre immobilizzazioni"/>
    <s v="ATT01Mer"/>
    <s v="Impianto trattamento rifiuti Castelceriolo - Mercato"/>
    <m/>
    <s v="AB.I.7cATT01Mer"/>
  </r>
  <r>
    <s v=".02020101005"/>
    <s v="Terreni"/>
    <n v="1046764.79"/>
    <m/>
    <n v="1046764.79"/>
    <x v="17"/>
    <s v="AB.II.1"/>
    <s v="Terreni e fabbricati"/>
    <s v="ATT01Mer"/>
    <s v="Impianto trattamento rifiuti Castelceriolo - Mercato"/>
    <m/>
    <s v="AB.II.1ATT01Mer"/>
  </r>
  <r>
    <s v=".02020101006"/>
    <s v="Terreni discarica di Solero"/>
    <n v="216980.94"/>
    <m/>
    <n v="216980.94"/>
    <x v="17"/>
    <s v="AB.II.1"/>
    <s v="Terreni e fabbricati"/>
    <s v="ATT04MER"/>
    <s v="Gestione conferimenti discarica di Solero - Mercato"/>
    <m/>
    <s v="AB.II.1ATT04Mer"/>
  </r>
  <r>
    <s v=".02020103001"/>
    <s v="Immobili industriali"/>
    <n v="4279316.2699999996"/>
    <m/>
    <n v="4279316.2699999996"/>
    <x v="17"/>
    <s v="AB.II.1"/>
    <s v="Terreni e fabbricati"/>
    <s v="ATT01Mer"/>
    <s v="Impianto trattamento rifiuti Castelceriolo - Mercato"/>
    <m/>
    <s v="AB.II.1ATT01Mer"/>
  </r>
  <r>
    <s v=".02020108001"/>
    <s v="F.do ammortamento immobili industriali"/>
    <n v="-1984580.51"/>
    <m/>
    <n v="-1984580.51"/>
    <x v="17"/>
    <s v="AB.II.1"/>
    <s v="Terreni e fabbricati"/>
    <s v="ATT01Mer"/>
    <s v="Impianto trattamento rifiuti Castelceriolo - Mercato"/>
    <m/>
    <s v="AB.II.1ATT01Mer"/>
  </r>
  <r>
    <s v=".02020103002"/>
    <s v="Prefabbricati"/>
    <n v="259368.58"/>
    <m/>
    <n v="259368.58"/>
    <x v="17"/>
    <s v="AB.II.1"/>
    <s v="Terreni e fabbricati"/>
    <s v="ATT01Mer"/>
    <s v="Impianto trattamento rifiuti Castelceriolo - Mercato"/>
    <m/>
    <s v="AB.II.1ATT01Mer"/>
  </r>
  <r>
    <s v=".02020108002"/>
    <s v="F.do ammortamento prefabbricati"/>
    <n v="-218209.92000000001"/>
    <m/>
    <n v="-218209.92000000001"/>
    <x v="17"/>
    <s v="AB.II.1"/>
    <s v="Terreni e fabbricati"/>
    <s v="ATT01Mer"/>
    <s v="Impianto trattamento rifiuti Castelceriolo - Mercato"/>
    <m/>
    <s v="AB.II.1ATT01Mer"/>
  </r>
  <r>
    <s v=".02020103003"/>
    <s v="Strade e piazzali"/>
    <n v="2335634.5699999998"/>
    <m/>
    <n v="2335634.5699999998"/>
    <x v="17"/>
    <s v="AB.II.1"/>
    <s v="Terreni e fabbricati"/>
    <s v="ATT01Mer"/>
    <s v="Impianto trattamento rifiuti Castelceriolo - Mercato"/>
    <m/>
    <s v="AB.II.1ATT01Mer"/>
  </r>
  <r>
    <s v=".02020108003"/>
    <s v="F.do ammortamento strade e piazzali"/>
    <n v="-1130755.3700000001"/>
    <m/>
    <n v="-1130755.3700000001"/>
    <x v="17"/>
    <s v="AB.II.1"/>
    <s v="Terreni e fabbricati"/>
    <s v="ATT01Mer"/>
    <s v="Impianto trattamento rifiuti Castelceriolo - Mercato"/>
    <m/>
    <s v="AB.II.1ATT01Mer"/>
  </r>
  <r>
    <s v=".02020202001"/>
    <s v="Impianti e macchinari"/>
    <n v="12101198.550000001"/>
    <n v="-12101198.550000001"/>
    <n v="0"/>
    <x v="18"/>
    <s v="AB.II.2"/>
    <s v="Impianti e macchinario"/>
    <s v="-"/>
    <s v="-"/>
    <m/>
    <s v="AB.II.2-"/>
  </r>
  <r>
    <s v=".02020298001"/>
    <s v="F.do ammortamento impianti e macchinari"/>
    <n v="-10503797.189999999"/>
    <n v="10503797.189999999"/>
    <n v="0"/>
    <x v="18"/>
    <s v="AB.II.2"/>
    <s v="Impianti e macchinario"/>
    <s v="-"/>
    <s v="-"/>
    <m/>
    <s v="AB.II.2-"/>
  </r>
  <r>
    <s v=".02020202001"/>
    <s v="Impianti e macchinari"/>
    <m/>
    <n v="118027"/>
    <n v="118027"/>
    <x v="18"/>
    <s v="AB.II.2"/>
    <s v="Impianti e macchinario"/>
    <s v="ATT03MER"/>
    <s v="Gestione discarica esaurita Mugarone - Mercato"/>
    <m/>
    <s v="AB.II.2ATT03Mer"/>
  </r>
  <r>
    <s v=".02020298001"/>
    <s v="F.do ammortamento impianti e macchinari"/>
    <m/>
    <n v="-94444.4"/>
    <n v="-94444.4"/>
    <x v="18"/>
    <s v="AB.II.2"/>
    <s v="Impianti e macchinario"/>
    <s v="ATT03MER"/>
    <s v="Gestione discarica esaurita Mugarone - Mercato"/>
    <m/>
    <s v="AB.II.2ATT03Mer"/>
  </r>
  <r>
    <s v=".02020202001"/>
    <s v="Impianti e macchinari"/>
    <m/>
    <n v="154662.56"/>
    <n v="154662.56"/>
    <x v="18"/>
    <s v="AB.II.2"/>
    <s v="Impianti e macchinario"/>
    <s v="ATT04MER"/>
    <s v="Gestione conferimenti discarica di Solero - Mercato"/>
    <m/>
    <s v="AB.II.2ATT04Mer"/>
  </r>
  <r>
    <s v=".02020298001"/>
    <s v="F.do ammortamento impianti e macchinari"/>
    <m/>
    <n v="-53789.75"/>
    <n v="-53789.75"/>
    <x v="18"/>
    <s v="AB.II.2"/>
    <s v="Impianti e macchinario"/>
    <s v="ATT04MER"/>
    <s v="Gestione conferimenti discarica di Solero - Mercato"/>
    <m/>
    <s v="AB.II.2ATT04Mer"/>
  </r>
  <r>
    <s v=".02020202001"/>
    <s v="Impianti e macchinari"/>
    <m/>
    <n v="11828508.99"/>
    <n v="11828508.99"/>
    <x v="18"/>
    <s v="AB.II.2"/>
    <s v="Impianti e macchinario"/>
    <s v="ATT01Mer"/>
    <s v="Impianto trattamento rifiuti Castelceriolo - Mercato"/>
    <m/>
    <s v="AB.II.2ATT01Mer"/>
  </r>
  <r>
    <s v=".02020298001"/>
    <s v="F.do ammortamento impianti e macchinari"/>
    <m/>
    <n v="-10355563.039999999"/>
    <n v="-10355563.039999999"/>
    <x v="18"/>
    <s v="AB.II.2"/>
    <s v="Impianti e macchinario"/>
    <s v="ATT01Mer"/>
    <s v="Impianto trattamento rifiuti Castelceriolo - Mercato"/>
    <m/>
    <s v="AB.II.2ATT01Mer"/>
  </r>
  <r>
    <s v=".02020401002"/>
    <s v="Autovetture"/>
    <n v="90129.59"/>
    <m/>
    <n v="90129.59"/>
    <x v="19"/>
    <s v="AB.II.3"/>
    <s v="Attrezzature industriali e commerciali"/>
    <s v="ATT01Mer"/>
    <s v="Impianto trattamento rifiuti Castelceriolo - Mercato"/>
    <m/>
    <s v="AB.II.3ATT01Mer"/>
  </r>
  <r>
    <s v=".02020401098"/>
    <s v="F.do Ammortamento autovetture"/>
    <n v="-60139.43"/>
    <m/>
    <n v="-60139.43"/>
    <x v="19"/>
    <s v="AB.II.3"/>
    <s v="Attrezzature industriali e commerciali"/>
    <s v="ATT01Mer"/>
    <s v="Impianto trattamento rifiuti Castelceriolo - Mercato"/>
    <m/>
    <s v="AB.II.3ATT01Mer"/>
  </r>
  <r>
    <s v=".02020401001"/>
    <s v="Automezzi trasporto cantiere"/>
    <n v="1284112.97"/>
    <n v="-1284112.97"/>
    <n v="0"/>
    <x v="19"/>
    <s v="AB.II.3"/>
    <s v="Attrezzature industriali e commerciali"/>
    <s v="-"/>
    <s v="-"/>
    <m/>
    <s v="AB.II.3-"/>
  </r>
  <r>
    <s v=".02020401096"/>
    <s v="F.do ammortamento automezzi trasporto cantiere"/>
    <n v="-349719.87"/>
    <n v="349719.87"/>
    <n v="0"/>
    <x v="19"/>
    <s v="AB.II.3"/>
    <s v="Attrezzature industriali e commerciali"/>
    <s v="-"/>
    <s v="-"/>
    <m/>
    <s v="AB.II.3-"/>
  </r>
  <r>
    <s v=".02020401001"/>
    <s v="Automezzi trasporto cantiere"/>
    <m/>
    <n v="65800"/>
    <n v="65800"/>
    <x v="19"/>
    <s v="AB.II.3"/>
    <s v="Attrezzature industriali e commerciali"/>
    <s v="ATT04MER"/>
    <s v="Gestione conferimenti discarica di Solero - Mercato"/>
    <m/>
    <s v="AB.II.3ATT04Mer"/>
  </r>
  <r>
    <s v=".02020401096"/>
    <s v="F.do ammortamento automezzi trasporto cantiere"/>
    <m/>
    <n v="-6580"/>
    <n v="-6580"/>
    <x v="19"/>
    <s v="AB.II.3"/>
    <s v="Attrezzature industriali e commerciali"/>
    <s v="ATT04MER"/>
    <s v="Gestione conferimenti discarica di Solero - Mercato"/>
    <m/>
    <s v="AB.II.3ATT04Mer"/>
  </r>
  <r>
    <s v=".02020401001"/>
    <s v="Automezzi trasporto cantiere"/>
    <m/>
    <n v="1218312.97"/>
    <n v="1218312.97"/>
    <x v="19"/>
    <s v="AB.II.3"/>
    <s v="Attrezzature industriali e commerciali"/>
    <s v="ATT01Mer"/>
    <s v="Impianto trattamento rifiuti Castelceriolo - Mercato"/>
    <m/>
    <s v="AB.II.3ATT01Mer"/>
  </r>
  <r>
    <s v=".02020401096"/>
    <s v="F.do ammortamento automezzi trasporto cantiere"/>
    <m/>
    <n v="-343139.87"/>
    <n v="-343139.87"/>
    <x v="19"/>
    <s v="AB.II.3"/>
    <s v="Attrezzature industriali e commerciali"/>
    <s v="ATT01Mer"/>
    <s v="Impianto trattamento rifiuti Castelceriolo - Mercato"/>
    <m/>
    <s v="AB.II.3ATT01Mer"/>
  </r>
  <r>
    <s v=".02020301001"/>
    <s v="Attrezzature"/>
    <n v="433095.06"/>
    <n v="-433095.06"/>
    <n v="0"/>
    <x v="19"/>
    <s v="AB.II.3"/>
    <s v="Attrezzature industriali e commerciali"/>
    <s v="-"/>
    <s v="-"/>
    <m/>
    <s v="AB.II.3-"/>
  </r>
  <r>
    <s v=".02020398001"/>
    <s v="F.do ammortamento attrezzature"/>
    <n v="-369098.88"/>
    <n v="369098.88"/>
    <n v="0"/>
    <x v="19"/>
    <s v="AB.II.3"/>
    <s v="Attrezzature industriali e commerciali"/>
    <s v="-"/>
    <s v="-"/>
    <m/>
    <s v="AB.II.3-"/>
  </r>
  <r>
    <s v=".02020301001"/>
    <s v="Attrezzature"/>
    <m/>
    <n v="998"/>
    <n v="998"/>
    <x v="19"/>
    <s v="AB.II.3"/>
    <s v="Attrezzature industriali e commerciali"/>
    <s v="ATT03MER"/>
    <s v="Gestione discarica esaurita Mugarone - Mercato"/>
    <m/>
    <s v="AB.II.3ATT03Mer"/>
  </r>
  <r>
    <s v=".02020398001"/>
    <s v="F.do ammortamento attrezzature"/>
    <m/>
    <n v="-998"/>
    <n v="-998"/>
    <x v="19"/>
    <s v="AB.II.3"/>
    <s v="Attrezzature industriali e commerciali"/>
    <s v="ATT03MER"/>
    <s v="Gestione discarica esaurita Mugarone - Mercato"/>
    <m/>
    <s v="AB.II.3ATT03Mer"/>
  </r>
  <r>
    <s v=".02020301001"/>
    <s v="Attrezzature"/>
    <m/>
    <n v="13101"/>
    <n v="13101"/>
    <x v="19"/>
    <s v="AB.II.3"/>
    <s v="Attrezzature industriali e commerciali"/>
    <s v="ATT04MER"/>
    <s v="Gestione conferimenti discarica di Solero - Mercato"/>
    <m/>
    <s v="AB.II.3ATT04Mer"/>
  </r>
  <r>
    <s v=".02020398001"/>
    <s v="F.do ammortamento attrezzature"/>
    <m/>
    <n v="-7848.5"/>
    <n v="-7848.5"/>
    <x v="19"/>
    <s v="AB.II.3"/>
    <s v="Attrezzature industriali e commerciali"/>
    <s v="ATT04MER"/>
    <s v="Gestione conferimenti discarica di Solero - Mercato"/>
    <m/>
    <s v="AB.II.3ATT04Mer"/>
  </r>
  <r>
    <s v=".02020301001"/>
    <s v="Attrezzature"/>
    <m/>
    <n v="418996.06"/>
    <n v="418996.06"/>
    <x v="19"/>
    <s v="AB.II.3"/>
    <s v="Attrezzature industriali e commerciali"/>
    <s v="ATT01Mer"/>
    <s v="Impianto trattamento rifiuti Castelceriolo - Mercato"/>
    <m/>
    <s v="AB.II.3ATT01Mer"/>
  </r>
  <r>
    <s v=".02020398001"/>
    <s v="F.do ammortamento attrezzature"/>
    <m/>
    <n v="-360252.38"/>
    <n v="-360252.38"/>
    <x v="19"/>
    <s v="AB.II.3"/>
    <s v="Attrezzature industriali e commerciali"/>
    <s v="ATT01Mer"/>
    <s v="Impianto trattamento rifiuti Castelceriolo - Mercato"/>
    <m/>
    <s v="AB.II.3ATT01Mer"/>
  </r>
  <r>
    <s v=".02020404001"/>
    <s v="Mobili e arredi"/>
    <n v="183462.58"/>
    <n v="-183462.58"/>
    <n v="0"/>
    <x v="19"/>
    <s v="AB.II.3"/>
    <s v="Attrezzature industriali e commerciali"/>
    <s v="-"/>
    <s v="-"/>
    <m/>
    <s v="AB.II.3-"/>
  </r>
  <r>
    <s v=".02020404098"/>
    <s v="F.do ammortamento Mobili e arredi"/>
    <n v="-122665.94"/>
    <n v="122665.94"/>
    <n v="0"/>
    <x v="19"/>
    <s v="AB.II.3"/>
    <s v="Attrezzature industriali e commerciali"/>
    <s v="-"/>
    <s v="-"/>
    <m/>
    <s v="AB.II.3-"/>
  </r>
  <r>
    <s v=".02020404001"/>
    <s v="Mobili e arredi"/>
    <m/>
    <n v="212.5"/>
    <n v="212.5"/>
    <x v="19"/>
    <s v="AB.II.3"/>
    <s v="Attrezzature industriali e commerciali"/>
    <s v="ATT04MER"/>
    <s v="Gestione conferimenti discarica di Solero - Mercato"/>
    <m/>
    <s v="AB.II.3ATT04Mer"/>
  </r>
  <r>
    <s v=".02020404098"/>
    <s v="F.do ammortamento Mobili e arredi"/>
    <m/>
    <n v="-212.5"/>
    <n v="-212.5"/>
    <x v="19"/>
    <s v="AB.II.3"/>
    <s v="Attrezzature industriali e commerciali"/>
    <s v="ATT04MER"/>
    <s v="Gestione conferimenti discarica di Solero - Mercato"/>
    <m/>
    <s v="AB.II.3ATT04Mer"/>
  </r>
  <r>
    <s v=".02020404001"/>
    <s v="Mobili e arredi"/>
    <m/>
    <n v="183250.08"/>
    <n v="183250.08"/>
    <x v="19"/>
    <s v="AB.II.3"/>
    <s v="Attrezzature industriali e commerciali"/>
    <s v="ATT01Mer"/>
    <s v="Impianto trattamento rifiuti Castelceriolo - Mercato"/>
    <m/>
    <s v="AB.II.3ATT01Mer"/>
  </r>
  <r>
    <s v=".02020404098"/>
    <s v="F.do ammortamento Mobili e arredi"/>
    <m/>
    <n v="-122453.44"/>
    <n v="-122453.44"/>
    <x v="19"/>
    <s v="AB.II.3"/>
    <s v="Attrezzature industriali e commerciali"/>
    <s v="ATT01Mer"/>
    <s v="Impianto trattamento rifiuti Castelceriolo - Mercato"/>
    <m/>
    <s v="AB.II.3ATT01Mer"/>
  </r>
  <r>
    <s v=".02020403001"/>
    <s v="Macchine d'ufficio elettroniche"/>
    <n v="199492.05"/>
    <n v="-199492.05"/>
    <n v="0"/>
    <x v="19"/>
    <s v="AB.II.3"/>
    <s v="Attrezzature industriali e commerciali"/>
    <s v="-"/>
    <s v="-"/>
    <m/>
    <s v="AB.II.3-"/>
  </r>
  <r>
    <s v=".02020403096"/>
    <s v="F.do ammortamento macchine d'ufficio elettroniche"/>
    <n v="-179864.45"/>
    <n v="179864.45"/>
    <n v="0"/>
    <x v="19"/>
    <s v="AB.II.3"/>
    <s v="Attrezzature industriali e commerciali"/>
    <s v="-"/>
    <s v="-"/>
    <m/>
    <s v="AB.II.3-"/>
  </r>
  <r>
    <s v=".02020403001"/>
    <s v="Macchine d'ufficio elettroniche"/>
    <m/>
    <n v="1384"/>
    <n v="1384"/>
    <x v="19"/>
    <s v="AB.II.3"/>
    <s v="Attrezzature industriali e commerciali"/>
    <s v="ATT03MER"/>
    <s v="Gestione discarica esaurita Mugarone - Mercato"/>
    <m/>
    <s v="AB.II.3ATT03Mer"/>
  </r>
  <r>
    <s v=".02020403096"/>
    <s v="F.do ammortamento macchine d'ufficio elettroniche"/>
    <m/>
    <n v="-1384"/>
    <n v="-1384"/>
    <x v="19"/>
    <s v="AB.II.3"/>
    <s v="Attrezzature industriali e commerciali"/>
    <s v="ATT03MER"/>
    <s v="Gestione discarica esaurita Mugarone - Mercato"/>
    <m/>
    <s v="AB.II.3ATT03Mer"/>
  </r>
  <r>
    <s v=".02020403001"/>
    <s v="Macchine d'ufficio elettroniche"/>
    <m/>
    <n v="6379.02"/>
    <n v="6379.02"/>
    <x v="19"/>
    <s v="AB.II.3"/>
    <s v="Attrezzature industriali e commerciali"/>
    <s v="ATT04MER"/>
    <s v="Gestione conferimenti discarica di Solero - Mercato"/>
    <m/>
    <s v="AB.II.3ATT04Mer"/>
  </r>
  <r>
    <s v=".02020403096"/>
    <s v="F.do ammortamento macchine d'ufficio elettroniche"/>
    <m/>
    <n v="-4736.0200000000004"/>
    <n v="-4736.0200000000004"/>
    <x v="19"/>
    <s v="AB.II.3"/>
    <s v="Attrezzature industriali e commerciali"/>
    <s v="ATT04MER"/>
    <s v="Gestione conferimenti discarica di Solero - Mercato"/>
    <m/>
    <s v="AB.II.3ATT04Mer"/>
  </r>
  <r>
    <s v=".02020403001"/>
    <s v="Macchine d'ufficio elettroniche"/>
    <m/>
    <n v="191729.03"/>
    <n v="191729.03"/>
    <x v="19"/>
    <s v="AB.II.3"/>
    <s v="Attrezzature industriali e commerciali"/>
    <s v="ATT01Mer"/>
    <s v="Impianto trattamento rifiuti Castelceriolo - Mercato"/>
    <m/>
    <s v="AB.II.3ATT01Mer"/>
  </r>
  <r>
    <s v=".02020403096"/>
    <s v="F.do ammortamento macchine d'ufficio elettroniche"/>
    <m/>
    <n v="-173744.43000000002"/>
    <n v="-173744.43000000002"/>
    <x v="19"/>
    <s v="AB.II.3"/>
    <s v="Attrezzature industriali e commerciali"/>
    <s v="ATT01Mer"/>
    <s v="Impianto trattamento rifiuti Castelceriolo - Mercato"/>
    <m/>
    <s v="AB.II.3ATT01Mer"/>
  </r>
  <r>
    <s v=".02020407001"/>
    <s v="Altri beni materiali"/>
    <n v="123.75"/>
    <m/>
    <n v="123.75"/>
    <x v="20"/>
    <s v="AB.II.4b"/>
    <s v="Altri beni: di cui altri beni"/>
    <s v="ATT01Mer"/>
    <s v="Impianto trattamento rifiuti Castelceriolo - Mercato"/>
    <m/>
    <s v="AB.II.4bATT01Mer"/>
  </r>
  <r>
    <s v=".02020403098"/>
    <s v="F.do ammortamento altri beni materiali"/>
    <n v="-123.75"/>
    <m/>
    <n v="-123.75"/>
    <x v="20"/>
    <s v="AB.II.4b"/>
    <s v="Altri beni: di cui altri beni"/>
    <s v="ATT01Mer"/>
    <s v="Impianto trattamento rifiuti Castelceriolo - Mercato"/>
    <m/>
    <s v="AB.II.4bATT01Mer"/>
  </r>
  <r>
    <s v=".02020201004"/>
    <s v="Discarica di Solero"/>
    <n v="1283327.77"/>
    <m/>
    <n v="1283327.77"/>
    <x v="20"/>
    <s v="AB.II.4b"/>
    <s v="Altri beni: di cui altri beni"/>
    <s v="ATT04MER"/>
    <s v="Gestione conferimenti discarica di Solero - Mercato"/>
    <m/>
    <s v="AB.II.4bATT04Mer"/>
  </r>
  <r>
    <s v=".02010601001"/>
    <s v="Immobilizzazioni in corso"/>
    <n v="327854.68"/>
    <m/>
    <n v="327854.68"/>
    <x v="21"/>
    <s v="AB.II.5"/>
    <s v="Immobilizzazioni in corso e acconti"/>
    <s v="ATT01Mer"/>
    <s v="Impianto trattamento rifiuti Castelceriolo - Mercato"/>
    <m/>
    <s v="AB.II.5ATT01Mer"/>
  </r>
  <r>
    <s v=".02010601002"/>
    <s v="Immobilizzazione in corso Discarica di Solero"/>
    <n v="71760"/>
    <m/>
    <n v="71760"/>
    <x v="21"/>
    <s v="AB.II.5"/>
    <s v="Immobilizzazioni in corso e acconti"/>
    <s v="ATT04MER"/>
    <s v="Gestione conferimenti discarica di Solero - Mercato"/>
    <m/>
    <s v="AB.II.5ATT04Mer"/>
  </r>
  <r>
    <s v=".03010501001"/>
    <s v="Acconti su materie prime"/>
    <n v="1795.6"/>
    <m/>
    <n v="1795.6"/>
    <x v="22"/>
    <s v="AC.II.5quater"/>
    <s v="Crediti verso altri"/>
    <s v="ATT01Mer"/>
    <s v="Impianto trattamento rifiuti Castelceriolo - Mercato"/>
    <m/>
    <s v="AC.II.5quaterATT01Mer"/>
  </r>
  <r>
    <s v=".03020101001"/>
    <s v="Rimanenze di magazzino"/>
    <n v="16941.22"/>
    <m/>
    <n v="16941.22"/>
    <x v="23"/>
    <s v="AC.I.1"/>
    <s v="Materie prime, sussidiarie e di consumo"/>
    <s v="ATT01Mer"/>
    <s v="Impianto trattamento rifiuti Castelceriolo - Mercato"/>
    <m/>
    <s v="AC.I.1ATT01Mer"/>
  </r>
  <r>
    <s v=".04010101001"/>
    <s v="Clienti"/>
    <n v="789808.51"/>
    <m/>
    <n v="789808.51"/>
    <x v="24"/>
    <s v="AC.II.1"/>
    <s v="Crediti verso clienti"/>
    <s v="ATT01PRO"/>
    <s v="Impianto trattamento rifiuti Castelceriolo - Protetta"/>
    <m/>
    <s v="AC.II.1ATT01PRO"/>
  </r>
  <r>
    <s v=".04010199001"/>
    <s v="Fondo svalutazione crediti"/>
    <n v="-228267.39"/>
    <n v="228267.39"/>
    <n v="0"/>
    <x v="25"/>
    <s v="-"/>
    <s v="-"/>
    <s v="-"/>
    <s v="-"/>
    <m/>
    <s v="--"/>
  </r>
  <r>
    <s v=".04010199001"/>
    <s v="Fondo svalutazione crediti"/>
    <m/>
    <n v="-37435.81"/>
    <n v="-37435.81"/>
    <x v="26"/>
    <s v="AC.II.4"/>
    <s v="Crediti verso controllanti"/>
    <s v="ATT01PRO"/>
    <s v="Impianto trattamento rifiuti Castelceriolo - Protetta"/>
    <m/>
    <s v="AC.II.4ATT01PRO"/>
  </r>
  <r>
    <s v=".04010199001"/>
    <s v="Fondo svalutazione crediti"/>
    <m/>
    <n v="-190831.58000000002"/>
    <n v="-190831.58000000002"/>
    <x v="24"/>
    <s v="AC.II.1"/>
    <s v="Crediti verso clienti"/>
    <s v="ATT01PRO"/>
    <s v="Impianto trattamento rifiuti Castelceriolo - Protetta"/>
    <m/>
    <s v="AC.II.1ATT01PRO"/>
  </r>
  <r>
    <s v=".04010101002"/>
    <s v="Comuni consorziati"/>
    <n v="4281507.34"/>
    <m/>
    <n v="4281507.34"/>
    <x v="26"/>
    <s v="AC.II.4"/>
    <s v="Crediti verso controllanti"/>
    <s v="ATT01PRO"/>
    <s v="Impianto trattamento rifiuti Castelceriolo - Protetta"/>
    <m/>
    <s v="AC.II.4ATT01PRO"/>
  </r>
  <r>
    <s v=".04010104001"/>
    <s v="Clienti conto fatture da emettere"/>
    <n v="364017.35"/>
    <n v="-364017.35"/>
    <n v="0"/>
    <x v="25"/>
    <s v="-"/>
    <s v="-"/>
    <s v="-"/>
    <s v="-"/>
    <m/>
    <s v="--"/>
  </r>
  <r>
    <s v=".04010104001"/>
    <s v="Clienti conto fatture da emettere"/>
    <m/>
    <n v="7950.88"/>
    <n v="7950.88"/>
    <x v="24"/>
    <s v="AC.II.1"/>
    <s v="Crediti verso clienti"/>
    <s v="ATT01PRO"/>
    <s v="Impianto trattamento rifiuti Castelceriolo - Protetta"/>
    <m/>
    <s v="AC.II.1ATT01PRO"/>
  </r>
  <r>
    <s v=".04010104001"/>
    <s v="Clienti conto fatture da emettere"/>
    <m/>
    <n v="356066.47"/>
    <n v="356066.47"/>
    <x v="26"/>
    <s v="AC.II.4"/>
    <s v="Crediti verso controllanti"/>
    <s v="ATT01PRO"/>
    <s v="Impianto trattamento rifiuti Castelceriolo - Protetta"/>
    <m/>
    <s v="AC.II.4ATT01PRO"/>
  </r>
  <r>
    <s v=".04060502001"/>
    <s v="Clienti note di credito da emettere"/>
    <n v="-61969.32"/>
    <n v="61969.32"/>
    <n v="0"/>
    <x v="25"/>
    <s v="-"/>
    <s v="-"/>
    <s v="-"/>
    <s v="-"/>
    <m/>
    <s v="--"/>
  </r>
  <r>
    <s v=".04060502001"/>
    <s v="Clienti note di credito da emettere"/>
    <m/>
    <n v="-20873.560000000001"/>
    <n v="-20873.560000000001"/>
    <x v="24"/>
    <s v="AC.II.1"/>
    <s v="Crediti verso clienti"/>
    <s v="ATT01PRO"/>
    <s v="Impianto trattamento rifiuti Castelceriolo - Protetta"/>
    <m/>
    <s v="AC.II.1ATT01PRO"/>
  </r>
  <r>
    <s v=".04060502001"/>
    <s v="Clienti note di credito da emettere"/>
    <m/>
    <n v="-41095.760000000002"/>
    <n v="-41095.760000000002"/>
    <x v="26"/>
    <s v="AC.II.4"/>
    <s v="Crediti verso controllanti"/>
    <s v="ATT01PRO"/>
    <s v="Impianto trattamento rifiuti Castelceriolo - Protetta"/>
    <m/>
    <s v="AC.II.4ATT01PRO"/>
  </r>
  <r>
    <s v=".04030106003"/>
    <s v="Erario c/acconti IRAP"/>
    <n v="17949.5"/>
    <m/>
    <n v="17949.5"/>
    <x v="27"/>
    <s v="AC.II.5bis"/>
    <s v="Crediti tributari"/>
    <s v="VALNONATT"/>
    <s v="Valori non attribuibili"/>
    <m/>
    <s v="AC.II.5bisVALNONATT"/>
  </r>
  <r>
    <s v=".04030106011"/>
    <s v="Erario c/acconti IRES 2020"/>
    <n v="9325.24"/>
    <m/>
    <n v="9325.24"/>
    <x v="27"/>
    <s v="AC.II.5bis"/>
    <s v="Crediti tributari"/>
    <s v="VALNONATT"/>
    <s v="Valori non attribuibili"/>
    <m/>
    <s v="AC.II.5bisVALNONATT"/>
  </r>
  <r>
    <s v=".04030104003"/>
    <s v="Crediti v/Erario per rimborso imposte dipendenti"/>
    <n v="962"/>
    <m/>
    <n v="962"/>
    <x v="27"/>
    <s v="AC.II.5bis"/>
    <s v="Crediti tributari"/>
    <s v="VALNONATT"/>
    <s v="Valori non attribuibili"/>
    <m/>
    <s v="AC.II.5bisVALNONATT"/>
  </r>
  <r>
    <s v=".04030104005"/>
    <s v="Crediti v/Erario per ritenute su interessi attivi bancari"/>
    <n v="2676.19"/>
    <m/>
    <n v="2676.19"/>
    <x v="27"/>
    <s v="AC.II.5bis"/>
    <s v="Crediti tributari"/>
    <s v="VALNONATT"/>
    <s v="Valori non attribuibili"/>
    <m/>
    <s v="AC.II.5bisVALNONATT"/>
  </r>
  <r>
    <s v=".04030104013"/>
    <s v="Crediti v/Erario per art.1 DL 66"/>
    <n v="127.23"/>
    <m/>
    <n v="127.23"/>
    <x v="27"/>
    <s v="AC.II.5bis"/>
    <s v="Crediti tributari"/>
    <s v="VALNONATT"/>
    <s v="Valori non attribuibili"/>
    <m/>
    <s v="AC.II.5bisVALNONATT"/>
  </r>
  <r>
    <s v=".04030104015"/>
    <s v="Trattamento integrativo"/>
    <n v="312.67"/>
    <m/>
    <n v="312.67"/>
    <x v="27"/>
    <s v="AC.II.5bis"/>
    <s v="Crediti tributari"/>
    <s v="VALNONATT"/>
    <s v="Valori non attribuibili"/>
    <m/>
    <s v="AC.II.5bisVALNONATT"/>
  </r>
  <r>
    <s v=".04030104020"/>
    <s v="L. 234/2021"/>
    <n v="3490.61"/>
    <m/>
    <n v="3490.61"/>
    <x v="27"/>
    <s v="AC.II.5bis"/>
    <s v="Crediti tributari"/>
    <s v="VALNONATT"/>
    <s v="Valori non attribuibili"/>
    <m/>
    <s v="AC.II.5bisVALNONATT"/>
  </r>
  <r>
    <s v=".04030104017"/>
    <s v="Credito imposta beni strumentali"/>
    <n v="15595.5"/>
    <m/>
    <n v="15595.5"/>
    <x v="27"/>
    <s v="AC.II.5bis"/>
    <s v="Crediti tributari"/>
    <s v="VALNONATT"/>
    <s v="Valori non attribuibili"/>
    <m/>
    <s v="AC.II.5bisVALNONATT"/>
  </r>
  <r>
    <s v=".04030104018"/>
    <s v="Credito imposta beni strumentali 4.0"/>
    <n v="309243.82"/>
    <m/>
    <n v="309243.82"/>
    <x v="27"/>
    <s v="AC.II.5bis"/>
    <s v="Crediti tributari"/>
    <s v="VALNONATT"/>
    <s v="Valori non attribuibili"/>
    <m/>
    <s v="AC.II.5bisVALNONATT"/>
  </r>
  <r>
    <s v=".04030104021"/>
    <s v="Credito d'imposta per imprese non energivore"/>
    <n v="61277.04"/>
    <m/>
    <n v="61277.04"/>
    <x v="27"/>
    <s v="AC.II.5bis"/>
    <s v="Crediti tributari"/>
    <s v="VALNONATT"/>
    <s v="Valori non attribuibili"/>
    <m/>
    <s v="AC.II.5bisVALNONATT"/>
  </r>
  <r>
    <s v=".04030104008"/>
    <s v="Credito vs/Erario per imposte anticipate IRES"/>
    <n v="625095"/>
    <m/>
    <n v="625095"/>
    <x v="28"/>
    <s v="AC.II.5ter"/>
    <s v="Imposte anticipate"/>
    <s v="VALNONATT"/>
    <s v="Valori non attribuibili"/>
    <m/>
    <s v="AC.II.5terVALNONATT"/>
  </r>
  <r>
    <s v=".04030109001"/>
    <s v="Altri crediti"/>
    <n v="43372.38"/>
    <m/>
    <n v="43372.38"/>
    <x v="22"/>
    <s v="AC.II.5quater"/>
    <s v="Crediti verso altri"/>
    <s v="ATT01Mer"/>
    <s v="Impianto trattamento rifiuti Castelceriolo - Mercato"/>
    <m/>
    <s v="AC.II.5quaterATT01Mer"/>
  </r>
  <r>
    <s v=".04030109002"/>
    <s v="Depositi cauzionali"/>
    <n v="144842"/>
    <m/>
    <n v="144842"/>
    <x v="22"/>
    <s v="AC.II.5quater"/>
    <s v="Crediti verso altri"/>
    <s v="ATT01Mer"/>
    <s v="Impianto trattamento rifiuti Castelceriolo - Mercato"/>
    <m/>
    <s v="AC.II.5quaterATT01Mer"/>
  </r>
  <r>
    <s v=".04030102003"/>
    <s v="Crediti v/dipendenti"/>
    <n v="157.94"/>
    <m/>
    <n v="157.94"/>
    <x v="22"/>
    <s v="AC.II.5quater"/>
    <s v="Crediti verso altri"/>
    <s v="ATT01Mer"/>
    <s v="Impianto trattamento rifiuti Castelceriolo - Mercato"/>
    <m/>
    <s v="AC.II.5quaterATT01Mer"/>
  </r>
  <r>
    <s v=".05010101025"/>
    <s v="Banca d'Alba"/>
    <n v="497481.68"/>
    <m/>
    <n v="497481.68"/>
    <x v="29"/>
    <s v="AC.IV.1"/>
    <s v="Depositi bancari e postali"/>
    <s v="VALNONATT"/>
    <s v="Valori non attribuibili"/>
    <m/>
    <s v="AC.IV.1VALNONATT"/>
  </r>
  <r>
    <s v=".05010101027"/>
    <s v="Carta prepagata Tasca Banca d'Alba"/>
    <n v="1839.04"/>
    <m/>
    <n v="1839.04"/>
    <x v="29"/>
    <s v="AC.IV.1"/>
    <s v="Depositi bancari e postali"/>
    <s v="VALNONATT"/>
    <s v="Valori non attribuibili"/>
    <m/>
    <s v="AC.IV.1VALNONATT"/>
  </r>
  <r>
    <s v=".05010301001"/>
    <s v="Cassa contanti"/>
    <n v="2284.39"/>
    <m/>
    <n v="2284.39"/>
    <x v="30"/>
    <s v="AC.IV.3"/>
    <s v="Denaro e valori in cassa"/>
    <s v="VALNONATT"/>
    <s v="Valori non attribuibili"/>
    <m/>
    <s v="AC.IV.3VALNONATT"/>
  </r>
  <r>
    <s v=".04040102001"/>
    <s v="Risconti attivi"/>
    <n v="181186.89"/>
    <n v="-181186.89"/>
    <n v="0"/>
    <x v="31"/>
    <s v="AD"/>
    <s v="Ratei e risconti attivi"/>
    <s v="-"/>
    <s v="-"/>
    <m/>
    <s v="AD-"/>
  </r>
  <r>
    <s v=".04040102001"/>
    <s v="Risconti attivi"/>
    <m/>
    <n v="2790.66"/>
    <n v="2790.66"/>
    <x v="31"/>
    <s v="AD.a"/>
    <s v="Ratei e risconti attivi: di cui non finanziari"/>
    <s v="ATT01Mer"/>
    <s v="Impianto trattamento rifiuti Castelceriolo - Mercato"/>
    <m/>
    <s v="AD.aATT01Mer"/>
  </r>
  <r>
    <s v=".04040102001"/>
    <s v="Risconti attivi"/>
    <m/>
    <n v="28500"/>
    <n v="28500"/>
    <x v="31"/>
    <s v="AD.a"/>
    <s v="Ratei e risconti attivi: di cui non finanziari"/>
    <s v="ATT01Mer"/>
    <s v="Impianto trattamento rifiuti Castelceriolo - Mercato"/>
    <m/>
    <s v="AD.aATT01Mer"/>
  </r>
  <r>
    <s v=".04040102001"/>
    <s v="Risconti attivi"/>
    <m/>
    <n v="5520"/>
    <n v="5520"/>
    <x v="31"/>
    <s v="AD.a"/>
    <s v="Ratei e risconti attivi: di cui non finanziari"/>
    <s v="ATT01Mer"/>
    <s v="Impianto trattamento rifiuti Castelceriolo - Mercato"/>
    <m/>
    <s v="AD.aATT01Mer"/>
  </r>
  <r>
    <s v=".04040102001"/>
    <s v="Risconti attivi"/>
    <m/>
    <n v="2380"/>
    <n v="2380"/>
    <x v="31"/>
    <s v="AD.a"/>
    <s v="Ratei e risconti attivi: di cui non finanziari"/>
    <s v="ATT01Mer"/>
    <s v="Impianto trattamento rifiuti Castelceriolo - Mercato"/>
    <m/>
    <s v="AD.aATT01Mer"/>
  </r>
  <r>
    <s v=".04040102001"/>
    <s v="Risconti attivi"/>
    <m/>
    <n v="45"/>
    <n v="45"/>
    <x v="31"/>
    <s v="AD.a"/>
    <s v="Ratei e risconti attivi: di cui non finanziari"/>
    <s v="ATT01Mer"/>
    <s v="Impianto trattamento rifiuti Castelceriolo - Mercato"/>
    <m/>
    <s v="AD.aATT01Mer"/>
  </r>
  <r>
    <s v=".04040102001"/>
    <s v="Risconti attivi"/>
    <m/>
    <n v="51.5"/>
    <n v="51.5"/>
    <x v="31"/>
    <s v="AD.a"/>
    <s v="Ratei e risconti attivi: di cui non finanziari"/>
    <s v="ATT03MER"/>
    <s v="Gestione discarica esaurita Mugarone - Mercato"/>
    <m/>
    <s v="AD.aATT03Mer"/>
  </r>
  <r>
    <s v=".04040102001"/>
    <s v="Risconti attivi"/>
    <m/>
    <n v="83"/>
    <n v="83"/>
    <x v="31"/>
    <s v="AD.a"/>
    <s v="Ratei e risconti attivi: di cui non finanziari"/>
    <s v="ATT04MER"/>
    <s v="Gestione conferimenti discarica di Solero - Mercato"/>
    <m/>
    <s v="AD.aATT04Mer"/>
  </r>
  <r>
    <s v=".04040102001"/>
    <s v="Risconti attivi"/>
    <m/>
    <n v="1024"/>
    <n v="1024"/>
    <x v="31"/>
    <s v="AD.a"/>
    <s v="Ratei e risconti attivi: di cui non finanziari"/>
    <s v="ATT01Mer"/>
    <s v="Impianto trattamento rifiuti Castelceriolo - Mercato"/>
    <m/>
    <s v="AD.aATT01Mer"/>
  </r>
  <r>
    <s v=".04040102001"/>
    <s v="Risconti attivi"/>
    <m/>
    <n v="8186.85"/>
    <n v="8186.85"/>
    <x v="31"/>
    <s v="AD.a"/>
    <s v="Ratei e risconti attivi: di cui non finanziari"/>
    <s v="ATT01Mer"/>
    <s v="Impianto trattamento rifiuti Castelceriolo - Mercato"/>
    <m/>
    <s v="AD.aATT01Mer"/>
  </r>
  <r>
    <s v=".04040102001"/>
    <s v="Risconti attivi"/>
    <m/>
    <n v="5964.84"/>
    <n v="5964.84"/>
    <x v="31"/>
    <s v="AD.a"/>
    <s v="Ratei e risconti attivi: di cui non finanziari"/>
    <s v="ATT01Mer"/>
    <s v="Impianto trattamento rifiuti Castelceriolo - Mercato"/>
    <m/>
    <s v="AD.aATT01Mer"/>
  </r>
  <r>
    <s v=".04040102001"/>
    <s v="Risconti attivi"/>
    <m/>
    <n v="538.07000000000005"/>
    <n v="538.07000000000005"/>
    <x v="31"/>
    <s v="AD.a"/>
    <s v="Ratei e risconti attivi: di cui non finanziari"/>
    <s v="ATT03MER"/>
    <s v="Gestione discarica esaurita Mugarone - Mercato"/>
    <m/>
    <s v="AD.aATT03Mer"/>
  </r>
  <r>
    <s v=".04040102001"/>
    <s v="Risconti attivi"/>
    <m/>
    <n v="20238.04"/>
    <n v="20238.04"/>
    <x v="31"/>
    <s v="AD.a"/>
    <s v="Ratei e risconti attivi: di cui non finanziari"/>
    <s v="ATT01Mer"/>
    <s v="Impianto trattamento rifiuti Castelceriolo - Mercato"/>
    <m/>
    <s v="AD.aATT01Mer"/>
  </r>
  <r>
    <s v=".04040102001"/>
    <s v="Risconti attivi"/>
    <m/>
    <n v="3825.07"/>
    <n v="3825.07"/>
    <x v="31"/>
    <s v="AD.a"/>
    <s v="Ratei e risconti attivi: di cui non finanziari"/>
    <s v="ATT01Mer"/>
    <s v="Impianto trattamento rifiuti Castelceriolo - Mercato"/>
    <m/>
    <s v="AD.aATT01Mer"/>
  </r>
  <r>
    <s v=".04040102001"/>
    <s v="Risconti attivi"/>
    <m/>
    <n v="1608.23"/>
    <n v="1608.23"/>
    <x v="31"/>
    <s v="AD.a"/>
    <s v="Ratei e risconti attivi: di cui non finanziari"/>
    <s v="ATT01Mer"/>
    <s v="Impianto trattamento rifiuti Castelceriolo - Mercato"/>
    <m/>
    <s v="AD.aATT01Mer"/>
  </r>
  <r>
    <s v=".04040102001"/>
    <s v="Risconti attivi"/>
    <m/>
    <n v="37.53"/>
    <n v="37.53"/>
    <x v="31"/>
    <s v="AD.a"/>
    <s v="Ratei e risconti attivi: di cui non finanziari"/>
    <s v="ATT04MER"/>
    <s v="Gestione conferimenti discarica di Solero - Mercato"/>
    <m/>
    <s v="AD.aATT04Mer"/>
  </r>
  <r>
    <s v=".04040102001"/>
    <s v="Risconti attivi"/>
    <m/>
    <n v="964.03"/>
    <n v="964.03"/>
    <x v="31"/>
    <s v="AD.a"/>
    <s v="Ratei e risconti attivi: di cui non finanziari"/>
    <s v="ATT01Mer"/>
    <s v="Impianto trattamento rifiuti Castelceriolo - Mercato"/>
    <m/>
    <s v="AD.aATT01Mer"/>
  </r>
  <r>
    <s v=".04040102001"/>
    <s v="Risconti attivi"/>
    <m/>
    <n v="59556.01"/>
    <n v="59556.01"/>
    <x v="31"/>
    <s v="AD.a"/>
    <s v="Ratei e risconti attivi: di cui non finanziari"/>
    <s v="ATT04MER"/>
    <s v="Gestione conferimenti discarica di Solero - Mercato"/>
    <m/>
    <s v="AD.aATT04Mer"/>
  </r>
  <r>
    <s v=".04040102001"/>
    <s v="Risconti attivi"/>
    <m/>
    <n v="35975.699999999997"/>
    <n v="35975.699999999997"/>
    <x v="31"/>
    <s v="AD.a"/>
    <s v="Ratei e risconti attivi: di cui non finanziari"/>
    <s v="ATT03MER"/>
    <s v="Gestione discarica esaurita Mugarone - Mercato"/>
    <m/>
    <s v="AD.aATT03Mer"/>
  </r>
  <r>
    <s v=".04040102001"/>
    <s v="Risconti attivi"/>
    <m/>
    <n v="3898.3600000000079"/>
    <n v="3898.3600000000079"/>
    <x v="31"/>
    <s v="AD.a"/>
    <s v="Ratei e risconti attivi: di cui non finanziari"/>
    <s v="ATT01Mer"/>
    <s v="Impianto trattamento rifiuti Castelceriolo - Mercato"/>
    <m/>
    <s v="AD.aATT01Me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la_pivot1" cacheId="0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outline="1" outlineData="1" multipleFieldFilters="0">
  <location ref="A2:B35" firstHeaderRow="1" firstDataRow="1" firstDataCol="1"/>
  <pivotFields count="12">
    <pivotField showAll="0"/>
    <pivotField showAll="0" defaultSubtotal="0"/>
    <pivotField showAll="0" defaultSubtotal="0"/>
    <pivotField showAll="0"/>
    <pivotField dataField="1" numFmtId="166" showAll="0"/>
    <pivotField axis="axisRow" showAll="0">
      <items count="34">
        <item m="1" x="32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7"/>
        <item x="28"/>
        <item x="29"/>
        <item x="31"/>
        <item x="30"/>
        <item x="5"/>
        <item x="25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showAll="0"/>
  </pivotFields>
  <rowFields count="1">
    <field x="5"/>
  </rowFields>
  <rowItems count="3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Items count="1">
    <i/>
  </colItems>
  <dataFields count="1">
    <dataField name="Somma di Saldo" fld="4" baseField="0" baseItem="0"/>
  </dataFields>
  <formats count="24">
    <format dxfId="23">
      <pivotArea type="all" dataOnly="0" outline="0" fieldPosition="0"/>
    </format>
    <format dxfId="22">
      <pivotArea outline="0" fieldPosition="0"/>
    </format>
    <format dxfId="21">
      <pivotArea dataOnly="0" labelOnly="1" outline="0" axis="axisValues" fieldPosition="0"/>
    </format>
    <format dxfId="20">
      <pivotArea type="all" dataOnly="0" outline="0" fieldPosition="0"/>
    </format>
    <format dxfId="19">
      <pivotArea outline="0" fieldPosition="0"/>
    </format>
    <format dxfId="18">
      <pivotArea dataOnly="0" labelOnly="1" outline="0" axis="axisValues" fieldPosition="0"/>
    </format>
    <format dxfId="17">
      <pivotArea outline="0" fieldPosition="0"/>
    </format>
    <format dxfId="16">
      <pivotArea dataOnly="0" labelOnly="1" outline="0" axis="axisValues" fieldPosition="0"/>
    </format>
    <format dxfId="15">
      <pivotArea type="all" dataOnly="0" outline="0" fieldPosition="0"/>
    </format>
    <format dxfId="14">
      <pivotArea outline="0" fieldPosition="0"/>
    </format>
    <format dxfId="13">
      <pivotArea dataOnly="0" labelOnly="1" outline="0" axis="axisValues" fieldPosition="0"/>
    </format>
    <format dxfId="12">
      <pivotArea type="all" dataOnly="0" outline="0" fieldPosition="0"/>
    </format>
    <format dxfId="11">
      <pivotArea outline="0" fieldPosition="0"/>
    </format>
    <format dxfId="10">
      <pivotArea dataOnly="0" labelOnly="1" outline="0" axis="axisValues" fieldPosition="0"/>
    </format>
    <format dxfId="9">
      <pivotArea outline="0" fieldPosition="0"/>
    </format>
    <format dxfId="8">
      <pivotArea dataOnly="0" labelOnly="1" outline="0" axis="axisValues" fieldPosition="0"/>
    </format>
    <format dxfId="7">
      <pivotArea type="all" dataOnly="0" outline="0" fieldPosition="0"/>
    </format>
    <format dxfId="6">
      <pivotArea field="5" type="button" dataOnly="0" labelOnly="1" outline="0" axis="axisRow" fieldPosition="0"/>
    </format>
    <format dxfId="5">
      <pivotArea dataOnly="0" labelOnly="1" fieldPosition="0">
        <references count="1">
          <reference field="5" count="0"/>
        </references>
      </pivotArea>
    </format>
    <format dxfId="4">
      <pivotArea dataOnly="0" labelOnly="1" grandRow="1" outline="0" fieldPosition="0"/>
    </format>
    <format dxfId="3">
      <pivotArea type="all" dataOnly="0" outline="0" fieldPosition="0"/>
    </format>
    <format dxfId="2">
      <pivotArea field="5" type="button" dataOnly="0" labelOnly="1" outline="0" axis="axisRow" fieldPosition="0"/>
    </format>
    <format dxfId="1">
      <pivotArea dataOnly="0" labelOnly="1" fieldPosition="0">
        <references count="1">
          <reference field="5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workbookViewId="0">
      <selection activeCell="A8" sqref="A8:XFD18"/>
    </sheetView>
  </sheetViews>
  <sheetFormatPr defaultColWidth="9.140625" defaultRowHeight="12.75" x14ac:dyDescent="0.2"/>
  <cols>
    <col min="1" max="1" width="14.85546875" style="65" bestFit="1" customWidth="1"/>
    <col min="2" max="2" width="47.42578125" style="65" customWidth="1"/>
    <col min="3" max="3" width="15.7109375" style="65" bestFit="1" customWidth="1"/>
    <col min="4" max="4" width="37.7109375" style="65" customWidth="1"/>
    <col min="5" max="5" width="15.42578125" style="65" bestFit="1" customWidth="1"/>
    <col min="6" max="6" width="45.5703125" style="65" customWidth="1"/>
    <col min="7" max="16384" width="9.140625" style="65"/>
  </cols>
  <sheetData>
    <row r="1" spans="1:6" x14ac:dyDescent="0.2">
      <c r="A1" s="126" t="s">
        <v>305</v>
      </c>
      <c r="B1" s="126" t="s">
        <v>306</v>
      </c>
    </row>
    <row r="2" spans="1:6" x14ac:dyDescent="0.2">
      <c r="A2" s="66"/>
    </row>
    <row r="3" spans="1:6" x14ac:dyDescent="0.2">
      <c r="A3" s="67" t="s">
        <v>339</v>
      </c>
      <c r="B3" s="67" t="s">
        <v>336</v>
      </c>
      <c r="C3" s="67" t="s">
        <v>337</v>
      </c>
      <c r="D3" s="153" t="s">
        <v>340</v>
      </c>
      <c r="E3" s="67" t="s">
        <v>338</v>
      </c>
      <c r="F3" s="153" t="s">
        <v>341</v>
      </c>
    </row>
    <row r="4" spans="1:6" x14ac:dyDescent="0.2">
      <c r="A4" s="125" t="s">
        <v>309</v>
      </c>
      <c r="B4" s="222" t="str">
        <f>+[1]Attività!B4</f>
        <v>Impianto trattamento rifiuti Castelceriolo</v>
      </c>
      <c r="C4" s="125" t="str">
        <f t="shared" ref="C4:C18" si="0">+A4&amp;"Pro"</f>
        <v>ATT01Pro</v>
      </c>
      <c r="D4" s="154" t="str">
        <f>+B4&amp;" - Protetta"</f>
        <v>Impianto trattamento rifiuti Castelceriolo - Protetta</v>
      </c>
      <c r="E4" s="125" t="str">
        <f t="shared" ref="E4:E18" si="1">+A4&amp;"Mer"</f>
        <v>ATT01Mer</v>
      </c>
      <c r="F4" s="154" t="str">
        <f>+B4&amp;" - Mercato"</f>
        <v>Impianto trattamento rifiuti Castelceriolo - Mercato</v>
      </c>
    </row>
    <row r="5" spans="1:6" x14ac:dyDescent="0.2">
      <c r="A5" s="125" t="s">
        <v>310</v>
      </c>
      <c r="B5" s="222" t="str">
        <f>+[1]Attività!B5</f>
        <v>Gestione post-morten discarica esaurita Castelceriolo</v>
      </c>
      <c r="C5" s="125" t="str">
        <f t="shared" si="0"/>
        <v>ATT02Pro</v>
      </c>
      <c r="D5" s="154" t="str">
        <f t="shared" ref="D5:D18" si="2">+B5&amp;" - Protetta"</f>
        <v>Gestione post-morten discarica esaurita Castelceriolo - Protetta</v>
      </c>
      <c r="E5" s="125" t="str">
        <f t="shared" si="1"/>
        <v>ATT02Mer</v>
      </c>
      <c r="F5" s="154" t="str">
        <f t="shared" ref="F5:F18" si="3">+B5&amp;" - Mercato"</f>
        <v>Gestione post-morten discarica esaurita Castelceriolo - Mercato</v>
      </c>
    </row>
    <row r="6" spans="1:6" x14ac:dyDescent="0.2">
      <c r="A6" s="125" t="s">
        <v>311</v>
      </c>
      <c r="B6" s="222" t="str">
        <f>+[1]Attività!B6</f>
        <v>Gestione discarica esaurita Mugarone</v>
      </c>
      <c r="C6" s="125" t="str">
        <f t="shared" si="0"/>
        <v>ATT03Pro</v>
      </c>
      <c r="D6" s="154" t="str">
        <f t="shared" si="2"/>
        <v>Gestione discarica esaurita Mugarone - Protetta</v>
      </c>
      <c r="E6" s="125" t="str">
        <f t="shared" si="1"/>
        <v>ATT03Mer</v>
      </c>
      <c r="F6" s="154" t="str">
        <f t="shared" si="3"/>
        <v>Gestione discarica esaurita Mugarone - Mercato</v>
      </c>
    </row>
    <row r="7" spans="1:6" x14ac:dyDescent="0.2">
      <c r="A7" s="125" t="s">
        <v>312</v>
      </c>
      <c r="B7" s="222" t="str">
        <f>+[1]Attività!B7</f>
        <v>Gestione conferimenti discarica di Solero</v>
      </c>
      <c r="C7" s="125" t="str">
        <f t="shared" si="0"/>
        <v>ATT04Pro</v>
      </c>
      <c r="D7" s="154" t="str">
        <f t="shared" si="2"/>
        <v>Gestione conferimenti discarica di Solero - Protetta</v>
      </c>
      <c r="E7" s="125" t="str">
        <f t="shared" si="1"/>
        <v>ATT04Mer</v>
      </c>
      <c r="F7" s="154" t="str">
        <f t="shared" si="3"/>
        <v>Gestione conferimenti discarica di Solero - Mercato</v>
      </c>
    </row>
    <row r="8" spans="1:6" hidden="1" x14ac:dyDescent="0.2">
      <c r="A8" s="125" t="s">
        <v>313</v>
      </c>
      <c r="B8" s="222" t="str">
        <f>+[1]Attività!B8</f>
        <v>Attività 5</v>
      </c>
      <c r="C8" s="125" t="str">
        <f t="shared" si="0"/>
        <v>ATT05Pro</v>
      </c>
      <c r="D8" s="154" t="str">
        <f t="shared" si="2"/>
        <v>Attività 5 - Protetta</v>
      </c>
      <c r="E8" s="125" t="str">
        <f t="shared" si="1"/>
        <v>ATT05Mer</v>
      </c>
      <c r="F8" s="154" t="str">
        <f t="shared" si="3"/>
        <v>Attività 5 - Mercato</v>
      </c>
    </row>
    <row r="9" spans="1:6" hidden="1" x14ac:dyDescent="0.2">
      <c r="A9" s="125" t="s">
        <v>314</v>
      </c>
      <c r="B9" s="222" t="str">
        <f>+[1]Attività!B9</f>
        <v>Attività 6</v>
      </c>
      <c r="C9" s="125" t="str">
        <f t="shared" si="0"/>
        <v>ATT06Pro</v>
      </c>
      <c r="D9" s="154" t="str">
        <f t="shared" si="2"/>
        <v>Attività 6 - Protetta</v>
      </c>
      <c r="E9" s="125" t="str">
        <f t="shared" si="1"/>
        <v>ATT06Mer</v>
      </c>
      <c r="F9" s="154" t="str">
        <f t="shared" si="3"/>
        <v>Attività 6 - Mercato</v>
      </c>
    </row>
    <row r="10" spans="1:6" hidden="1" x14ac:dyDescent="0.2">
      <c r="A10" s="125" t="s">
        <v>315</v>
      </c>
      <c r="B10" s="222" t="str">
        <f>+[1]Attività!B10</f>
        <v>Attività 7</v>
      </c>
      <c r="C10" s="125" t="str">
        <f t="shared" si="0"/>
        <v>ATT07Pro</v>
      </c>
      <c r="D10" s="154" t="str">
        <f t="shared" si="2"/>
        <v>Attività 7 - Protetta</v>
      </c>
      <c r="E10" s="125" t="str">
        <f t="shared" si="1"/>
        <v>ATT07Mer</v>
      </c>
      <c r="F10" s="154" t="str">
        <f t="shared" si="3"/>
        <v>Attività 7 - Mercato</v>
      </c>
    </row>
    <row r="11" spans="1:6" hidden="1" x14ac:dyDescent="0.2">
      <c r="A11" s="125" t="s">
        <v>316</v>
      </c>
      <c r="B11" s="222" t="str">
        <f>+[1]Attività!B11</f>
        <v>Attività 8</v>
      </c>
      <c r="C11" s="125" t="str">
        <f t="shared" si="0"/>
        <v>ATT08Pro</v>
      </c>
      <c r="D11" s="154" t="str">
        <f t="shared" si="2"/>
        <v>Attività 8 - Protetta</v>
      </c>
      <c r="E11" s="125" t="str">
        <f t="shared" si="1"/>
        <v>ATT08Mer</v>
      </c>
      <c r="F11" s="154" t="str">
        <f t="shared" si="3"/>
        <v>Attività 8 - Mercato</v>
      </c>
    </row>
    <row r="12" spans="1:6" hidden="1" x14ac:dyDescent="0.2">
      <c r="A12" s="125" t="s">
        <v>317</v>
      </c>
      <c r="B12" s="222" t="str">
        <f>+[1]Attività!B12</f>
        <v>Attività 9</v>
      </c>
      <c r="C12" s="125" t="str">
        <f t="shared" si="0"/>
        <v>ATT09Pro</v>
      </c>
      <c r="D12" s="154" t="str">
        <f t="shared" si="2"/>
        <v>Attività 9 - Protetta</v>
      </c>
      <c r="E12" s="125" t="str">
        <f t="shared" si="1"/>
        <v>ATT09Mer</v>
      </c>
      <c r="F12" s="154" t="str">
        <f t="shared" si="3"/>
        <v>Attività 9 - Mercato</v>
      </c>
    </row>
    <row r="13" spans="1:6" hidden="1" x14ac:dyDescent="0.2">
      <c r="A13" s="125" t="s">
        <v>318</v>
      </c>
      <c r="B13" s="222" t="str">
        <f>+[1]Attività!B13</f>
        <v>Attività 10</v>
      </c>
      <c r="C13" s="125" t="str">
        <f t="shared" si="0"/>
        <v>ATT10Pro</v>
      </c>
      <c r="D13" s="154" t="str">
        <f t="shared" si="2"/>
        <v>Attività 10 - Protetta</v>
      </c>
      <c r="E13" s="125" t="str">
        <f t="shared" si="1"/>
        <v>ATT10Mer</v>
      </c>
      <c r="F13" s="154" t="str">
        <f t="shared" si="3"/>
        <v>Attività 10 - Mercato</v>
      </c>
    </row>
    <row r="14" spans="1:6" hidden="1" x14ac:dyDescent="0.2">
      <c r="A14" s="125" t="s">
        <v>319</v>
      </c>
      <c r="B14" s="222" t="str">
        <f>+[1]Attività!B14</f>
        <v>Attività 11</v>
      </c>
      <c r="C14" s="125" t="str">
        <f t="shared" si="0"/>
        <v>ATT11Pro</v>
      </c>
      <c r="D14" s="154" t="str">
        <f t="shared" si="2"/>
        <v>Attività 11 - Protetta</v>
      </c>
      <c r="E14" s="125" t="str">
        <f t="shared" si="1"/>
        <v>ATT11Mer</v>
      </c>
      <c r="F14" s="154" t="str">
        <f t="shared" si="3"/>
        <v>Attività 11 - Mercato</v>
      </c>
    </row>
    <row r="15" spans="1:6" hidden="1" x14ac:dyDescent="0.2">
      <c r="A15" s="125" t="s">
        <v>320</v>
      </c>
      <c r="B15" s="222" t="str">
        <f>+[1]Attività!B15</f>
        <v>Attività 12</v>
      </c>
      <c r="C15" s="125" t="str">
        <f t="shared" si="0"/>
        <v>ATT12Pro</v>
      </c>
      <c r="D15" s="154" t="str">
        <f t="shared" si="2"/>
        <v>Attività 12 - Protetta</v>
      </c>
      <c r="E15" s="125" t="str">
        <f t="shared" si="1"/>
        <v>ATT12Mer</v>
      </c>
      <c r="F15" s="154" t="str">
        <f t="shared" si="3"/>
        <v>Attività 12 - Mercato</v>
      </c>
    </row>
    <row r="16" spans="1:6" hidden="1" x14ac:dyDescent="0.2">
      <c r="A16" s="125" t="s">
        <v>321</v>
      </c>
      <c r="B16" s="222" t="str">
        <f>+[1]Attività!B16</f>
        <v>Attività 13</v>
      </c>
      <c r="C16" s="125" t="str">
        <f t="shared" si="0"/>
        <v>ATT13Pro</v>
      </c>
      <c r="D16" s="154" t="str">
        <f t="shared" si="2"/>
        <v>Attività 13 - Protetta</v>
      </c>
      <c r="E16" s="125" t="str">
        <f t="shared" si="1"/>
        <v>ATT13Mer</v>
      </c>
      <c r="F16" s="154" t="str">
        <f t="shared" si="3"/>
        <v>Attività 13 - Mercato</v>
      </c>
    </row>
    <row r="17" spans="1:6" hidden="1" x14ac:dyDescent="0.2">
      <c r="A17" s="125" t="s">
        <v>322</v>
      </c>
      <c r="B17" s="222" t="str">
        <f>+[1]Attività!B17</f>
        <v>Attività 14</v>
      </c>
      <c r="C17" s="125" t="str">
        <f t="shared" si="0"/>
        <v>ATT14Pro</v>
      </c>
      <c r="D17" s="154" t="str">
        <f t="shared" si="2"/>
        <v>Attività 14 - Protetta</v>
      </c>
      <c r="E17" s="125" t="str">
        <f t="shared" si="1"/>
        <v>ATT14Mer</v>
      </c>
      <c r="F17" s="154" t="str">
        <f t="shared" si="3"/>
        <v>Attività 14 - Mercato</v>
      </c>
    </row>
    <row r="18" spans="1:6" hidden="1" x14ac:dyDescent="0.2">
      <c r="A18" s="125" t="s">
        <v>323</v>
      </c>
      <c r="B18" s="222" t="str">
        <f>+[1]Attività!B18</f>
        <v>Attività 15</v>
      </c>
      <c r="C18" s="125" t="str">
        <f t="shared" si="0"/>
        <v>ATT15Pro</v>
      </c>
      <c r="D18" s="154" t="str">
        <f t="shared" si="2"/>
        <v>Attività 15 - Protetta</v>
      </c>
      <c r="E18" s="125" t="str">
        <f t="shared" si="1"/>
        <v>ATT15Mer</v>
      </c>
      <c r="F18" s="154" t="str">
        <f t="shared" si="3"/>
        <v>Attività 15 - Mercato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941"/>
  <sheetViews>
    <sheetView workbookViewId="0">
      <pane xSplit="1" ySplit="1" topLeftCell="B2" activePane="bottomRight" state="frozen"/>
      <selection activeCell="B6" sqref="B6"/>
      <selection pane="topRight" activeCell="B6" sqref="B6"/>
      <selection pane="bottomLeft" activeCell="B6" sqref="B6"/>
      <selection pane="bottomRight" sqref="A1:XFD1048576"/>
    </sheetView>
  </sheetViews>
  <sheetFormatPr defaultColWidth="12" defaultRowHeight="12.75" x14ac:dyDescent="0.2"/>
  <cols>
    <col min="1" max="1" width="13.85546875" style="173" customWidth="1"/>
    <col min="2" max="2" width="127.140625" style="175" bestFit="1" customWidth="1"/>
    <col min="3" max="16384" width="12" style="151"/>
  </cols>
  <sheetData>
    <row r="1" spans="1:2" x14ac:dyDescent="0.2">
      <c r="A1" s="160" t="s">
        <v>208</v>
      </c>
      <c r="B1" s="161" t="s">
        <v>204</v>
      </c>
    </row>
    <row r="2" spans="1:2" x14ac:dyDescent="0.2">
      <c r="A2" s="162" t="s">
        <v>108</v>
      </c>
      <c r="B2" s="163" t="s">
        <v>85</v>
      </c>
    </row>
    <row r="3" spans="1:2" x14ac:dyDescent="0.2">
      <c r="A3" s="162" t="s">
        <v>110</v>
      </c>
      <c r="B3" s="163" t="s">
        <v>86</v>
      </c>
    </row>
    <row r="4" spans="1:2" x14ac:dyDescent="0.2">
      <c r="A4" s="162" t="s">
        <v>111</v>
      </c>
      <c r="B4" s="163" t="s">
        <v>87</v>
      </c>
    </row>
    <row r="5" spans="1:2" x14ac:dyDescent="0.2">
      <c r="A5" s="162" t="s">
        <v>109</v>
      </c>
      <c r="B5" s="163" t="s">
        <v>40</v>
      </c>
    </row>
    <row r="6" spans="1:2" x14ac:dyDescent="0.2">
      <c r="A6" s="162" t="s">
        <v>112</v>
      </c>
      <c r="B6" s="163" t="s">
        <v>243</v>
      </c>
    </row>
    <row r="7" spans="1:2" x14ac:dyDescent="0.2">
      <c r="A7" s="162" t="s">
        <v>113</v>
      </c>
      <c r="B7" s="163" t="s">
        <v>41</v>
      </c>
    </row>
    <row r="8" spans="1:2" x14ac:dyDescent="0.2">
      <c r="A8" s="162" t="s">
        <v>114</v>
      </c>
      <c r="B8" s="163" t="s">
        <v>42</v>
      </c>
    </row>
    <row r="9" spans="1:2" x14ac:dyDescent="0.2">
      <c r="A9" s="162" t="s">
        <v>115</v>
      </c>
      <c r="B9" s="163" t="s">
        <v>43</v>
      </c>
    </row>
    <row r="10" spans="1:2" x14ac:dyDescent="0.2">
      <c r="A10" s="162" t="s">
        <v>116</v>
      </c>
      <c r="B10" s="163" t="s">
        <v>44</v>
      </c>
    </row>
    <row r="11" spans="1:2" x14ac:dyDescent="0.2">
      <c r="A11" s="162" t="s">
        <v>117</v>
      </c>
      <c r="B11" s="163" t="s">
        <v>45</v>
      </c>
    </row>
    <row r="12" spans="1:2" x14ac:dyDescent="0.2">
      <c r="A12" s="162" t="s">
        <v>269</v>
      </c>
      <c r="B12" s="164" t="s">
        <v>347</v>
      </c>
    </row>
    <row r="13" spans="1:2" x14ac:dyDescent="0.2">
      <c r="A13" s="162" t="s">
        <v>270</v>
      </c>
      <c r="B13" s="164" t="s">
        <v>348</v>
      </c>
    </row>
    <row r="14" spans="1:2" x14ac:dyDescent="0.2">
      <c r="A14" s="162" t="s">
        <v>271</v>
      </c>
      <c r="B14" s="164" t="s">
        <v>349</v>
      </c>
    </row>
    <row r="15" spans="1:2" x14ac:dyDescent="0.2">
      <c r="A15" s="162" t="s">
        <v>118</v>
      </c>
      <c r="B15" s="163" t="s">
        <v>88</v>
      </c>
    </row>
    <row r="16" spans="1:2" x14ac:dyDescent="0.2">
      <c r="A16" s="162" t="s">
        <v>119</v>
      </c>
      <c r="B16" s="163" t="s">
        <v>46</v>
      </c>
    </row>
    <row r="17" spans="1:2" x14ac:dyDescent="0.2">
      <c r="A17" s="162" t="s">
        <v>120</v>
      </c>
      <c r="B17" s="163" t="s">
        <v>47</v>
      </c>
    </row>
    <row r="18" spans="1:2" x14ac:dyDescent="0.2">
      <c r="A18" s="162" t="s">
        <v>121</v>
      </c>
      <c r="B18" s="163" t="s">
        <v>48</v>
      </c>
    </row>
    <row r="19" spans="1:2" x14ac:dyDescent="0.2">
      <c r="A19" s="162" t="s">
        <v>122</v>
      </c>
      <c r="B19" s="163" t="s">
        <v>49</v>
      </c>
    </row>
    <row r="20" spans="1:2" x14ac:dyDescent="0.2">
      <c r="A20" s="165" t="s">
        <v>274</v>
      </c>
      <c r="B20" s="164" t="s">
        <v>344</v>
      </c>
    </row>
    <row r="21" spans="1:2" x14ac:dyDescent="0.2">
      <c r="A21" s="165" t="s">
        <v>275</v>
      </c>
      <c r="B21" s="164" t="s">
        <v>345</v>
      </c>
    </row>
    <row r="22" spans="1:2" x14ac:dyDescent="0.2">
      <c r="A22" s="162" t="s">
        <v>123</v>
      </c>
      <c r="B22" s="163" t="s">
        <v>44</v>
      </c>
    </row>
    <row r="23" spans="1:2" x14ac:dyDescent="0.2">
      <c r="A23" s="162" t="s">
        <v>124</v>
      </c>
      <c r="B23" s="163" t="s">
        <v>89</v>
      </c>
    </row>
    <row r="24" spans="1:2" x14ac:dyDescent="0.2">
      <c r="A24" s="162" t="s">
        <v>125</v>
      </c>
      <c r="B24" s="163" t="s">
        <v>50</v>
      </c>
    </row>
    <row r="25" spans="1:2" x14ac:dyDescent="0.2">
      <c r="A25" s="162" t="s">
        <v>126</v>
      </c>
      <c r="B25" s="166" t="s">
        <v>355</v>
      </c>
    </row>
    <row r="26" spans="1:2" x14ac:dyDescent="0.2">
      <c r="A26" s="162" t="s">
        <v>127</v>
      </c>
      <c r="B26" s="166" t="s">
        <v>356</v>
      </c>
    </row>
    <row r="27" spans="1:2" x14ac:dyDescent="0.2">
      <c r="A27" s="162" t="s">
        <v>128</v>
      </c>
      <c r="B27" s="166" t="s">
        <v>357</v>
      </c>
    </row>
    <row r="28" spans="1:2" x14ac:dyDescent="0.2">
      <c r="A28" s="162" t="s">
        <v>129</v>
      </c>
      <c r="B28" s="166" t="s">
        <v>358</v>
      </c>
    </row>
    <row r="29" spans="1:2" x14ac:dyDescent="0.2">
      <c r="A29" s="162" t="s">
        <v>248</v>
      </c>
      <c r="B29" s="166" t="s">
        <v>359</v>
      </c>
    </row>
    <row r="30" spans="1:2" x14ac:dyDescent="0.2">
      <c r="A30" s="162" t="s">
        <v>130</v>
      </c>
      <c r="B30" s="163" t="s">
        <v>51</v>
      </c>
    </row>
    <row r="31" spans="1:2" x14ac:dyDescent="0.2">
      <c r="A31" s="162" t="s">
        <v>131</v>
      </c>
      <c r="B31" s="166" t="s">
        <v>360</v>
      </c>
    </row>
    <row r="32" spans="1:2" x14ac:dyDescent="0.2">
      <c r="A32" s="162" t="s">
        <v>132</v>
      </c>
      <c r="B32" s="166" t="s">
        <v>361</v>
      </c>
    </row>
    <row r="33" spans="1:2" x14ac:dyDescent="0.2">
      <c r="A33" s="162" t="s">
        <v>133</v>
      </c>
      <c r="B33" s="166" t="s">
        <v>362</v>
      </c>
    </row>
    <row r="34" spans="1:2" x14ac:dyDescent="0.2">
      <c r="A34" s="162" t="s">
        <v>134</v>
      </c>
      <c r="B34" s="166" t="s">
        <v>363</v>
      </c>
    </row>
    <row r="35" spans="1:2" x14ac:dyDescent="0.2">
      <c r="A35" s="162" t="s">
        <v>247</v>
      </c>
      <c r="B35" s="166" t="s">
        <v>364</v>
      </c>
    </row>
    <row r="36" spans="1:2" x14ac:dyDescent="0.2">
      <c r="A36" s="162" t="s">
        <v>135</v>
      </c>
      <c r="B36" s="163" t="s">
        <v>52</v>
      </c>
    </row>
    <row r="37" spans="1:2" x14ac:dyDescent="0.2">
      <c r="A37" s="162" t="s">
        <v>136</v>
      </c>
      <c r="B37" s="167" t="s">
        <v>249</v>
      </c>
    </row>
    <row r="38" spans="1:2" x14ac:dyDescent="0.2">
      <c r="A38" s="162" t="s">
        <v>137</v>
      </c>
      <c r="B38" s="168" t="s">
        <v>90</v>
      </c>
    </row>
    <row r="39" spans="1:2" x14ac:dyDescent="0.2">
      <c r="A39" s="162" t="s">
        <v>138</v>
      </c>
      <c r="B39" s="168" t="s">
        <v>91</v>
      </c>
    </row>
    <row r="40" spans="1:2" x14ac:dyDescent="0.2">
      <c r="A40" s="162" t="s">
        <v>139</v>
      </c>
      <c r="B40" s="168" t="s">
        <v>53</v>
      </c>
    </row>
    <row r="41" spans="1:2" x14ac:dyDescent="0.2">
      <c r="A41" s="162" t="s">
        <v>140</v>
      </c>
      <c r="B41" s="168" t="s">
        <v>54</v>
      </c>
    </row>
    <row r="42" spans="1:2" x14ac:dyDescent="0.2">
      <c r="A42" s="162" t="s">
        <v>141</v>
      </c>
      <c r="B42" s="168" t="s">
        <v>55</v>
      </c>
    </row>
    <row r="43" spans="1:2" x14ac:dyDescent="0.2">
      <c r="A43" s="162" t="s">
        <v>142</v>
      </c>
      <c r="B43" s="168" t="s">
        <v>56</v>
      </c>
    </row>
    <row r="44" spans="1:2" x14ac:dyDescent="0.2">
      <c r="A44" s="162" t="s">
        <v>143</v>
      </c>
      <c r="B44" s="168" t="s">
        <v>57</v>
      </c>
    </row>
    <row r="45" spans="1:2" x14ac:dyDescent="0.2">
      <c r="A45" s="162" t="s">
        <v>144</v>
      </c>
      <c r="B45" s="168" t="s">
        <v>92</v>
      </c>
    </row>
    <row r="46" spans="1:2" x14ac:dyDescent="0.2">
      <c r="A46" s="162" t="s">
        <v>145</v>
      </c>
      <c r="B46" s="168" t="s">
        <v>365</v>
      </c>
    </row>
    <row r="47" spans="1:2" x14ac:dyDescent="0.2">
      <c r="A47" s="162" t="s">
        <v>147</v>
      </c>
      <c r="B47" s="168" t="s">
        <v>350</v>
      </c>
    </row>
    <row r="48" spans="1:2" x14ac:dyDescent="0.2">
      <c r="A48" s="162" t="s">
        <v>146</v>
      </c>
      <c r="B48" s="168" t="s">
        <v>351</v>
      </c>
    </row>
    <row r="49" spans="1:2" x14ac:dyDescent="0.2">
      <c r="A49" s="162" t="s">
        <v>148</v>
      </c>
      <c r="B49" s="168" t="s">
        <v>352</v>
      </c>
    </row>
    <row r="50" spans="1:2" x14ac:dyDescent="0.2">
      <c r="A50" s="162" t="s">
        <v>149</v>
      </c>
      <c r="B50" s="168" t="s">
        <v>353</v>
      </c>
    </row>
    <row r="51" spans="1:2" x14ac:dyDescent="0.2">
      <c r="A51" s="162" t="s">
        <v>251</v>
      </c>
      <c r="B51" s="168" t="s">
        <v>62</v>
      </c>
    </row>
    <row r="52" spans="1:2" x14ac:dyDescent="0.2">
      <c r="A52" s="162" t="s">
        <v>252</v>
      </c>
      <c r="B52" s="168" t="s">
        <v>63</v>
      </c>
    </row>
    <row r="53" spans="1:2" x14ac:dyDescent="0.2">
      <c r="A53" s="162" t="s">
        <v>255</v>
      </c>
      <c r="B53" s="168" t="s">
        <v>354</v>
      </c>
    </row>
    <row r="54" spans="1:2" x14ac:dyDescent="0.2">
      <c r="A54" s="162" t="s">
        <v>150</v>
      </c>
      <c r="B54" s="168" t="s">
        <v>93</v>
      </c>
    </row>
    <row r="55" spans="1:2" x14ac:dyDescent="0.2">
      <c r="A55" s="162" t="s">
        <v>151</v>
      </c>
      <c r="B55" s="168" t="s">
        <v>107</v>
      </c>
    </row>
    <row r="56" spans="1:2" x14ac:dyDescent="0.2">
      <c r="A56" s="162" t="s">
        <v>152</v>
      </c>
      <c r="B56" s="168" t="s">
        <v>65</v>
      </c>
    </row>
    <row r="57" spans="1:2" x14ac:dyDescent="0.2">
      <c r="A57" s="162" t="s">
        <v>153</v>
      </c>
      <c r="B57" s="168" t="s">
        <v>66</v>
      </c>
    </row>
    <row r="58" spans="1:2" x14ac:dyDescent="0.2">
      <c r="A58" s="162" t="s">
        <v>256</v>
      </c>
      <c r="B58" s="168" t="s">
        <v>257</v>
      </c>
    </row>
    <row r="59" spans="1:2" x14ac:dyDescent="0.2">
      <c r="A59" s="162" t="s">
        <v>154</v>
      </c>
      <c r="B59" s="168" t="s">
        <v>67</v>
      </c>
    </row>
    <row r="60" spans="1:2" x14ac:dyDescent="0.2">
      <c r="A60" s="162" t="s">
        <v>155</v>
      </c>
      <c r="B60" s="168" t="s">
        <v>249</v>
      </c>
    </row>
    <row r="61" spans="1:2" x14ac:dyDescent="0.2">
      <c r="A61" s="162" t="s">
        <v>156</v>
      </c>
      <c r="B61" s="168" t="s">
        <v>52</v>
      </c>
    </row>
    <row r="62" spans="1:2" x14ac:dyDescent="0.2">
      <c r="A62" s="162" t="s">
        <v>157</v>
      </c>
      <c r="B62" s="168" t="s">
        <v>94</v>
      </c>
    </row>
    <row r="63" spans="1:2" x14ac:dyDescent="0.2">
      <c r="A63" s="162" t="s">
        <v>158</v>
      </c>
      <c r="B63" s="168" t="s">
        <v>68</v>
      </c>
    </row>
    <row r="64" spans="1:2" x14ac:dyDescent="0.2">
      <c r="A64" s="162" t="s">
        <v>159</v>
      </c>
      <c r="B64" s="168" t="s">
        <v>69</v>
      </c>
    </row>
    <row r="65" spans="1:2" x14ac:dyDescent="0.2">
      <c r="A65" s="162" t="s">
        <v>160</v>
      </c>
      <c r="B65" s="168" t="s">
        <v>70</v>
      </c>
    </row>
    <row r="66" spans="1:2" x14ac:dyDescent="0.2">
      <c r="A66" s="162"/>
      <c r="B66" s="168" t="s">
        <v>259</v>
      </c>
    </row>
    <row r="67" spans="1:2" x14ac:dyDescent="0.2">
      <c r="A67" s="162" t="s">
        <v>388</v>
      </c>
      <c r="B67" s="168" t="s">
        <v>333</v>
      </c>
    </row>
    <row r="68" spans="1:2" x14ac:dyDescent="0.2">
      <c r="A68" s="162" t="s">
        <v>161</v>
      </c>
      <c r="B68" s="169" t="s">
        <v>366</v>
      </c>
    </row>
    <row r="69" spans="1:2" x14ac:dyDescent="0.2">
      <c r="A69" s="170" t="s">
        <v>162</v>
      </c>
      <c r="B69" s="169" t="s">
        <v>367</v>
      </c>
    </row>
    <row r="70" spans="1:2" x14ac:dyDescent="0.2">
      <c r="A70" s="162"/>
      <c r="B70" s="168" t="s">
        <v>21</v>
      </c>
    </row>
    <row r="71" spans="1:2" x14ac:dyDescent="0.2">
      <c r="A71" s="162"/>
      <c r="B71" s="163" t="s">
        <v>5</v>
      </c>
    </row>
    <row r="72" spans="1:2" x14ac:dyDescent="0.2">
      <c r="A72" s="162" t="s">
        <v>163</v>
      </c>
      <c r="B72" s="168" t="s">
        <v>95</v>
      </c>
    </row>
    <row r="73" spans="1:2" x14ac:dyDescent="0.2">
      <c r="A73" s="162" t="s">
        <v>164</v>
      </c>
      <c r="B73" s="168" t="s">
        <v>96</v>
      </c>
    </row>
    <row r="74" spans="1:2" x14ac:dyDescent="0.2">
      <c r="A74" s="162" t="s">
        <v>165</v>
      </c>
      <c r="B74" s="168" t="s">
        <v>97</v>
      </c>
    </row>
    <row r="75" spans="1:2" x14ac:dyDescent="0.2">
      <c r="A75" s="162" t="s">
        <v>166</v>
      </c>
      <c r="B75" s="168" t="s">
        <v>98</v>
      </c>
    </row>
    <row r="76" spans="1:2" x14ac:dyDescent="0.2">
      <c r="A76" s="162" t="s">
        <v>167</v>
      </c>
      <c r="B76" s="168" t="s">
        <v>99</v>
      </c>
    </row>
    <row r="77" spans="1:2" x14ac:dyDescent="0.2">
      <c r="A77" s="162" t="s">
        <v>168</v>
      </c>
      <c r="B77" s="168" t="s">
        <v>100</v>
      </c>
    </row>
    <row r="78" spans="1:2" x14ac:dyDescent="0.2">
      <c r="A78" s="162" t="s">
        <v>169</v>
      </c>
      <c r="B78" s="168" t="s">
        <v>101</v>
      </c>
    </row>
    <row r="79" spans="1:2" x14ac:dyDescent="0.2">
      <c r="A79" s="162" t="s">
        <v>170</v>
      </c>
      <c r="B79" s="168" t="s">
        <v>260</v>
      </c>
    </row>
    <row r="80" spans="1:2" x14ac:dyDescent="0.2">
      <c r="A80" s="162" t="s">
        <v>171</v>
      </c>
      <c r="B80" s="168" t="s">
        <v>102</v>
      </c>
    </row>
    <row r="81" spans="1:2" x14ac:dyDescent="0.2">
      <c r="A81" s="162" t="s">
        <v>172</v>
      </c>
      <c r="B81" s="168" t="s">
        <v>103</v>
      </c>
    </row>
    <row r="82" spans="1:2" x14ac:dyDescent="0.2">
      <c r="A82" s="162" t="s">
        <v>231</v>
      </c>
      <c r="B82" s="167" t="s">
        <v>261</v>
      </c>
    </row>
    <row r="83" spans="1:2" x14ac:dyDescent="0.2">
      <c r="A83" s="162" t="s">
        <v>173</v>
      </c>
      <c r="B83" s="168" t="s">
        <v>104</v>
      </c>
    </row>
    <row r="84" spans="1:2" x14ac:dyDescent="0.2">
      <c r="A84" s="162" t="s">
        <v>174</v>
      </c>
      <c r="B84" s="168" t="s">
        <v>71</v>
      </c>
    </row>
    <row r="85" spans="1:2" x14ac:dyDescent="0.2">
      <c r="A85" s="162" t="s">
        <v>175</v>
      </c>
      <c r="B85" s="168" t="s">
        <v>72</v>
      </c>
    </row>
    <row r="86" spans="1:2" x14ac:dyDescent="0.2">
      <c r="A86" s="162" t="s">
        <v>176</v>
      </c>
      <c r="B86" s="168" t="s">
        <v>263</v>
      </c>
    </row>
    <row r="87" spans="1:2" x14ac:dyDescent="0.2">
      <c r="A87" s="162" t="s">
        <v>262</v>
      </c>
      <c r="B87" s="168" t="s">
        <v>303</v>
      </c>
    </row>
    <row r="88" spans="1:2" x14ac:dyDescent="0.2">
      <c r="A88" s="162" t="s">
        <v>277</v>
      </c>
      <c r="B88" s="169" t="s">
        <v>285</v>
      </c>
    </row>
    <row r="89" spans="1:2" x14ac:dyDescent="0.2">
      <c r="A89" s="162" t="s">
        <v>278</v>
      </c>
      <c r="B89" s="169" t="s">
        <v>286</v>
      </c>
    </row>
    <row r="90" spans="1:2" x14ac:dyDescent="0.2">
      <c r="A90" s="162" t="s">
        <v>279</v>
      </c>
      <c r="B90" s="169" t="s">
        <v>288</v>
      </c>
    </row>
    <row r="91" spans="1:2" x14ac:dyDescent="0.2">
      <c r="A91" s="162" t="s">
        <v>280</v>
      </c>
      <c r="B91" s="169" t="s">
        <v>289</v>
      </c>
    </row>
    <row r="92" spans="1:2" x14ac:dyDescent="0.2">
      <c r="A92" s="162" t="s">
        <v>281</v>
      </c>
      <c r="B92" s="169" t="s">
        <v>287</v>
      </c>
    </row>
    <row r="93" spans="1:2" x14ac:dyDescent="0.2">
      <c r="A93" s="162" t="s">
        <v>282</v>
      </c>
      <c r="B93" s="169" t="s">
        <v>290</v>
      </c>
    </row>
    <row r="94" spans="1:2" x14ac:dyDescent="0.2">
      <c r="A94" s="162" t="s">
        <v>283</v>
      </c>
      <c r="B94" s="169" t="s">
        <v>291</v>
      </c>
    </row>
    <row r="95" spans="1:2" x14ac:dyDescent="0.2">
      <c r="A95" s="162" t="s">
        <v>284</v>
      </c>
      <c r="B95" s="169" t="s">
        <v>303</v>
      </c>
    </row>
    <row r="96" spans="1:2" x14ac:dyDescent="0.2">
      <c r="A96" s="162" t="s">
        <v>177</v>
      </c>
      <c r="B96" s="168" t="s">
        <v>105</v>
      </c>
    </row>
    <row r="97" spans="1:2" x14ac:dyDescent="0.2">
      <c r="A97" s="162" t="s">
        <v>178</v>
      </c>
      <c r="B97" s="167" t="s">
        <v>106</v>
      </c>
    </row>
    <row r="98" spans="1:2" x14ac:dyDescent="0.2">
      <c r="A98" s="162" t="s">
        <v>179</v>
      </c>
      <c r="B98" s="167" t="s">
        <v>73</v>
      </c>
    </row>
    <row r="99" spans="1:2" x14ac:dyDescent="0.2">
      <c r="A99" s="162" t="s">
        <v>180</v>
      </c>
      <c r="B99" s="167" t="s">
        <v>74</v>
      </c>
    </row>
    <row r="100" spans="1:2" x14ac:dyDescent="0.2">
      <c r="A100" s="162" t="s">
        <v>181</v>
      </c>
      <c r="B100" s="167" t="s">
        <v>75</v>
      </c>
    </row>
    <row r="101" spans="1:2" x14ac:dyDescent="0.2">
      <c r="A101" s="162" t="s">
        <v>182</v>
      </c>
      <c r="B101" s="167" t="s">
        <v>76</v>
      </c>
    </row>
    <row r="102" spans="1:2" x14ac:dyDescent="0.2">
      <c r="A102" s="162" t="s">
        <v>183</v>
      </c>
      <c r="B102" s="167" t="s">
        <v>77</v>
      </c>
    </row>
    <row r="103" spans="1:2" x14ac:dyDescent="0.2">
      <c r="A103" s="162" t="s">
        <v>184</v>
      </c>
      <c r="B103" s="167" t="s">
        <v>57</v>
      </c>
    </row>
    <row r="104" spans="1:2" x14ac:dyDescent="0.2">
      <c r="A104" s="162" t="s">
        <v>185</v>
      </c>
      <c r="B104" s="167" t="s">
        <v>78</v>
      </c>
    </row>
    <row r="105" spans="1:2" x14ac:dyDescent="0.2">
      <c r="A105" s="162" t="s">
        <v>186</v>
      </c>
      <c r="B105" s="167" t="s">
        <v>79</v>
      </c>
    </row>
    <row r="106" spans="1:2" x14ac:dyDescent="0.2">
      <c r="A106" s="162" t="s">
        <v>187</v>
      </c>
      <c r="B106" s="167" t="s">
        <v>224</v>
      </c>
    </row>
    <row r="107" spans="1:2" x14ac:dyDescent="0.2">
      <c r="A107" s="162" t="s">
        <v>198</v>
      </c>
      <c r="B107" s="169" t="s">
        <v>368</v>
      </c>
    </row>
    <row r="108" spans="1:2" x14ac:dyDescent="0.2">
      <c r="A108" s="162" t="s">
        <v>199</v>
      </c>
      <c r="B108" s="169" t="s">
        <v>369</v>
      </c>
    </row>
    <row r="109" spans="1:2" x14ac:dyDescent="0.2">
      <c r="A109" s="162" t="s">
        <v>188</v>
      </c>
      <c r="B109" s="167" t="s">
        <v>80</v>
      </c>
    </row>
    <row r="110" spans="1:2" x14ac:dyDescent="0.2">
      <c r="A110" s="162" t="s">
        <v>200</v>
      </c>
      <c r="B110" s="169" t="s">
        <v>370</v>
      </c>
    </row>
    <row r="111" spans="1:2" x14ac:dyDescent="0.2">
      <c r="A111" s="162" t="s">
        <v>201</v>
      </c>
      <c r="B111" s="169" t="s">
        <v>371</v>
      </c>
    </row>
    <row r="112" spans="1:2" x14ac:dyDescent="0.2">
      <c r="A112" s="162" t="s">
        <v>189</v>
      </c>
      <c r="B112" s="167" t="s">
        <v>81</v>
      </c>
    </row>
    <row r="113" spans="1:2" x14ac:dyDescent="0.2">
      <c r="A113" s="162" t="s">
        <v>202</v>
      </c>
      <c r="B113" s="169" t="s">
        <v>372</v>
      </c>
    </row>
    <row r="114" spans="1:2" x14ac:dyDescent="0.2">
      <c r="A114" s="162" t="s">
        <v>203</v>
      </c>
      <c r="B114" s="169" t="s">
        <v>373</v>
      </c>
    </row>
    <row r="115" spans="1:2" x14ac:dyDescent="0.2">
      <c r="A115" s="162" t="s">
        <v>266</v>
      </c>
      <c r="B115" s="167" t="s">
        <v>264</v>
      </c>
    </row>
    <row r="116" spans="1:2" x14ac:dyDescent="0.2">
      <c r="A116" s="162" t="s">
        <v>267</v>
      </c>
      <c r="B116" s="169" t="s">
        <v>374</v>
      </c>
    </row>
    <row r="117" spans="1:2" x14ac:dyDescent="0.2">
      <c r="A117" s="162" t="s">
        <v>268</v>
      </c>
      <c r="B117" s="169" t="s">
        <v>375</v>
      </c>
    </row>
    <row r="118" spans="1:2" x14ac:dyDescent="0.2">
      <c r="A118" s="162" t="s">
        <v>190</v>
      </c>
      <c r="B118" s="167" t="s">
        <v>82</v>
      </c>
    </row>
    <row r="119" spans="1:2" x14ac:dyDescent="0.2">
      <c r="A119" s="162" t="s">
        <v>191</v>
      </c>
      <c r="B119" s="167" t="s">
        <v>83</v>
      </c>
    </row>
    <row r="120" spans="1:2" x14ac:dyDescent="0.2">
      <c r="A120" s="162" t="s">
        <v>192</v>
      </c>
      <c r="B120" s="167" t="s">
        <v>84</v>
      </c>
    </row>
    <row r="121" spans="1:2" x14ac:dyDescent="0.2">
      <c r="A121" s="162" t="s">
        <v>331</v>
      </c>
      <c r="B121" s="169" t="s">
        <v>376</v>
      </c>
    </row>
    <row r="122" spans="1:2" x14ac:dyDescent="0.2">
      <c r="A122" s="162" t="s">
        <v>225</v>
      </c>
      <c r="B122" s="169" t="s">
        <v>377</v>
      </c>
    </row>
    <row r="123" spans="1:2" x14ac:dyDescent="0.2">
      <c r="A123" s="162" t="s">
        <v>226</v>
      </c>
      <c r="B123" s="169" t="s">
        <v>378</v>
      </c>
    </row>
    <row r="124" spans="1:2" x14ac:dyDescent="0.2">
      <c r="A124" s="162"/>
      <c r="B124" s="167" t="s">
        <v>259</v>
      </c>
    </row>
    <row r="125" spans="1:2" x14ac:dyDescent="0.2">
      <c r="A125" s="162" t="s">
        <v>389</v>
      </c>
      <c r="B125" s="167" t="s">
        <v>332</v>
      </c>
    </row>
    <row r="126" spans="1:2" x14ac:dyDescent="0.2">
      <c r="A126" s="162" t="s">
        <v>193</v>
      </c>
      <c r="B126" s="169" t="s">
        <v>379</v>
      </c>
    </row>
    <row r="127" spans="1:2" x14ac:dyDescent="0.2">
      <c r="A127" s="162" t="s">
        <v>194</v>
      </c>
      <c r="B127" s="169" t="s">
        <v>380</v>
      </c>
    </row>
    <row r="128" spans="1:2" x14ac:dyDescent="0.2">
      <c r="A128" s="171"/>
      <c r="B128" s="167" t="s">
        <v>25</v>
      </c>
    </row>
    <row r="129" spans="1:2" x14ac:dyDescent="0.2">
      <c r="A129" s="162" t="s">
        <v>346</v>
      </c>
      <c r="B129" s="172" t="s">
        <v>346</v>
      </c>
    </row>
    <row r="130" spans="1:2" x14ac:dyDescent="0.2">
      <c r="B130" s="174"/>
    </row>
    <row r="131" spans="1:2" x14ac:dyDescent="0.2">
      <c r="B131" s="174"/>
    </row>
    <row r="132" spans="1:2" x14ac:dyDescent="0.2">
      <c r="B132" s="174"/>
    </row>
    <row r="133" spans="1:2" x14ac:dyDescent="0.2">
      <c r="B133" s="174"/>
    </row>
    <row r="134" spans="1:2" x14ac:dyDescent="0.2">
      <c r="B134" s="174"/>
    </row>
    <row r="135" spans="1:2" x14ac:dyDescent="0.2">
      <c r="B135" s="174"/>
    </row>
    <row r="136" spans="1:2" x14ac:dyDescent="0.2">
      <c r="B136" s="174"/>
    </row>
    <row r="137" spans="1:2" x14ac:dyDescent="0.2">
      <c r="B137" s="174"/>
    </row>
    <row r="138" spans="1:2" x14ac:dyDescent="0.2">
      <c r="B138" s="174"/>
    </row>
    <row r="139" spans="1:2" x14ac:dyDescent="0.2">
      <c r="B139" s="174"/>
    </row>
    <row r="140" spans="1:2" x14ac:dyDescent="0.2">
      <c r="B140" s="174"/>
    </row>
    <row r="141" spans="1:2" x14ac:dyDescent="0.2">
      <c r="B141" s="174"/>
    </row>
    <row r="142" spans="1:2" x14ac:dyDescent="0.2">
      <c r="B142" s="174"/>
    </row>
    <row r="143" spans="1:2" x14ac:dyDescent="0.2">
      <c r="B143" s="174"/>
    </row>
    <row r="144" spans="1:2" x14ac:dyDescent="0.2">
      <c r="B144" s="174"/>
    </row>
    <row r="145" spans="2:2" x14ac:dyDescent="0.2">
      <c r="B145" s="174"/>
    </row>
    <row r="146" spans="2:2" x14ac:dyDescent="0.2">
      <c r="B146" s="174"/>
    </row>
    <row r="147" spans="2:2" x14ac:dyDescent="0.2">
      <c r="B147" s="174"/>
    </row>
    <row r="148" spans="2:2" x14ac:dyDescent="0.2">
      <c r="B148" s="174"/>
    </row>
    <row r="149" spans="2:2" x14ac:dyDescent="0.2">
      <c r="B149" s="174"/>
    </row>
    <row r="150" spans="2:2" x14ac:dyDescent="0.2">
      <c r="B150" s="174"/>
    </row>
    <row r="151" spans="2:2" x14ac:dyDescent="0.2">
      <c r="B151" s="174"/>
    </row>
    <row r="152" spans="2:2" x14ac:dyDescent="0.2">
      <c r="B152" s="174"/>
    </row>
    <row r="153" spans="2:2" x14ac:dyDescent="0.2">
      <c r="B153" s="174"/>
    </row>
    <row r="154" spans="2:2" x14ac:dyDescent="0.2">
      <c r="B154" s="174"/>
    </row>
    <row r="155" spans="2:2" x14ac:dyDescent="0.2">
      <c r="B155" s="174"/>
    </row>
    <row r="156" spans="2:2" x14ac:dyDescent="0.2">
      <c r="B156" s="174"/>
    </row>
    <row r="157" spans="2:2" x14ac:dyDescent="0.2">
      <c r="B157" s="174"/>
    </row>
    <row r="158" spans="2:2" x14ac:dyDescent="0.2">
      <c r="B158" s="174"/>
    </row>
    <row r="159" spans="2:2" x14ac:dyDescent="0.2">
      <c r="B159" s="174"/>
    </row>
    <row r="160" spans="2:2" x14ac:dyDescent="0.2">
      <c r="B160" s="174"/>
    </row>
    <row r="161" spans="2:2" x14ac:dyDescent="0.2">
      <c r="B161" s="174"/>
    </row>
    <row r="162" spans="2:2" x14ac:dyDescent="0.2">
      <c r="B162" s="174"/>
    </row>
    <row r="163" spans="2:2" x14ac:dyDescent="0.2">
      <c r="B163" s="174"/>
    </row>
    <row r="164" spans="2:2" x14ac:dyDescent="0.2">
      <c r="B164" s="174"/>
    </row>
    <row r="165" spans="2:2" x14ac:dyDescent="0.2">
      <c r="B165" s="174"/>
    </row>
    <row r="166" spans="2:2" x14ac:dyDescent="0.2">
      <c r="B166" s="174"/>
    </row>
    <row r="167" spans="2:2" x14ac:dyDescent="0.2">
      <c r="B167" s="174"/>
    </row>
    <row r="168" spans="2:2" x14ac:dyDescent="0.2">
      <c r="B168" s="174"/>
    </row>
    <row r="169" spans="2:2" x14ac:dyDescent="0.2">
      <c r="B169" s="174"/>
    </row>
    <row r="170" spans="2:2" x14ac:dyDescent="0.2">
      <c r="B170" s="174"/>
    </row>
    <row r="171" spans="2:2" x14ac:dyDescent="0.2">
      <c r="B171" s="174"/>
    </row>
    <row r="172" spans="2:2" x14ac:dyDescent="0.2">
      <c r="B172" s="174"/>
    </row>
    <row r="173" spans="2:2" x14ac:dyDescent="0.2">
      <c r="B173" s="174"/>
    </row>
    <row r="174" spans="2:2" x14ac:dyDescent="0.2">
      <c r="B174" s="174"/>
    </row>
    <row r="175" spans="2:2" x14ac:dyDescent="0.2">
      <c r="B175" s="174"/>
    </row>
    <row r="176" spans="2:2" x14ac:dyDescent="0.2">
      <c r="B176" s="174"/>
    </row>
    <row r="177" spans="2:2" x14ac:dyDescent="0.2">
      <c r="B177" s="174"/>
    </row>
    <row r="178" spans="2:2" x14ac:dyDescent="0.2">
      <c r="B178" s="174"/>
    </row>
    <row r="179" spans="2:2" x14ac:dyDescent="0.2">
      <c r="B179" s="174"/>
    </row>
    <row r="180" spans="2:2" x14ac:dyDescent="0.2">
      <c r="B180" s="174"/>
    </row>
    <row r="181" spans="2:2" x14ac:dyDescent="0.2">
      <c r="B181" s="174"/>
    </row>
    <row r="182" spans="2:2" x14ac:dyDescent="0.2">
      <c r="B182" s="174"/>
    </row>
    <row r="183" spans="2:2" x14ac:dyDescent="0.2">
      <c r="B183" s="174"/>
    </row>
    <row r="184" spans="2:2" x14ac:dyDescent="0.2">
      <c r="B184" s="174"/>
    </row>
    <row r="185" spans="2:2" x14ac:dyDescent="0.2">
      <c r="B185" s="174"/>
    </row>
    <row r="186" spans="2:2" x14ac:dyDescent="0.2">
      <c r="B186" s="174"/>
    </row>
    <row r="187" spans="2:2" x14ac:dyDescent="0.2">
      <c r="B187" s="174"/>
    </row>
    <row r="188" spans="2:2" x14ac:dyDescent="0.2">
      <c r="B188" s="174"/>
    </row>
    <row r="189" spans="2:2" x14ac:dyDescent="0.2">
      <c r="B189" s="174"/>
    </row>
    <row r="190" spans="2:2" x14ac:dyDescent="0.2">
      <c r="B190" s="174"/>
    </row>
    <row r="191" spans="2:2" x14ac:dyDescent="0.2">
      <c r="B191" s="174"/>
    </row>
    <row r="192" spans="2:2" x14ac:dyDescent="0.2">
      <c r="B192" s="174"/>
    </row>
    <row r="193" spans="2:2" x14ac:dyDescent="0.2">
      <c r="B193" s="174"/>
    </row>
    <row r="194" spans="2:2" x14ac:dyDescent="0.2">
      <c r="B194" s="174"/>
    </row>
    <row r="195" spans="2:2" x14ac:dyDescent="0.2">
      <c r="B195" s="174"/>
    </row>
    <row r="196" spans="2:2" x14ac:dyDescent="0.2">
      <c r="B196" s="174"/>
    </row>
    <row r="197" spans="2:2" x14ac:dyDescent="0.2">
      <c r="B197" s="174"/>
    </row>
    <row r="198" spans="2:2" x14ac:dyDescent="0.2">
      <c r="B198" s="174"/>
    </row>
    <row r="199" spans="2:2" x14ac:dyDescent="0.2">
      <c r="B199" s="174"/>
    </row>
    <row r="200" spans="2:2" x14ac:dyDescent="0.2">
      <c r="B200" s="174"/>
    </row>
    <row r="201" spans="2:2" x14ac:dyDescent="0.2">
      <c r="B201" s="174"/>
    </row>
    <row r="202" spans="2:2" x14ac:dyDescent="0.2">
      <c r="B202" s="174"/>
    </row>
    <row r="203" spans="2:2" x14ac:dyDescent="0.2">
      <c r="B203" s="174"/>
    </row>
    <row r="204" spans="2:2" x14ac:dyDescent="0.2">
      <c r="B204" s="174"/>
    </row>
    <row r="205" spans="2:2" x14ac:dyDescent="0.2">
      <c r="B205" s="174"/>
    </row>
    <row r="206" spans="2:2" x14ac:dyDescent="0.2">
      <c r="B206" s="174"/>
    </row>
    <row r="207" spans="2:2" x14ac:dyDescent="0.2">
      <c r="B207" s="174"/>
    </row>
    <row r="208" spans="2:2" x14ac:dyDescent="0.2">
      <c r="B208" s="174"/>
    </row>
    <row r="209" spans="2:2" x14ac:dyDescent="0.2">
      <c r="B209" s="174"/>
    </row>
    <row r="210" spans="2:2" x14ac:dyDescent="0.2">
      <c r="B210" s="174"/>
    </row>
    <row r="211" spans="2:2" x14ac:dyDescent="0.2">
      <c r="B211" s="174"/>
    </row>
    <row r="212" spans="2:2" x14ac:dyDescent="0.2">
      <c r="B212" s="174"/>
    </row>
    <row r="213" spans="2:2" x14ac:dyDescent="0.2">
      <c r="B213" s="174"/>
    </row>
    <row r="214" spans="2:2" x14ac:dyDescent="0.2">
      <c r="B214" s="174"/>
    </row>
    <row r="215" spans="2:2" x14ac:dyDescent="0.2">
      <c r="B215" s="174"/>
    </row>
    <row r="216" spans="2:2" x14ac:dyDescent="0.2">
      <c r="B216" s="174"/>
    </row>
    <row r="217" spans="2:2" x14ac:dyDescent="0.2">
      <c r="B217" s="174"/>
    </row>
    <row r="218" spans="2:2" x14ac:dyDescent="0.2">
      <c r="B218" s="174"/>
    </row>
    <row r="219" spans="2:2" x14ac:dyDescent="0.2">
      <c r="B219" s="174"/>
    </row>
    <row r="220" spans="2:2" x14ac:dyDescent="0.2">
      <c r="B220" s="174"/>
    </row>
    <row r="221" spans="2:2" x14ac:dyDescent="0.2">
      <c r="B221" s="174"/>
    </row>
    <row r="222" spans="2:2" x14ac:dyDescent="0.2">
      <c r="B222" s="174"/>
    </row>
    <row r="223" spans="2:2" x14ac:dyDescent="0.2">
      <c r="B223" s="174"/>
    </row>
    <row r="224" spans="2:2" x14ac:dyDescent="0.2">
      <c r="B224" s="174"/>
    </row>
    <row r="225" spans="2:2" x14ac:dyDescent="0.2">
      <c r="B225" s="174"/>
    </row>
    <row r="226" spans="2:2" x14ac:dyDescent="0.2">
      <c r="B226" s="174"/>
    </row>
    <row r="227" spans="2:2" x14ac:dyDescent="0.2">
      <c r="B227" s="174"/>
    </row>
    <row r="228" spans="2:2" x14ac:dyDescent="0.2">
      <c r="B228" s="174"/>
    </row>
    <row r="229" spans="2:2" x14ac:dyDescent="0.2">
      <c r="B229" s="174"/>
    </row>
    <row r="230" spans="2:2" x14ac:dyDescent="0.2">
      <c r="B230" s="174"/>
    </row>
    <row r="231" spans="2:2" x14ac:dyDescent="0.2">
      <c r="B231" s="174"/>
    </row>
    <row r="232" spans="2:2" x14ac:dyDescent="0.2">
      <c r="B232" s="174"/>
    </row>
    <row r="233" spans="2:2" x14ac:dyDescent="0.2">
      <c r="B233" s="174"/>
    </row>
    <row r="234" spans="2:2" x14ac:dyDescent="0.2">
      <c r="B234" s="174"/>
    </row>
    <row r="235" spans="2:2" x14ac:dyDescent="0.2">
      <c r="B235" s="174"/>
    </row>
    <row r="236" spans="2:2" x14ac:dyDescent="0.2">
      <c r="B236" s="174"/>
    </row>
    <row r="237" spans="2:2" x14ac:dyDescent="0.2">
      <c r="B237" s="174"/>
    </row>
    <row r="238" spans="2:2" x14ac:dyDescent="0.2">
      <c r="B238" s="174"/>
    </row>
    <row r="239" spans="2:2" x14ac:dyDescent="0.2">
      <c r="B239" s="174"/>
    </row>
    <row r="240" spans="2:2" x14ac:dyDescent="0.2">
      <c r="B240" s="174"/>
    </row>
    <row r="241" spans="2:2" x14ac:dyDescent="0.2">
      <c r="B241" s="174"/>
    </row>
    <row r="242" spans="2:2" x14ac:dyDescent="0.2">
      <c r="B242" s="174"/>
    </row>
    <row r="243" spans="2:2" x14ac:dyDescent="0.2">
      <c r="B243" s="174"/>
    </row>
    <row r="244" spans="2:2" x14ac:dyDescent="0.2">
      <c r="B244" s="174"/>
    </row>
    <row r="245" spans="2:2" x14ac:dyDescent="0.2">
      <c r="B245" s="174"/>
    </row>
    <row r="246" spans="2:2" x14ac:dyDescent="0.2">
      <c r="B246" s="174"/>
    </row>
    <row r="247" spans="2:2" x14ac:dyDescent="0.2">
      <c r="B247" s="174"/>
    </row>
    <row r="248" spans="2:2" x14ac:dyDescent="0.2">
      <c r="B248" s="174"/>
    </row>
    <row r="249" spans="2:2" x14ac:dyDescent="0.2">
      <c r="B249" s="174"/>
    </row>
    <row r="250" spans="2:2" x14ac:dyDescent="0.2">
      <c r="B250" s="174"/>
    </row>
    <row r="251" spans="2:2" x14ac:dyDescent="0.2">
      <c r="B251" s="174"/>
    </row>
    <row r="252" spans="2:2" x14ac:dyDescent="0.2">
      <c r="B252" s="174"/>
    </row>
    <row r="253" spans="2:2" x14ac:dyDescent="0.2">
      <c r="B253" s="174"/>
    </row>
    <row r="254" spans="2:2" x14ac:dyDescent="0.2">
      <c r="B254" s="174"/>
    </row>
    <row r="255" spans="2:2" x14ac:dyDescent="0.2">
      <c r="B255" s="174"/>
    </row>
    <row r="256" spans="2:2" x14ac:dyDescent="0.2">
      <c r="B256" s="174"/>
    </row>
    <row r="257" spans="2:2" x14ac:dyDescent="0.2">
      <c r="B257" s="174"/>
    </row>
    <row r="258" spans="2:2" x14ac:dyDescent="0.2">
      <c r="B258" s="174"/>
    </row>
    <row r="259" spans="2:2" x14ac:dyDescent="0.2">
      <c r="B259" s="174"/>
    </row>
    <row r="260" spans="2:2" x14ac:dyDescent="0.2">
      <c r="B260" s="174"/>
    </row>
    <row r="261" spans="2:2" x14ac:dyDescent="0.2">
      <c r="B261" s="174"/>
    </row>
    <row r="262" spans="2:2" x14ac:dyDescent="0.2">
      <c r="B262" s="174"/>
    </row>
    <row r="263" spans="2:2" x14ac:dyDescent="0.2">
      <c r="B263" s="174"/>
    </row>
    <row r="264" spans="2:2" x14ac:dyDescent="0.2">
      <c r="B264" s="174"/>
    </row>
    <row r="265" spans="2:2" x14ac:dyDescent="0.2">
      <c r="B265" s="174"/>
    </row>
    <row r="266" spans="2:2" x14ac:dyDescent="0.2">
      <c r="B266" s="174"/>
    </row>
    <row r="267" spans="2:2" x14ac:dyDescent="0.2">
      <c r="B267" s="174"/>
    </row>
    <row r="268" spans="2:2" x14ac:dyDescent="0.2">
      <c r="B268" s="174"/>
    </row>
    <row r="269" spans="2:2" x14ac:dyDescent="0.2">
      <c r="B269" s="174"/>
    </row>
    <row r="270" spans="2:2" x14ac:dyDescent="0.2">
      <c r="B270" s="174"/>
    </row>
    <row r="271" spans="2:2" x14ac:dyDescent="0.2">
      <c r="B271" s="174"/>
    </row>
    <row r="272" spans="2:2" x14ac:dyDescent="0.2">
      <c r="B272" s="174"/>
    </row>
    <row r="273" spans="2:2" x14ac:dyDescent="0.2">
      <c r="B273" s="174"/>
    </row>
    <row r="274" spans="2:2" x14ac:dyDescent="0.2">
      <c r="B274" s="174"/>
    </row>
    <row r="275" spans="2:2" x14ac:dyDescent="0.2">
      <c r="B275" s="174"/>
    </row>
    <row r="276" spans="2:2" x14ac:dyDescent="0.2">
      <c r="B276" s="174"/>
    </row>
    <row r="277" spans="2:2" x14ac:dyDescent="0.2">
      <c r="B277" s="174"/>
    </row>
    <row r="278" spans="2:2" x14ac:dyDescent="0.2">
      <c r="B278" s="174"/>
    </row>
    <row r="279" spans="2:2" x14ac:dyDescent="0.2">
      <c r="B279" s="174"/>
    </row>
    <row r="280" spans="2:2" x14ac:dyDescent="0.2">
      <c r="B280" s="174"/>
    </row>
    <row r="281" spans="2:2" x14ac:dyDescent="0.2">
      <c r="B281" s="174"/>
    </row>
    <row r="282" spans="2:2" x14ac:dyDescent="0.2">
      <c r="B282" s="174"/>
    </row>
    <row r="283" spans="2:2" x14ac:dyDescent="0.2">
      <c r="B283" s="174"/>
    </row>
    <row r="284" spans="2:2" x14ac:dyDescent="0.2">
      <c r="B284" s="174"/>
    </row>
    <row r="285" spans="2:2" x14ac:dyDescent="0.2">
      <c r="B285" s="174"/>
    </row>
    <row r="286" spans="2:2" x14ac:dyDescent="0.2">
      <c r="B286" s="174"/>
    </row>
    <row r="287" spans="2:2" x14ac:dyDescent="0.2">
      <c r="B287" s="174"/>
    </row>
    <row r="288" spans="2:2" x14ac:dyDescent="0.2">
      <c r="B288" s="174"/>
    </row>
    <row r="289" spans="2:2" x14ac:dyDescent="0.2">
      <c r="B289" s="174"/>
    </row>
    <row r="290" spans="2:2" x14ac:dyDescent="0.2">
      <c r="B290" s="174"/>
    </row>
    <row r="291" spans="2:2" x14ac:dyDescent="0.2">
      <c r="B291" s="174"/>
    </row>
    <row r="292" spans="2:2" x14ac:dyDescent="0.2">
      <c r="B292" s="174"/>
    </row>
    <row r="293" spans="2:2" x14ac:dyDescent="0.2">
      <c r="B293" s="174"/>
    </row>
    <row r="294" spans="2:2" x14ac:dyDescent="0.2">
      <c r="B294" s="174"/>
    </row>
    <row r="295" spans="2:2" x14ac:dyDescent="0.2">
      <c r="B295" s="174"/>
    </row>
    <row r="296" spans="2:2" x14ac:dyDescent="0.2">
      <c r="B296" s="174"/>
    </row>
    <row r="297" spans="2:2" x14ac:dyDescent="0.2">
      <c r="B297" s="174"/>
    </row>
    <row r="298" spans="2:2" x14ac:dyDescent="0.2">
      <c r="B298" s="174"/>
    </row>
    <row r="299" spans="2:2" x14ac:dyDescent="0.2">
      <c r="B299" s="174"/>
    </row>
    <row r="300" spans="2:2" x14ac:dyDescent="0.2">
      <c r="B300" s="174"/>
    </row>
    <row r="301" spans="2:2" x14ac:dyDescent="0.2">
      <c r="B301" s="174"/>
    </row>
    <row r="302" spans="2:2" x14ac:dyDescent="0.2">
      <c r="B302" s="174"/>
    </row>
    <row r="303" spans="2:2" x14ac:dyDescent="0.2">
      <c r="B303" s="174"/>
    </row>
    <row r="304" spans="2:2" x14ac:dyDescent="0.2">
      <c r="B304" s="174"/>
    </row>
    <row r="305" spans="2:2" x14ac:dyDescent="0.2">
      <c r="B305" s="174"/>
    </row>
    <row r="306" spans="2:2" x14ac:dyDescent="0.2">
      <c r="B306" s="174"/>
    </row>
    <row r="307" spans="2:2" x14ac:dyDescent="0.2">
      <c r="B307" s="174"/>
    </row>
    <row r="308" spans="2:2" x14ac:dyDescent="0.2">
      <c r="B308" s="174"/>
    </row>
    <row r="309" spans="2:2" x14ac:dyDescent="0.2">
      <c r="B309" s="174"/>
    </row>
    <row r="310" spans="2:2" x14ac:dyDescent="0.2">
      <c r="B310" s="174"/>
    </row>
    <row r="311" spans="2:2" x14ac:dyDescent="0.2">
      <c r="B311" s="174"/>
    </row>
    <row r="312" spans="2:2" x14ac:dyDescent="0.2">
      <c r="B312" s="174"/>
    </row>
    <row r="313" spans="2:2" x14ac:dyDescent="0.2">
      <c r="B313" s="174"/>
    </row>
    <row r="314" spans="2:2" x14ac:dyDescent="0.2">
      <c r="B314" s="174"/>
    </row>
    <row r="315" spans="2:2" x14ac:dyDescent="0.2">
      <c r="B315" s="174"/>
    </row>
    <row r="316" spans="2:2" x14ac:dyDescent="0.2">
      <c r="B316" s="174"/>
    </row>
    <row r="317" spans="2:2" x14ac:dyDescent="0.2">
      <c r="B317" s="174"/>
    </row>
    <row r="318" spans="2:2" x14ac:dyDescent="0.2">
      <c r="B318" s="174"/>
    </row>
    <row r="319" spans="2:2" x14ac:dyDescent="0.2">
      <c r="B319" s="174"/>
    </row>
    <row r="320" spans="2:2" x14ac:dyDescent="0.2">
      <c r="B320" s="174"/>
    </row>
    <row r="321" spans="2:2" x14ac:dyDescent="0.2">
      <c r="B321" s="174"/>
    </row>
    <row r="322" spans="2:2" x14ac:dyDescent="0.2">
      <c r="B322" s="174"/>
    </row>
    <row r="323" spans="2:2" x14ac:dyDescent="0.2">
      <c r="B323" s="174"/>
    </row>
    <row r="324" spans="2:2" x14ac:dyDescent="0.2">
      <c r="B324" s="174"/>
    </row>
    <row r="325" spans="2:2" x14ac:dyDescent="0.2">
      <c r="B325" s="174"/>
    </row>
    <row r="326" spans="2:2" x14ac:dyDescent="0.2">
      <c r="B326" s="174"/>
    </row>
    <row r="327" spans="2:2" x14ac:dyDescent="0.2">
      <c r="B327" s="174"/>
    </row>
    <row r="328" spans="2:2" x14ac:dyDescent="0.2">
      <c r="B328" s="174"/>
    </row>
    <row r="329" spans="2:2" x14ac:dyDescent="0.2">
      <c r="B329" s="174"/>
    </row>
    <row r="330" spans="2:2" x14ac:dyDescent="0.2">
      <c r="B330" s="174"/>
    </row>
    <row r="331" spans="2:2" x14ac:dyDescent="0.2">
      <c r="B331" s="174"/>
    </row>
    <row r="332" spans="2:2" x14ac:dyDescent="0.2">
      <c r="B332" s="174"/>
    </row>
    <row r="333" spans="2:2" x14ac:dyDescent="0.2">
      <c r="B333" s="174"/>
    </row>
    <row r="334" spans="2:2" x14ac:dyDescent="0.2">
      <c r="B334" s="174"/>
    </row>
    <row r="335" spans="2:2" x14ac:dyDescent="0.2">
      <c r="B335" s="174"/>
    </row>
    <row r="336" spans="2:2" x14ac:dyDescent="0.2">
      <c r="B336" s="174"/>
    </row>
    <row r="337" spans="2:2" x14ac:dyDescent="0.2">
      <c r="B337" s="174"/>
    </row>
    <row r="338" spans="2:2" x14ac:dyDescent="0.2">
      <c r="B338" s="174"/>
    </row>
    <row r="339" spans="2:2" x14ac:dyDescent="0.2">
      <c r="B339" s="174"/>
    </row>
    <row r="340" spans="2:2" x14ac:dyDescent="0.2">
      <c r="B340" s="174"/>
    </row>
    <row r="341" spans="2:2" x14ac:dyDescent="0.2">
      <c r="B341" s="174"/>
    </row>
    <row r="342" spans="2:2" x14ac:dyDescent="0.2">
      <c r="B342" s="174"/>
    </row>
    <row r="343" spans="2:2" x14ac:dyDescent="0.2">
      <c r="B343" s="174"/>
    </row>
    <row r="344" spans="2:2" x14ac:dyDescent="0.2">
      <c r="B344" s="174"/>
    </row>
    <row r="345" spans="2:2" x14ac:dyDescent="0.2">
      <c r="B345" s="174"/>
    </row>
    <row r="346" spans="2:2" x14ac:dyDescent="0.2">
      <c r="B346" s="174"/>
    </row>
    <row r="347" spans="2:2" x14ac:dyDescent="0.2">
      <c r="B347" s="174"/>
    </row>
    <row r="348" spans="2:2" x14ac:dyDescent="0.2">
      <c r="B348" s="174"/>
    </row>
    <row r="349" spans="2:2" x14ac:dyDescent="0.2">
      <c r="B349" s="174"/>
    </row>
    <row r="350" spans="2:2" x14ac:dyDescent="0.2">
      <c r="B350" s="174"/>
    </row>
    <row r="351" spans="2:2" x14ac:dyDescent="0.2">
      <c r="B351" s="174"/>
    </row>
    <row r="352" spans="2:2" x14ac:dyDescent="0.2">
      <c r="B352" s="174"/>
    </row>
    <row r="353" spans="2:2" x14ac:dyDescent="0.2">
      <c r="B353" s="174"/>
    </row>
    <row r="354" spans="2:2" x14ac:dyDescent="0.2">
      <c r="B354" s="174"/>
    </row>
    <row r="355" spans="2:2" x14ac:dyDescent="0.2">
      <c r="B355" s="174"/>
    </row>
    <row r="356" spans="2:2" x14ac:dyDescent="0.2">
      <c r="B356" s="174"/>
    </row>
    <row r="357" spans="2:2" x14ac:dyDescent="0.2">
      <c r="B357" s="174"/>
    </row>
    <row r="358" spans="2:2" x14ac:dyDescent="0.2">
      <c r="B358" s="174"/>
    </row>
    <row r="359" spans="2:2" x14ac:dyDescent="0.2">
      <c r="B359" s="174"/>
    </row>
    <row r="360" spans="2:2" x14ac:dyDescent="0.2">
      <c r="B360" s="174"/>
    </row>
    <row r="361" spans="2:2" x14ac:dyDescent="0.2">
      <c r="B361" s="174"/>
    </row>
    <row r="362" spans="2:2" x14ac:dyDescent="0.2">
      <c r="B362" s="174"/>
    </row>
    <row r="363" spans="2:2" x14ac:dyDescent="0.2">
      <c r="B363" s="174"/>
    </row>
    <row r="364" spans="2:2" x14ac:dyDescent="0.2">
      <c r="B364" s="174"/>
    </row>
    <row r="365" spans="2:2" x14ac:dyDescent="0.2">
      <c r="B365" s="174"/>
    </row>
    <row r="366" spans="2:2" x14ac:dyDescent="0.2">
      <c r="B366" s="174"/>
    </row>
    <row r="367" spans="2:2" x14ac:dyDescent="0.2">
      <c r="B367" s="174"/>
    </row>
    <row r="368" spans="2:2" x14ac:dyDescent="0.2">
      <c r="B368" s="174"/>
    </row>
    <row r="369" spans="2:2" x14ac:dyDescent="0.2">
      <c r="B369" s="174"/>
    </row>
    <row r="370" spans="2:2" x14ac:dyDescent="0.2">
      <c r="B370" s="174"/>
    </row>
    <row r="371" spans="2:2" x14ac:dyDescent="0.2">
      <c r="B371" s="174"/>
    </row>
    <row r="372" spans="2:2" x14ac:dyDescent="0.2">
      <c r="B372" s="174"/>
    </row>
    <row r="373" spans="2:2" x14ac:dyDescent="0.2">
      <c r="B373" s="174"/>
    </row>
    <row r="374" spans="2:2" x14ac:dyDescent="0.2">
      <c r="B374" s="174"/>
    </row>
    <row r="375" spans="2:2" x14ac:dyDescent="0.2">
      <c r="B375" s="174"/>
    </row>
    <row r="376" spans="2:2" x14ac:dyDescent="0.2">
      <c r="B376" s="174"/>
    </row>
    <row r="377" spans="2:2" x14ac:dyDescent="0.2">
      <c r="B377" s="174"/>
    </row>
    <row r="378" spans="2:2" x14ac:dyDescent="0.2">
      <c r="B378" s="174"/>
    </row>
    <row r="379" spans="2:2" x14ac:dyDescent="0.2">
      <c r="B379" s="174"/>
    </row>
    <row r="380" spans="2:2" x14ac:dyDescent="0.2">
      <c r="B380" s="174"/>
    </row>
    <row r="381" spans="2:2" x14ac:dyDescent="0.2">
      <c r="B381" s="174"/>
    </row>
    <row r="382" spans="2:2" x14ac:dyDescent="0.2">
      <c r="B382" s="174"/>
    </row>
    <row r="383" spans="2:2" x14ac:dyDescent="0.2">
      <c r="B383" s="174"/>
    </row>
    <row r="384" spans="2:2" x14ac:dyDescent="0.2">
      <c r="B384" s="174"/>
    </row>
    <row r="385" spans="2:2" x14ac:dyDescent="0.2">
      <c r="B385" s="174"/>
    </row>
    <row r="386" spans="2:2" x14ac:dyDescent="0.2">
      <c r="B386" s="174"/>
    </row>
    <row r="387" spans="2:2" x14ac:dyDescent="0.2">
      <c r="B387" s="174"/>
    </row>
    <row r="388" spans="2:2" x14ac:dyDescent="0.2">
      <c r="B388" s="174"/>
    </row>
    <row r="389" spans="2:2" x14ac:dyDescent="0.2">
      <c r="B389" s="174"/>
    </row>
    <row r="390" spans="2:2" x14ac:dyDescent="0.2">
      <c r="B390" s="174"/>
    </row>
    <row r="391" spans="2:2" x14ac:dyDescent="0.2">
      <c r="B391" s="174"/>
    </row>
    <row r="392" spans="2:2" x14ac:dyDescent="0.2">
      <c r="B392" s="174"/>
    </row>
    <row r="393" spans="2:2" x14ac:dyDescent="0.2">
      <c r="B393" s="174"/>
    </row>
    <row r="394" spans="2:2" x14ac:dyDescent="0.2">
      <c r="B394" s="174"/>
    </row>
    <row r="395" spans="2:2" x14ac:dyDescent="0.2">
      <c r="B395" s="174"/>
    </row>
    <row r="396" spans="2:2" x14ac:dyDescent="0.2">
      <c r="B396" s="174"/>
    </row>
    <row r="397" spans="2:2" x14ac:dyDescent="0.2">
      <c r="B397" s="174"/>
    </row>
    <row r="398" spans="2:2" x14ac:dyDescent="0.2">
      <c r="B398" s="174"/>
    </row>
    <row r="399" spans="2:2" x14ac:dyDescent="0.2">
      <c r="B399" s="174"/>
    </row>
    <row r="400" spans="2:2" x14ac:dyDescent="0.2">
      <c r="B400" s="174"/>
    </row>
    <row r="401" spans="2:2" x14ac:dyDescent="0.2">
      <c r="B401" s="174"/>
    </row>
    <row r="402" spans="2:2" x14ac:dyDescent="0.2">
      <c r="B402" s="174"/>
    </row>
    <row r="403" spans="2:2" x14ac:dyDescent="0.2">
      <c r="B403" s="174"/>
    </row>
    <row r="404" spans="2:2" x14ac:dyDescent="0.2">
      <c r="B404" s="174"/>
    </row>
    <row r="405" spans="2:2" x14ac:dyDescent="0.2">
      <c r="B405" s="174"/>
    </row>
    <row r="406" spans="2:2" x14ac:dyDescent="0.2">
      <c r="B406" s="174"/>
    </row>
    <row r="407" spans="2:2" x14ac:dyDescent="0.2">
      <c r="B407" s="174"/>
    </row>
    <row r="408" spans="2:2" x14ac:dyDescent="0.2">
      <c r="B408" s="174"/>
    </row>
    <row r="409" spans="2:2" x14ac:dyDescent="0.2">
      <c r="B409" s="174"/>
    </row>
    <row r="410" spans="2:2" x14ac:dyDescent="0.2">
      <c r="B410" s="174"/>
    </row>
    <row r="411" spans="2:2" x14ac:dyDescent="0.2">
      <c r="B411" s="174"/>
    </row>
    <row r="412" spans="2:2" x14ac:dyDescent="0.2">
      <c r="B412" s="174"/>
    </row>
    <row r="413" spans="2:2" x14ac:dyDescent="0.2">
      <c r="B413" s="174"/>
    </row>
    <row r="414" spans="2:2" x14ac:dyDescent="0.2">
      <c r="B414" s="174"/>
    </row>
    <row r="415" spans="2:2" x14ac:dyDescent="0.2">
      <c r="B415" s="174"/>
    </row>
    <row r="416" spans="2:2" x14ac:dyDescent="0.2">
      <c r="B416" s="174"/>
    </row>
    <row r="417" spans="2:2" x14ac:dyDescent="0.2">
      <c r="B417" s="174"/>
    </row>
    <row r="418" spans="2:2" x14ac:dyDescent="0.2">
      <c r="B418" s="174"/>
    </row>
    <row r="419" spans="2:2" x14ac:dyDescent="0.2">
      <c r="B419" s="174"/>
    </row>
    <row r="420" spans="2:2" x14ac:dyDescent="0.2">
      <c r="B420" s="174"/>
    </row>
    <row r="421" spans="2:2" x14ac:dyDescent="0.2">
      <c r="B421" s="174"/>
    </row>
    <row r="422" spans="2:2" x14ac:dyDescent="0.2">
      <c r="B422" s="174"/>
    </row>
    <row r="423" spans="2:2" x14ac:dyDescent="0.2">
      <c r="B423" s="174"/>
    </row>
    <row r="424" spans="2:2" x14ac:dyDescent="0.2">
      <c r="B424" s="174"/>
    </row>
    <row r="425" spans="2:2" x14ac:dyDescent="0.2">
      <c r="B425" s="174"/>
    </row>
    <row r="426" spans="2:2" x14ac:dyDescent="0.2">
      <c r="B426" s="174"/>
    </row>
    <row r="427" spans="2:2" x14ac:dyDescent="0.2">
      <c r="B427" s="174"/>
    </row>
    <row r="428" spans="2:2" x14ac:dyDescent="0.2">
      <c r="B428" s="174"/>
    </row>
    <row r="429" spans="2:2" x14ac:dyDescent="0.2">
      <c r="B429" s="174"/>
    </row>
    <row r="430" spans="2:2" x14ac:dyDescent="0.2">
      <c r="B430" s="174"/>
    </row>
    <row r="431" spans="2:2" x14ac:dyDescent="0.2">
      <c r="B431" s="174"/>
    </row>
    <row r="432" spans="2:2" x14ac:dyDescent="0.2">
      <c r="B432" s="174"/>
    </row>
    <row r="433" spans="2:2" x14ac:dyDescent="0.2">
      <c r="B433" s="174"/>
    </row>
    <row r="434" spans="2:2" x14ac:dyDescent="0.2">
      <c r="B434" s="174"/>
    </row>
    <row r="435" spans="2:2" x14ac:dyDescent="0.2">
      <c r="B435" s="174"/>
    </row>
    <row r="436" spans="2:2" x14ac:dyDescent="0.2">
      <c r="B436" s="174"/>
    </row>
    <row r="437" spans="2:2" x14ac:dyDescent="0.2">
      <c r="B437" s="174"/>
    </row>
    <row r="438" spans="2:2" x14ac:dyDescent="0.2">
      <c r="B438" s="174"/>
    </row>
    <row r="439" spans="2:2" x14ac:dyDescent="0.2">
      <c r="B439" s="174"/>
    </row>
    <row r="440" spans="2:2" x14ac:dyDescent="0.2">
      <c r="B440" s="174"/>
    </row>
    <row r="441" spans="2:2" x14ac:dyDescent="0.2">
      <c r="B441" s="174"/>
    </row>
    <row r="442" spans="2:2" x14ac:dyDescent="0.2">
      <c r="B442" s="174"/>
    </row>
    <row r="443" spans="2:2" x14ac:dyDescent="0.2">
      <c r="B443" s="174"/>
    </row>
    <row r="444" spans="2:2" x14ac:dyDescent="0.2">
      <c r="B444" s="174"/>
    </row>
    <row r="445" spans="2:2" x14ac:dyDescent="0.2">
      <c r="B445" s="174"/>
    </row>
    <row r="446" spans="2:2" x14ac:dyDescent="0.2">
      <c r="B446" s="174"/>
    </row>
    <row r="447" spans="2:2" x14ac:dyDescent="0.2">
      <c r="B447" s="174"/>
    </row>
    <row r="448" spans="2:2" x14ac:dyDescent="0.2">
      <c r="B448" s="174"/>
    </row>
    <row r="449" spans="2:2" x14ac:dyDescent="0.2">
      <c r="B449" s="174"/>
    </row>
    <row r="450" spans="2:2" x14ac:dyDescent="0.2">
      <c r="B450" s="174"/>
    </row>
    <row r="451" spans="2:2" x14ac:dyDescent="0.2">
      <c r="B451" s="174"/>
    </row>
    <row r="452" spans="2:2" x14ac:dyDescent="0.2">
      <c r="B452" s="174"/>
    </row>
    <row r="453" spans="2:2" x14ac:dyDescent="0.2">
      <c r="B453" s="174"/>
    </row>
    <row r="454" spans="2:2" x14ac:dyDescent="0.2">
      <c r="B454" s="174"/>
    </row>
    <row r="455" spans="2:2" x14ac:dyDescent="0.2">
      <c r="B455" s="174"/>
    </row>
    <row r="456" spans="2:2" x14ac:dyDescent="0.2">
      <c r="B456" s="174"/>
    </row>
    <row r="457" spans="2:2" x14ac:dyDescent="0.2">
      <c r="B457" s="174"/>
    </row>
    <row r="458" spans="2:2" x14ac:dyDescent="0.2">
      <c r="B458" s="174"/>
    </row>
    <row r="459" spans="2:2" x14ac:dyDescent="0.2">
      <c r="B459" s="174"/>
    </row>
    <row r="460" spans="2:2" x14ac:dyDescent="0.2">
      <c r="B460" s="174"/>
    </row>
    <row r="461" spans="2:2" x14ac:dyDescent="0.2">
      <c r="B461" s="174"/>
    </row>
    <row r="462" spans="2:2" x14ac:dyDescent="0.2">
      <c r="B462" s="174"/>
    </row>
    <row r="463" spans="2:2" x14ac:dyDescent="0.2">
      <c r="B463" s="174"/>
    </row>
    <row r="464" spans="2:2" x14ac:dyDescent="0.2">
      <c r="B464" s="174"/>
    </row>
    <row r="465" spans="2:2" x14ac:dyDescent="0.2">
      <c r="B465" s="174"/>
    </row>
    <row r="466" spans="2:2" x14ac:dyDescent="0.2">
      <c r="B466" s="174"/>
    </row>
    <row r="467" spans="2:2" x14ac:dyDescent="0.2">
      <c r="B467" s="174"/>
    </row>
    <row r="468" spans="2:2" x14ac:dyDescent="0.2">
      <c r="B468" s="174"/>
    </row>
    <row r="469" spans="2:2" x14ac:dyDescent="0.2">
      <c r="B469" s="174"/>
    </row>
    <row r="470" spans="2:2" x14ac:dyDescent="0.2">
      <c r="B470" s="174"/>
    </row>
    <row r="471" spans="2:2" x14ac:dyDescent="0.2">
      <c r="B471" s="174"/>
    </row>
    <row r="472" spans="2:2" x14ac:dyDescent="0.2">
      <c r="B472" s="174"/>
    </row>
    <row r="473" spans="2:2" x14ac:dyDescent="0.2">
      <c r="B473" s="174"/>
    </row>
    <row r="474" spans="2:2" x14ac:dyDescent="0.2">
      <c r="B474" s="174"/>
    </row>
    <row r="475" spans="2:2" x14ac:dyDescent="0.2">
      <c r="B475" s="174"/>
    </row>
    <row r="476" spans="2:2" x14ac:dyDescent="0.2">
      <c r="B476" s="174"/>
    </row>
    <row r="477" spans="2:2" x14ac:dyDescent="0.2">
      <c r="B477" s="174"/>
    </row>
    <row r="478" spans="2:2" x14ac:dyDescent="0.2">
      <c r="B478" s="174"/>
    </row>
    <row r="479" spans="2:2" x14ac:dyDescent="0.2">
      <c r="B479" s="174"/>
    </row>
    <row r="480" spans="2:2" x14ac:dyDescent="0.2">
      <c r="B480" s="174"/>
    </row>
    <row r="481" spans="2:2" x14ac:dyDescent="0.2">
      <c r="B481" s="174"/>
    </row>
    <row r="482" spans="2:2" x14ac:dyDescent="0.2">
      <c r="B482" s="174"/>
    </row>
    <row r="483" spans="2:2" x14ac:dyDescent="0.2">
      <c r="B483" s="174"/>
    </row>
    <row r="484" spans="2:2" x14ac:dyDescent="0.2">
      <c r="B484" s="174"/>
    </row>
    <row r="485" spans="2:2" x14ac:dyDescent="0.2">
      <c r="B485" s="174"/>
    </row>
    <row r="486" spans="2:2" x14ac:dyDescent="0.2">
      <c r="B486" s="174"/>
    </row>
    <row r="487" spans="2:2" x14ac:dyDescent="0.2">
      <c r="B487" s="174"/>
    </row>
    <row r="488" spans="2:2" x14ac:dyDescent="0.2">
      <c r="B488" s="174"/>
    </row>
    <row r="489" spans="2:2" x14ac:dyDescent="0.2">
      <c r="B489" s="174"/>
    </row>
    <row r="490" spans="2:2" x14ac:dyDescent="0.2">
      <c r="B490" s="174"/>
    </row>
    <row r="491" spans="2:2" x14ac:dyDescent="0.2">
      <c r="B491" s="174"/>
    </row>
    <row r="492" spans="2:2" x14ac:dyDescent="0.2">
      <c r="B492" s="174"/>
    </row>
    <row r="493" spans="2:2" x14ac:dyDescent="0.2">
      <c r="B493" s="174"/>
    </row>
    <row r="494" spans="2:2" x14ac:dyDescent="0.2">
      <c r="B494" s="174"/>
    </row>
    <row r="495" spans="2:2" x14ac:dyDescent="0.2">
      <c r="B495" s="174"/>
    </row>
    <row r="496" spans="2:2" x14ac:dyDescent="0.2">
      <c r="B496" s="174"/>
    </row>
    <row r="497" spans="2:2" x14ac:dyDescent="0.2">
      <c r="B497" s="174"/>
    </row>
    <row r="498" spans="2:2" x14ac:dyDescent="0.2">
      <c r="B498" s="174"/>
    </row>
    <row r="499" spans="2:2" x14ac:dyDescent="0.2">
      <c r="B499" s="174"/>
    </row>
    <row r="500" spans="2:2" x14ac:dyDescent="0.2">
      <c r="B500" s="174"/>
    </row>
    <row r="501" spans="2:2" x14ac:dyDescent="0.2">
      <c r="B501" s="174"/>
    </row>
    <row r="502" spans="2:2" x14ac:dyDescent="0.2">
      <c r="B502" s="174"/>
    </row>
    <row r="503" spans="2:2" x14ac:dyDescent="0.2">
      <c r="B503" s="174"/>
    </row>
    <row r="504" spans="2:2" x14ac:dyDescent="0.2">
      <c r="B504" s="174"/>
    </row>
    <row r="505" spans="2:2" x14ac:dyDescent="0.2">
      <c r="B505" s="174"/>
    </row>
    <row r="506" spans="2:2" x14ac:dyDescent="0.2">
      <c r="B506" s="174"/>
    </row>
    <row r="507" spans="2:2" x14ac:dyDescent="0.2">
      <c r="B507" s="174"/>
    </row>
    <row r="508" spans="2:2" x14ac:dyDescent="0.2">
      <c r="B508" s="174"/>
    </row>
    <row r="509" spans="2:2" x14ac:dyDescent="0.2">
      <c r="B509" s="174"/>
    </row>
    <row r="510" spans="2:2" x14ac:dyDescent="0.2">
      <c r="B510" s="174"/>
    </row>
    <row r="511" spans="2:2" x14ac:dyDescent="0.2">
      <c r="B511" s="174"/>
    </row>
    <row r="512" spans="2:2" x14ac:dyDescent="0.2">
      <c r="B512" s="174"/>
    </row>
    <row r="513" spans="2:2" x14ac:dyDescent="0.2">
      <c r="B513" s="174"/>
    </row>
    <row r="514" spans="2:2" x14ac:dyDescent="0.2">
      <c r="B514" s="174"/>
    </row>
    <row r="515" spans="2:2" x14ac:dyDescent="0.2">
      <c r="B515" s="174"/>
    </row>
    <row r="516" spans="2:2" x14ac:dyDescent="0.2">
      <c r="B516" s="174"/>
    </row>
    <row r="517" spans="2:2" x14ac:dyDescent="0.2">
      <c r="B517" s="174"/>
    </row>
    <row r="518" spans="2:2" x14ac:dyDescent="0.2">
      <c r="B518" s="174"/>
    </row>
    <row r="519" spans="2:2" x14ac:dyDescent="0.2">
      <c r="B519" s="174"/>
    </row>
    <row r="520" spans="2:2" x14ac:dyDescent="0.2">
      <c r="B520" s="174"/>
    </row>
    <row r="521" spans="2:2" x14ac:dyDescent="0.2">
      <c r="B521" s="174"/>
    </row>
    <row r="522" spans="2:2" x14ac:dyDescent="0.2">
      <c r="B522" s="174"/>
    </row>
    <row r="523" spans="2:2" x14ac:dyDescent="0.2">
      <c r="B523" s="174"/>
    </row>
    <row r="524" spans="2:2" x14ac:dyDescent="0.2">
      <c r="B524" s="174"/>
    </row>
    <row r="525" spans="2:2" x14ac:dyDescent="0.2">
      <c r="B525" s="174"/>
    </row>
    <row r="526" spans="2:2" x14ac:dyDescent="0.2">
      <c r="B526" s="174"/>
    </row>
    <row r="527" spans="2:2" x14ac:dyDescent="0.2">
      <c r="B527" s="174"/>
    </row>
    <row r="528" spans="2:2" x14ac:dyDescent="0.2">
      <c r="B528" s="174"/>
    </row>
    <row r="529" spans="2:2" x14ac:dyDescent="0.2">
      <c r="B529" s="174"/>
    </row>
    <row r="530" spans="2:2" x14ac:dyDescent="0.2">
      <c r="B530" s="174"/>
    </row>
    <row r="531" spans="2:2" x14ac:dyDescent="0.2">
      <c r="B531" s="174"/>
    </row>
    <row r="532" spans="2:2" x14ac:dyDescent="0.2">
      <c r="B532" s="174"/>
    </row>
    <row r="533" spans="2:2" x14ac:dyDescent="0.2">
      <c r="B533" s="174"/>
    </row>
    <row r="534" spans="2:2" x14ac:dyDescent="0.2">
      <c r="B534" s="174"/>
    </row>
    <row r="535" spans="2:2" x14ac:dyDescent="0.2">
      <c r="B535" s="174"/>
    </row>
    <row r="536" spans="2:2" x14ac:dyDescent="0.2">
      <c r="B536" s="174"/>
    </row>
    <row r="537" spans="2:2" x14ac:dyDescent="0.2">
      <c r="B537" s="174"/>
    </row>
    <row r="538" spans="2:2" x14ac:dyDescent="0.2">
      <c r="B538" s="174"/>
    </row>
    <row r="539" spans="2:2" x14ac:dyDescent="0.2">
      <c r="B539" s="174"/>
    </row>
    <row r="540" spans="2:2" x14ac:dyDescent="0.2">
      <c r="B540" s="174"/>
    </row>
    <row r="541" spans="2:2" x14ac:dyDescent="0.2">
      <c r="B541" s="174"/>
    </row>
    <row r="542" spans="2:2" x14ac:dyDescent="0.2">
      <c r="B542" s="174"/>
    </row>
    <row r="543" spans="2:2" x14ac:dyDescent="0.2">
      <c r="B543" s="174"/>
    </row>
    <row r="544" spans="2:2" x14ac:dyDescent="0.2">
      <c r="B544" s="174"/>
    </row>
    <row r="545" spans="2:2" x14ac:dyDescent="0.2">
      <c r="B545" s="174"/>
    </row>
    <row r="546" spans="2:2" x14ac:dyDescent="0.2">
      <c r="B546" s="174"/>
    </row>
    <row r="547" spans="2:2" x14ac:dyDescent="0.2">
      <c r="B547" s="174"/>
    </row>
    <row r="548" spans="2:2" x14ac:dyDescent="0.2">
      <c r="B548" s="174"/>
    </row>
    <row r="549" spans="2:2" x14ac:dyDescent="0.2">
      <c r="B549" s="174"/>
    </row>
    <row r="550" spans="2:2" x14ac:dyDescent="0.2">
      <c r="B550" s="174"/>
    </row>
    <row r="551" spans="2:2" x14ac:dyDescent="0.2">
      <c r="B551" s="174"/>
    </row>
    <row r="552" spans="2:2" x14ac:dyDescent="0.2">
      <c r="B552" s="174"/>
    </row>
    <row r="553" spans="2:2" x14ac:dyDescent="0.2">
      <c r="B553" s="174"/>
    </row>
    <row r="554" spans="2:2" x14ac:dyDescent="0.2">
      <c r="B554" s="174"/>
    </row>
    <row r="555" spans="2:2" x14ac:dyDescent="0.2">
      <c r="B555" s="174"/>
    </row>
    <row r="556" spans="2:2" x14ac:dyDescent="0.2">
      <c r="B556" s="174"/>
    </row>
    <row r="557" spans="2:2" x14ac:dyDescent="0.2">
      <c r="B557" s="174"/>
    </row>
    <row r="558" spans="2:2" x14ac:dyDescent="0.2">
      <c r="B558" s="174"/>
    </row>
    <row r="559" spans="2:2" x14ac:dyDescent="0.2">
      <c r="B559" s="174"/>
    </row>
    <row r="560" spans="2:2" x14ac:dyDescent="0.2">
      <c r="B560" s="174"/>
    </row>
    <row r="561" spans="2:2" x14ac:dyDescent="0.2">
      <c r="B561" s="174"/>
    </row>
    <row r="562" spans="2:2" x14ac:dyDescent="0.2">
      <c r="B562" s="174"/>
    </row>
    <row r="563" spans="2:2" x14ac:dyDescent="0.2">
      <c r="B563" s="174"/>
    </row>
    <row r="564" spans="2:2" x14ac:dyDescent="0.2">
      <c r="B564" s="174"/>
    </row>
    <row r="565" spans="2:2" x14ac:dyDescent="0.2">
      <c r="B565" s="174"/>
    </row>
    <row r="566" spans="2:2" x14ac:dyDescent="0.2">
      <c r="B566" s="174"/>
    </row>
    <row r="567" spans="2:2" x14ac:dyDescent="0.2">
      <c r="B567" s="174"/>
    </row>
    <row r="568" spans="2:2" x14ac:dyDescent="0.2">
      <c r="B568" s="174"/>
    </row>
    <row r="569" spans="2:2" x14ac:dyDescent="0.2">
      <c r="B569" s="174"/>
    </row>
    <row r="570" spans="2:2" x14ac:dyDescent="0.2">
      <c r="B570" s="174"/>
    </row>
    <row r="571" spans="2:2" x14ac:dyDescent="0.2">
      <c r="B571" s="174"/>
    </row>
    <row r="572" spans="2:2" x14ac:dyDescent="0.2">
      <c r="B572" s="174"/>
    </row>
    <row r="573" spans="2:2" x14ac:dyDescent="0.2">
      <c r="B573" s="174"/>
    </row>
    <row r="574" spans="2:2" x14ac:dyDescent="0.2">
      <c r="B574" s="174"/>
    </row>
    <row r="575" spans="2:2" x14ac:dyDescent="0.2">
      <c r="B575" s="174"/>
    </row>
    <row r="576" spans="2:2" x14ac:dyDescent="0.2">
      <c r="B576" s="174"/>
    </row>
    <row r="577" spans="2:2" x14ac:dyDescent="0.2">
      <c r="B577" s="174"/>
    </row>
    <row r="578" spans="2:2" x14ac:dyDescent="0.2">
      <c r="B578" s="174"/>
    </row>
    <row r="579" spans="2:2" x14ac:dyDescent="0.2">
      <c r="B579" s="174"/>
    </row>
    <row r="580" spans="2:2" x14ac:dyDescent="0.2">
      <c r="B580" s="174"/>
    </row>
    <row r="581" spans="2:2" x14ac:dyDescent="0.2">
      <c r="B581" s="174"/>
    </row>
    <row r="582" spans="2:2" x14ac:dyDescent="0.2">
      <c r="B582" s="174"/>
    </row>
    <row r="583" spans="2:2" x14ac:dyDescent="0.2">
      <c r="B583" s="174"/>
    </row>
    <row r="584" spans="2:2" x14ac:dyDescent="0.2">
      <c r="B584" s="174"/>
    </row>
    <row r="585" spans="2:2" x14ac:dyDescent="0.2">
      <c r="B585" s="174"/>
    </row>
    <row r="586" spans="2:2" x14ac:dyDescent="0.2">
      <c r="B586" s="174"/>
    </row>
    <row r="587" spans="2:2" x14ac:dyDescent="0.2">
      <c r="B587" s="174"/>
    </row>
    <row r="588" spans="2:2" x14ac:dyDescent="0.2">
      <c r="B588" s="174"/>
    </row>
    <row r="589" spans="2:2" x14ac:dyDescent="0.2">
      <c r="B589" s="174"/>
    </row>
    <row r="590" spans="2:2" x14ac:dyDescent="0.2">
      <c r="B590" s="174"/>
    </row>
    <row r="591" spans="2:2" x14ac:dyDescent="0.2">
      <c r="B591" s="174"/>
    </row>
    <row r="592" spans="2:2" x14ac:dyDescent="0.2">
      <c r="B592" s="174"/>
    </row>
    <row r="593" spans="2:2" x14ac:dyDescent="0.2">
      <c r="B593" s="174"/>
    </row>
    <row r="594" spans="2:2" x14ac:dyDescent="0.2">
      <c r="B594" s="174"/>
    </row>
    <row r="595" spans="2:2" x14ac:dyDescent="0.2">
      <c r="B595" s="174"/>
    </row>
    <row r="596" spans="2:2" x14ac:dyDescent="0.2">
      <c r="B596" s="174"/>
    </row>
    <row r="597" spans="2:2" x14ac:dyDescent="0.2">
      <c r="B597" s="174"/>
    </row>
    <row r="598" spans="2:2" x14ac:dyDescent="0.2">
      <c r="B598" s="174"/>
    </row>
    <row r="599" spans="2:2" x14ac:dyDescent="0.2">
      <c r="B599" s="174"/>
    </row>
    <row r="600" spans="2:2" x14ac:dyDescent="0.2">
      <c r="B600" s="174"/>
    </row>
    <row r="601" spans="2:2" x14ac:dyDescent="0.2">
      <c r="B601" s="174"/>
    </row>
    <row r="602" spans="2:2" x14ac:dyDescent="0.2">
      <c r="B602" s="174"/>
    </row>
    <row r="603" spans="2:2" x14ac:dyDescent="0.2">
      <c r="B603" s="174"/>
    </row>
    <row r="604" spans="2:2" x14ac:dyDescent="0.2">
      <c r="B604" s="174"/>
    </row>
    <row r="605" spans="2:2" x14ac:dyDescent="0.2">
      <c r="B605" s="174"/>
    </row>
    <row r="606" spans="2:2" x14ac:dyDescent="0.2">
      <c r="B606" s="174"/>
    </row>
    <row r="607" spans="2:2" x14ac:dyDescent="0.2">
      <c r="B607" s="174"/>
    </row>
    <row r="608" spans="2:2" x14ac:dyDescent="0.2">
      <c r="B608" s="174"/>
    </row>
    <row r="609" spans="2:2" x14ac:dyDescent="0.2">
      <c r="B609" s="174"/>
    </row>
    <row r="610" spans="2:2" x14ac:dyDescent="0.2">
      <c r="B610" s="174"/>
    </row>
    <row r="611" spans="2:2" x14ac:dyDescent="0.2">
      <c r="B611" s="174"/>
    </row>
    <row r="612" spans="2:2" x14ac:dyDescent="0.2">
      <c r="B612" s="174"/>
    </row>
    <row r="613" spans="2:2" x14ac:dyDescent="0.2">
      <c r="B613" s="174"/>
    </row>
    <row r="614" spans="2:2" x14ac:dyDescent="0.2">
      <c r="B614" s="174"/>
    </row>
    <row r="615" spans="2:2" x14ac:dyDescent="0.2">
      <c r="B615" s="174"/>
    </row>
    <row r="616" spans="2:2" x14ac:dyDescent="0.2">
      <c r="B616" s="174"/>
    </row>
    <row r="617" spans="2:2" x14ac:dyDescent="0.2">
      <c r="B617" s="174"/>
    </row>
    <row r="618" spans="2:2" x14ac:dyDescent="0.2">
      <c r="B618" s="174"/>
    </row>
    <row r="619" spans="2:2" x14ac:dyDescent="0.2">
      <c r="B619" s="174"/>
    </row>
    <row r="620" spans="2:2" x14ac:dyDescent="0.2">
      <c r="B620" s="174"/>
    </row>
    <row r="621" spans="2:2" x14ac:dyDescent="0.2">
      <c r="B621" s="174"/>
    </row>
    <row r="622" spans="2:2" x14ac:dyDescent="0.2">
      <c r="B622" s="174"/>
    </row>
    <row r="623" spans="2:2" x14ac:dyDescent="0.2">
      <c r="B623" s="174"/>
    </row>
    <row r="624" spans="2:2" x14ac:dyDescent="0.2">
      <c r="B624" s="174"/>
    </row>
    <row r="625" spans="2:2" x14ac:dyDescent="0.2">
      <c r="B625" s="174"/>
    </row>
    <row r="626" spans="2:2" x14ac:dyDescent="0.2">
      <c r="B626" s="174"/>
    </row>
    <row r="627" spans="2:2" x14ac:dyDescent="0.2">
      <c r="B627" s="174"/>
    </row>
    <row r="628" spans="2:2" x14ac:dyDescent="0.2">
      <c r="B628" s="174"/>
    </row>
    <row r="629" spans="2:2" x14ac:dyDescent="0.2">
      <c r="B629" s="174"/>
    </row>
    <row r="630" spans="2:2" x14ac:dyDescent="0.2">
      <c r="B630" s="174"/>
    </row>
    <row r="631" spans="2:2" x14ac:dyDescent="0.2">
      <c r="B631" s="174"/>
    </row>
    <row r="632" spans="2:2" x14ac:dyDescent="0.2">
      <c r="B632" s="174"/>
    </row>
    <row r="633" spans="2:2" x14ac:dyDescent="0.2">
      <c r="B633" s="174"/>
    </row>
    <row r="634" spans="2:2" x14ac:dyDescent="0.2">
      <c r="B634" s="174"/>
    </row>
    <row r="635" spans="2:2" x14ac:dyDescent="0.2">
      <c r="B635" s="174"/>
    </row>
    <row r="636" spans="2:2" x14ac:dyDescent="0.2">
      <c r="B636" s="174"/>
    </row>
    <row r="637" spans="2:2" x14ac:dyDescent="0.2">
      <c r="B637" s="174"/>
    </row>
    <row r="638" spans="2:2" x14ac:dyDescent="0.2">
      <c r="B638" s="174"/>
    </row>
    <row r="639" spans="2:2" x14ac:dyDescent="0.2">
      <c r="B639" s="174"/>
    </row>
    <row r="640" spans="2:2" x14ac:dyDescent="0.2">
      <c r="B640" s="174"/>
    </row>
    <row r="641" spans="2:2" x14ac:dyDescent="0.2">
      <c r="B641" s="174"/>
    </row>
    <row r="642" spans="2:2" x14ac:dyDescent="0.2">
      <c r="B642" s="174"/>
    </row>
    <row r="643" spans="2:2" x14ac:dyDescent="0.2">
      <c r="B643" s="174"/>
    </row>
    <row r="644" spans="2:2" x14ac:dyDescent="0.2">
      <c r="B644" s="174"/>
    </row>
    <row r="645" spans="2:2" x14ac:dyDescent="0.2">
      <c r="B645" s="174"/>
    </row>
    <row r="646" spans="2:2" x14ac:dyDescent="0.2">
      <c r="B646" s="174"/>
    </row>
    <row r="647" spans="2:2" x14ac:dyDescent="0.2">
      <c r="B647" s="174"/>
    </row>
    <row r="648" spans="2:2" x14ac:dyDescent="0.2">
      <c r="B648" s="174"/>
    </row>
    <row r="649" spans="2:2" x14ac:dyDescent="0.2">
      <c r="B649" s="174"/>
    </row>
    <row r="650" spans="2:2" x14ac:dyDescent="0.2">
      <c r="B650" s="174"/>
    </row>
    <row r="651" spans="2:2" x14ac:dyDescent="0.2">
      <c r="B651" s="174"/>
    </row>
    <row r="652" spans="2:2" x14ac:dyDescent="0.2">
      <c r="B652" s="174"/>
    </row>
    <row r="653" spans="2:2" x14ac:dyDescent="0.2">
      <c r="B653" s="174"/>
    </row>
    <row r="654" spans="2:2" x14ac:dyDescent="0.2">
      <c r="B654" s="174"/>
    </row>
    <row r="655" spans="2:2" x14ac:dyDescent="0.2">
      <c r="B655" s="174"/>
    </row>
    <row r="656" spans="2:2" x14ac:dyDescent="0.2">
      <c r="B656" s="174"/>
    </row>
    <row r="657" spans="2:2" x14ac:dyDescent="0.2">
      <c r="B657" s="174"/>
    </row>
    <row r="658" spans="2:2" x14ac:dyDescent="0.2">
      <c r="B658" s="174"/>
    </row>
    <row r="659" spans="2:2" x14ac:dyDescent="0.2">
      <c r="B659" s="174"/>
    </row>
    <row r="660" spans="2:2" x14ac:dyDescent="0.2">
      <c r="B660" s="174"/>
    </row>
    <row r="661" spans="2:2" x14ac:dyDescent="0.2">
      <c r="B661" s="174"/>
    </row>
    <row r="662" spans="2:2" x14ac:dyDescent="0.2">
      <c r="B662" s="174"/>
    </row>
    <row r="663" spans="2:2" x14ac:dyDescent="0.2">
      <c r="B663" s="174"/>
    </row>
    <row r="664" spans="2:2" x14ac:dyDescent="0.2">
      <c r="B664" s="174"/>
    </row>
    <row r="665" spans="2:2" x14ac:dyDescent="0.2">
      <c r="B665" s="174"/>
    </row>
    <row r="666" spans="2:2" x14ac:dyDescent="0.2">
      <c r="B666" s="174"/>
    </row>
    <row r="667" spans="2:2" x14ac:dyDescent="0.2">
      <c r="B667" s="174"/>
    </row>
    <row r="668" spans="2:2" x14ac:dyDescent="0.2">
      <c r="B668" s="174"/>
    </row>
    <row r="669" spans="2:2" x14ac:dyDescent="0.2">
      <c r="B669" s="174"/>
    </row>
    <row r="670" spans="2:2" x14ac:dyDescent="0.2">
      <c r="B670" s="174"/>
    </row>
    <row r="671" spans="2:2" x14ac:dyDescent="0.2">
      <c r="B671" s="174"/>
    </row>
    <row r="672" spans="2:2" x14ac:dyDescent="0.2">
      <c r="B672" s="174"/>
    </row>
    <row r="673" spans="2:2" x14ac:dyDescent="0.2">
      <c r="B673" s="174"/>
    </row>
    <row r="674" spans="2:2" x14ac:dyDescent="0.2">
      <c r="B674" s="174"/>
    </row>
    <row r="675" spans="2:2" x14ac:dyDescent="0.2">
      <c r="B675" s="174"/>
    </row>
    <row r="676" spans="2:2" x14ac:dyDescent="0.2">
      <c r="B676" s="174"/>
    </row>
    <row r="677" spans="2:2" x14ac:dyDescent="0.2">
      <c r="B677" s="174"/>
    </row>
    <row r="678" spans="2:2" x14ac:dyDescent="0.2">
      <c r="B678" s="174"/>
    </row>
    <row r="679" spans="2:2" x14ac:dyDescent="0.2">
      <c r="B679" s="174"/>
    </row>
    <row r="680" spans="2:2" x14ac:dyDescent="0.2">
      <c r="B680" s="174"/>
    </row>
    <row r="681" spans="2:2" x14ac:dyDescent="0.2">
      <c r="B681" s="174"/>
    </row>
    <row r="682" spans="2:2" x14ac:dyDescent="0.2">
      <c r="B682" s="174"/>
    </row>
    <row r="683" spans="2:2" x14ac:dyDescent="0.2">
      <c r="B683" s="174"/>
    </row>
    <row r="684" spans="2:2" x14ac:dyDescent="0.2">
      <c r="B684" s="174"/>
    </row>
    <row r="685" spans="2:2" x14ac:dyDescent="0.2">
      <c r="B685" s="174"/>
    </row>
    <row r="686" spans="2:2" x14ac:dyDescent="0.2">
      <c r="B686" s="174"/>
    </row>
    <row r="687" spans="2:2" x14ac:dyDescent="0.2">
      <c r="B687" s="174"/>
    </row>
    <row r="688" spans="2:2" x14ac:dyDescent="0.2">
      <c r="B688" s="174"/>
    </row>
    <row r="689" spans="2:2" x14ac:dyDescent="0.2">
      <c r="B689" s="174"/>
    </row>
    <row r="690" spans="2:2" x14ac:dyDescent="0.2">
      <c r="B690" s="174"/>
    </row>
    <row r="691" spans="2:2" x14ac:dyDescent="0.2">
      <c r="B691" s="174"/>
    </row>
    <row r="692" spans="2:2" x14ac:dyDescent="0.2">
      <c r="B692" s="174"/>
    </row>
    <row r="693" spans="2:2" x14ac:dyDescent="0.2">
      <c r="B693" s="174"/>
    </row>
    <row r="694" spans="2:2" x14ac:dyDescent="0.2">
      <c r="B694" s="174"/>
    </row>
    <row r="695" spans="2:2" x14ac:dyDescent="0.2">
      <c r="B695" s="174"/>
    </row>
    <row r="696" spans="2:2" x14ac:dyDescent="0.2">
      <c r="B696" s="174"/>
    </row>
    <row r="697" spans="2:2" x14ac:dyDescent="0.2">
      <c r="B697" s="174"/>
    </row>
    <row r="698" spans="2:2" x14ac:dyDescent="0.2">
      <c r="B698" s="174"/>
    </row>
    <row r="699" spans="2:2" x14ac:dyDescent="0.2">
      <c r="B699" s="174"/>
    </row>
    <row r="700" spans="2:2" x14ac:dyDescent="0.2">
      <c r="B700" s="174"/>
    </row>
    <row r="701" spans="2:2" x14ac:dyDescent="0.2">
      <c r="B701" s="174"/>
    </row>
    <row r="702" spans="2:2" x14ac:dyDescent="0.2">
      <c r="B702" s="174"/>
    </row>
    <row r="703" spans="2:2" x14ac:dyDescent="0.2">
      <c r="B703" s="174"/>
    </row>
    <row r="704" spans="2:2" x14ac:dyDescent="0.2">
      <c r="B704" s="174"/>
    </row>
    <row r="705" spans="2:2" x14ac:dyDescent="0.2">
      <c r="B705" s="174"/>
    </row>
    <row r="706" spans="2:2" x14ac:dyDescent="0.2">
      <c r="B706" s="174"/>
    </row>
    <row r="707" spans="2:2" x14ac:dyDescent="0.2">
      <c r="B707" s="174"/>
    </row>
    <row r="708" spans="2:2" x14ac:dyDescent="0.2">
      <c r="B708" s="174"/>
    </row>
    <row r="709" spans="2:2" x14ac:dyDescent="0.2">
      <c r="B709" s="174"/>
    </row>
    <row r="710" spans="2:2" x14ac:dyDescent="0.2">
      <c r="B710" s="174"/>
    </row>
    <row r="711" spans="2:2" x14ac:dyDescent="0.2">
      <c r="B711" s="174"/>
    </row>
    <row r="712" spans="2:2" x14ac:dyDescent="0.2">
      <c r="B712" s="174"/>
    </row>
    <row r="713" spans="2:2" x14ac:dyDescent="0.2">
      <c r="B713" s="174"/>
    </row>
    <row r="714" spans="2:2" x14ac:dyDescent="0.2">
      <c r="B714" s="174"/>
    </row>
    <row r="715" spans="2:2" x14ac:dyDescent="0.2">
      <c r="B715" s="174"/>
    </row>
    <row r="716" spans="2:2" x14ac:dyDescent="0.2">
      <c r="B716" s="174"/>
    </row>
    <row r="717" spans="2:2" x14ac:dyDescent="0.2">
      <c r="B717" s="174"/>
    </row>
    <row r="718" spans="2:2" x14ac:dyDescent="0.2">
      <c r="B718" s="174"/>
    </row>
    <row r="719" spans="2:2" x14ac:dyDescent="0.2">
      <c r="B719" s="174"/>
    </row>
    <row r="720" spans="2:2" x14ac:dyDescent="0.2">
      <c r="B720" s="174"/>
    </row>
    <row r="721" spans="2:2" x14ac:dyDescent="0.2">
      <c r="B721" s="174"/>
    </row>
    <row r="722" spans="2:2" x14ac:dyDescent="0.2">
      <c r="B722" s="174"/>
    </row>
    <row r="723" spans="2:2" x14ac:dyDescent="0.2">
      <c r="B723" s="174"/>
    </row>
    <row r="724" spans="2:2" x14ac:dyDescent="0.2">
      <c r="B724" s="174"/>
    </row>
    <row r="725" spans="2:2" x14ac:dyDescent="0.2">
      <c r="B725" s="174"/>
    </row>
    <row r="726" spans="2:2" x14ac:dyDescent="0.2">
      <c r="B726" s="174"/>
    </row>
    <row r="727" spans="2:2" x14ac:dyDescent="0.2">
      <c r="B727" s="174"/>
    </row>
    <row r="728" spans="2:2" x14ac:dyDescent="0.2">
      <c r="B728" s="174"/>
    </row>
    <row r="729" spans="2:2" x14ac:dyDescent="0.2">
      <c r="B729" s="174"/>
    </row>
    <row r="730" spans="2:2" x14ac:dyDescent="0.2">
      <c r="B730" s="174"/>
    </row>
    <row r="731" spans="2:2" x14ac:dyDescent="0.2">
      <c r="B731" s="174"/>
    </row>
    <row r="732" spans="2:2" x14ac:dyDescent="0.2">
      <c r="B732" s="174"/>
    </row>
    <row r="733" spans="2:2" x14ac:dyDescent="0.2">
      <c r="B733" s="174"/>
    </row>
    <row r="734" spans="2:2" x14ac:dyDescent="0.2">
      <c r="B734" s="174"/>
    </row>
    <row r="735" spans="2:2" x14ac:dyDescent="0.2">
      <c r="B735" s="174"/>
    </row>
    <row r="736" spans="2:2" x14ac:dyDescent="0.2">
      <c r="B736" s="174"/>
    </row>
    <row r="737" spans="2:2" x14ac:dyDescent="0.2">
      <c r="B737" s="174"/>
    </row>
    <row r="738" spans="2:2" x14ac:dyDescent="0.2">
      <c r="B738" s="174"/>
    </row>
    <row r="739" spans="2:2" x14ac:dyDescent="0.2">
      <c r="B739" s="174"/>
    </row>
    <row r="740" spans="2:2" x14ac:dyDescent="0.2">
      <c r="B740" s="174"/>
    </row>
    <row r="741" spans="2:2" x14ac:dyDescent="0.2">
      <c r="B741" s="174"/>
    </row>
    <row r="742" spans="2:2" x14ac:dyDescent="0.2">
      <c r="B742" s="174"/>
    </row>
    <row r="743" spans="2:2" x14ac:dyDescent="0.2">
      <c r="B743" s="174"/>
    </row>
    <row r="744" spans="2:2" x14ac:dyDescent="0.2">
      <c r="B744" s="174"/>
    </row>
    <row r="745" spans="2:2" x14ac:dyDescent="0.2">
      <c r="B745" s="174"/>
    </row>
    <row r="746" spans="2:2" x14ac:dyDescent="0.2">
      <c r="B746" s="174"/>
    </row>
    <row r="747" spans="2:2" x14ac:dyDescent="0.2">
      <c r="B747" s="174"/>
    </row>
    <row r="748" spans="2:2" x14ac:dyDescent="0.2">
      <c r="B748" s="174"/>
    </row>
    <row r="749" spans="2:2" x14ac:dyDescent="0.2">
      <c r="B749" s="174"/>
    </row>
    <row r="750" spans="2:2" x14ac:dyDescent="0.2">
      <c r="B750" s="174"/>
    </row>
    <row r="751" spans="2:2" x14ac:dyDescent="0.2">
      <c r="B751" s="174"/>
    </row>
    <row r="752" spans="2:2" x14ac:dyDescent="0.2">
      <c r="B752" s="174"/>
    </row>
    <row r="753" spans="2:2" x14ac:dyDescent="0.2">
      <c r="B753" s="174"/>
    </row>
    <row r="754" spans="2:2" x14ac:dyDescent="0.2">
      <c r="B754" s="174"/>
    </row>
    <row r="755" spans="2:2" x14ac:dyDescent="0.2">
      <c r="B755" s="174"/>
    </row>
    <row r="756" spans="2:2" x14ac:dyDescent="0.2">
      <c r="B756" s="174"/>
    </row>
    <row r="757" spans="2:2" x14ac:dyDescent="0.2">
      <c r="B757" s="174"/>
    </row>
    <row r="758" spans="2:2" x14ac:dyDescent="0.2">
      <c r="B758" s="174"/>
    </row>
    <row r="759" spans="2:2" x14ac:dyDescent="0.2">
      <c r="B759" s="174"/>
    </row>
    <row r="760" spans="2:2" x14ac:dyDescent="0.2">
      <c r="B760" s="174"/>
    </row>
    <row r="761" spans="2:2" x14ac:dyDescent="0.2">
      <c r="B761" s="174"/>
    </row>
    <row r="762" spans="2:2" x14ac:dyDescent="0.2">
      <c r="B762" s="174"/>
    </row>
    <row r="763" spans="2:2" x14ac:dyDescent="0.2">
      <c r="B763" s="174"/>
    </row>
    <row r="764" spans="2:2" x14ac:dyDescent="0.2">
      <c r="B764" s="174"/>
    </row>
    <row r="765" spans="2:2" x14ac:dyDescent="0.2">
      <c r="B765" s="174"/>
    </row>
    <row r="766" spans="2:2" x14ac:dyDescent="0.2">
      <c r="B766" s="174"/>
    </row>
    <row r="767" spans="2:2" x14ac:dyDescent="0.2">
      <c r="B767" s="174"/>
    </row>
    <row r="768" spans="2:2" x14ac:dyDescent="0.2">
      <c r="B768" s="174"/>
    </row>
    <row r="769" spans="2:2" x14ac:dyDescent="0.2">
      <c r="B769" s="174"/>
    </row>
    <row r="770" spans="2:2" x14ac:dyDescent="0.2">
      <c r="B770" s="174"/>
    </row>
    <row r="771" spans="2:2" x14ac:dyDescent="0.2">
      <c r="B771" s="174"/>
    </row>
    <row r="772" spans="2:2" x14ac:dyDescent="0.2">
      <c r="B772" s="174"/>
    </row>
    <row r="773" spans="2:2" x14ac:dyDescent="0.2">
      <c r="B773" s="174"/>
    </row>
    <row r="774" spans="2:2" x14ac:dyDescent="0.2">
      <c r="B774" s="174"/>
    </row>
    <row r="775" spans="2:2" x14ac:dyDescent="0.2">
      <c r="B775" s="174"/>
    </row>
    <row r="776" spans="2:2" x14ac:dyDescent="0.2">
      <c r="B776" s="174"/>
    </row>
    <row r="777" spans="2:2" x14ac:dyDescent="0.2">
      <c r="B777" s="174"/>
    </row>
    <row r="778" spans="2:2" x14ac:dyDescent="0.2">
      <c r="B778" s="174"/>
    </row>
    <row r="779" spans="2:2" x14ac:dyDescent="0.2">
      <c r="B779" s="174"/>
    </row>
    <row r="780" spans="2:2" x14ac:dyDescent="0.2">
      <c r="B780" s="174"/>
    </row>
    <row r="781" spans="2:2" x14ac:dyDescent="0.2">
      <c r="B781" s="174"/>
    </row>
    <row r="782" spans="2:2" x14ac:dyDescent="0.2">
      <c r="B782" s="174"/>
    </row>
    <row r="783" spans="2:2" x14ac:dyDescent="0.2">
      <c r="B783" s="174"/>
    </row>
    <row r="784" spans="2:2" x14ac:dyDescent="0.2">
      <c r="B784" s="174"/>
    </row>
    <row r="785" spans="2:2" x14ac:dyDescent="0.2">
      <c r="B785" s="174"/>
    </row>
    <row r="786" spans="2:2" x14ac:dyDescent="0.2">
      <c r="B786" s="174"/>
    </row>
    <row r="787" spans="2:2" x14ac:dyDescent="0.2">
      <c r="B787" s="174"/>
    </row>
    <row r="788" spans="2:2" x14ac:dyDescent="0.2">
      <c r="B788" s="174"/>
    </row>
    <row r="789" spans="2:2" x14ac:dyDescent="0.2">
      <c r="B789" s="174"/>
    </row>
    <row r="790" spans="2:2" x14ac:dyDescent="0.2">
      <c r="B790" s="174"/>
    </row>
    <row r="791" spans="2:2" x14ac:dyDescent="0.2">
      <c r="B791" s="174"/>
    </row>
    <row r="792" spans="2:2" x14ac:dyDescent="0.2">
      <c r="B792" s="174"/>
    </row>
    <row r="793" spans="2:2" x14ac:dyDescent="0.2">
      <c r="B793" s="174"/>
    </row>
    <row r="794" spans="2:2" x14ac:dyDescent="0.2">
      <c r="B794" s="174"/>
    </row>
    <row r="795" spans="2:2" x14ac:dyDescent="0.2">
      <c r="B795" s="174"/>
    </row>
    <row r="796" spans="2:2" x14ac:dyDescent="0.2">
      <c r="B796" s="174"/>
    </row>
    <row r="797" spans="2:2" x14ac:dyDescent="0.2">
      <c r="B797" s="174"/>
    </row>
    <row r="798" spans="2:2" x14ac:dyDescent="0.2">
      <c r="B798" s="174"/>
    </row>
    <row r="799" spans="2:2" x14ac:dyDescent="0.2">
      <c r="B799" s="174"/>
    </row>
    <row r="800" spans="2:2" x14ac:dyDescent="0.2">
      <c r="B800" s="174"/>
    </row>
    <row r="801" spans="2:2" x14ac:dyDescent="0.2">
      <c r="B801" s="174"/>
    </row>
    <row r="802" spans="2:2" x14ac:dyDescent="0.2">
      <c r="B802" s="174"/>
    </row>
    <row r="803" spans="2:2" x14ac:dyDescent="0.2">
      <c r="B803" s="174"/>
    </row>
    <row r="804" spans="2:2" x14ac:dyDescent="0.2">
      <c r="B804" s="174"/>
    </row>
    <row r="805" spans="2:2" x14ac:dyDescent="0.2">
      <c r="B805" s="174"/>
    </row>
    <row r="806" spans="2:2" x14ac:dyDescent="0.2">
      <c r="B806" s="174"/>
    </row>
    <row r="807" spans="2:2" x14ac:dyDescent="0.2">
      <c r="B807" s="174"/>
    </row>
    <row r="808" spans="2:2" x14ac:dyDescent="0.2">
      <c r="B808" s="174"/>
    </row>
    <row r="809" spans="2:2" x14ac:dyDescent="0.2">
      <c r="B809" s="174"/>
    </row>
    <row r="810" spans="2:2" x14ac:dyDescent="0.2">
      <c r="B810" s="174"/>
    </row>
    <row r="811" spans="2:2" x14ac:dyDescent="0.2">
      <c r="B811" s="174"/>
    </row>
    <row r="812" spans="2:2" x14ac:dyDescent="0.2">
      <c r="B812" s="174"/>
    </row>
    <row r="813" spans="2:2" x14ac:dyDescent="0.2">
      <c r="B813" s="174"/>
    </row>
    <row r="814" spans="2:2" x14ac:dyDescent="0.2">
      <c r="B814" s="174"/>
    </row>
    <row r="815" spans="2:2" x14ac:dyDescent="0.2">
      <c r="B815" s="174"/>
    </row>
    <row r="816" spans="2:2" x14ac:dyDescent="0.2">
      <c r="B816" s="174"/>
    </row>
    <row r="817" spans="2:2" x14ac:dyDescent="0.2">
      <c r="B817" s="174"/>
    </row>
    <row r="818" spans="2:2" x14ac:dyDescent="0.2">
      <c r="B818" s="174"/>
    </row>
    <row r="819" spans="2:2" x14ac:dyDescent="0.2">
      <c r="B819" s="174"/>
    </row>
    <row r="820" spans="2:2" x14ac:dyDescent="0.2">
      <c r="B820" s="174"/>
    </row>
    <row r="821" spans="2:2" x14ac:dyDescent="0.2">
      <c r="B821" s="174"/>
    </row>
    <row r="822" spans="2:2" x14ac:dyDescent="0.2">
      <c r="B822" s="174"/>
    </row>
    <row r="823" spans="2:2" x14ac:dyDescent="0.2">
      <c r="B823" s="174"/>
    </row>
    <row r="824" spans="2:2" x14ac:dyDescent="0.2">
      <c r="B824" s="174"/>
    </row>
    <row r="825" spans="2:2" x14ac:dyDescent="0.2">
      <c r="B825" s="174"/>
    </row>
    <row r="826" spans="2:2" x14ac:dyDescent="0.2">
      <c r="B826" s="174"/>
    </row>
    <row r="827" spans="2:2" x14ac:dyDescent="0.2">
      <c r="B827" s="174"/>
    </row>
    <row r="828" spans="2:2" x14ac:dyDescent="0.2">
      <c r="B828" s="174"/>
    </row>
    <row r="829" spans="2:2" x14ac:dyDescent="0.2">
      <c r="B829" s="174"/>
    </row>
    <row r="830" spans="2:2" x14ac:dyDescent="0.2">
      <c r="B830" s="174"/>
    </row>
    <row r="831" spans="2:2" x14ac:dyDescent="0.2">
      <c r="B831" s="174"/>
    </row>
    <row r="832" spans="2:2" x14ac:dyDescent="0.2">
      <c r="B832" s="174"/>
    </row>
    <row r="833" spans="2:2" x14ac:dyDescent="0.2">
      <c r="B833" s="174"/>
    </row>
    <row r="834" spans="2:2" x14ac:dyDescent="0.2">
      <c r="B834" s="174"/>
    </row>
    <row r="835" spans="2:2" x14ac:dyDescent="0.2">
      <c r="B835" s="174"/>
    </row>
    <row r="836" spans="2:2" x14ac:dyDescent="0.2">
      <c r="B836" s="174"/>
    </row>
    <row r="837" spans="2:2" x14ac:dyDescent="0.2">
      <c r="B837" s="174"/>
    </row>
    <row r="838" spans="2:2" x14ac:dyDescent="0.2">
      <c r="B838" s="174"/>
    </row>
    <row r="839" spans="2:2" x14ac:dyDescent="0.2">
      <c r="B839" s="174"/>
    </row>
    <row r="840" spans="2:2" x14ac:dyDescent="0.2">
      <c r="B840" s="174"/>
    </row>
    <row r="841" spans="2:2" x14ac:dyDescent="0.2">
      <c r="B841" s="174"/>
    </row>
    <row r="842" spans="2:2" x14ac:dyDescent="0.2">
      <c r="B842" s="174"/>
    </row>
    <row r="843" spans="2:2" x14ac:dyDescent="0.2">
      <c r="B843" s="174"/>
    </row>
    <row r="844" spans="2:2" x14ac:dyDescent="0.2">
      <c r="B844" s="174"/>
    </row>
    <row r="845" spans="2:2" x14ac:dyDescent="0.2">
      <c r="B845" s="174"/>
    </row>
    <row r="846" spans="2:2" x14ac:dyDescent="0.2">
      <c r="B846" s="174"/>
    </row>
    <row r="847" spans="2:2" x14ac:dyDescent="0.2">
      <c r="B847" s="174"/>
    </row>
    <row r="848" spans="2:2" x14ac:dyDescent="0.2">
      <c r="B848" s="174"/>
    </row>
    <row r="849" spans="2:2" x14ac:dyDescent="0.2">
      <c r="B849" s="174"/>
    </row>
    <row r="850" spans="2:2" x14ac:dyDescent="0.2">
      <c r="B850" s="174"/>
    </row>
    <row r="851" spans="2:2" x14ac:dyDescent="0.2">
      <c r="B851" s="174"/>
    </row>
    <row r="852" spans="2:2" x14ac:dyDescent="0.2">
      <c r="B852" s="174"/>
    </row>
    <row r="853" spans="2:2" x14ac:dyDescent="0.2">
      <c r="B853" s="174"/>
    </row>
    <row r="854" spans="2:2" x14ac:dyDescent="0.2">
      <c r="B854" s="174"/>
    </row>
    <row r="855" spans="2:2" x14ac:dyDescent="0.2">
      <c r="B855" s="174"/>
    </row>
    <row r="856" spans="2:2" x14ac:dyDescent="0.2">
      <c r="B856" s="174"/>
    </row>
    <row r="857" spans="2:2" x14ac:dyDescent="0.2">
      <c r="B857" s="174"/>
    </row>
    <row r="858" spans="2:2" x14ac:dyDescent="0.2">
      <c r="B858" s="174"/>
    </row>
    <row r="859" spans="2:2" x14ac:dyDescent="0.2">
      <c r="B859" s="174"/>
    </row>
    <row r="860" spans="2:2" x14ac:dyDescent="0.2">
      <c r="B860" s="174"/>
    </row>
    <row r="861" spans="2:2" x14ac:dyDescent="0.2">
      <c r="B861" s="174"/>
    </row>
    <row r="862" spans="2:2" x14ac:dyDescent="0.2">
      <c r="B862" s="174"/>
    </row>
    <row r="863" spans="2:2" x14ac:dyDescent="0.2">
      <c r="B863" s="174"/>
    </row>
    <row r="864" spans="2:2" x14ac:dyDescent="0.2">
      <c r="B864" s="174"/>
    </row>
    <row r="865" spans="2:2" x14ac:dyDescent="0.2">
      <c r="B865" s="174"/>
    </row>
    <row r="866" spans="2:2" x14ac:dyDescent="0.2">
      <c r="B866" s="174"/>
    </row>
    <row r="867" spans="2:2" x14ac:dyDescent="0.2">
      <c r="B867" s="174"/>
    </row>
    <row r="868" spans="2:2" x14ac:dyDescent="0.2">
      <c r="B868" s="174"/>
    </row>
    <row r="869" spans="2:2" x14ac:dyDescent="0.2">
      <c r="B869" s="174"/>
    </row>
    <row r="870" spans="2:2" x14ac:dyDescent="0.2">
      <c r="B870" s="174"/>
    </row>
    <row r="871" spans="2:2" x14ac:dyDescent="0.2">
      <c r="B871" s="174"/>
    </row>
    <row r="872" spans="2:2" x14ac:dyDescent="0.2">
      <c r="B872" s="174"/>
    </row>
    <row r="873" spans="2:2" x14ac:dyDescent="0.2">
      <c r="B873" s="174"/>
    </row>
    <row r="874" spans="2:2" x14ac:dyDescent="0.2">
      <c r="B874" s="174"/>
    </row>
    <row r="875" spans="2:2" x14ac:dyDescent="0.2">
      <c r="B875" s="174"/>
    </row>
    <row r="876" spans="2:2" x14ac:dyDescent="0.2">
      <c r="B876" s="174"/>
    </row>
    <row r="877" spans="2:2" x14ac:dyDescent="0.2">
      <c r="B877" s="174"/>
    </row>
    <row r="878" spans="2:2" x14ac:dyDescent="0.2">
      <c r="B878" s="174"/>
    </row>
    <row r="879" spans="2:2" x14ac:dyDescent="0.2">
      <c r="B879" s="174"/>
    </row>
    <row r="880" spans="2:2" x14ac:dyDescent="0.2">
      <c r="B880" s="174"/>
    </row>
    <row r="881" spans="2:2" x14ac:dyDescent="0.2">
      <c r="B881" s="174"/>
    </row>
    <row r="882" spans="2:2" x14ac:dyDescent="0.2">
      <c r="B882" s="174"/>
    </row>
    <row r="883" spans="2:2" x14ac:dyDescent="0.2">
      <c r="B883" s="174"/>
    </row>
    <row r="884" spans="2:2" x14ac:dyDescent="0.2">
      <c r="B884" s="174"/>
    </row>
    <row r="885" spans="2:2" x14ac:dyDescent="0.2">
      <c r="B885" s="174"/>
    </row>
    <row r="886" spans="2:2" x14ac:dyDescent="0.2">
      <c r="B886" s="174"/>
    </row>
    <row r="887" spans="2:2" x14ac:dyDescent="0.2">
      <c r="B887" s="174"/>
    </row>
    <row r="888" spans="2:2" x14ac:dyDescent="0.2">
      <c r="B888" s="174"/>
    </row>
    <row r="889" spans="2:2" x14ac:dyDescent="0.2">
      <c r="B889" s="174"/>
    </row>
    <row r="890" spans="2:2" x14ac:dyDescent="0.2">
      <c r="B890" s="174"/>
    </row>
    <row r="891" spans="2:2" x14ac:dyDescent="0.2">
      <c r="B891" s="174"/>
    </row>
    <row r="892" spans="2:2" x14ac:dyDescent="0.2">
      <c r="B892" s="174"/>
    </row>
    <row r="893" spans="2:2" x14ac:dyDescent="0.2">
      <c r="B893" s="174"/>
    </row>
    <row r="894" spans="2:2" x14ac:dyDescent="0.2">
      <c r="B894" s="174"/>
    </row>
    <row r="895" spans="2:2" x14ac:dyDescent="0.2">
      <c r="B895" s="174"/>
    </row>
    <row r="896" spans="2:2" x14ac:dyDescent="0.2">
      <c r="B896" s="174"/>
    </row>
    <row r="897" spans="2:2" x14ac:dyDescent="0.2">
      <c r="B897" s="174"/>
    </row>
    <row r="898" spans="2:2" x14ac:dyDescent="0.2">
      <c r="B898" s="174"/>
    </row>
    <row r="899" spans="2:2" x14ac:dyDescent="0.2">
      <c r="B899" s="174"/>
    </row>
    <row r="900" spans="2:2" x14ac:dyDescent="0.2">
      <c r="B900" s="174"/>
    </row>
    <row r="901" spans="2:2" x14ac:dyDescent="0.2">
      <c r="B901" s="174"/>
    </row>
    <row r="902" spans="2:2" x14ac:dyDescent="0.2">
      <c r="B902" s="174"/>
    </row>
    <row r="903" spans="2:2" x14ac:dyDescent="0.2">
      <c r="B903" s="174"/>
    </row>
    <row r="904" spans="2:2" x14ac:dyDescent="0.2">
      <c r="B904" s="174"/>
    </row>
    <row r="905" spans="2:2" x14ac:dyDescent="0.2">
      <c r="B905" s="174"/>
    </row>
    <row r="906" spans="2:2" x14ac:dyDescent="0.2">
      <c r="B906" s="174"/>
    </row>
    <row r="907" spans="2:2" x14ac:dyDescent="0.2">
      <c r="B907" s="174"/>
    </row>
    <row r="908" spans="2:2" x14ac:dyDescent="0.2">
      <c r="B908" s="174"/>
    </row>
    <row r="909" spans="2:2" x14ac:dyDescent="0.2">
      <c r="B909" s="174"/>
    </row>
    <row r="910" spans="2:2" x14ac:dyDescent="0.2">
      <c r="B910" s="174"/>
    </row>
    <row r="911" spans="2:2" x14ac:dyDescent="0.2">
      <c r="B911" s="174"/>
    </row>
    <row r="912" spans="2:2" x14ac:dyDescent="0.2">
      <c r="B912" s="174"/>
    </row>
    <row r="913" spans="2:2" x14ac:dyDescent="0.2">
      <c r="B913" s="174"/>
    </row>
    <row r="914" spans="2:2" x14ac:dyDescent="0.2">
      <c r="B914" s="174"/>
    </row>
    <row r="915" spans="2:2" x14ac:dyDescent="0.2">
      <c r="B915" s="174"/>
    </row>
    <row r="916" spans="2:2" x14ac:dyDescent="0.2">
      <c r="B916" s="174"/>
    </row>
    <row r="917" spans="2:2" x14ac:dyDescent="0.2">
      <c r="B917" s="174"/>
    </row>
    <row r="918" spans="2:2" x14ac:dyDescent="0.2">
      <c r="B918" s="174"/>
    </row>
    <row r="919" spans="2:2" x14ac:dyDescent="0.2">
      <c r="B919" s="174"/>
    </row>
    <row r="920" spans="2:2" x14ac:dyDescent="0.2">
      <c r="B920" s="174"/>
    </row>
    <row r="921" spans="2:2" x14ac:dyDescent="0.2">
      <c r="B921" s="174"/>
    </row>
    <row r="922" spans="2:2" x14ac:dyDescent="0.2">
      <c r="B922" s="174"/>
    </row>
    <row r="923" spans="2:2" x14ac:dyDescent="0.2">
      <c r="B923" s="174"/>
    </row>
    <row r="924" spans="2:2" x14ac:dyDescent="0.2">
      <c r="B924" s="174"/>
    </row>
    <row r="925" spans="2:2" x14ac:dyDescent="0.2">
      <c r="B925" s="174"/>
    </row>
    <row r="926" spans="2:2" x14ac:dyDescent="0.2">
      <c r="B926" s="174"/>
    </row>
    <row r="927" spans="2:2" x14ac:dyDescent="0.2">
      <c r="B927" s="174"/>
    </row>
    <row r="928" spans="2:2" x14ac:dyDescent="0.2">
      <c r="B928" s="174"/>
    </row>
    <row r="929" spans="2:2" x14ac:dyDescent="0.2">
      <c r="B929" s="174"/>
    </row>
    <row r="930" spans="2:2" x14ac:dyDescent="0.2">
      <c r="B930" s="174"/>
    </row>
    <row r="931" spans="2:2" x14ac:dyDescent="0.2">
      <c r="B931" s="174"/>
    </row>
    <row r="932" spans="2:2" x14ac:dyDescent="0.2">
      <c r="B932" s="174"/>
    </row>
    <row r="933" spans="2:2" x14ac:dyDescent="0.2">
      <c r="B933" s="174"/>
    </row>
    <row r="934" spans="2:2" x14ac:dyDescent="0.2">
      <c r="B934" s="174"/>
    </row>
    <row r="935" spans="2:2" x14ac:dyDescent="0.2">
      <c r="B935" s="174"/>
    </row>
    <row r="936" spans="2:2" x14ac:dyDescent="0.2">
      <c r="B936" s="174"/>
    </row>
    <row r="937" spans="2:2" x14ac:dyDescent="0.2">
      <c r="B937" s="174"/>
    </row>
    <row r="938" spans="2:2" x14ac:dyDescent="0.2">
      <c r="B938" s="174"/>
    </row>
    <row r="939" spans="2:2" x14ac:dyDescent="0.2">
      <c r="B939" s="174"/>
    </row>
    <row r="940" spans="2:2" x14ac:dyDescent="0.2">
      <c r="B940" s="174"/>
    </row>
    <row r="941" spans="2:2" x14ac:dyDescent="0.2">
      <c r="B941" s="17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62"/>
  <sheetViews>
    <sheetView workbookViewId="0">
      <pane xSplit="1" ySplit="1" topLeftCell="B2" activePane="bottomRight" state="frozen"/>
      <selection activeCell="B6" sqref="B6"/>
      <selection pane="topRight" activeCell="B6" sqref="B6"/>
      <selection pane="bottomLeft" activeCell="B6" sqref="B6"/>
      <selection pane="bottomRight" sqref="A1:XFD1048576"/>
    </sheetView>
  </sheetViews>
  <sheetFormatPr defaultColWidth="9.140625" defaultRowHeight="12.75" x14ac:dyDescent="0.2"/>
  <cols>
    <col min="1" max="1" width="11.140625" style="65" bestFit="1" customWidth="1"/>
    <col min="2" max="2" width="48.85546875" style="65" bestFit="1" customWidth="1"/>
    <col min="3" max="16384" width="9.140625" style="65"/>
  </cols>
  <sheetData>
    <row r="1" spans="1:2" x14ac:dyDescent="0.2">
      <c r="A1" s="67" t="s">
        <v>208</v>
      </c>
      <c r="B1" s="67" t="s">
        <v>204</v>
      </c>
    </row>
    <row r="2" spans="1:2" x14ac:dyDescent="0.2">
      <c r="A2" s="159" t="str">
        <f>+Attività!A4</f>
        <v>ATT01</v>
      </c>
      <c r="B2" s="159" t="str">
        <f>+Attività!B4</f>
        <v>Impianto trattamento rifiuti Castelceriolo</v>
      </c>
    </row>
    <row r="3" spans="1:2" x14ac:dyDescent="0.2">
      <c r="A3" s="159" t="str">
        <f>+Attività!A5</f>
        <v>ATT02</v>
      </c>
      <c r="B3" s="159" t="str">
        <f>+Attività!B5</f>
        <v>Gestione post-morten discarica esaurita Castelceriolo</v>
      </c>
    </row>
    <row r="4" spans="1:2" x14ac:dyDescent="0.2">
      <c r="A4" s="159" t="str">
        <f>+Attività!A6</f>
        <v>ATT03</v>
      </c>
      <c r="B4" s="159" t="str">
        <f>+Attività!B6</f>
        <v>Gestione discarica esaurita Mugarone</v>
      </c>
    </row>
    <row r="5" spans="1:2" x14ac:dyDescent="0.2">
      <c r="A5" s="159" t="str">
        <f>+Attività!A7</f>
        <v>ATT04</v>
      </c>
      <c r="B5" s="159" t="str">
        <f>+Attività!B7</f>
        <v>Gestione conferimenti discarica di Solero</v>
      </c>
    </row>
    <row r="6" spans="1:2" x14ac:dyDescent="0.2">
      <c r="A6" s="159" t="str">
        <f>+Attività!A8</f>
        <v>ATT05</v>
      </c>
      <c r="B6" s="159" t="str">
        <f>+Attività!B8</f>
        <v>Attività 5</v>
      </c>
    </row>
    <row r="7" spans="1:2" x14ac:dyDescent="0.2">
      <c r="A7" s="159" t="str">
        <f>+Attività!A9</f>
        <v>ATT06</v>
      </c>
      <c r="B7" s="159" t="str">
        <f>+Attività!B9</f>
        <v>Attività 6</v>
      </c>
    </row>
    <row r="8" spans="1:2" x14ac:dyDescent="0.2">
      <c r="A8" s="159" t="str">
        <f>+Attività!A10</f>
        <v>ATT07</v>
      </c>
      <c r="B8" s="159" t="str">
        <f>+Attività!B10</f>
        <v>Attività 7</v>
      </c>
    </row>
    <row r="9" spans="1:2" x14ac:dyDescent="0.2">
      <c r="A9" s="159" t="str">
        <f>+Attività!A11</f>
        <v>ATT08</v>
      </c>
      <c r="B9" s="159" t="str">
        <f>+Attività!B11</f>
        <v>Attività 8</v>
      </c>
    </row>
    <row r="10" spans="1:2" x14ac:dyDescent="0.2">
      <c r="A10" s="159" t="str">
        <f>+Attività!A12</f>
        <v>ATT09</v>
      </c>
      <c r="B10" s="159" t="str">
        <f>+Attività!B12</f>
        <v>Attività 9</v>
      </c>
    </row>
    <row r="11" spans="1:2" x14ac:dyDescent="0.2">
      <c r="A11" s="159" t="str">
        <f>+Attività!A13</f>
        <v>ATT10</v>
      </c>
      <c r="B11" s="159" t="str">
        <f>+Attività!B13</f>
        <v>Attività 10</v>
      </c>
    </row>
    <row r="12" spans="1:2" x14ac:dyDescent="0.2">
      <c r="A12" s="159" t="str">
        <f>+Attività!A14</f>
        <v>ATT11</v>
      </c>
      <c r="B12" s="159" t="str">
        <f>+Attività!B14</f>
        <v>Attività 11</v>
      </c>
    </row>
    <row r="13" spans="1:2" x14ac:dyDescent="0.2">
      <c r="A13" s="159" t="str">
        <f>+Attività!A15</f>
        <v>ATT12</v>
      </c>
      <c r="B13" s="159" t="str">
        <f>+Attività!B15</f>
        <v>Attività 12</v>
      </c>
    </row>
    <row r="14" spans="1:2" x14ac:dyDescent="0.2">
      <c r="A14" s="159" t="str">
        <f>+Attività!A16</f>
        <v>ATT13</v>
      </c>
      <c r="B14" s="159" t="str">
        <f>+Attività!B16</f>
        <v>Attività 13</v>
      </c>
    </row>
    <row r="15" spans="1:2" x14ac:dyDescent="0.2">
      <c r="A15" s="159" t="str">
        <f>+Attività!A17</f>
        <v>ATT14</v>
      </c>
      <c r="B15" s="159" t="str">
        <f>+Attività!B17</f>
        <v>Attività 14</v>
      </c>
    </row>
    <row r="16" spans="1:2" x14ac:dyDescent="0.2">
      <c r="A16" s="159" t="str">
        <f>+Attività!A18</f>
        <v>ATT15</v>
      </c>
      <c r="B16" s="159" t="str">
        <f>+Attività!B18</f>
        <v>Attività 15</v>
      </c>
    </row>
    <row r="17" spans="1:2" x14ac:dyDescent="0.2">
      <c r="A17" s="159" t="str">
        <f>+Attività!C4</f>
        <v>ATT01Pro</v>
      </c>
      <c r="B17" s="159" t="str">
        <f>+Attività!D4</f>
        <v>Impianto trattamento rifiuti Castelceriolo - Protetta</v>
      </c>
    </row>
    <row r="18" spans="1:2" x14ac:dyDescent="0.2">
      <c r="A18" s="159" t="str">
        <f>+Attività!C5</f>
        <v>ATT02Pro</v>
      </c>
      <c r="B18" s="159" t="str">
        <f>+Attività!D5</f>
        <v>Gestione post-morten discarica esaurita Castelceriolo - Protetta</v>
      </c>
    </row>
    <row r="19" spans="1:2" x14ac:dyDescent="0.2">
      <c r="A19" s="159" t="str">
        <f>+Attività!C6</f>
        <v>ATT03Pro</v>
      </c>
      <c r="B19" s="159" t="str">
        <f>+Attività!D6</f>
        <v>Gestione discarica esaurita Mugarone - Protetta</v>
      </c>
    </row>
    <row r="20" spans="1:2" x14ac:dyDescent="0.2">
      <c r="A20" s="159" t="str">
        <f>+Attività!C7</f>
        <v>ATT04Pro</v>
      </c>
      <c r="B20" s="159" t="str">
        <f>+Attività!D7</f>
        <v>Gestione conferimenti discarica di Solero - Protetta</v>
      </c>
    </row>
    <row r="21" spans="1:2" x14ac:dyDescent="0.2">
      <c r="A21" s="159" t="str">
        <f>+Attività!C8</f>
        <v>ATT05Pro</v>
      </c>
      <c r="B21" s="159" t="str">
        <f>+Attività!D8</f>
        <v>Attività 5 - Protetta</v>
      </c>
    </row>
    <row r="22" spans="1:2" x14ac:dyDescent="0.2">
      <c r="A22" s="159" t="str">
        <f>+Attività!C9</f>
        <v>ATT06Pro</v>
      </c>
      <c r="B22" s="159" t="str">
        <f>+Attività!D9</f>
        <v>Attività 6 - Protetta</v>
      </c>
    </row>
    <row r="23" spans="1:2" x14ac:dyDescent="0.2">
      <c r="A23" s="159" t="str">
        <f>+Attività!C10</f>
        <v>ATT07Pro</v>
      </c>
      <c r="B23" s="159" t="str">
        <f>+Attività!D10</f>
        <v>Attività 7 - Protetta</v>
      </c>
    </row>
    <row r="24" spans="1:2" x14ac:dyDescent="0.2">
      <c r="A24" s="159" t="str">
        <f>+Attività!C11</f>
        <v>ATT08Pro</v>
      </c>
      <c r="B24" s="159" t="str">
        <f>+Attività!D11</f>
        <v>Attività 8 - Protetta</v>
      </c>
    </row>
    <row r="25" spans="1:2" x14ac:dyDescent="0.2">
      <c r="A25" s="159" t="str">
        <f>+Attività!C12</f>
        <v>ATT09Pro</v>
      </c>
      <c r="B25" s="159" t="str">
        <f>+Attività!D12</f>
        <v>Attività 9 - Protetta</v>
      </c>
    </row>
    <row r="26" spans="1:2" x14ac:dyDescent="0.2">
      <c r="A26" s="159" t="str">
        <f>+Attività!C13</f>
        <v>ATT10Pro</v>
      </c>
      <c r="B26" s="159" t="str">
        <f>+Attività!D13</f>
        <v>Attività 10 - Protetta</v>
      </c>
    </row>
    <row r="27" spans="1:2" x14ac:dyDescent="0.2">
      <c r="A27" s="159" t="str">
        <f>+Attività!C14</f>
        <v>ATT11Pro</v>
      </c>
      <c r="B27" s="159" t="str">
        <f>+Attività!D14</f>
        <v>Attività 11 - Protetta</v>
      </c>
    </row>
    <row r="28" spans="1:2" x14ac:dyDescent="0.2">
      <c r="A28" s="159" t="str">
        <f>+Attività!C15</f>
        <v>ATT12Pro</v>
      </c>
      <c r="B28" s="159" t="str">
        <f>+Attività!D15</f>
        <v>Attività 12 - Protetta</v>
      </c>
    </row>
    <row r="29" spans="1:2" x14ac:dyDescent="0.2">
      <c r="A29" s="159" t="str">
        <f>+Attività!C16</f>
        <v>ATT13Pro</v>
      </c>
      <c r="B29" s="159" t="str">
        <f>+Attività!D16</f>
        <v>Attività 13 - Protetta</v>
      </c>
    </row>
    <row r="30" spans="1:2" x14ac:dyDescent="0.2">
      <c r="A30" s="159" t="str">
        <f>+Attività!C17</f>
        <v>ATT14Pro</v>
      </c>
      <c r="B30" s="159" t="str">
        <f>+Attività!D17</f>
        <v>Attività 14 - Protetta</v>
      </c>
    </row>
    <row r="31" spans="1:2" x14ac:dyDescent="0.2">
      <c r="A31" s="159" t="str">
        <f>+Attività!C18</f>
        <v>ATT15Pro</v>
      </c>
      <c r="B31" s="159" t="str">
        <f>+Attività!D18</f>
        <v>Attività 15 - Protetta</v>
      </c>
    </row>
    <row r="32" spans="1:2" x14ac:dyDescent="0.2">
      <c r="A32" s="159" t="str">
        <f>+Attività!E4</f>
        <v>ATT01Mer</v>
      </c>
      <c r="B32" s="159" t="str">
        <f>+Attività!F4</f>
        <v>Impianto trattamento rifiuti Castelceriolo - Mercato</v>
      </c>
    </row>
    <row r="33" spans="1:2" x14ac:dyDescent="0.2">
      <c r="A33" s="159" t="str">
        <f>+Attività!E5</f>
        <v>ATT02Mer</v>
      </c>
      <c r="B33" s="159" t="str">
        <f>+Attività!F5</f>
        <v>Gestione post-morten discarica esaurita Castelceriolo - Mercato</v>
      </c>
    </row>
    <row r="34" spans="1:2" x14ac:dyDescent="0.2">
      <c r="A34" s="159" t="str">
        <f>+Attività!E6</f>
        <v>ATT03Mer</v>
      </c>
      <c r="B34" s="159" t="str">
        <f>+Attività!F6</f>
        <v>Gestione discarica esaurita Mugarone - Mercato</v>
      </c>
    </row>
    <row r="35" spans="1:2" x14ac:dyDescent="0.2">
      <c r="A35" s="159" t="str">
        <f>+Attività!E7</f>
        <v>ATT04Mer</v>
      </c>
      <c r="B35" s="159" t="str">
        <f>+Attività!F7</f>
        <v>Gestione conferimenti discarica di Solero - Mercato</v>
      </c>
    </row>
    <row r="36" spans="1:2" x14ac:dyDescent="0.2">
      <c r="A36" s="159" t="str">
        <f>+Attività!E8</f>
        <v>ATT05Mer</v>
      </c>
      <c r="B36" s="159" t="str">
        <f>+Attività!F8</f>
        <v>Attività 5 - Mercato</v>
      </c>
    </row>
    <row r="37" spans="1:2" x14ac:dyDescent="0.2">
      <c r="A37" s="159" t="str">
        <f>+Attività!E9</f>
        <v>ATT06Mer</v>
      </c>
      <c r="B37" s="159" t="str">
        <f>+Attività!F9</f>
        <v>Attività 6 - Mercato</v>
      </c>
    </row>
    <row r="38" spans="1:2" x14ac:dyDescent="0.2">
      <c r="A38" s="159" t="str">
        <f>+Attività!E10</f>
        <v>ATT07Mer</v>
      </c>
      <c r="B38" s="159" t="str">
        <f>+Attività!F10</f>
        <v>Attività 7 - Mercato</v>
      </c>
    </row>
    <row r="39" spans="1:2" x14ac:dyDescent="0.2">
      <c r="A39" s="159" t="str">
        <f>+Attività!E11</f>
        <v>ATT08Mer</v>
      </c>
      <c r="B39" s="159" t="str">
        <f>+Attività!F11</f>
        <v>Attività 8 - Mercato</v>
      </c>
    </row>
    <row r="40" spans="1:2" x14ac:dyDescent="0.2">
      <c r="A40" s="159" t="str">
        <f>+Attività!E12</f>
        <v>ATT09Mer</v>
      </c>
      <c r="B40" s="159" t="str">
        <f>+Attività!F12</f>
        <v>Attività 9 - Mercato</v>
      </c>
    </row>
    <row r="41" spans="1:2" x14ac:dyDescent="0.2">
      <c r="A41" s="159" t="str">
        <f>+Attività!E13</f>
        <v>ATT10Mer</v>
      </c>
      <c r="B41" s="159" t="str">
        <f>+Attività!F13</f>
        <v>Attività 10 - Mercato</v>
      </c>
    </row>
    <row r="42" spans="1:2" x14ac:dyDescent="0.2">
      <c r="A42" s="159" t="str">
        <f>+Attività!E14</f>
        <v>ATT11Mer</v>
      </c>
      <c r="B42" s="159" t="str">
        <f>+Attività!F14</f>
        <v>Attività 11 - Mercato</v>
      </c>
    </row>
    <row r="43" spans="1:2" x14ac:dyDescent="0.2">
      <c r="A43" s="159" t="str">
        <f>+Attività!E15</f>
        <v>ATT12Mer</v>
      </c>
      <c r="B43" s="159" t="str">
        <f>+Attività!F15</f>
        <v>Attività 12 - Mercato</v>
      </c>
    </row>
    <row r="44" spans="1:2" x14ac:dyDescent="0.2">
      <c r="A44" s="159" t="str">
        <f>+Attività!E16</f>
        <v>ATT13Mer</v>
      </c>
      <c r="B44" s="159" t="str">
        <f>+Attività!F16</f>
        <v>Attività 13 - Mercato</v>
      </c>
    </row>
    <row r="45" spans="1:2" x14ac:dyDescent="0.2">
      <c r="A45" s="159" t="str">
        <f>+Attività!E17</f>
        <v>ATT14Mer</v>
      </c>
      <c r="B45" s="159" t="str">
        <f>+Attività!F17</f>
        <v>Attività 14 - Mercato</v>
      </c>
    </row>
    <row r="46" spans="1:2" x14ac:dyDescent="0.2">
      <c r="A46" s="159" t="str">
        <f>+Attività!E18</f>
        <v>ATT15Mer</v>
      </c>
      <c r="B46" s="159" t="str">
        <f>+Attività!F18</f>
        <v>Attività 15 - Mercato</v>
      </c>
    </row>
    <row r="47" spans="1:2" x14ac:dyDescent="0.2">
      <c r="A47" s="236" t="s">
        <v>212</v>
      </c>
      <c r="B47" s="236" t="s">
        <v>390</v>
      </c>
    </row>
    <row r="48" spans="1:2" x14ac:dyDescent="0.2">
      <c r="A48" s="236" t="s">
        <v>213</v>
      </c>
      <c r="B48" s="236" t="s">
        <v>391</v>
      </c>
    </row>
    <row r="49" spans="1:2" x14ac:dyDescent="0.2">
      <c r="A49" s="236" t="s">
        <v>214</v>
      </c>
      <c r="B49" s="236" t="s">
        <v>392</v>
      </c>
    </row>
    <row r="50" spans="1:2" x14ac:dyDescent="0.2">
      <c r="A50" s="236" t="s">
        <v>215</v>
      </c>
      <c r="B50" s="236" t="s">
        <v>393</v>
      </c>
    </row>
    <row r="51" spans="1:2" x14ac:dyDescent="0.2">
      <c r="A51" s="236" t="s">
        <v>216</v>
      </c>
      <c r="B51" s="236" t="s">
        <v>394</v>
      </c>
    </row>
    <row r="52" spans="1:2" x14ac:dyDescent="0.2">
      <c r="A52" s="236" t="s">
        <v>217</v>
      </c>
      <c r="B52" s="236" t="s">
        <v>395</v>
      </c>
    </row>
    <row r="53" spans="1:2" x14ac:dyDescent="0.2">
      <c r="A53" s="236" t="s">
        <v>218</v>
      </c>
      <c r="B53" s="236" t="s">
        <v>396</v>
      </c>
    </row>
    <row r="54" spans="1:2" x14ac:dyDescent="0.2">
      <c r="A54" s="236" t="s">
        <v>219</v>
      </c>
      <c r="B54" s="236" t="s">
        <v>397</v>
      </c>
    </row>
    <row r="55" spans="1:2" x14ac:dyDescent="0.2">
      <c r="A55" s="236" t="s">
        <v>220</v>
      </c>
      <c r="B55" s="236" t="s">
        <v>398</v>
      </c>
    </row>
    <row r="56" spans="1:2" x14ac:dyDescent="0.2">
      <c r="A56" s="236" t="s">
        <v>221</v>
      </c>
      <c r="B56" s="236" t="s">
        <v>399</v>
      </c>
    </row>
    <row r="57" spans="1:2" x14ac:dyDescent="0.2">
      <c r="A57" s="236" t="s">
        <v>222</v>
      </c>
      <c r="B57" s="236" t="s">
        <v>400</v>
      </c>
    </row>
    <row r="58" spans="1:2" x14ac:dyDescent="0.2">
      <c r="A58" s="236" t="s">
        <v>209</v>
      </c>
      <c r="B58" s="236" t="s">
        <v>401</v>
      </c>
    </row>
    <row r="59" spans="1:2" x14ac:dyDescent="0.2">
      <c r="A59" s="236" t="s">
        <v>210</v>
      </c>
      <c r="B59" s="236" t="s">
        <v>402</v>
      </c>
    </row>
    <row r="60" spans="1:2" x14ac:dyDescent="0.2">
      <c r="A60" s="236" t="s">
        <v>211</v>
      </c>
      <c r="B60" s="236" t="s">
        <v>403</v>
      </c>
    </row>
    <row r="61" spans="1:2" x14ac:dyDescent="0.2">
      <c r="A61" s="236" t="s">
        <v>223</v>
      </c>
      <c r="B61" s="236" t="s">
        <v>404</v>
      </c>
    </row>
    <row r="62" spans="1:2" x14ac:dyDescent="0.2">
      <c r="A62" s="236" t="s">
        <v>346</v>
      </c>
      <c r="B62" s="236" t="s">
        <v>346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</sheetPr>
  <dimension ref="A1:F82"/>
  <sheetViews>
    <sheetView workbookViewId="0">
      <selection activeCell="A16" sqref="A16"/>
    </sheetView>
  </sheetViews>
  <sheetFormatPr defaultColWidth="9.140625" defaultRowHeight="10.5" x14ac:dyDescent="0.15"/>
  <cols>
    <col min="1" max="1" width="14.42578125" style="215" bestFit="1" customWidth="1"/>
    <col min="2" max="2" width="11.85546875" style="215" bestFit="1" customWidth="1"/>
    <col min="3" max="4" width="9.140625" style="215"/>
    <col min="5" max="5" width="9.42578125" style="215" bestFit="1" customWidth="1"/>
    <col min="6" max="6" width="9.28515625" style="215" bestFit="1" customWidth="1"/>
    <col min="7" max="16384" width="9.140625" style="215"/>
  </cols>
  <sheetData>
    <row r="1" spans="1:6" x14ac:dyDescent="0.15">
      <c r="B1" s="216"/>
    </row>
    <row r="2" spans="1:6" x14ac:dyDescent="0.15">
      <c r="A2" s="254" t="s">
        <v>386</v>
      </c>
      <c r="B2" s="256" t="s">
        <v>1280</v>
      </c>
      <c r="D2" s="257" t="s">
        <v>300</v>
      </c>
      <c r="E2" s="257"/>
      <c r="F2" s="217" t="s">
        <v>228</v>
      </c>
    </row>
    <row r="3" spans="1:6" x14ac:dyDescent="0.15">
      <c r="A3" s="255" t="s">
        <v>164</v>
      </c>
      <c r="B3" s="256">
        <v>384200</v>
      </c>
      <c r="C3" s="218"/>
      <c r="D3" s="219" t="s">
        <v>108</v>
      </c>
      <c r="E3" s="220">
        <v>0</v>
      </c>
      <c r="F3" s="221">
        <f t="shared" ref="F3:F34" si="0">_xlfn.IFNA(VLOOKUP($D:$D,A:B,2,0),0)-E3</f>
        <v>0</v>
      </c>
    </row>
    <row r="4" spans="1:6" x14ac:dyDescent="0.15">
      <c r="A4" s="255" t="s">
        <v>167</v>
      </c>
      <c r="B4" s="256">
        <v>77446.84</v>
      </c>
      <c r="C4" s="218"/>
      <c r="D4" s="219" t="s">
        <v>109</v>
      </c>
      <c r="E4" s="220">
        <v>0</v>
      </c>
      <c r="F4" s="221">
        <f t="shared" si="0"/>
        <v>0</v>
      </c>
    </row>
    <row r="5" spans="1:6" x14ac:dyDescent="0.15">
      <c r="A5" s="255" t="s">
        <v>169</v>
      </c>
      <c r="B5" s="256">
        <v>10589848.109999996</v>
      </c>
      <c r="C5" s="218"/>
      <c r="D5" s="219" t="s">
        <v>112</v>
      </c>
      <c r="E5" s="220">
        <v>0</v>
      </c>
      <c r="F5" s="221">
        <f t="shared" si="0"/>
        <v>0</v>
      </c>
    </row>
    <row r="6" spans="1:6" x14ac:dyDescent="0.15">
      <c r="A6" s="255" t="s">
        <v>389</v>
      </c>
      <c r="B6" s="256">
        <v>1201653.76</v>
      </c>
      <c r="C6" s="218"/>
      <c r="D6" s="219" t="s">
        <v>113</v>
      </c>
      <c r="E6" s="220">
        <v>0</v>
      </c>
      <c r="F6" s="221">
        <f t="shared" si="0"/>
        <v>0</v>
      </c>
    </row>
    <row r="7" spans="1:6" x14ac:dyDescent="0.15">
      <c r="A7" s="255" t="s">
        <v>171</v>
      </c>
      <c r="B7" s="256">
        <v>-9312308.0199999996</v>
      </c>
      <c r="C7" s="218"/>
      <c r="D7" s="219" t="s">
        <v>114</v>
      </c>
      <c r="E7" s="220">
        <v>23745.18</v>
      </c>
      <c r="F7" s="221">
        <f t="shared" si="0"/>
        <v>0</v>
      </c>
    </row>
    <row r="8" spans="1:6" x14ac:dyDescent="0.15">
      <c r="A8" s="255" t="s">
        <v>177</v>
      </c>
      <c r="B8" s="256">
        <v>885386.67</v>
      </c>
      <c r="C8" s="218"/>
      <c r="D8" s="219" t="s">
        <v>115</v>
      </c>
      <c r="E8" s="220">
        <v>0</v>
      </c>
      <c r="F8" s="221">
        <f t="shared" si="0"/>
        <v>0</v>
      </c>
    </row>
    <row r="9" spans="1:6" x14ac:dyDescent="0.15">
      <c r="A9" s="255" t="s">
        <v>262</v>
      </c>
      <c r="B9" s="256">
        <v>4802186.7199999988</v>
      </c>
      <c r="C9" s="218"/>
      <c r="D9" s="219" t="s">
        <v>116</v>
      </c>
      <c r="E9" s="220">
        <v>0</v>
      </c>
      <c r="F9" s="221">
        <f t="shared" si="0"/>
        <v>0</v>
      </c>
    </row>
    <row r="10" spans="1:6" x14ac:dyDescent="0.15">
      <c r="A10" s="255" t="s">
        <v>182</v>
      </c>
      <c r="B10" s="256">
        <v>325178.7</v>
      </c>
      <c r="C10" s="218"/>
      <c r="D10" s="219" t="s">
        <v>117</v>
      </c>
      <c r="E10" s="220">
        <v>37962.25</v>
      </c>
      <c r="F10" s="221">
        <f t="shared" si="0"/>
        <v>0</v>
      </c>
    </row>
    <row r="11" spans="1:6" x14ac:dyDescent="0.15">
      <c r="A11" s="255" t="s">
        <v>183</v>
      </c>
      <c r="B11" s="256">
        <v>135278.43</v>
      </c>
      <c r="C11" s="218"/>
      <c r="D11" s="219" t="s">
        <v>119</v>
      </c>
      <c r="E11" s="220">
        <v>4804519.3499999996</v>
      </c>
      <c r="F11" s="221">
        <f t="shared" si="0"/>
        <v>0</v>
      </c>
    </row>
    <row r="12" spans="1:6" x14ac:dyDescent="0.15">
      <c r="A12" s="255" t="s">
        <v>189</v>
      </c>
      <c r="B12" s="256">
        <v>2923229.9699999997</v>
      </c>
      <c r="C12" s="218"/>
      <c r="D12" s="219" t="s">
        <v>120</v>
      </c>
      <c r="E12" s="220">
        <v>1597402</v>
      </c>
      <c r="F12" s="221">
        <f t="shared" si="0"/>
        <v>-0.6399999987334013</v>
      </c>
    </row>
    <row r="13" spans="1:6" x14ac:dyDescent="0.15">
      <c r="A13" s="255" t="s">
        <v>185</v>
      </c>
      <c r="B13" s="256">
        <v>2852096.5799999991</v>
      </c>
      <c r="C13" s="218"/>
      <c r="D13" s="219" t="s">
        <v>121</v>
      </c>
      <c r="E13" s="220">
        <v>1108803.68</v>
      </c>
      <c r="F13" s="221">
        <f t="shared" si="0"/>
        <v>0</v>
      </c>
    </row>
    <row r="14" spans="1:6" x14ac:dyDescent="0.15">
      <c r="A14" s="255" t="s">
        <v>190</v>
      </c>
      <c r="B14" s="256">
        <v>154719.95000000001</v>
      </c>
      <c r="C14" s="218"/>
      <c r="D14" s="219" t="s">
        <v>122</v>
      </c>
      <c r="E14" s="220">
        <v>1283327.77</v>
      </c>
      <c r="F14" s="221">
        <f t="shared" si="0"/>
        <v>0</v>
      </c>
    </row>
    <row r="15" spans="1:6" x14ac:dyDescent="0.15">
      <c r="A15" s="255" t="s">
        <v>191</v>
      </c>
      <c r="B15" s="256">
        <v>229124.63999999998</v>
      </c>
      <c r="C15" s="218"/>
      <c r="D15" s="219" t="s">
        <v>123</v>
      </c>
      <c r="E15" s="220">
        <v>399614.68</v>
      </c>
      <c r="F15" s="221">
        <f t="shared" si="0"/>
        <v>0</v>
      </c>
    </row>
    <row r="16" spans="1:6" x14ac:dyDescent="0.15">
      <c r="A16" s="255" t="s">
        <v>192</v>
      </c>
      <c r="B16" s="256">
        <v>1007217.4999999999</v>
      </c>
      <c r="D16" s="219" t="s">
        <v>126</v>
      </c>
      <c r="E16" s="220">
        <v>0</v>
      </c>
      <c r="F16" s="221">
        <f t="shared" si="0"/>
        <v>0</v>
      </c>
    </row>
    <row r="17" spans="1:6" x14ac:dyDescent="0.15">
      <c r="A17" s="255" t="s">
        <v>114</v>
      </c>
      <c r="B17" s="256">
        <v>23745.180000000008</v>
      </c>
      <c r="D17" s="219" t="s">
        <v>127</v>
      </c>
      <c r="E17" s="220">
        <v>0</v>
      </c>
      <c r="F17" s="221">
        <f t="shared" si="0"/>
        <v>0</v>
      </c>
    </row>
    <row r="18" spans="1:6" x14ac:dyDescent="0.15">
      <c r="A18" s="255" t="s">
        <v>117</v>
      </c>
      <c r="B18" s="256">
        <v>37962.25</v>
      </c>
      <c r="D18" s="219" t="s">
        <v>128</v>
      </c>
      <c r="E18" s="220">
        <v>0</v>
      </c>
      <c r="F18" s="221">
        <f t="shared" si="0"/>
        <v>0</v>
      </c>
    </row>
    <row r="19" spans="1:6" x14ac:dyDescent="0.15">
      <c r="A19" s="255" t="s">
        <v>119</v>
      </c>
      <c r="B19" s="256">
        <v>4804519.3500000006</v>
      </c>
      <c r="D19" s="219" t="s">
        <v>129</v>
      </c>
      <c r="E19" s="220">
        <v>0</v>
      </c>
      <c r="F19" s="221">
        <f t="shared" si="0"/>
        <v>0</v>
      </c>
    </row>
    <row r="20" spans="1:6" x14ac:dyDescent="0.15">
      <c r="A20" s="255" t="s">
        <v>120</v>
      </c>
      <c r="B20" s="256">
        <v>1597401.3600000013</v>
      </c>
      <c r="D20" s="219" t="s">
        <v>248</v>
      </c>
      <c r="E20" s="220">
        <v>0</v>
      </c>
      <c r="F20" s="221">
        <f t="shared" si="0"/>
        <v>0</v>
      </c>
    </row>
    <row r="21" spans="1:6" x14ac:dyDescent="0.15">
      <c r="A21" s="255" t="s">
        <v>121</v>
      </c>
      <c r="B21" s="256">
        <v>1108803.68</v>
      </c>
      <c r="D21" s="219" t="s">
        <v>131</v>
      </c>
      <c r="E21" s="220">
        <v>0</v>
      </c>
      <c r="F21" s="221">
        <f t="shared" si="0"/>
        <v>0</v>
      </c>
    </row>
    <row r="22" spans="1:6" x14ac:dyDescent="0.15">
      <c r="A22" s="255" t="s">
        <v>122</v>
      </c>
      <c r="B22" s="256">
        <v>1283327.77</v>
      </c>
      <c r="D22" s="219" t="s">
        <v>132</v>
      </c>
      <c r="E22" s="220">
        <v>0</v>
      </c>
      <c r="F22" s="221">
        <f t="shared" si="0"/>
        <v>0</v>
      </c>
    </row>
    <row r="23" spans="1:6" x14ac:dyDescent="0.15">
      <c r="A23" s="255" t="s">
        <v>123</v>
      </c>
      <c r="B23" s="256">
        <v>399614.68</v>
      </c>
      <c r="D23" s="219" t="s">
        <v>133</v>
      </c>
      <c r="E23" s="220">
        <v>0</v>
      </c>
      <c r="F23" s="221">
        <f t="shared" si="0"/>
        <v>0</v>
      </c>
    </row>
    <row r="24" spans="1:6" x14ac:dyDescent="0.15">
      <c r="A24" s="255" t="s">
        <v>255</v>
      </c>
      <c r="B24" s="256">
        <v>190167.91999999998</v>
      </c>
      <c r="D24" s="219" t="s">
        <v>134</v>
      </c>
      <c r="E24" s="220">
        <v>0</v>
      </c>
      <c r="F24" s="221">
        <f t="shared" si="0"/>
        <v>0</v>
      </c>
    </row>
    <row r="25" spans="1:6" x14ac:dyDescent="0.15">
      <c r="A25" s="255" t="s">
        <v>139</v>
      </c>
      <c r="B25" s="256">
        <v>16941.22</v>
      </c>
      <c r="D25" s="219" t="s">
        <v>247</v>
      </c>
      <c r="E25" s="220">
        <v>0</v>
      </c>
      <c r="F25" s="221">
        <f t="shared" si="0"/>
        <v>0</v>
      </c>
    </row>
    <row r="26" spans="1:6" x14ac:dyDescent="0.15">
      <c r="A26" s="255" t="s">
        <v>145</v>
      </c>
      <c r="B26" s="256">
        <v>586054.24999999988</v>
      </c>
      <c r="D26" s="219" t="s">
        <v>135</v>
      </c>
      <c r="E26" s="220">
        <v>0</v>
      </c>
      <c r="F26" s="221">
        <f t="shared" si="0"/>
        <v>0</v>
      </c>
    </row>
    <row r="27" spans="1:6" x14ac:dyDescent="0.15">
      <c r="A27" s="255" t="s">
        <v>148</v>
      </c>
      <c r="B27" s="256">
        <v>4559042.24</v>
      </c>
      <c r="D27" s="219" t="s">
        <v>136</v>
      </c>
      <c r="E27" s="220">
        <v>0</v>
      </c>
      <c r="F27" s="221">
        <f t="shared" si="0"/>
        <v>0</v>
      </c>
    </row>
    <row r="28" spans="1:6" x14ac:dyDescent="0.15">
      <c r="A28" s="255" t="s">
        <v>251</v>
      </c>
      <c r="B28" s="256">
        <v>420959.8</v>
      </c>
      <c r="D28" s="219" t="s">
        <v>139</v>
      </c>
      <c r="E28" s="220">
        <v>16941.22</v>
      </c>
      <c r="F28" s="221">
        <f t="shared" si="0"/>
        <v>0</v>
      </c>
    </row>
    <row r="29" spans="1:6" x14ac:dyDescent="0.15">
      <c r="A29" s="255" t="s">
        <v>252</v>
      </c>
      <c r="B29" s="256">
        <v>625095</v>
      </c>
      <c r="D29" s="219" t="s">
        <v>140</v>
      </c>
      <c r="E29" s="220">
        <v>0</v>
      </c>
      <c r="F29" s="221">
        <f t="shared" si="0"/>
        <v>0</v>
      </c>
    </row>
    <row r="30" spans="1:6" x14ac:dyDescent="0.15">
      <c r="A30" s="255" t="s">
        <v>158</v>
      </c>
      <c r="B30" s="256">
        <v>499320.72</v>
      </c>
      <c r="D30" s="219" t="s">
        <v>141</v>
      </c>
      <c r="E30" s="220">
        <v>0</v>
      </c>
      <c r="F30" s="221">
        <f t="shared" si="0"/>
        <v>0</v>
      </c>
    </row>
    <row r="31" spans="1:6" x14ac:dyDescent="0.15">
      <c r="A31" s="255" t="s">
        <v>388</v>
      </c>
      <c r="B31" s="256">
        <v>181186.89000000004</v>
      </c>
      <c r="D31" s="219" t="s">
        <v>142</v>
      </c>
      <c r="E31" s="220">
        <v>0</v>
      </c>
      <c r="F31" s="221">
        <f t="shared" si="0"/>
        <v>0</v>
      </c>
    </row>
    <row r="32" spans="1:6" x14ac:dyDescent="0.15">
      <c r="A32" s="255" t="s">
        <v>160</v>
      </c>
      <c r="B32" s="256">
        <v>2284.39</v>
      </c>
      <c r="D32" s="219" t="s">
        <v>143</v>
      </c>
      <c r="E32" s="220">
        <v>0</v>
      </c>
      <c r="F32" s="221">
        <f t="shared" si="0"/>
        <v>0</v>
      </c>
    </row>
    <row r="33" spans="1:6" x14ac:dyDescent="0.15">
      <c r="A33" s="255" t="s">
        <v>172</v>
      </c>
      <c r="B33" s="256">
        <v>81167</v>
      </c>
      <c r="D33" s="219" t="s">
        <v>145</v>
      </c>
      <c r="E33" s="220">
        <v>586054.25</v>
      </c>
      <c r="F33" s="221">
        <f t="shared" si="0"/>
        <v>0</v>
      </c>
    </row>
    <row r="34" spans="1:6" x14ac:dyDescent="0.15">
      <c r="A34" s="255" t="s">
        <v>346</v>
      </c>
      <c r="B34" s="256">
        <v>0</v>
      </c>
      <c r="D34" s="219" t="s">
        <v>147</v>
      </c>
      <c r="E34" s="220">
        <v>0</v>
      </c>
      <c r="F34" s="221">
        <f t="shared" si="0"/>
        <v>0</v>
      </c>
    </row>
    <row r="35" spans="1:6" x14ac:dyDescent="0.15">
      <c r="A35" s="255" t="s">
        <v>387</v>
      </c>
      <c r="B35" s="256">
        <v>32672853.549999993</v>
      </c>
      <c r="D35" s="219" t="s">
        <v>146</v>
      </c>
      <c r="E35" s="220">
        <v>0</v>
      </c>
      <c r="F35" s="221">
        <f t="shared" ref="F35:F66" si="1">_xlfn.IFNA(VLOOKUP($D:$D,A:B,2,0),0)-E35</f>
        <v>0</v>
      </c>
    </row>
    <row r="36" spans="1:6" x14ac:dyDescent="0.15">
      <c r="D36" s="219" t="s">
        <v>148</v>
      </c>
      <c r="E36" s="220">
        <v>4559042.24</v>
      </c>
      <c r="F36" s="221">
        <f t="shared" si="1"/>
        <v>0</v>
      </c>
    </row>
    <row r="37" spans="1:6" x14ac:dyDescent="0.15">
      <c r="D37" s="219" t="s">
        <v>149</v>
      </c>
      <c r="E37" s="220">
        <v>0</v>
      </c>
      <c r="F37" s="221">
        <f t="shared" si="1"/>
        <v>0</v>
      </c>
    </row>
    <row r="38" spans="1:6" x14ac:dyDescent="0.15">
      <c r="D38" s="219" t="s">
        <v>251</v>
      </c>
      <c r="E38" s="220">
        <v>420959.8</v>
      </c>
      <c r="F38" s="221">
        <f t="shared" si="1"/>
        <v>0</v>
      </c>
    </row>
    <row r="39" spans="1:6" x14ac:dyDescent="0.15">
      <c r="D39" s="219" t="s">
        <v>252</v>
      </c>
      <c r="E39" s="220">
        <v>625095</v>
      </c>
      <c r="F39" s="221">
        <f t="shared" si="1"/>
        <v>0</v>
      </c>
    </row>
    <row r="40" spans="1:6" x14ac:dyDescent="0.15">
      <c r="D40" s="219" t="s">
        <v>255</v>
      </c>
      <c r="E40" s="220">
        <v>190167.92</v>
      </c>
      <c r="F40" s="221">
        <f t="shared" si="1"/>
        <v>0</v>
      </c>
    </row>
    <row r="41" spans="1:6" x14ac:dyDescent="0.15">
      <c r="D41" s="219" t="s">
        <v>151</v>
      </c>
      <c r="E41" s="220">
        <v>0</v>
      </c>
      <c r="F41" s="221">
        <f t="shared" si="1"/>
        <v>0</v>
      </c>
    </row>
    <row r="42" spans="1:6" x14ac:dyDescent="0.15">
      <c r="D42" s="219" t="s">
        <v>152</v>
      </c>
      <c r="E42" s="220">
        <v>0</v>
      </c>
      <c r="F42" s="221">
        <f t="shared" si="1"/>
        <v>0</v>
      </c>
    </row>
    <row r="43" spans="1:6" x14ac:dyDescent="0.15">
      <c r="D43" s="219" t="s">
        <v>153</v>
      </c>
      <c r="E43" s="220">
        <v>0</v>
      </c>
      <c r="F43" s="221">
        <f t="shared" si="1"/>
        <v>0</v>
      </c>
    </row>
    <row r="44" spans="1:6" x14ac:dyDescent="0.15">
      <c r="D44" s="219" t="s">
        <v>256</v>
      </c>
      <c r="E44" s="220">
        <v>0</v>
      </c>
      <c r="F44" s="221">
        <f t="shared" si="1"/>
        <v>0</v>
      </c>
    </row>
    <row r="45" spans="1:6" x14ac:dyDescent="0.15">
      <c r="D45" s="219" t="s">
        <v>154</v>
      </c>
      <c r="E45" s="220">
        <v>0</v>
      </c>
      <c r="F45" s="221">
        <f t="shared" si="1"/>
        <v>0</v>
      </c>
    </row>
    <row r="46" spans="1:6" x14ac:dyDescent="0.15">
      <c r="D46" s="219" t="s">
        <v>155</v>
      </c>
      <c r="E46" s="220">
        <v>0</v>
      </c>
      <c r="F46" s="221">
        <f t="shared" si="1"/>
        <v>0</v>
      </c>
    </row>
    <row r="47" spans="1:6" x14ac:dyDescent="0.15">
      <c r="D47" s="219" t="s">
        <v>156</v>
      </c>
      <c r="E47" s="220">
        <v>0</v>
      </c>
      <c r="F47" s="221">
        <f t="shared" si="1"/>
        <v>0</v>
      </c>
    </row>
    <row r="48" spans="1:6" x14ac:dyDescent="0.15">
      <c r="D48" s="219" t="s">
        <v>158</v>
      </c>
      <c r="E48" s="220">
        <v>499320.72</v>
      </c>
      <c r="F48" s="221">
        <f t="shared" si="1"/>
        <v>0</v>
      </c>
    </row>
    <row r="49" spans="4:6" x14ac:dyDescent="0.15">
      <c r="D49" s="219" t="s">
        <v>159</v>
      </c>
      <c r="E49" s="220">
        <v>0</v>
      </c>
      <c r="F49" s="221">
        <f t="shared" si="1"/>
        <v>0</v>
      </c>
    </row>
    <row r="50" spans="4:6" x14ac:dyDescent="0.15">
      <c r="D50" s="219" t="s">
        <v>160</v>
      </c>
      <c r="E50" s="220">
        <v>2284.39</v>
      </c>
      <c r="F50" s="221">
        <f t="shared" si="1"/>
        <v>0</v>
      </c>
    </row>
    <row r="51" spans="4:6" x14ac:dyDescent="0.15">
      <c r="D51" s="219" t="s">
        <v>388</v>
      </c>
      <c r="E51" s="220">
        <v>181186.89</v>
      </c>
      <c r="F51" s="221">
        <f t="shared" si="1"/>
        <v>0</v>
      </c>
    </row>
    <row r="52" spans="4:6" x14ac:dyDescent="0.15">
      <c r="D52" s="219" t="s">
        <v>164</v>
      </c>
      <c r="E52" s="220">
        <v>384200</v>
      </c>
      <c r="F52" s="221">
        <f t="shared" si="1"/>
        <v>0</v>
      </c>
    </row>
    <row r="53" spans="4:6" x14ac:dyDescent="0.15">
      <c r="D53" s="219" t="s">
        <v>165</v>
      </c>
      <c r="E53" s="220">
        <v>0</v>
      </c>
      <c r="F53" s="221">
        <f t="shared" si="1"/>
        <v>0</v>
      </c>
    </row>
    <row r="54" spans="4:6" x14ac:dyDescent="0.15">
      <c r="D54" s="219" t="s">
        <v>166</v>
      </c>
      <c r="E54" s="220">
        <v>0</v>
      </c>
      <c r="F54" s="221">
        <f t="shared" si="1"/>
        <v>0</v>
      </c>
    </row>
    <row r="55" spans="4:6" x14ac:dyDescent="0.15">
      <c r="D55" s="219" t="s">
        <v>167</v>
      </c>
      <c r="E55" s="220">
        <v>77446.84</v>
      </c>
      <c r="F55" s="221">
        <f t="shared" si="1"/>
        <v>0</v>
      </c>
    </row>
    <row r="56" spans="4:6" x14ac:dyDescent="0.15">
      <c r="D56" s="219" t="s">
        <v>168</v>
      </c>
      <c r="E56" s="220">
        <v>0</v>
      </c>
      <c r="F56" s="221">
        <f t="shared" si="1"/>
        <v>0</v>
      </c>
    </row>
    <row r="57" spans="4:6" x14ac:dyDescent="0.15">
      <c r="D57" s="219" t="s">
        <v>169</v>
      </c>
      <c r="E57" s="220">
        <v>10589848.109999999</v>
      </c>
      <c r="F57" s="221">
        <f t="shared" si="1"/>
        <v>0</v>
      </c>
    </row>
    <row r="58" spans="4:6" x14ac:dyDescent="0.15">
      <c r="D58" s="219" t="s">
        <v>170</v>
      </c>
      <c r="E58" s="220">
        <v>0</v>
      </c>
      <c r="F58" s="221">
        <f t="shared" si="1"/>
        <v>0</v>
      </c>
    </row>
    <row r="59" spans="4:6" x14ac:dyDescent="0.15">
      <c r="D59" s="219" t="s">
        <v>171</v>
      </c>
      <c r="E59" s="220">
        <v>-9312308.0199999996</v>
      </c>
      <c r="F59" s="221">
        <f t="shared" si="1"/>
        <v>0</v>
      </c>
    </row>
    <row r="60" spans="4:6" x14ac:dyDescent="0.15">
      <c r="D60" s="219" t="s">
        <v>172</v>
      </c>
      <c r="E60" s="220">
        <v>81166.95</v>
      </c>
      <c r="F60" s="221">
        <f t="shared" si="1"/>
        <v>5.0000000002910383E-2</v>
      </c>
    </row>
    <row r="61" spans="4:6" x14ac:dyDescent="0.15">
      <c r="D61" s="219" t="s">
        <v>231</v>
      </c>
      <c r="E61" s="220">
        <v>0</v>
      </c>
      <c r="F61" s="221">
        <f t="shared" si="1"/>
        <v>0</v>
      </c>
    </row>
    <row r="62" spans="4:6" x14ac:dyDescent="0.15">
      <c r="D62" s="219" t="s">
        <v>174</v>
      </c>
      <c r="E62" s="220">
        <v>0</v>
      </c>
      <c r="F62" s="221">
        <f t="shared" si="1"/>
        <v>0</v>
      </c>
    </row>
    <row r="63" spans="4:6" x14ac:dyDescent="0.15">
      <c r="D63" s="219" t="s">
        <v>175</v>
      </c>
      <c r="E63" s="220">
        <v>0</v>
      </c>
      <c r="F63" s="221">
        <f t="shared" si="1"/>
        <v>0</v>
      </c>
    </row>
    <row r="64" spans="4:6" x14ac:dyDescent="0.15">
      <c r="D64" s="219" t="s">
        <v>176</v>
      </c>
      <c r="E64" s="220">
        <v>0</v>
      </c>
      <c r="F64" s="221">
        <f t="shared" si="1"/>
        <v>0</v>
      </c>
    </row>
    <row r="65" spans="4:6" x14ac:dyDescent="0.15">
      <c r="D65" s="219" t="s">
        <v>262</v>
      </c>
      <c r="E65" s="220">
        <v>4802186.62</v>
      </c>
      <c r="F65" s="221">
        <f t="shared" si="1"/>
        <v>9.9999998696148396E-2</v>
      </c>
    </row>
    <row r="66" spans="4:6" x14ac:dyDescent="0.15">
      <c r="D66" s="219" t="s">
        <v>177</v>
      </c>
      <c r="E66" s="220">
        <v>885386.67</v>
      </c>
      <c r="F66" s="221">
        <f t="shared" si="1"/>
        <v>0</v>
      </c>
    </row>
    <row r="67" spans="4:6" x14ac:dyDescent="0.15">
      <c r="D67" s="219" t="s">
        <v>179</v>
      </c>
      <c r="E67" s="220">
        <v>0</v>
      </c>
      <c r="F67" s="221">
        <f t="shared" ref="F67:F82" si="2">_xlfn.IFNA(VLOOKUP($D:$D,A:B,2,0),0)-E67</f>
        <v>0</v>
      </c>
    </row>
    <row r="68" spans="4:6" x14ac:dyDescent="0.15">
      <c r="D68" s="219" t="s">
        <v>180</v>
      </c>
      <c r="E68" s="220">
        <v>0</v>
      </c>
      <c r="F68" s="221">
        <f t="shared" si="2"/>
        <v>0</v>
      </c>
    </row>
    <row r="69" spans="4:6" x14ac:dyDescent="0.15">
      <c r="D69" s="219" t="s">
        <v>181</v>
      </c>
      <c r="E69" s="220">
        <v>0</v>
      </c>
      <c r="F69" s="221">
        <f t="shared" si="2"/>
        <v>0</v>
      </c>
    </row>
    <row r="70" spans="4:6" x14ac:dyDescent="0.15">
      <c r="D70" s="219" t="s">
        <v>182</v>
      </c>
      <c r="E70" s="220">
        <v>325178.7</v>
      </c>
      <c r="F70" s="221">
        <f t="shared" si="2"/>
        <v>0</v>
      </c>
    </row>
    <row r="71" spans="4:6" x14ac:dyDescent="0.15">
      <c r="D71" s="219" t="s">
        <v>183</v>
      </c>
      <c r="E71" s="220">
        <v>135278.43</v>
      </c>
      <c r="F71" s="221">
        <f t="shared" si="2"/>
        <v>0</v>
      </c>
    </row>
    <row r="72" spans="4:6" x14ac:dyDescent="0.15">
      <c r="D72" s="219" t="s">
        <v>184</v>
      </c>
      <c r="E72" s="220">
        <v>0</v>
      </c>
      <c r="F72" s="221">
        <f t="shared" si="2"/>
        <v>0</v>
      </c>
    </row>
    <row r="73" spans="4:6" x14ac:dyDescent="0.15">
      <c r="D73" s="219" t="s">
        <v>185</v>
      </c>
      <c r="E73" s="220">
        <v>2852097</v>
      </c>
      <c r="F73" s="221">
        <f t="shared" si="2"/>
        <v>-0.42000000085681677</v>
      </c>
    </row>
    <row r="74" spans="4:6" x14ac:dyDescent="0.15">
      <c r="D74" s="219" t="s">
        <v>186</v>
      </c>
      <c r="E74" s="220">
        <v>0</v>
      </c>
      <c r="F74" s="221">
        <f t="shared" si="2"/>
        <v>0</v>
      </c>
    </row>
    <row r="75" spans="4:6" x14ac:dyDescent="0.15">
      <c r="D75" s="219" t="s">
        <v>187</v>
      </c>
      <c r="E75" s="220">
        <v>0</v>
      </c>
      <c r="F75" s="221">
        <f t="shared" si="2"/>
        <v>0</v>
      </c>
    </row>
    <row r="76" spans="4:6" x14ac:dyDescent="0.15">
      <c r="D76" s="219" t="s">
        <v>188</v>
      </c>
      <c r="E76" s="220">
        <v>0</v>
      </c>
      <c r="F76" s="221">
        <f t="shared" si="2"/>
        <v>0</v>
      </c>
    </row>
    <row r="77" spans="4:6" x14ac:dyDescent="0.15">
      <c r="D77" s="219" t="s">
        <v>189</v>
      </c>
      <c r="E77" s="220">
        <v>2923229.97</v>
      </c>
      <c r="F77" s="221">
        <f t="shared" si="2"/>
        <v>0</v>
      </c>
    </row>
    <row r="78" spans="4:6" x14ac:dyDescent="0.15">
      <c r="D78" s="219" t="s">
        <v>266</v>
      </c>
      <c r="E78" s="220">
        <v>0</v>
      </c>
      <c r="F78" s="221">
        <f t="shared" si="2"/>
        <v>0</v>
      </c>
    </row>
    <row r="79" spans="4:6" x14ac:dyDescent="0.15">
      <c r="D79" s="219" t="s">
        <v>190</v>
      </c>
      <c r="E79" s="220">
        <v>154719.95000000001</v>
      </c>
      <c r="F79" s="221">
        <f t="shared" si="2"/>
        <v>0</v>
      </c>
    </row>
    <row r="80" spans="4:6" x14ac:dyDescent="0.15">
      <c r="D80" s="219" t="s">
        <v>191</v>
      </c>
      <c r="E80" s="220">
        <v>229124.65</v>
      </c>
      <c r="F80" s="221">
        <f t="shared" si="2"/>
        <v>-1.0000000009313226E-2</v>
      </c>
    </row>
    <row r="81" spans="4:6" x14ac:dyDescent="0.15">
      <c r="D81" s="219" t="s">
        <v>192</v>
      </c>
      <c r="E81" s="220">
        <v>1007217.5</v>
      </c>
      <c r="F81" s="221">
        <f t="shared" si="2"/>
        <v>0</v>
      </c>
    </row>
    <row r="82" spans="4:6" x14ac:dyDescent="0.15">
      <c r="D82" s="219" t="s">
        <v>389</v>
      </c>
      <c r="E82" s="220">
        <v>1201653.76</v>
      </c>
      <c r="F82" s="221">
        <f t="shared" si="2"/>
        <v>0</v>
      </c>
    </row>
  </sheetData>
  <mergeCells count="1">
    <mergeCell ref="D2:E2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F7CA8-8285-49BD-A278-EA2A148EDD0C}">
  <dimension ref="A2:C29"/>
  <sheetViews>
    <sheetView tabSelected="1" workbookViewId="0">
      <selection activeCell="A18" sqref="A18:A26"/>
    </sheetView>
  </sheetViews>
  <sheetFormatPr defaultColWidth="9.140625" defaultRowHeight="10.5" x14ac:dyDescent="0.15"/>
  <cols>
    <col min="1" max="1" width="9.7109375" style="237" customWidth="1"/>
    <col min="2" max="2" width="27.7109375" style="237" bestFit="1" customWidth="1"/>
    <col min="3" max="3" width="9.42578125" style="237" bestFit="1" customWidth="1"/>
    <col min="4" max="4" width="11.7109375" style="237" bestFit="1" customWidth="1"/>
    <col min="5" max="253" width="9.140625" style="237"/>
    <col min="254" max="254" width="9.7109375" style="237" customWidth="1"/>
    <col min="255" max="255" width="27.7109375" style="237" bestFit="1" customWidth="1"/>
    <col min="256" max="256" width="9.42578125" style="237" bestFit="1" customWidth="1"/>
    <col min="257" max="257" width="11.7109375" style="237" bestFit="1" customWidth="1"/>
    <col min="258" max="258" width="17.140625" style="237" customWidth="1"/>
    <col min="259" max="259" width="13.42578125" style="237" bestFit="1" customWidth="1"/>
    <col min="260" max="509" width="9.140625" style="237"/>
    <col min="510" max="510" width="9.7109375" style="237" customWidth="1"/>
    <col min="511" max="511" width="27.7109375" style="237" bestFit="1" customWidth="1"/>
    <col min="512" max="512" width="9.42578125" style="237" bestFit="1" customWidth="1"/>
    <col min="513" max="513" width="11.7109375" style="237" bestFit="1" customWidth="1"/>
    <col min="514" max="514" width="17.140625" style="237" customWidth="1"/>
    <col min="515" max="515" width="13.42578125" style="237" bestFit="1" customWidth="1"/>
    <col min="516" max="765" width="9.140625" style="237"/>
    <col min="766" max="766" width="9.7109375" style="237" customWidth="1"/>
    <col min="767" max="767" width="27.7109375" style="237" bestFit="1" customWidth="1"/>
    <col min="768" max="768" width="9.42578125" style="237" bestFit="1" customWidth="1"/>
    <col min="769" max="769" width="11.7109375" style="237" bestFit="1" customWidth="1"/>
    <col min="770" max="770" width="17.140625" style="237" customWidth="1"/>
    <col min="771" max="771" width="13.42578125" style="237" bestFit="1" customWidth="1"/>
    <col min="772" max="1021" width="9.140625" style="237"/>
    <col min="1022" max="1022" width="9.7109375" style="237" customWidth="1"/>
    <col min="1023" max="1023" width="27.7109375" style="237" bestFit="1" customWidth="1"/>
    <col min="1024" max="1024" width="9.42578125" style="237" bestFit="1" customWidth="1"/>
    <col min="1025" max="1025" width="11.7109375" style="237" bestFit="1" customWidth="1"/>
    <col min="1026" max="1026" width="17.140625" style="237" customWidth="1"/>
    <col min="1027" max="1027" width="13.42578125" style="237" bestFit="1" customWidth="1"/>
    <col min="1028" max="1277" width="9.140625" style="237"/>
    <col min="1278" max="1278" width="9.7109375" style="237" customWidth="1"/>
    <col min="1279" max="1279" width="27.7109375" style="237" bestFit="1" customWidth="1"/>
    <col min="1280" max="1280" width="9.42578125" style="237" bestFit="1" customWidth="1"/>
    <col min="1281" max="1281" width="11.7109375" style="237" bestFit="1" customWidth="1"/>
    <col min="1282" max="1282" width="17.140625" style="237" customWidth="1"/>
    <col min="1283" max="1283" width="13.42578125" style="237" bestFit="1" customWidth="1"/>
    <col min="1284" max="1533" width="9.140625" style="237"/>
    <col min="1534" max="1534" width="9.7109375" style="237" customWidth="1"/>
    <col min="1535" max="1535" width="27.7109375" style="237" bestFit="1" customWidth="1"/>
    <col min="1536" max="1536" width="9.42578125" style="237" bestFit="1" customWidth="1"/>
    <col min="1537" max="1537" width="11.7109375" style="237" bestFit="1" customWidth="1"/>
    <col min="1538" max="1538" width="17.140625" style="237" customWidth="1"/>
    <col min="1539" max="1539" width="13.42578125" style="237" bestFit="1" customWidth="1"/>
    <col min="1540" max="1789" width="9.140625" style="237"/>
    <col min="1790" max="1790" width="9.7109375" style="237" customWidth="1"/>
    <col min="1791" max="1791" width="27.7109375" style="237" bestFit="1" customWidth="1"/>
    <col min="1792" max="1792" width="9.42578125" style="237" bestFit="1" customWidth="1"/>
    <col min="1793" max="1793" width="11.7109375" style="237" bestFit="1" customWidth="1"/>
    <col min="1794" max="1794" width="17.140625" style="237" customWidth="1"/>
    <col min="1795" max="1795" width="13.42578125" style="237" bestFit="1" customWidth="1"/>
    <col min="1796" max="2045" width="9.140625" style="237"/>
    <col min="2046" max="2046" width="9.7109375" style="237" customWidth="1"/>
    <col min="2047" max="2047" width="27.7109375" style="237" bestFit="1" customWidth="1"/>
    <col min="2048" max="2048" width="9.42578125" style="237" bestFit="1" customWidth="1"/>
    <col min="2049" max="2049" width="11.7109375" style="237" bestFit="1" customWidth="1"/>
    <col min="2050" max="2050" width="17.140625" style="237" customWidth="1"/>
    <col min="2051" max="2051" width="13.42578125" style="237" bestFit="1" customWidth="1"/>
    <col min="2052" max="2301" width="9.140625" style="237"/>
    <col min="2302" max="2302" width="9.7109375" style="237" customWidth="1"/>
    <col min="2303" max="2303" width="27.7109375" style="237" bestFit="1" customWidth="1"/>
    <col min="2304" max="2304" width="9.42578125" style="237" bestFit="1" customWidth="1"/>
    <col min="2305" max="2305" width="11.7109375" style="237" bestFit="1" customWidth="1"/>
    <col min="2306" max="2306" width="17.140625" style="237" customWidth="1"/>
    <col min="2307" max="2307" width="13.42578125" style="237" bestFit="1" customWidth="1"/>
    <col min="2308" max="2557" width="9.140625" style="237"/>
    <col min="2558" max="2558" width="9.7109375" style="237" customWidth="1"/>
    <col min="2559" max="2559" width="27.7109375" style="237" bestFit="1" customWidth="1"/>
    <col min="2560" max="2560" width="9.42578125" style="237" bestFit="1" customWidth="1"/>
    <col min="2561" max="2561" width="11.7109375" style="237" bestFit="1" customWidth="1"/>
    <col min="2562" max="2562" width="17.140625" style="237" customWidth="1"/>
    <col min="2563" max="2563" width="13.42578125" style="237" bestFit="1" customWidth="1"/>
    <col min="2564" max="2813" width="9.140625" style="237"/>
    <col min="2814" max="2814" width="9.7109375" style="237" customWidth="1"/>
    <col min="2815" max="2815" width="27.7109375" style="237" bestFit="1" customWidth="1"/>
    <col min="2816" max="2816" width="9.42578125" style="237" bestFit="1" customWidth="1"/>
    <col min="2817" max="2817" width="11.7109375" style="237" bestFit="1" customWidth="1"/>
    <col min="2818" max="2818" width="17.140625" style="237" customWidth="1"/>
    <col min="2819" max="2819" width="13.42578125" style="237" bestFit="1" customWidth="1"/>
    <col min="2820" max="3069" width="9.140625" style="237"/>
    <col min="3070" max="3070" width="9.7109375" style="237" customWidth="1"/>
    <col min="3071" max="3071" width="27.7109375" style="237" bestFit="1" customWidth="1"/>
    <col min="3072" max="3072" width="9.42578125" style="237" bestFit="1" customWidth="1"/>
    <col min="3073" max="3073" width="11.7109375" style="237" bestFit="1" customWidth="1"/>
    <col min="3074" max="3074" width="17.140625" style="237" customWidth="1"/>
    <col min="3075" max="3075" width="13.42578125" style="237" bestFit="1" customWidth="1"/>
    <col min="3076" max="3325" width="9.140625" style="237"/>
    <col min="3326" max="3326" width="9.7109375" style="237" customWidth="1"/>
    <col min="3327" max="3327" width="27.7109375" style="237" bestFit="1" customWidth="1"/>
    <col min="3328" max="3328" width="9.42578125" style="237" bestFit="1" customWidth="1"/>
    <col min="3329" max="3329" width="11.7109375" style="237" bestFit="1" customWidth="1"/>
    <col min="3330" max="3330" width="17.140625" style="237" customWidth="1"/>
    <col min="3331" max="3331" width="13.42578125" style="237" bestFit="1" customWidth="1"/>
    <col min="3332" max="3581" width="9.140625" style="237"/>
    <col min="3582" max="3582" width="9.7109375" style="237" customWidth="1"/>
    <col min="3583" max="3583" width="27.7109375" style="237" bestFit="1" customWidth="1"/>
    <col min="3584" max="3584" width="9.42578125" style="237" bestFit="1" customWidth="1"/>
    <col min="3585" max="3585" width="11.7109375" style="237" bestFit="1" customWidth="1"/>
    <col min="3586" max="3586" width="17.140625" style="237" customWidth="1"/>
    <col min="3587" max="3587" width="13.42578125" style="237" bestFit="1" customWidth="1"/>
    <col min="3588" max="3837" width="9.140625" style="237"/>
    <col min="3838" max="3838" width="9.7109375" style="237" customWidth="1"/>
    <col min="3839" max="3839" width="27.7109375" style="237" bestFit="1" customWidth="1"/>
    <col min="3840" max="3840" width="9.42578125" style="237" bestFit="1" customWidth="1"/>
    <col min="3841" max="3841" width="11.7109375" style="237" bestFit="1" customWidth="1"/>
    <col min="3842" max="3842" width="17.140625" style="237" customWidth="1"/>
    <col min="3843" max="3843" width="13.42578125" style="237" bestFit="1" customWidth="1"/>
    <col min="3844" max="4093" width="9.140625" style="237"/>
    <col min="4094" max="4094" width="9.7109375" style="237" customWidth="1"/>
    <col min="4095" max="4095" width="27.7109375" style="237" bestFit="1" customWidth="1"/>
    <col min="4096" max="4096" width="9.42578125" style="237" bestFit="1" customWidth="1"/>
    <col min="4097" max="4097" width="11.7109375" style="237" bestFit="1" customWidth="1"/>
    <col min="4098" max="4098" width="17.140625" style="237" customWidth="1"/>
    <col min="4099" max="4099" width="13.42578125" style="237" bestFit="1" customWidth="1"/>
    <col min="4100" max="4349" width="9.140625" style="237"/>
    <col min="4350" max="4350" width="9.7109375" style="237" customWidth="1"/>
    <col min="4351" max="4351" width="27.7109375" style="237" bestFit="1" customWidth="1"/>
    <col min="4352" max="4352" width="9.42578125" style="237" bestFit="1" customWidth="1"/>
    <col min="4353" max="4353" width="11.7109375" style="237" bestFit="1" customWidth="1"/>
    <col min="4354" max="4354" width="17.140625" style="237" customWidth="1"/>
    <col min="4355" max="4355" width="13.42578125" style="237" bestFit="1" customWidth="1"/>
    <col min="4356" max="4605" width="9.140625" style="237"/>
    <col min="4606" max="4606" width="9.7109375" style="237" customWidth="1"/>
    <col min="4607" max="4607" width="27.7109375" style="237" bestFit="1" customWidth="1"/>
    <col min="4608" max="4608" width="9.42578125" style="237" bestFit="1" customWidth="1"/>
    <col min="4609" max="4609" width="11.7109375" style="237" bestFit="1" customWidth="1"/>
    <col min="4610" max="4610" width="17.140625" style="237" customWidth="1"/>
    <col min="4611" max="4611" width="13.42578125" style="237" bestFit="1" customWidth="1"/>
    <col min="4612" max="4861" width="9.140625" style="237"/>
    <col min="4862" max="4862" width="9.7109375" style="237" customWidth="1"/>
    <col min="4863" max="4863" width="27.7109375" style="237" bestFit="1" customWidth="1"/>
    <col min="4864" max="4864" width="9.42578125" style="237" bestFit="1" customWidth="1"/>
    <col min="4865" max="4865" width="11.7109375" style="237" bestFit="1" customWidth="1"/>
    <col min="4866" max="4866" width="17.140625" style="237" customWidth="1"/>
    <col min="4867" max="4867" width="13.42578125" style="237" bestFit="1" customWidth="1"/>
    <col min="4868" max="5117" width="9.140625" style="237"/>
    <col min="5118" max="5118" width="9.7109375" style="237" customWidth="1"/>
    <col min="5119" max="5119" width="27.7109375" style="237" bestFit="1" customWidth="1"/>
    <col min="5120" max="5120" width="9.42578125" style="237" bestFit="1" customWidth="1"/>
    <col min="5121" max="5121" width="11.7109375" style="237" bestFit="1" customWidth="1"/>
    <col min="5122" max="5122" width="17.140625" style="237" customWidth="1"/>
    <col min="5123" max="5123" width="13.42578125" style="237" bestFit="1" customWidth="1"/>
    <col min="5124" max="5373" width="9.140625" style="237"/>
    <col min="5374" max="5374" width="9.7109375" style="237" customWidth="1"/>
    <col min="5375" max="5375" width="27.7109375" style="237" bestFit="1" customWidth="1"/>
    <col min="5376" max="5376" width="9.42578125" style="237" bestFit="1" customWidth="1"/>
    <col min="5377" max="5377" width="11.7109375" style="237" bestFit="1" customWidth="1"/>
    <col min="5378" max="5378" width="17.140625" style="237" customWidth="1"/>
    <col min="5379" max="5379" width="13.42578125" style="237" bestFit="1" customWidth="1"/>
    <col min="5380" max="5629" width="9.140625" style="237"/>
    <col min="5630" max="5630" width="9.7109375" style="237" customWidth="1"/>
    <col min="5631" max="5631" width="27.7109375" style="237" bestFit="1" customWidth="1"/>
    <col min="5632" max="5632" width="9.42578125" style="237" bestFit="1" customWidth="1"/>
    <col min="5633" max="5633" width="11.7109375" style="237" bestFit="1" customWidth="1"/>
    <col min="5634" max="5634" width="17.140625" style="237" customWidth="1"/>
    <col min="5635" max="5635" width="13.42578125" style="237" bestFit="1" customWidth="1"/>
    <col min="5636" max="5885" width="9.140625" style="237"/>
    <col min="5886" max="5886" width="9.7109375" style="237" customWidth="1"/>
    <col min="5887" max="5887" width="27.7109375" style="237" bestFit="1" customWidth="1"/>
    <col min="5888" max="5888" width="9.42578125" style="237" bestFit="1" customWidth="1"/>
    <col min="5889" max="5889" width="11.7109375" style="237" bestFit="1" customWidth="1"/>
    <col min="5890" max="5890" width="17.140625" style="237" customWidth="1"/>
    <col min="5891" max="5891" width="13.42578125" style="237" bestFit="1" customWidth="1"/>
    <col min="5892" max="6141" width="9.140625" style="237"/>
    <col min="6142" max="6142" width="9.7109375" style="237" customWidth="1"/>
    <col min="6143" max="6143" width="27.7109375" style="237" bestFit="1" customWidth="1"/>
    <col min="6144" max="6144" width="9.42578125" style="237" bestFit="1" customWidth="1"/>
    <col min="6145" max="6145" width="11.7109375" style="237" bestFit="1" customWidth="1"/>
    <col min="6146" max="6146" width="17.140625" style="237" customWidth="1"/>
    <col min="6147" max="6147" width="13.42578125" style="237" bestFit="1" customWidth="1"/>
    <col min="6148" max="6397" width="9.140625" style="237"/>
    <col min="6398" max="6398" width="9.7109375" style="237" customWidth="1"/>
    <col min="6399" max="6399" width="27.7109375" style="237" bestFit="1" customWidth="1"/>
    <col min="6400" max="6400" width="9.42578125" style="237" bestFit="1" customWidth="1"/>
    <col min="6401" max="6401" width="11.7109375" style="237" bestFit="1" customWidth="1"/>
    <col min="6402" max="6402" width="17.140625" style="237" customWidth="1"/>
    <col min="6403" max="6403" width="13.42578125" style="237" bestFit="1" customWidth="1"/>
    <col min="6404" max="6653" width="9.140625" style="237"/>
    <col min="6654" max="6654" width="9.7109375" style="237" customWidth="1"/>
    <col min="6655" max="6655" width="27.7109375" style="237" bestFit="1" customWidth="1"/>
    <col min="6656" max="6656" width="9.42578125" style="237" bestFit="1" customWidth="1"/>
    <col min="6657" max="6657" width="11.7109375" style="237" bestFit="1" customWidth="1"/>
    <col min="6658" max="6658" width="17.140625" style="237" customWidth="1"/>
    <col min="6659" max="6659" width="13.42578125" style="237" bestFit="1" customWidth="1"/>
    <col min="6660" max="6909" width="9.140625" style="237"/>
    <col min="6910" max="6910" width="9.7109375" style="237" customWidth="1"/>
    <col min="6911" max="6911" width="27.7109375" style="237" bestFit="1" customWidth="1"/>
    <col min="6912" max="6912" width="9.42578125" style="237" bestFit="1" customWidth="1"/>
    <col min="6913" max="6913" width="11.7109375" style="237" bestFit="1" customWidth="1"/>
    <col min="6914" max="6914" width="17.140625" style="237" customWidth="1"/>
    <col min="6915" max="6915" width="13.42578125" style="237" bestFit="1" customWidth="1"/>
    <col min="6916" max="7165" width="9.140625" style="237"/>
    <col min="7166" max="7166" width="9.7109375" style="237" customWidth="1"/>
    <col min="7167" max="7167" width="27.7109375" style="237" bestFit="1" customWidth="1"/>
    <col min="7168" max="7168" width="9.42578125" style="237" bestFit="1" customWidth="1"/>
    <col min="7169" max="7169" width="11.7109375" style="237" bestFit="1" customWidth="1"/>
    <col min="7170" max="7170" width="17.140625" style="237" customWidth="1"/>
    <col min="7171" max="7171" width="13.42578125" style="237" bestFit="1" customWidth="1"/>
    <col min="7172" max="7421" width="9.140625" style="237"/>
    <col min="7422" max="7422" width="9.7109375" style="237" customWidth="1"/>
    <col min="7423" max="7423" width="27.7109375" style="237" bestFit="1" customWidth="1"/>
    <col min="7424" max="7424" width="9.42578125" style="237" bestFit="1" customWidth="1"/>
    <col min="7425" max="7425" width="11.7109375" style="237" bestFit="1" customWidth="1"/>
    <col min="7426" max="7426" width="17.140625" style="237" customWidth="1"/>
    <col min="7427" max="7427" width="13.42578125" style="237" bestFit="1" customWidth="1"/>
    <col min="7428" max="7677" width="9.140625" style="237"/>
    <col min="7678" max="7678" width="9.7109375" style="237" customWidth="1"/>
    <col min="7679" max="7679" width="27.7109375" style="237" bestFit="1" customWidth="1"/>
    <col min="7680" max="7680" width="9.42578125" style="237" bestFit="1" customWidth="1"/>
    <col min="7681" max="7681" width="11.7109375" style="237" bestFit="1" customWidth="1"/>
    <col min="7682" max="7682" width="17.140625" style="237" customWidth="1"/>
    <col min="7683" max="7683" width="13.42578125" style="237" bestFit="1" customWidth="1"/>
    <col min="7684" max="7933" width="9.140625" style="237"/>
    <col min="7934" max="7934" width="9.7109375" style="237" customWidth="1"/>
    <col min="7935" max="7935" width="27.7109375" style="237" bestFit="1" customWidth="1"/>
    <col min="7936" max="7936" width="9.42578125" style="237" bestFit="1" customWidth="1"/>
    <col min="7937" max="7937" width="11.7109375" style="237" bestFit="1" customWidth="1"/>
    <col min="7938" max="7938" width="17.140625" style="237" customWidth="1"/>
    <col min="7939" max="7939" width="13.42578125" style="237" bestFit="1" customWidth="1"/>
    <col min="7940" max="8189" width="9.140625" style="237"/>
    <col min="8190" max="8190" width="9.7109375" style="237" customWidth="1"/>
    <col min="8191" max="8191" width="27.7109375" style="237" bestFit="1" customWidth="1"/>
    <col min="8192" max="8192" width="9.42578125" style="237" bestFit="1" customWidth="1"/>
    <col min="8193" max="8193" width="11.7109375" style="237" bestFit="1" customWidth="1"/>
    <col min="8194" max="8194" width="17.140625" style="237" customWidth="1"/>
    <col min="8195" max="8195" width="13.42578125" style="237" bestFit="1" customWidth="1"/>
    <col min="8196" max="8445" width="9.140625" style="237"/>
    <col min="8446" max="8446" width="9.7109375" style="237" customWidth="1"/>
    <col min="8447" max="8447" width="27.7109375" style="237" bestFit="1" customWidth="1"/>
    <col min="8448" max="8448" width="9.42578125" style="237" bestFit="1" customWidth="1"/>
    <col min="8449" max="8449" width="11.7109375" style="237" bestFit="1" customWidth="1"/>
    <col min="8450" max="8450" width="17.140625" style="237" customWidth="1"/>
    <col min="8451" max="8451" width="13.42578125" style="237" bestFit="1" customWidth="1"/>
    <col min="8452" max="8701" width="9.140625" style="237"/>
    <col min="8702" max="8702" width="9.7109375" style="237" customWidth="1"/>
    <col min="8703" max="8703" width="27.7109375" style="237" bestFit="1" customWidth="1"/>
    <col min="8704" max="8704" width="9.42578125" style="237" bestFit="1" customWidth="1"/>
    <col min="8705" max="8705" width="11.7109375" style="237" bestFit="1" customWidth="1"/>
    <col min="8706" max="8706" width="17.140625" style="237" customWidth="1"/>
    <col min="8707" max="8707" width="13.42578125" style="237" bestFit="1" customWidth="1"/>
    <col min="8708" max="8957" width="9.140625" style="237"/>
    <col min="8958" max="8958" width="9.7109375" style="237" customWidth="1"/>
    <col min="8959" max="8959" width="27.7109375" style="237" bestFit="1" customWidth="1"/>
    <col min="8960" max="8960" width="9.42578125" style="237" bestFit="1" customWidth="1"/>
    <col min="8961" max="8961" width="11.7109375" style="237" bestFit="1" customWidth="1"/>
    <col min="8962" max="8962" width="17.140625" style="237" customWidth="1"/>
    <col min="8963" max="8963" width="13.42578125" style="237" bestFit="1" customWidth="1"/>
    <col min="8964" max="9213" width="9.140625" style="237"/>
    <col min="9214" max="9214" width="9.7109375" style="237" customWidth="1"/>
    <col min="9215" max="9215" width="27.7109375" style="237" bestFit="1" customWidth="1"/>
    <col min="9216" max="9216" width="9.42578125" style="237" bestFit="1" customWidth="1"/>
    <col min="9217" max="9217" width="11.7109375" style="237" bestFit="1" customWidth="1"/>
    <col min="9218" max="9218" width="17.140625" style="237" customWidth="1"/>
    <col min="9219" max="9219" width="13.42578125" style="237" bestFit="1" customWidth="1"/>
    <col min="9220" max="9469" width="9.140625" style="237"/>
    <col min="9470" max="9470" width="9.7109375" style="237" customWidth="1"/>
    <col min="9471" max="9471" width="27.7109375" style="237" bestFit="1" customWidth="1"/>
    <col min="9472" max="9472" width="9.42578125" style="237" bestFit="1" customWidth="1"/>
    <col min="9473" max="9473" width="11.7109375" style="237" bestFit="1" customWidth="1"/>
    <col min="9474" max="9474" width="17.140625" style="237" customWidth="1"/>
    <col min="9475" max="9475" width="13.42578125" style="237" bestFit="1" customWidth="1"/>
    <col min="9476" max="9725" width="9.140625" style="237"/>
    <col min="9726" max="9726" width="9.7109375" style="237" customWidth="1"/>
    <col min="9727" max="9727" width="27.7109375" style="237" bestFit="1" customWidth="1"/>
    <col min="9728" max="9728" width="9.42578125" style="237" bestFit="1" customWidth="1"/>
    <col min="9729" max="9729" width="11.7109375" style="237" bestFit="1" customWidth="1"/>
    <col min="9730" max="9730" width="17.140625" style="237" customWidth="1"/>
    <col min="9731" max="9731" width="13.42578125" style="237" bestFit="1" customWidth="1"/>
    <col min="9732" max="9981" width="9.140625" style="237"/>
    <col min="9982" max="9982" width="9.7109375" style="237" customWidth="1"/>
    <col min="9983" max="9983" width="27.7109375" style="237" bestFit="1" customWidth="1"/>
    <col min="9984" max="9984" width="9.42578125" style="237" bestFit="1" customWidth="1"/>
    <col min="9985" max="9985" width="11.7109375" style="237" bestFit="1" customWidth="1"/>
    <col min="9986" max="9986" width="17.140625" style="237" customWidth="1"/>
    <col min="9987" max="9987" width="13.42578125" style="237" bestFit="1" customWidth="1"/>
    <col min="9988" max="10237" width="9.140625" style="237"/>
    <col min="10238" max="10238" width="9.7109375" style="237" customWidth="1"/>
    <col min="10239" max="10239" width="27.7109375" style="237" bestFit="1" customWidth="1"/>
    <col min="10240" max="10240" width="9.42578125" style="237" bestFit="1" customWidth="1"/>
    <col min="10241" max="10241" width="11.7109375" style="237" bestFit="1" customWidth="1"/>
    <col min="10242" max="10242" width="17.140625" style="237" customWidth="1"/>
    <col min="10243" max="10243" width="13.42578125" style="237" bestFit="1" customWidth="1"/>
    <col min="10244" max="10493" width="9.140625" style="237"/>
    <col min="10494" max="10494" width="9.7109375" style="237" customWidth="1"/>
    <col min="10495" max="10495" width="27.7109375" style="237" bestFit="1" customWidth="1"/>
    <col min="10496" max="10496" width="9.42578125" style="237" bestFit="1" customWidth="1"/>
    <col min="10497" max="10497" width="11.7109375" style="237" bestFit="1" customWidth="1"/>
    <col min="10498" max="10498" width="17.140625" style="237" customWidth="1"/>
    <col min="10499" max="10499" width="13.42578125" style="237" bestFit="1" customWidth="1"/>
    <col min="10500" max="10749" width="9.140625" style="237"/>
    <col min="10750" max="10750" width="9.7109375" style="237" customWidth="1"/>
    <col min="10751" max="10751" width="27.7109375" style="237" bestFit="1" customWidth="1"/>
    <col min="10752" max="10752" width="9.42578125" style="237" bestFit="1" customWidth="1"/>
    <col min="10753" max="10753" width="11.7109375" style="237" bestFit="1" customWidth="1"/>
    <col min="10754" max="10754" width="17.140625" style="237" customWidth="1"/>
    <col min="10755" max="10755" width="13.42578125" style="237" bestFit="1" customWidth="1"/>
    <col min="10756" max="11005" width="9.140625" style="237"/>
    <col min="11006" max="11006" width="9.7109375" style="237" customWidth="1"/>
    <col min="11007" max="11007" width="27.7109375" style="237" bestFit="1" customWidth="1"/>
    <col min="11008" max="11008" width="9.42578125" style="237" bestFit="1" customWidth="1"/>
    <col min="11009" max="11009" width="11.7109375" style="237" bestFit="1" customWidth="1"/>
    <col min="11010" max="11010" width="17.140625" style="237" customWidth="1"/>
    <col min="11011" max="11011" width="13.42578125" style="237" bestFit="1" customWidth="1"/>
    <col min="11012" max="11261" width="9.140625" style="237"/>
    <col min="11262" max="11262" width="9.7109375" style="237" customWidth="1"/>
    <col min="11263" max="11263" width="27.7109375" style="237" bestFit="1" customWidth="1"/>
    <col min="11264" max="11264" width="9.42578125" style="237" bestFit="1" customWidth="1"/>
    <col min="11265" max="11265" width="11.7109375" style="237" bestFit="1" customWidth="1"/>
    <col min="11266" max="11266" width="17.140625" style="237" customWidth="1"/>
    <col min="11267" max="11267" width="13.42578125" style="237" bestFit="1" customWidth="1"/>
    <col min="11268" max="11517" width="9.140625" style="237"/>
    <col min="11518" max="11518" width="9.7109375" style="237" customWidth="1"/>
    <col min="11519" max="11519" width="27.7109375" style="237" bestFit="1" customWidth="1"/>
    <col min="11520" max="11520" width="9.42578125" style="237" bestFit="1" customWidth="1"/>
    <col min="11521" max="11521" width="11.7109375" style="237" bestFit="1" customWidth="1"/>
    <col min="11522" max="11522" width="17.140625" style="237" customWidth="1"/>
    <col min="11523" max="11523" width="13.42578125" style="237" bestFit="1" customWidth="1"/>
    <col min="11524" max="11773" width="9.140625" style="237"/>
    <col min="11774" max="11774" width="9.7109375" style="237" customWidth="1"/>
    <col min="11775" max="11775" width="27.7109375" style="237" bestFit="1" customWidth="1"/>
    <col min="11776" max="11776" width="9.42578125" style="237" bestFit="1" customWidth="1"/>
    <col min="11777" max="11777" width="11.7109375" style="237" bestFit="1" customWidth="1"/>
    <col min="11778" max="11778" width="17.140625" style="237" customWidth="1"/>
    <col min="11779" max="11779" width="13.42578125" style="237" bestFit="1" customWidth="1"/>
    <col min="11780" max="12029" width="9.140625" style="237"/>
    <col min="12030" max="12030" width="9.7109375" style="237" customWidth="1"/>
    <col min="12031" max="12031" width="27.7109375" style="237" bestFit="1" customWidth="1"/>
    <col min="12032" max="12032" width="9.42578125" style="237" bestFit="1" customWidth="1"/>
    <col min="12033" max="12033" width="11.7109375" style="237" bestFit="1" customWidth="1"/>
    <col min="12034" max="12034" width="17.140625" style="237" customWidth="1"/>
    <col min="12035" max="12035" width="13.42578125" style="237" bestFit="1" customWidth="1"/>
    <col min="12036" max="12285" width="9.140625" style="237"/>
    <col min="12286" max="12286" width="9.7109375" style="237" customWidth="1"/>
    <col min="12287" max="12287" width="27.7109375" style="237" bestFit="1" customWidth="1"/>
    <col min="12288" max="12288" width="9.42578125" style="237" bestFit="1" customWidth="1"/>
    <col min="12289" max="12289" width="11.7109375" style="237" bestFit="1" customWidth="1"/>
    <col min="12290" max="12290" width="17.140625" style="237" customWidth="1"/>
    <col min="12291" max="12291" width="13.42578125" style="237" bestFit="1" customWidth="1"/>
    <col min="12292" max="12541" width="9.140625" style="237"/>
    <col min="12542" max="12542" width="9.7109375" style="237" customWidth="1"/>
    <col min="12543" max="12543" width="27.7109375" style="237" bestFit="1" customWidth="1"/>
    <col min="12544" max="12544" width="9.42578125" style="237" bestFit="1" customWidth="1"/>
    <col min="12545" max="12545" width="11.7109375" style="237" bestFit="1" customWidth="1"/>
    <col min="12546" max="12546" width="17.140625" style="237" customWidth="1"/>
    <col min="12547" max="12547" width="13.42578125" style="237" bestFit="1" customWidth="1"/>
    <col min="12548" max="12797" width="9.140625" style="237"/>
    <col min="12798" max="12798" width="9.7109375" style="237" customWidth="1"/>
    <col min="12799" max="12799" width="27.7109375" style="237" bestFit="1" customWidth="1"/>
    <col min="12800" max="12800" width="9.42578125" style="237" bestFit="1" customWidth="1"/>
    <col min="12801" max="12801" width="11.7109375" style="237" bestFit="1" customWidth="1"/>
    <col min="12802" max="12802" width="17.140625" style="237" customWidth="1"/>
    <col min="12803" max="12803" width="13.42578125" style="237" bestFit="1" customWidth="1"/>
    <col min="12804" max="13053" width="9.140625" style="237"/>
    <col min="13054" max="13054" width="9.7109375" style="237" customWidth="1"/>
    <col min="13055" max="13055" width="27.7109375" style="237" bestFit="1" customWidth="1"/>
    <col min="13056" max="13056" width="9.42578125" style="237" bestFit="1" customWidth="1"/>
    <col min="13057" max="13057" width="11.7109375" style="237" bestFit="1" customWidth="1"/>
    <col min="13058" max="13058" width="17.140625" style="237" customWidth="1"/>
    <col min="13059" max="13059" width="13.42578125" style="237" bestFit="1" customWidth="1"/>
    <col min="13060" max="13309" width="9.140625" style="237"/>
    <col min="13310" max="13310" width="9.7109375" style="237" customWidth="1"/>
    <col min="13311" max="13311" width="27.7109375" style="237" bestFit="1" customWidth="1"/>
    <col min="13312" max="13312" width="9.42578125" style="237" bestFit="1" customWidth="1"/>
    <col min="13313" max="13313" width="11.7109375" style="237" bestFit="1" customWidth="1"/>
    <col min="13314" max="13314" width="17.140625" style="237" customWidth="1"/>
    <col min="13315" max="13315" width="13.42578125" style="237" bestFit="1" customWidth="1"/>
    <col min="13316" max="13565" width="9.140625" style="237"/>
    <col min="13566" max="13566" width="9.7109375" style="237" customWidth="1"/>
    <col min="13567" max="13567" width="27.7109375" style="237" bestFit="1" customWidth="1"/>
    <col min="13568" max="13568" width="9.42578125" style="237" bestFit="1" customWidth="1"/>
    <col min="13569" max="13569" width="11.7109375" style="237" bestFit="1" customWidth="1"/>
    <col min="13570" max="13570" width="17.140625" style="237" customWidth="1"/>
    <col min="13571" max="13571" width="13.42578125" style="237" bestFit="1" customWidth="1"/>
    <col min="13572" max="13821" width="9.140625" style="237"/>
    <col min="13822" max="13822" width="9.7109375" style="237" customWidth="1"/>
    <col min="13823" max="13823" width="27.7109375" style="237" bestFit="1" customWidth="1"/>
    <col min="13824" max="13824" width="9.42578125" style="237" bestFit="1" customWidth="1"/>
    <col min="13825" max="13825" width="11.7109375" style="237" bestFit="1" customWidth="1"/>
    <col min="13826" max="13826" width="17.140625" style="237" customWidth="1"/>
    <col min="13827" max="13827" width="13.42578125" style="237" bestFit="1" customWidth="1"/>
    <col min="13828" max="14077" width="9.140625" style="237"/>
    <col min="14078" max="14078" width="9.7109375" style="237" customWidth="1"/>
    <col min="14079" max="14079" width="27.7109375" style="237" bestFit="1" customWidth="1"/>
    <col min="14080" max="14080" width="9.42578125" style="237" bestFit="1" customWidth="1"/>
    <col min="14081" max="14081" width="11.7109375" style="237" bestFit="1" customWidth="1"/>
    <col min="14082" max="14082" width="17.140625" style="237" customWidth="1"/>
    <col min="14083" max="14083" width="13.42578125" style="237" bestFit="1" customWidth="1"/>
    <col min="14084" max="14333" width="9.140625" style="237"/>
    <col min="14334" max="14334" width="9.7109375" style="237" customWidth="1"/>
    <col min="14335" max="14335" width="27.7109375" style="237" bestFit="1" customWidth="1"/>
    <col min="14336" max="14336" width="9.42578125" style="237" bestFit="1" customWidth="1"/>
    <col min="14337" max="14337" width="11.7109375" style="237" bestFit="1" customWidth="1"/>
    <col min="14338" max="14338" width="17.140625" style="237" customWidth="1"/>
    <col min="14339" max="14339" width="13.42578125" style="237" bestFit="1" customWidth="1"/>
    <col min="14340" max="14589" width="9.140625" style="237"/>
    <col min="14590" max="14590" width="9.7109375" style="237" customWidth="1"/>
    <col min="14591" max="14591" width="27.7109375" style="237" bestFit="1" customWidth="1"/>
    <col min="14592" max="14592" width="9.42578125" style="237" bestFit="1" customWidth="1"/>
    <col min="14593" max="14593" width="11.7109375" style="237" bestFit="1" customWidth="1"/>
    <col min="14594" max="14594" width="17.140625" style="237" customWidth="1"/>
    <col min="14595" max="14595" width="13.42578125" style="237" bestFit="1" customWidth="1"/>
    <col min="14596" max="14845" width="9.140625" style="237"/>
    <col min="14846" max="14846" width="9.7109375" style="237" customWidth="1"/>
    <col min="14847" max="14847" width="27.7109375" style="237" bestFit="1" customWidth="1"/>
    <col min="14848" max="14848" width="9.42578125" style="237" bestFit="1" customWidth="1"/>
    <col min="14849" max="14849" width="11.7109375" style="237" bestFit="1" customWidth="1"/>
    <col min="14850" max="14850" width="17.140625" style="237" customWidth="1"/>
    <col min="14851" max="14851" width="13.42578125" style="237" bestFit="1" customWidth="1"/>
    <col min="14852" max="15101" width="9.140625" style="237"/>
    <col min="15102" max="15102" width="9.7109375" style="237" customWidth="1"/>
    <col min="15103" max="15103" width="27.7109375" style="237" bestFit="1" customWidth="1"/>
    <col min="15104" max="15104" width="9.42578125" style="237" bestFit="1" customWidth="1"/>
    <col min="15105" max="15105" width="11.7109375" style="237" bestFit="1" customWidth="1"/>
    <col min="15106" max="15106" width="17.140625" style="237" customWidth="1"/>
    <col min="15107" max="15107" width="13.42578125" style="237" bestFit="1" customWidth="1"/>
    <col min="15108" max="15357" width="9.140625" style="237"/>
    <col min="15358" max="15358" width="9.7109375" style="237" customWidth="1"/>
    <col min="15359" max="15359" width="27.7109375" style="237" bestFit="1" customWidth="1"/>
    <col min="15360" max="15360" width="9.42578125" style="237" bestFit="1" customWidth="1"/>
    <col min="15361" max="15361" width="11.7109375" style="237" bestFit="1" customWidth="1"/>
    <col min="15362" max="15362" width="17.140625" style="237" customWidth="1"/>
    <col min="15363" max="15363" width="13.42578125" style="237" bestFit="1" customWidth="1"/>
    <col min="15364" max="15613" width="9.140625" style="237"/>
    <col min="15614" max="15614" width="9.7109375" style="237" customWidth="1"/>
    <col min="15615" max="15615" width="27.7109375" style="237" bestFit="1" customWidth="1"/>
    <col min="15616" max="15616" width="9.42578125" style="237" bestFit="1" customWidth="1"/>
    <col min="15617" max="15617" width="11.7109375" style="237" bestFit="1" customWidth="1"/>
    <col min="15618" max="15618" width="17.140625" style="237" customWidth="1"/>
    <col min="15619" max="15619" width="13.42578125" style="237" bestFit="1" customWidth="1"/>
    <col min="15620" max="15869" width="9.140625" style="237"/>
    <col min="15870" max="15870" width="9.7109375" style="237" customWidth="1"/>
    <col min="15871" max="15871" width="27.7109375" style="237" bestFit="1" customWidth="1"/>
    <col min="15872" max="15872" width="9.42578125" style="237" bestFit="1" customWidth="1"/>
    <col min="15873" max="15873" width="11.7109375" style="237" bestFit="1" customWidth="1"/>
    <col min="15874" max="15874" width="17.140625" style="237" customWidth="1"/>
    <col min="15875" max="15875" width="13.42578125" style="237" bestFit="1" customWidth="1"/>
    <col min="15876" max="16125" width="9.140625" style="237"/>
    <col min="16126" max="16126" width="9.7109375" style="237" customWidth="1"/>
    <col min="16127" max="16127" width="27.7109375" style="237" bestFit="1" customWidth="1"/>
    <col min="16128" max="16128" width="9.42578125" style="237" bestFit="1" customWidth="1"/>
    <col min="16129" max="16129" width="11.7109375" style="237" bestFit="1" customWidth="1"/>
    <col min="16130" max="16130" width="17.140625" style="237" customWidth="1"/>
    <col min="16131" max="16131" width="13.42578125" style="237" bestFit="1" customWidth="1"/>
    <col min="16132" max="16384" width="9.140625" style="237"/>
  </cols>
  <sheetData>
    <row r="2" spans="1:3" x14ac:dyDescent="0.15">
      <c r="B2" s="238" t="s">
        <v>405</v>
      </c>
      <c r="C2" s="238" t="s">
        <v>406</v>
      </c>
    </row>
    <row r="3" spans="1:3" x14ac:dyDescent="0.15">
      <c r="A3" s="239" t="s">
        <v>309</v>
      </c>
      <c r="B3" s="240">
        <f>+'[1]CE 1'!$D$83</f>
        <v>16899202.449999999</v>
      </c>
      <c r="C3" s="241">
        <f t="shared" ref="C3:C11" si="0">+B3/$B$12</f>
        <v>0.86228208830282027</v>
      </c>
    </row>
    <row r="4" spans="1:3" x14ac:dyDescent="0.15">
      <c r="A4" s="239" t="s">
        <v>310</v>
      </c>
      <c r="B4" s="240">
        <f>+'[1]CE 1'!$E$83</f>
        <v>0</v>
      </c>
      <c r="C4" s="241">
        <f t="shared" si="0"/>
        <v>0</v>
      </c>
    </row>
    <row r="5" spans="1:3" x14ac:dyDescent="0.15">
      <c r="A5" s="239" t="s">
        <v>311</v>
      </c>
      <c r="B5" s="240">
        <f>+'[1]CE 1'!$F$83</f>
        <v>77976.72</v>
      </c>
      <c r="C5" s="241">
        <f t="shared" si="0"/>
        <v>3.9787634451710057E-3</v>
      </c>
    </row>
    <row r="6" spans="1:3" x14ac:dyDescent="0.15">
      <c r="A6" s="239" t="s">
        <v>312</v>
      </c>
      <c r="B6" s="240">
        <f>+'[1]CE 1'!$G$83</f>
        <v>2222011.79</v>
      </c>
      <c r="C6" s="241">
        <f t="shared" si="0"/>
        <v>0.11337818883368002</v>
      </c>
    </row>
    <row r="7" spans="1:3" x14ac:dyDescent="0.15">
      <c r="A7" s="242" t="s">
        <v>219</v>
      </c>
      <c r="B7" s="240">
        <f>+'[1]CE 1'!$AA$83</f>
        <v>10178.870000000001</v>
      </c>
      <c r="C7" s="241">
        <f t="shared" si="0"/>
        <v>5.193770123845655E-4</v>
      </c>
    </row>
    <row r="8" spans="1:3" x14ac:dyDescent="0.15">
      <c r="A8" s="242" t="s">
        <v>220</v>
      </c>
      <c r="B8" s="240">
        <f>+'[1]CE 1'!$AB$83</f>
        <v>155748.91999999998</v>
      </c>
      <c r="C8" s="241">
        <f t="shared" si="0"/>
        <v>7.9470912539135168E-3</v>
      </c>
    </row>
    <row r="9" spans="1:3" x14ac:dyDescent="0.15">
      <c r="A9" s="242" t="s">
        <v>221</v>
      </c>
      <c r="B9" s="240">
        <f>+'[1]CE 1'!$AC$83</f>
        <v>141726.17000000001</v>
      </c>
      <c r="C9" s="241">
        <f t="shared" si="0"/>
        <v>7.2315802000916642E-3</v>
      </c>
    </row>
    <row r="10" spans="1:3" x14ac:dyDescent="0.15">
      <c r="A10" s="242" t="s">
        <v>222</v>
      </c>
      <c r="B10" s="240">
        <f>+'[1]CE 1'!$AD$83</f>
        <v>74886.510000000009</v>
      </c>
      <c r="C10" s="241">
        <f t="shared" si="0"/>
        <v>3.8210854281179431E-3</v>
      </c>
    </row>
    <row r="11" spans="1:3" x14ac:dyDescent="0.15">
      <c r="A11" s="242" t="s">
        <v>211</v>
      </c>
      <c r="B11" s="240">
        <f>+'[1]CE 1'!$AH$83</f>
        <v>16498.29</v>
      </c>
      <c r="C11" s="241">
        <f t="shared" si="0"/>
        <v>8.4182552382083202E-4</v>
      </c>
    </row>
    <row r="12" spans="1:3" x14ac:dyDescent="0.15">
      <c r="A12" s="243" t="s">
        <v>335</v>
      </c>
      <c r="B12" s="244">
        <f>SUM(B3:B11)</f>
        <v>19598229.720000003</v>
      </c>
      <c r="C12" s="245">
        <f>SUM(C3:C11)</f>
        <v>0.99999999999999978</v>
      </c>
    </row>
    <row r="13" spans="1:3" x14ac:dyDescent="0.15">
      <c r="A13" s="243" t="s">
        <v>407</v>
      </c>
      <c r="B13" s="240">
        <f>+'[1]CE 1'!$AK$83</f>
        <v>19598229.719999999</v>
      </c>
    </row>
    <row r="14" spans="1:3" x14ac:dyDescent="0.15">
      <c r="A14" s="243" t="s">
        <v>228</v>
      </c>
      <c r="B14" s="246">
        <f>+B13-B12</f>
        <v>0</v>
      </c>
    </row>
    <row r="17" spans="1:3" x14ac:dyDescent="0.15">
      <c r="B17" s="238" t="s">
        <v>408</v>
      </c>
      <c r="C17" s="238" t="s">
        <v>406</v>
      </c>
    </row>
    <row r="18" spans="1:3" x14ac:dyDescent="0.15">
      <c r="A18" s="239" t="s">
        <v>309</v>
      </c>
      <c r="B18" s="240">
        <f>+'[1]CE 1'!$D$57</f>
        <v>2344089.2499999995</v>
      </c>
      <c r="C18" s="241">
        <f t="shared" ref="C18:C26" si="1">+B18/$B$27</f>
        <v>0.94607616008959028</v>
      </c>
    </row>
    <row r="19" spans="1:3" x14ac:dyDescent="0.15">
      <c r="A19" s="239" t="s">
        <v>310</v>
      </c>
      <c r="B19" s="240">
        <f>+'[1]CE 1'!$E$57</f>
        <v>0</v>
      </c>
      <c r="C19" s="241">
        <f t="shared" si="1"/>
        <v>0</v>
      </c>
    </row>
    <row r="20" spans="1:3" x14ac:dyDescent="0.15">
      <c r="A20" s="239" t="s">
        <v>311</v>
      </c>
      <c r="B20" s="240">
        <f>+'[1]CE 1'!$F$57</f>
        <v>0</v>
      </c>
      <c r="C20" s="241">
        <f t="shared" si="1"/>
        <v>0</v>
      </c>
    </row>
    <row r="21" spans="1:3" x14ac:dyDescent="0.15">
      <c r="A21" s="239" t="s">
        <v>312</v>
      </c>
      <c r="B21" s="240">
        <f>+'[1]CE 1'!$G$57</f>
        <v>133606.89000000001</v>
      </c>
      <c r="C21" s="241">
        <f t="shared" si="1"/>
        <v>5.3923839910409686E-2</v>
      </c>
    </row>
    <row r="22" spans="1:3" x14ac:dyDescent="0.15">
      <c r="A22" s="242" t="s">
        <v>219</v>
      </c>
      <c r="B22" s="240">
        <f>+'[1]CE 1'!$AA$57</f>
        <v>0</v>
      </c>
      <c r="C22" s="241">
        <f t="shared" si="1"/>
        <v>0</v>
      </c>
    </row>
    <row r="23" spans="1:3" x14ac:dyDescent="0.15">
      <c r="A23" s="242" t="s">
        <v>220</v>
      </c>
      <c r="B23" s="240">
        <f>+'[1]CE 1'!$AB$57</f>
        <v>0</v>
      </c>
      <c r="C23" s="241">
        <f t="shared" si="1"/>
        <v>0</v>
      </c>
    </row>
    <row r="24" spans="1:3" x14ac:dyDescent="0.15">
      <c r="A24" s="242" t="s">
        <v>221</v>
      </c>
      <c r="B24" s="240">
        <f>+'[1]CE 1'!$AC$57</f>
        <v>0</v>
      </c>
      <c r="C24" s="241">
        <f t="shared" si="1"/>
        <v>0</v>
      </c>
    </row>
    <row r="25" spans="1:3" x14ac:dyDescent="0.15">
      <c r="A25" s="242" t="s">
        <v>222</v>
      </c>
      <c r="B25" s="240">
        <f>+'[1]CE 1'!$AD$57</f>
        <v>0</v>
      </c>
      <c r="C25" s="241">
        <f t="shared" si="1"/>
        <v>0</v>
      </c>
    </row>
    <row r="26" spans="1:3" x14ac:dyDescent="0.15">
      <c r="A26" s="242" t="s">
        <v>211</v>
      </c>
      <c r="B26" s="240">
        <f>+'[1]CE 1'!$AH$57</f>
        <v>0</v>
      </c>
      <c r="C26" s="241">
        <f t="shared" si="1"/>
        <v>0</v>
      </c>
    </row>
    <row r="27" spans="1:3" x14ac:dyDescent="0.15">
      <c r="A27" s="243" t="s">
        <v>335</v>
      </c>
      <c r="B27" s="244">
        <f>SUM(B18:B26)</f>
        <v>2477696.1399999997</v>
      </c>
      <c r="C27" s="245">
        <f>SUM(C18:C26)</f>
        <v>1</v>
      </c>
    </row>
    <row r="28" spans="1:3" x14ac:dyDescent="0.15">
      <c r="A28" s="243" t="s">
        <v>407</v>
      </c>
      <c r="B28" s="240">
        <f>+'[1]CE 1'!$AK$57</f>
        <v>2477696.1399999997</v>
      </c>
    </row>
    <row r="29" spans="1:3" x14ac:dyDescent="0.15">
      <c r="A29" s="243" t="s">
        <v>228</v>
      </c>
      <c r="B29" s="246">
        <f>+B28-B27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  <outlinePr summaryBelow="0" summaryRight="0"/>
    <pageSetUpPr autoPageBreaks="0"/>
  </sheetPr>
  <dimension ref="A1:L528"/>
  <sheetViews>
    <sheetView zoomScaleNormal="100" workbookViewId="0">
      <pane xSplit="5" ySplit="1" topLeftCell="F437" activePane="bottomRight" state="frozen"/>
      <selection pane="topRight" activeCell="F1" sqref="F1"/>
      <selection pane="bottomLeft" activeCell="A2" sqref="A2"/>
      <selection pane="bottomRight" activeCell="D468" sqref="D468:D469"/>
    </sheetView>
  </sheetViews>
  <sheetFormatPr defaultColWidth="18.140625" defaultRowHeight="10.5" x14ac:dyDescent="0.2"/>
  <cols>
    <col min="1" max="1" width="12" style="22" customWidth="1"/>
    <col min="2" max="2" width="34.140625" style="22" customWidth="1"/>
    <col min="3" max="3" width="15.5703125" style="19" customWidth="1"/>
    <col min="4" max="5" width="15.5703125" style="20" customWidth="1"/>
    <col min="6" max="6" width="8.7109375" style="19" customWidth="1"/>
    <col min="7" max="7" width="10.7109375" style="21" customWidth="1"/>
    <col min="8" max="8" width="23.5703125" style="152" customWidth="1"/>
    <col min="9" max="9" width="15.5703125" style="21" customWidth="1"/>
    <col min="10" max="10" width="20.7109375" style="155" customWidth="1"/>
    <col min="11" max="11" width="15.5703125" style="19" customWidth="1"/>
    <col min="12" max="12" width="15.5703125" style="20" customWidth="1"/>
    <col min="13" max="16384" width="18.140625" style="19"/>
  </cols>
  <sheetData>
    <row r="1" spans="1:12" s="17" customFormat="1" ht="21" x14ac:dyDescent="0.2">
      <c r="A1" s="223" t="s">
        <v>301</v>
      </c>
      <c r="B1" s="223" t="s">
        <v>204</v>
      </c>
      <c r="C1" s="224" t="s">
        <v>230</v>
      </c>
      <c r="D1" s="224" t="s">
        <v>205</v>
      </c>
      <c r="E1" s="224" t="s">
        <v>206</v>
      </c>
      <c r="F1" s="224" t="s">
        <v>302</v>
      </c>
      <c r="G1" s="224" t="s">
        <v>381</v>
      </c>
      <c r="H1" s="225" t="s">
        <v>383</v>
      </c>
      <c r="I1" s="224" t="s">
        <v>382</v>
      </c>
      <c r="J1" s="225" t="s">
        <v>384</v>
      </c>
      <c r="K1" s="226" t="s">
        <v>207</v>
      </c>
      <c r="L1" s="226" t="s">
        <v>208</v>
      </c>
    </row>
    <row r="2" spans="1:12" x14ac:dyDescent="0.15">
      <c r="A2" s="229" t="s">
        <v>409</v>
      </c>
      <c r="B2" s="230" t="s">
        <v>410</v>
      </c>
      <c r="C2" s="231">
        <v>384200</v>
      </c>
      <c r="D2" s="227"/>
      <c r="E2" s="18">
        <f>+D2+C2</f>
        <v>384200</v>
      </c>
      <c r="F2" s="228" t="s">
        <v>164</v>
      </c>
      <c r="G2" s="228" t="s">
        <v>164</v>
      </c>
      <c r="H2" s="156" t="str">
        <f>_xlfn.IFNA(+VLOOKUP(G2,'Legenda Nature'!A:B,2,0),"-")</f>
        <v>Capitale</v>
      </c>
      <c r="I2" s="228" t="s">
        <v>223</v>
      </c>
      <c r="J2" s="157" t="str">
        <f>_xlfn.IFNA(+VLOOKUP(I2,'Legenda Destinazioni'!A:B,2,0),"-")</f>
        <v>Valori non attribuibili</v>
      </c>
      <c r="K2" s="227"/>
      <c r="L2" s="26" t="str">
        <f>+G2&amp;I2</f>
        <v>PA.IVALNONATT</v>
      </c>
    </row>
    <row r="3" spans="1:12" x14ac:dyDescent="0.15">
      <c r="A3" s="229" t="s">
        <v>411</v>
      </c>
      <c r="B3" s="230" t="s">
        <v>99</v>
      </c>
      <c r="C3" s="231">
        <v>77446.84</v>
      </c>
      <c r="D3" s="231"/>
      <c r="E3" s="18">
        <f t="shared" ref="E3:E66" si="0">+D3+C3</f>
        <v>77446.84</v>
      </c>
      <c r="F3" s="228" t="s">
        <v>167</v>
      </c>
      <c r="G3" s="228" t="s">
        <v>167</v>
      </c>
      <c r="H3" s="157" t="str">
        <f>_xlfn.IFNA(+VLOOKUP(G3,'Legenda Nature'!A:B,2,0),"-")</f>
        <v>Riserva legale</v>
      </c>
      <c r="I3" s="228" t="s">
        <v>223</v>
      </c>
      <c r="J3" s="157" t="str">
        <f>_xlfn.IFNA(+VLOOKUP(I3,'Legenda Destinazioni'!A:B,2,0),"-")</f>
        <v>Valori non attribuibili</v>
      </c>
      <c r="K3" s="231"/>
      <c r="L3" s="26" t="str">
        <f t="shared" ref="L3:L66" si="1">+G3&amp;I3</f>
        <v>PA.IVVALNONATT</v>
      </c>
    </row>
    <row r="4" spans="1:12" x14ac:dyDescent="0.15">
      <c r="A4" s="229" t="s">
        <v>412</v>
      </c>
      <c r="B4" s="230" t="s">
        <v>413</v>
      </c>
      <c r="C4" s="231">
        <v>98519.01</v>
      </c>
      <c r="D4" s="231"/>
      <c r="E4" s="18">
        <f t="shared" si="0"/>
        <v>98519.01</v>
      </c>
      <c r="F4" s="228" t="s">
        <v>169</v>
      </c>
      <c r="G4" s="228" t="s">
        <v>169</v>
      </c>
      <c r="H4" s="157" t="str">
        <f>_xlfn.IFNA(+VLOOKUP(G4,'Legenda Nature'!A:B,2,0),"-")</f>
        <v>Altre riserve, distintamente indicate</v>
      </c>
      <c r="I4" s="228" t="s">
        <v>223</v>
      </c>
      <c r="J4" s="157" t="str">
        <f>_xlfn.IFNA(+VLOOKUP(I4,'Legenda Destinazioni'!A:B,2,0),"-")</f>
        <v>Valori non attribuibili</v>
      </c>
      <c r="K4" s="231"/>
      <c r="L4" s="26" t="str">
        <f t="shared" si="1"/>
        <v>PA.VIVALNONATT</v>
      </c>
    </row>
    <row r="5" spans="1:12" x14ac:dyDescent="0.15">
      <c r="A5" s="229" t="s">
        <v>414</v>
      </c>
      <c r="B5" s="230" t="s">
        <v>415</v>
      </c>
      <c r="C5" s="231">
        <v>250000</v>
      </c>
      <c r="D5" s="231"/>
      <c r="E5" s="18">
        <f t="shared" si="0"/>
        <v>250000</v>
      </c>
      <c r="F5" s="228" t="s">
        <v>169</v>
      </c>
      <c r="G5" s="228" t="s">
        <v>169</v>
      </c>
      <c r="H5" s="157" t="str">
        <f>_xlfn.IFNA(+VLOOKUP(G5,'Legenda Nature'!A:B,2,0),"-")</f>
        <v>Altre riserve, distintamente indicate</v>
      </c>
      <c r="I5" s="228" t="s">
        <v>223</v>
      </c>
      <c r="J5" s="157" t="str">
        <f>_xlfn.IFNA(+VLOOKUP(I5,'Legenda Destinazioni'!A:B,2,0),"-")</f>
        <v>Valori non attribuibili</v>
      </c>
      <c r="K5" s="231"/>
      <c r="L5" s="26" t="str">
        <f t="shared" si="1"/>
        <v>PA.VIVALNONATT</v>
      </c>
    </row>
    <row r="6" spans="1:12" x14ac:dyDescent="0.15">
      <c r="A6" s="229" t="s">
        <v>416</v>
      </c>
      <c r="B6" s="230" t="s">
        <v>417</v>
      </c>
      <c r="C6" s="231">
        <v>68379.83</v>
      </c>
      <c r="D6" s="231"/>
      <c r="E6" s="18">
        <f t="shared" si="0"/>
        <v>68379.83</v>
      </c>
      <c r="F6" s="228" t="s">
        <v>169</v>
      </c>
      <c r="G6" s="228" t="s">
        <v>169</v>
      </c>
      <c r="H6" s="157" t="str">
        <f>_xlfn.IFNA(+VLOOKUP(G6,'Legenda Nature'!A:B,2,0),"-")</f>
        <v>Altre riserve, distintamente indicate</v>
      </c>
      <c r="I6" s="228" t="s">
        <v>223</v>
      </c>
      <c r="J6" s="157" t="str">
        <f>_xlfn.IFNA(+VLOOKUP(I6,'Legenda Destinazioni'!A:B,2,0),"-")</f>
        <v>Valori non attribuibili</v>
      </c>
      <c r="K6" s="231"/>
      <c r="L6" s="26" t="str">
        <f t="shared" si="1"/>
        <v>PA.VIVALNONATT</v>
      </c>
    </row>
    <row r="7" spans="1:12" x14ac:dyDescent="0.15">
      <c r="A7" s="229" t="s">
        <v>418</v>
      </c>
      <c r="B7" s="230" t="s">
        <v>419</v>
      </c>
      <c r="C7" s="231">
        <v>1292635.75</v>
      </c>
      <c r="D7" s="231"/>
      <c r="E7" s="18">
        <f t="shared" si="0"/>
        <v>1292635.75</v>
      </c>
      <c r="F7" s="228" t="s">
        <v>169</v>
      </c>
      <c r="G7" s="228" t="s">
        <v>169</v>
      </c>
      <c r="H7" s="157" t="str">
        <f>_xlfn.IFNA(+VLOOKUP(G7,'Legenda Nature'!A:B,2,0),"-")</f>
        <v>Altre riserve, distintamente indicate</v>
      </c>
      <c r="I7" s="228" t="s">
        <v>223</v>
      </c>
      <c r="J7" s="157" t="str">
        <f>_xlfn.IFNA(+VLOOKUP(I7,'Legenda Destinazioni'!A:B,2,0),"-")</f>
        <v>Valori non attribuibili</v>
      </c>
      <c r="K7" s="231"/>
      <c r="L7" s="26" t="str">
        <f t="shared" si="1"/>
        <v>PA.VIVALNONATT</v>
      </c>
    </row>
    <row r="8" spans="1:12" x14ac:dyDescent="0.15">
      <c r="A8" s="229" t="s">
        <v>420</v>
      </c>
      <c r="B8" s="230" t="s">
        <v>421</v>
      </c>
      <c r="C8" s="231">
        <v>19124.57</v>
      </c>
      <c r="D8" s="231"/>
      <c r="E8" s="18">
        <f t="shared" si="0"/>
        <v>19124.57</v>
      </c>
      <c r="F8" s="228" t="s">
        <v>169</v>
      </c>
      <c r="G8" s="228" t="s">
        <v>169</v>
      </c>
      <c r="H8" s="157" t="str">
        <f>_xlfn.IFNA(+VLOOKUP(G8,'Legenda Nature'!A:B,2,0),"-")</f>
        <v>Altre riserve, distintamente indicate</v>
      </c>
      <c r="I8" s="228" t="s">
        <v>223</v>
      </c>
      <c r="J8" s="157" t="str">
        <f>_xlfn.IFNA(+VLOOKUP(I8,'Legenda Destinazioni'!A:B,2,0),"-")</f>
        <v>Valori non attribuibili</v>
      </c>
      <c r="K8" s="231"/>
      <c r="L8" s="26" t="str">
        <f t="shared" si="1"/>
        <v>PA.VIVALNONATT</v>
      </c>
    </row>
    <row r="9" spans="1:12" x14ac:dyDescent="0.15">
      <c r="A9" s="229" t="s">
        <v>422</v>
      </c>
      <c r="B9" s="230" t="s">
        <v>423</v>
      </c>
      <c r="C9" s="231">
        <v>2150.63</v>
      </c>
      <c r="D9" s="231"/>
      <c r="E9" s="18">
        <f t="shared" si="0"/>
        <v>2150.63</v>
      </c>
      <c r="F9" s="228" t="s">
        <v>169</v>
      </c>
      <c r="G9" s="228" t="s">
        <v>169</v>
      </c>
      <c r="H9" s="157" t="str">
        <f>_xlfn.IFNA(+VLOOKUP(G9,'Legenda Nature'!A:B,2,0),"-")</f>
        <v>Altre riserve, distintamente indicate</v>
      </c>
      <c r="I9" s="228" t="s">
        <v>223</v>
      </c>
      <c r="J9" s="157" t="str">
        <f>_xlfn.IFNA(+VLOOKUP(I9,'Legenda Destinazioni'!A:B,2,0),"-")</f>
        <v>Valori non attribuibili</v>
      </c>
      <c r="K9" s="231"/>
      <c r="L9" s="26" t="str">
        <f t="shared" si="1"/>
        <v>PA.VIVALNONATT</v>
      </c>
    </row>
    <row r="10" spans="1:12" x14ac:dyDescent="0.15">
      <c r="A10" s="229" t="s">
        <v>424</v>
      </c>
      <c r="B10" s="230" t="s">
        <v>425</v>
      </c>
      <c r="C10" s="231">
        <v>34591.32</v>
      </c>
      <c r="D10" s="231"/>
      <c r="E10" s="18">
        <f t="shared" si="0"/>
        <v>34591.32</v>
      </c>
      <c r="F10" s="228" t="s">
        <v>169</v>
      </c>
      <c r="G10" s="228" t="s">
        <v>169</v>
      </c>
      <c r="H10" s="157" t="str">
        <f>_xlfn.IFNA(+VLOOKUP(G10,'Legenda Nature'!A:B,2,0),"-")</f>
        <v>Altre riserve, distintamente indicate</v>
      </c>
      <c r="I10" s="228" t="s">
        <v>223</v>
      </c>
      <c r="J10" s="157" t="str">
        <f>_xlfn.IFNA(+VLOOKUP(I10,'Legenda Destinazioni'!A:B,2,0),"-")</f>
        <v>Valori non attribuibili</v>
      </c>
      <c r="K10" s="231"/>
      <c r="L10" s="26" t="str">
        <f t="shared" si="1"/>
        <v>PA.VIVALNONATT</v>
      </c>
    </row>
    <row r="11" spans="1:12" x14ac:dyDescent="0.15">
      <c r="A11" s="229" t="s">
        <v>426</v>
      </c>
      <c r="B11" s="230" t="s">
        <v>427</v>
      </c>
      <c r="C11" s="231">
        <v>889.7</v>
      </c>
      <c r="D11" s="231"/>
      <c r="E11" s="18">
        <f t="shared" si="0"/>
        <v>889.7</v>
      </c>
      <c r="F11" s="228" t="s">
        <v>169</v>
      </c>
      <c r="G11" s="228" t="s">
        <v>169</v>
      </c>
      <c r="H11" s="157" t="str">
        <f>_xlfn.IFNA(+VLOOKUP(G11,'Legenda Nature'!A:B,2,0),"-")</f>
        <v>Altre riserve, distintamente indicate</v>
      </c>
      <c r="I11" s="228" t="s">
        <v>223</v>
      </c>
      <c r="J11" s="157" t="str">
        <f>_xlfn.IFNA(+VLOOKUP(I11,'Legenda Destinazioni'!A:B,2,0),"-")</f>
        <v>Valori non attribuibili</v>
      </c>
      <c r="K11" s="231"/>
      <c r="L11" s="26" t="str">
        <f t="shared" si="1"/>
        <v>PA.VIVALNONATT</v>
      </c>
    </row>
    <row r="12" spans="1:12" x14ac:dyDescent="0.15">
      <c r="A12" s="229" t="s">
        <v>428</v>
      </c>
      <c r="B12" s="230" t="s">
        <v>429</v>
      </c>
      <c r="C12" s="231">
        <v>324240.90000000002</v>
      </c>
      <c r="D12" s="231"/>
      <c r="E12" s="18">
        <f t="shared" si="0"/>
        <v>324240.90000000002</v>
      </c>
      <c r="F12" s="228" t="s">
        <v>169</v>
      </c>
      <c r="G12" s="228" t="s">
        <v>169</v>
      </c>
      <c r="H12" s="157" t="str">
        <f>_xlfn.IFNA(+VLOOKUP(G12,'Legenda Nature'!A:B,2,0),"-")</f>
        <v>Altre riserve, distintamente indicate</v>
      </c>
      <c r="I12" s="228" t="s">
        <v>223</v>
      </c>
      <c r="J12" s="157" t="str">
        <f>_xlfn.IFNA(+VLOOKUP(I12,'Legenda Destinazioni'!A:B,2,0),"-")</f>
        <v>Valori non attribuibili</v>
      </c>
      <c r="K12" s="231"/>
      <c r="L12" s="26" t="str">
        <f t="shared" si="1"/>
        <v>PA.VIVALNONATT</v>
      </c>
    </row>
    <row r="13" spans="1:12" x14ac:dyDescent="0.15">
      <c r="A13" s="229" t="s">
        <v>430</v>
      </c>
      <c r="B13" s="230" t="s">
        <v>431</v>
      </c>
      <c r="C13" s="231">
        <v>431.24</v>
      </c>
      <c r="D13" s="231"/>
      <c r="E13" s="18">
        <f t="shared" si="0"/>
        <v>431.24</v>
      </c>
      <c r="F13" s="228" t="s">
        <v>169</v>
      </c>
      <c r="G13" s="228" t="s">
        <v>169</v>
      </c>
      <c r="H13" s="157" t="str">
        <f>_xlfn.IFNA(+VLOOKUP(G13,'Legenda Nature'!A:B,2,0),"-")</f>
        <v>Altre riserve, distintamente indicate</v>
      </c>
      <c r="I13" s="228" t="s">
        <v>223</v>
      </c>
      <c r="J13" s="157" t="str">
        <f>_xlfn.IFNA(+VLOOKUP(I13,'Legenda Destinazioni'!A:B,2,0),"-")</f>
        <v>Valori non attribuibili</v>
      </c>
      <c r="K13" s="231"/>
      <c r="L13" s="26" t="str">
        <f t="shared" si="1"/>
        <v>PA.VIVALNONATT</v>
      </c>
    </row>
    <row r="14" spans="1:12" x14ac:dyDescent="0.15">
      <c r="A14" s="229" t="s">
        <v>432</v>
      </c>
      <c r="B14" s="230" t="s">
        <v>433</v>
      </c>
      <c r="C14" s="231">
        <v>227.74</v>
      </c>
      <c r="D14" s="231"/>
      <c r="E14" s="18">
        <f t="shared" si="0"/>
        <v>227.74</v>
      </c>
      <c r="F14" s="228" t="s">
        <v>169</v>
      </c>
      <c r="G14" s="228" t="s">
        <v>169</v>
      </c>
      <c r="H14" s="157" t="str">
        <f>_xlfn.IFNA(+VLOOKUP(G14,'Legenda Nature'!A:B,2,0),"-")</f>
        <v>Altre riserve, distintamente indicate</v>
      </c>
      <c r="I14" s="228" t="s">
        <v>223</v>
      </c>
      <c r="J14" s="157" t="str">
        <f>_xlfn.IFNA(+VLOOKUP(I14,'Legenda Destinazioni'!A:B,2,0),"-")</f>
        <v>Valori non attribuibili</v>
      </c>
      <c r="K14" s="231"/>
      <c r="L14" s="26" t="str">
        <f t="shared" si="1"/>
        <v>PA.VIVALNONATT</v>
      </c>
    </row>
    <row r="15" spans="1:12" x14ac:dyDescent="0.15">
      <c r="A15" s="229" t="s">
        <v>434</v>
      </c>
      <c r="B15" s="230" t="s">
        <v>435</v>
      </c>
      <c r="C15" s="231">
        <v>177697.1</v>
      </c>
      <c r="D15" s="231"/>
      <c r="E15" s="18">
        <f t="shared" si="0"/>
        <v>177697.1</v>
      </c>
      <c r="F15" s="228" t="s">
        <v>169</v>
      </c>
      <c r="G15" s="228" t="s">
        <v>169</v>
      </c>
      <c r="H15" s="157" t="str">
        <f>_xlfn.IFNA(+VLOOKUP(G15,'Legenda Nature'!A:B,2,0),"-")</f>
        <v>Altre riserve, distintamente indicate</v>
      </c>
      <c r="I15" s="228" t="s">
        <v>223</v>
      </c>
      <c r="J15" s="157" t="str">
        <f>_xlfn.IFNA(+VLOOKUP(I15,'Legenda Destinazioni'!A:B,2,0),"-")</f>
        <v>Valori non attribuibili</v>
      </c>
      <c r="K15" s="231"/>
      <c r="L15" s="26" t="str">
        <f t="shared" si="1"/>
        <v>PA.VIVALNONATT</v>
      </c>
    </row>
    <row r="16" spans="1:12" x14ac:dyDescent="0.15">
      <c r="A16" s="229" t="s">
        <v>436</v>
      </c>
      <c r="B16" s="230" t="s">
        <v>437</v>
      </c>
      <c r="C16" s="231">
        <v>3598.79</v>
      </c>
      <c r="D16" s="231"/>
      <c r="E16" s="18">
        <f t="shared" si="0"/>
        <v>3598.79</v>
      </c>
      <c r="F16" s="228" t="s">
        <v>169</v>
      </c>
      <c r="G16" s="228" t="s">
        <v>169</v>
      </c>
      <c r="H16" s="157" t="str">
        <f>_xlfn.IFNA(+VLOOKUP(G16,'Legenda Nature'!A:B,2,0),"-")</f>
        <v>Altre riserve, distintamente indicate</v>
      </c>
      <c r="I16" s="228" t="s">
        <v>223</v>
      </c>
      <c r="J16" s="157" t="str">
        <f>_xlfn.IFNA(+VLOOKUP(I16,'Legenda Destinazioni'!A:B,2,0),"-")</f>
        <v>Valori non attribuibili</v>
      </c>
      <c r="K16" s="231"/>
      <c r="L16" s="26" t="str">
        <f t="shared" si="1"/>
        <v>PA.VIVALNONATT</v>
      </c>
    </row>
    <row r="17" spans="1:12" x14ac:dyDescent="0.15">
      <c r="A17" s="229" t="s">
        <v>438</v>
      </c>
      <c r="B17" s="230" t="s">
        <v>439</v>
      </c>
      <c r="C17" s="231">
        <v>1529.91</v>
      </c>
      <c r="D17" s="231"/>
      <c r="E17" s="18">
        <f t="shared" si="0"/>
        <v>1529.91</v>
      </c>
      <c r="F17" s="228" t="s">
        <v>169</v>
      </c>
      <c r="G17" s="228" t="s">
        <v>169</v>
      </c>
      <c r="H17" s="157" t="str">
        <f>_xlfn.IFNA(+VLOOKUP(G17,'Legenda Nature'!A:B,2,0),"-")</f>
        <v>Altre riserve, distintamente indicate</v>
      </c>
      <c r="I17" s="228" t="s">
        <v>223</v>
      </c>
      <c r="J17" s="157" t="str">
        <f>_xlfn.IFNA(+VLOOKUP(I17,'Legenda Destinazioni'!A:B,2,0),"-")</f>
        <v>Valori non attribuibili</v>
      </c>
      <c r="K17" s="231"/>
      <c r="L17" s="26" t="str">
        <f t="shared" si="1"/>
        <v>PA.VIVALNONATT</v>
      </c>
    </row>
    <row r="18" spans="1:12" x14ac:dyDescent="0.15">
      <c r="A18" s="229" t="s">
        <v>440</v>
      </c>
      <c r="B18" s="230" t="s">
        <v>441</v>
      </c>
      <c r="C18" s="231">
        <v>10621.96</v>
      </c>
      <c r="D18" s="231"/>
      <c r="E18" s="18">
        <f t="shared" si="0"/>
        <v>10621.96</v>
      </c>
      <c r="F18" s="228" t="s">
        <v>169</v>
      </c>
      <c r="G18" s="228" t="s">
        <v>169</v>
      </c>
      <c r="H18" s="157" t="str">
        <f>_xlfn.IFNA(+VLOOKUP(G18,'Legenda Nature'!A:B,2,0),"-")</f>
        <v>Altre riserve, distintamente indicate</v>
      </c>
      <c r="I18" s="228" t="s">
        <v>223</v>
      </c>
      <c r="J18" s="157" t="str">
        <f>_xlfn.IFNA(+VLOOKUP(I18,'Legenda Destinazioni'!A:B,2,0),"-")</f>
        <v>Valori non attribuibili</v>
      </c>
      <c r="K18" s="231"/>
      <c r="L18" s="26" t="str">
        <f t="shared" si="1"/>
        <v>PA.VIVALNONATT</v>
      </c>
    </row>
    <row r="19" spans="1:12" x14ac:dyDescent="0.15">
      <c r="A19" s="229" t="s">
        <v>442</v>
      </c>
      <c r="B19" s="230" t="s">
        <v>443</v>
      </c>
      <c r="C19" s="231">
        <v>9557.57</v>
      </c>
      <c r="D19" s="231"/>
      <c r="E19" s="18">
        <f t="shared" si="0"/>
        <v>9557.57</v>
      </c>
      <c r="F19" s="228" t="s">
        <v>169</v>
      </c>
      <c r="G19" s="228" t="s">
        <v>169</v>
      </c>
      <c r="H19" s="157" t="str">
        <f>_xlfn.IFNA(+VLOOKUP(G19,'Legenda Nature'!A:B,2,0),"-")</f>
        <v>Altre riserve, distintamente indicate</v>
      </c>
      <c r="I19" s="228" t="s">
        <v>223</v>
      </c>
      <c r="J19" s="157" t="str">
        <f>_xlfn.IFNA(+VLOOKUP(I19,'Legenda Destinazioni'!A:B,2,0),"-")</f>
        <v>Valori non attribuibili</v>
      </c>
      <c r="K19" s="231"/>
      <c r="L19" s="26" t="str">
        <f t="shared" si="1"/>
        <v>PA.VIVALNONATT</v>
      </c>
    </row>
    <row r="20" spans="1:12" x14ac:dyDescent="0.15">
      <c r="A20" s="229" t="s">
        <v>444</v>
      </c>
      <c r="B20" s="230" t="s">
        <v>445</v>
      </c>
      <c r="C20" s="231">
        <v>2373.06</v>
      </c>
      <c r="D20" s="231"/>
      <c r="E20" s="18">
        <f t="shared" si="0"/>
        <v>2373.06</v>
      </c>
      <c r="F20" s="228" t="s">
        <v>169</v>
      </c>
      <c r="G20" s="228" t="s">
        <v>169</v>
      </c>
      <c r="H20" s="157" t="str">
        <f>_xlfn.IFNA(+VLOOKUP(G20,'Legenda Nature'!A:B,2,0),"-")</f>
        <v>Altre riserve, distintamente indicate</v>
      </c>
      <c r="I20" s="228" t="s">
        <v>223</v>
      </c>
      <c r="J20" s="157" t="str">
        <f>_xlfn.IFNA(+VLOOKUP(I20,'Legenda Destinazioni'!A:B,2,0),"-")</f>
        <v>Valori non attribuibili</v>
      </c>
      <c r="K20" s="231"/>
      <c r="L20" s="26" t="str">
        <f t="shared" si="1"/>
        <v>PA.VIVALNONATT</v>
      </c>
    </row>
    <row r="21" spans="1:12" x14ac:dyDescent="0.15">
      <c r="A21" s="229" t="s">
        <v>446</v>
      </c>
      <c r="B21" s="230" t="s">
        <v>447</v>
      </c>
      <c r="C21" s="231">
        <v>30.3</v>
      </c>
      <c r="D21" s="231"/>
      <c r="E21" s="18">
        <f t="shared" si="0"/>
        <v>30.3</v>
      </c>
      <c r="F21" s="228" t="s">
        <v>169</v>
      </c>
      <c r="G21" s="228" t="s">
        <v>169</v>
      </c>
      <c r="H21" s="157" t="str">
        <f>_xlfn.IFNA(+VLOOKUP(G21,'Legenda Nature'!A:B,2,0),"-")</f>
        <v>Altre riserve, distintamente indicate</v>
      </c>
      <c r="I21" s="228" t="s">
        <v>223</v>
      </c>
      <c r="J21" s="157" t="str">
        <f>_xlfn.IFNA(+VLOOKUP(I21,'Legenda Destinazioni'!A:B,2,0),"-")</f>
        <v>Valori non attribuibili</v>
      </c>
      <c r="K21" s="231"/>
      <c r="L21" s="26" t="str">
        <f t="shared" si="1"/>
        <v>PA.VIVALNONATT</v>
      </c>
    </row>
    <row r="22" spans="1:12" x14ac:dyDescent="0.15">
      <c r="A22" s="229" t="s">
        <v>448</v>
      </c>
      <c r="B22" s="230" t="s">
        <v>449</v>
      </c>
      <c r="C22" s="231">
        <v>23.42</v>
      </c>
      <c r="D22" s="231"/>
      <c r="E22" s="18">
        <f t="shared" si="0"/>
        <v>23.42</v>
      </c>
      <c r="F22" s="228" t="s">
        <v>169</v>
      </c>
      <c r="G22" s="228" t="s">
        <v>169</v>
      </c>
      <c r="H22" s="157" t="str">
        <f>_xlfn.IFNA(+VLOOKUP(G22,'Legenda Nature'!A:B,2,0),"-")</f>
        <v>Altre riserve, distintamente indicate</v>
      </c>
      <c r="I22" s="228" t="s">
        <v>223</v>
      </c>
      <c r="J22" s="157" t="str">
        <f>_xlfn.IFNA(+VLOOKUP(I22,'Legenda Destinazioni'!A:B,2,0),"-")</f>
        <v>Valori non attribuibili</v>
      </c>
      <c r="K22" s="231"/>
      <c r="L22" s="26" t="str">
        <f t="shared" si="1"/>
        <v>PA.VIVALNONATT</v>
      </c>
    </row>
    <row r="23" spans="1:12" x14ac:dyDescent="0.15">
      <c r="A23" s="229" t="s">
        <v>450</v>
      </c>
      <c r="B23" s="230" t="s">
        <v>451</v>
      </c>
      <c r="C23" s="231">
        <v>7381.36</v>
      </c>
      <c r="D23" s="231"/>
      <c r="E23" s="18">
        <f t="shared" si="0"/>
        <v>7381.36</v>
      </c>
      <c r="F23" s="228" t="s">
        <v>169</v>
      </c>
      <c r="G23" s="228" t="s">
        <v>169</v>
      </c>
      <c r="H23" s="157" t="str">
        <f>_xlfn.IFNA(+VLOOKUP(G23,'Legenda Nature'!A:B,2,0),"-")</f>
        <v>Altre riserve, distintamente indicate</v>
      </c>
      <c r="I23" s="228" t="s">
        <v>223</v>
      </c>
      <c r="J23" s="157" t="str">
        <f>_xlfn.IFNA(+VLOOKUP(I23,'Legenda Destinazioni'!A:B,2,0),"-")</f>
        <v>Valori non attribuibili</v>
      </c>
      <c r="K23" s="231"/>
      <c r="L23" s="26" t="str">
        <f t="shared" si="1"/>
        <v>PA.VIVALNONATT</v>
      </c>
    </row>
    <row r="24" spans="1:12" x14ac:dyDescent="0.15">
      <c r="A24" s="229" t="s">
        <v>452</v>
      </c>
      <c r="B24" s="230" t="s">
        <v>453</v>
      </c>
      <c r="C24" s="231">
        <v>358.55</v>
      </c>
      <c r="D24" s="231"/>
      <c r="E24" s="18">
        <f t="shared" si="0"/>
        <v>358.55</v>
      </c>
      <c r="F24" s="228" t="s">
        <v>169</v>
      </c>
      <c r="G24" s="228" t="s">
        <v>169</v>
      </c>
      <c r="H24" s="157" t="str">
        <f>_xlfn.IFNA(+VLOOKUP(G24,'Legenda Nature'!A:B,2,0),"-")</f>
        <v>Altre riserve, distintamente indicate</v>
      </c>
      <c r="I24" s="228" t="s">
        <v>223</v>
      </c>
      <c r="J24" s="157" t="str">
        <f>_xlfn.IFNA(+VLOOKUP(I24,'Legenda Destinazioni'!A:B,2,0),"-")</f>
        <v>Valori non attribuibili</v>
      </c>
      <c r="K24" s="231"/>
      <c r="L24" s="26" t="str">
        <f t="shared" si="1"/>
        <v>PA.VIVALNONATT</v>
      </c>
    </row>
    <row r="25" spans="1:12" x14ac:dyDescent="0.15">
      <c r="A25" s="229" t="s">
        <v>454</v>
      </c>
      <c r="B25" s="230" t="s">
        <v>455</v>
      </c>
      <c r="C25" s="231">
        <v>30669.040000000001</v>
      </c>
      <c r="D25" s="231"/>
      <c r="E25" s="18">
        <f t="shared" si="0"/>
        <v>30669.040000000001</v>
      </c>
      <c r="F25" s="228" t="s">
        <v>169</v>
      </c>
      <c r="G25" s="228" t="s">
        <v>169</v>
      </c>
      <c r="H25" s="157" t="str">
        <f>_xlfn.IFNA(+VLOOKUP(G25,'Legenda Nature'!A:B,2,0),"-")</f>
        <v>Altre riserve, distintamente indicate</v>
      </c>
      <c r="I25" s="228" t="s">
        <v>223</v>
      </c>
      <c r="J25" s="157" t="str">
        <f>_xlfn.IFNA(+VLOOKUP(I25,'Legenda Destinazioni'!A:B,2,0),"-")</f>
        <v>Valori non attribuibili</v>
      </c>
      <c r="K25" s="231"/>
      <c r="L25" s="26" t="str">
        <f t="shared" si="1"/>
        <v>PA.VIVALNONATT</v>
      </c>
    </row>
    <row r="26" spans="1:12" x14ac:dyDescent="0.15">
      <c r="A26" s="229" t="s">
        <v>456</v>
      </c>
      <c r="B26" s="230" t="s">
        <v>457</v>
      </c>
      <c r="C26" s="231">
        <v>292.47000000000003</v>
      </c>
      <c r="D26" s="231"/>
      <c r="E26" s="18">
        <f t="shared" si="0"/>
        <v>292.47000000000003</v>
      </c>
      <c r="F26" s="228" t="s">
        <v>169</v>
      </c>
      <c r="G26" s="228" t="s">
        <v>169</v>
      </c>
      <c r="H26" s="157" t="str">
        <f>_xlfn.IFNA(+VLOOKUP(G26,'Legenda Nature'!A:B,2,0),"-")</f>
        <v>Altre riserve, distintamente indicate</v>
      </c>
      <c r="I26" s="228" t="s">
        <v>223</v>
      </c>
      <c r="J26" s="157" t="str">
        <f>_xlfn.IFNA(+VLOOKUP(I26,'Legenda Destinazioni'!A:B,2,0),"-")</f>
        <v>Valori non attribuibili</v>
      </c>
      <c r="K26" s="231"/>
      <c r="L26" s="26" t="str">
        <f t="shared" si="1"/>
        <v>PA.VIVALNONATT</v>
      </c>
    </row>
    <row r="27" spans="1:12" x14ac:dyDescent="0.15">
      <c r="A27" s="229" t="s">
        <v>458</v>
      </c>
      <c r="B27" s="230" t="s">
        <v>459</v>
      </c>
      <c r="C27" s="231">
        <v>27792.13</v>
      </c>
      <c r="D27" s="231"/>
      <c r="E27" s="18">
        <f t="shared" si="0"/>
        <v>27792.13</v>
      </c>
      <c r="F27" s="228" t="s">
        <v>169</v>
      </c>
      <c r="G27" s="228" t="s">
        <v>169</v>
      </c>
      <c r="H27" s="157" t="str">
        <f>_xlfn.IFNA(+VLOOKUP(G27,'Legenda Nature'!A:B,2,0),"-")</f>
        <v>Altre riserve, distintamente indicate</v>
      </c>
      <c r="I27" s="228" t="s">
        <v>223</v>
      </c>
      <c r="J27" s="157" t="str">
        <f>_xlfn.IFNA(+VLOOKUP(I27,'Legenda Destinazioni'!A:B,2,0),"-")</f>
        <v>Valori non attribuibili</v>
      </c>
      <c r="K27" s="231"/>
      <c r="L27" s="26" t="str">
        <f t="shared" si="1"/>
        <v>PA.VIVALNONATT</v>
      </c>
    </row>
    <row r="28" spans="1:12" x14ac:dyDescent="0.15">
      <c r="A28" s="229" t="s">
        <v>460</v>
      </c>
      <c r="B28" s="230" t="s">
        <v>461</v>
      </c>
      <c r="C28" s="231">
        <v>56082.58</v>
      </c>
      <c r="D28" s="231"/>
      <c r="E28" s="18">
        <f t="shared" si="0"/>
        <v>56082.58</v>
      </c>
      <c r="F28" s="228" t="s">
        <v>169</v>
      </c>
      <c r="G28" s="228" t="s">
        <v>169</v>
      </c>
      <c r="H28" s="157" t="str">
        <f>_xlfn.IFNA(+VLOOKUP(G28,'Legenda Nature'!A:B,2,0),"-")</f>
        <v>Altre riserve, distintamente indicate</v>
      </c>
      <c r="I28" s="228" t="s">
        <v>223</v>
      </c>
      <c r="J28" s="157" t="str">
        <f>_xlfn.IFNA(+VLOOKUP(I28,'Legenda Destinazioni'!A:B,2,0),"-")</f>
        <v>Valori non attribuibili</v>
      </c>
      <c r="K28" s="231"/>
      <c r="L28" s="26" t="str">
        <f t="shared" si="1"/>
        <v>PA.VIVALNONATT</v>
      </c>
    </row>
    <row r="29" spans="1:12" x14ac:dyDescent="0.15">
      <c r="A29" s="229" t="s">
        <v>462</v>
      </c>
      <c r="B29" s="230" t="s">
        <v>463</v>
      </c>
      <c r="C29" s="231">
        <v>66.22</v>
      </c>
      <c r="D29" s="231"/>
      <c r="E29" s="18">
        <f t="shared" si="0"/>
        <v>66.22</v>
      </c>
      <c r="F29" s="228" t="s">
        <v>169</v>
      </c>
      <c r="G29" s="228" t="s">
        <v>169</v>
      </c>
      <c r="H29" s="157" t="str">
        <f>_xlfn.IFNA(+VLOOKUP(G29,'Legenda Nature'!A:B,2,0),"-")</f>
        <v>Altre riserve, distintamente indicate</v>
      </c>
      <c r="I29" s="228" t="s">
        <v>223</v>
      </c>
      <c r="J29" s="157" t="str">
        <f>_xlfn.IFNA(+VLOOKUP(I29,'Legenda Destinazioni'!A:B,2,0),"-")</f>
        <v>Valori non attribuibili</v>
      </c>
      <c r="K29" s="231"/>
      <c r="L29" s="26" t="str">
        <f t="shared" si="1"/>
        <v>PA.VIVALNONATT</v>
      </c>
    </row>
    <row r="30" spans="1:12" x14ac:dyDescent="0.15">
      <c r="A30" s="229" t="s">
        <v>464</v>
      </c>
      <c r="B30" s="230" t="s">
        <v>465</v>
      </c>
      <c r="C30" s="231">
        <v>1420.63</v>
      </c>
      <c r="D30" s="231"/>
      <c r="E30" s="18">
        <f t="shared" si="0"/>
        <v>1420.63</v>
      </c>
      <c r="F30" s="228" t="s">
        <v>169</v>
      </c>
      <c r="G30" s="228" t="s">
        <v>169</v>
      </c>
      <c r="H30" s="157" t="str">
        <f>_xlfn.IFNA(+VLOOKUP(G30,'Legenda Nature'!A:B,2,0),"-")</f>
        <v>Altre riserve, distintamente indicate</v>
      </c>
      <c r="I30" s="228" t="s">
        <v>223</v>
      </c>
      <c r="J30" s="157" t="str">
        <f>_xlfn.IFNA(+VLOOKUP(I30,'Legenda Destinazioni'!A:B,2,0),"-")</f>
        <v>Valori non attribuibili</v>
      </c>
      <c r="K30" s="231"/>
      <c r="L30" s="26" t="str">
        <f t="shared" si="1"/>
        <v>PA.VIVALNONATT</v>
      </c>
    </row>
    <row r="31" spans="1:12" x14ac:dyDescent="0.15">
      <c r="A31" s="229" t="s">
        <v>466</v>
      </c>
      <c r="B31" s="230" t="s">
        <v>467</v>
      </c>
      <c r="C31" s="231">
        <v>8408.8700000000008</v>
      </c>
      <c r="D31" s="231"/>
      <c r="E31" s="18">
        <f t="shared" si="0"/>
        <v>8408.8700000000008</v>
      </c>
      <c r="F31" s="228" t="s">
        <v>169</v>
      </c>
      <c r="G31" s="228" t="s">
        <v>169</v>
      </c>
      <c r="H31" s="157" t="str">
        <f>_xlfn.IFNA(+VLOOKUP(G31,'Legenda Nature'!A:B,2,0),"-")</f>
        <v>Altre riserve, distintamente indicate</v>
      </c>
      <c r="I31" s="228" t="s">
        <v>223</v>
      </c>
      <c r="J31" s="157" t="str">
        <f>_xlfn.IFNA(+VLOOKUP(I31,'Legenda Destinazioni'!A:B,2,0),"-")</f>
        <v>Valori non attribuibili</v>
      </c>
      <c r="K31" s="231"/>
      <c r="L31" s="26" t="str">
        <f t="shared" si="1"/>
        <v>PA.VIVALNONATT</v>
      </c>
    </row>
    <row r="32" spans="1:12" x14ac:dyDescent="0.15">
      <c r="A32" s="229" t="s">
        <v>468</v>
      </c>
      <c r="B32" s="230" t="s">
        <v>469</v>
      </c>
      <c r="C32" s="231">
        <v>1112.18</v>
      </c>
      <c r="D32" s="231"/>
      <c r="E32" s="18">
        <f t="shared" si="0"/>
        <v>1112.18</v>
      </c>
      <c r="F32" s="228" t="s">
        <v>169</v>
      </c>
      <c r="G32" s="228" t="s">
        <v>169</v>
      </c>
      <c r="H32" s="157" t="str">
        <f>_xlfn.IFNA(+VLOOKUP(G32,'Legenda Nature'!A:B,2,0),"-")</f>
        <v>Altre riserve, distintamente indicate</v>
      </c>
      <c r="I32" s="228" t="s">
        <v>223</v>
      </c>
      <c r="J32" s="157" t="str">
        <f>_xlfn.IFNA(+VLOOKUP(I32,'Legenda Destinazioni'!A:B,2,0),"-")</f>
        <v>Valori non attribuibili</v>
      </c>
      <c r="K32" s="231"/>
      <c r="L32" s="26" t="str">
        <f t="shared" si="1"/>
        <v>PA.VIVALNONATT</v>
      </c>
    </row>
    <row r="33" spans="1:12" x14ac:dyDescent="0.15">
      <c r="A33" s="229" t="s">
        <v>470</v>
      </c>
      <c r="B33" s="230" t="s">
        <v>471</v>
      </c>
      <c r="C33" s="231">
        <v>80218.61</v>
      </c>
      <c r="D33" s="231"/>
      <c r="E33" s="18">
        <f t="shared" si="0"/>
        <v>80218.61</v>
      </c>
      <c r="F33" s="228" t="s">
        <v>169</v>
      </c>
      <c r="G33" s="228" t="s">
        <v>169</v>
      </c>
      <c r="H33" s="157" t="str">
        <f>_xlfn.IFNA(+VLOOKUP(G33,'Legenda Nature'!A:B,2,0),"-")</f>
        <v>Altre riserve, distintamente indicate</v>
      </c>
      <c r="I33" s="228" t="s">
        <v>223</v>
      </c>
      <c r="J33" s="157" t="str">
        <f>_xlfn.IFNA(+VLOOKUP(I33,'Legenda Destinazioni'!A:B,2,0),"-")</f>
        <v>Valori non attribuibili</v>
      </c>
      <c r="K33" s="231"/>
      <c r="L33" s="26" t="str">
        <f t="shared" si="1"/>
        <v>PA.VIVALNONATT</v>
      </c>
    </row>
    <row r="34" spans="1:12" x14ac:dyDescent="0.15">
      <c r="A34" s="229" t="s">
        <v>472</v>
      </c>
      <c r="B34" s="230" t="s">
        <v>473</v>
      </c>
      <c r="C34" s="231">
        <v>3952.49</v>
      </c>
      <c r="D34" s="231"/>
      <c r="E34" s="18">
        <f t="shared" si="0"/>
        <v>3952.49</v>
      </c>
      <c r="F34" s="228" t="s">
        <v>169</v>
      </c>
      <c r="G34" s="228" t="s">
        <v>169</v>
      </c>
      <c r="H34" s="157" t="str">
        <f>_xlfn.IFNA(+VLOOKUP(G34,'Legenda Nature'!A:B,2,0),"-")</f>
        <v>Altre riserve, distintamente indicate</v>
      </c>
      <c r="I34" s="228" t="s">
        <v>223</v>
      </c>
      <c r="J34" s="157" t="str">
        <f>_xlfn.IFNA(+VLOOKUP(I34,'Legenda Destinazioni'!A:B,2,0),"-")</f>
        <v>Valori non attribuibili</v>
      </c>
      <c r="K34" s="231"/>
      <c r="L34" s="26" t="str">
        <f t="shared" si="1"/>
        <v>PA.VIVALNONATT</v>
      </c>
    </row>
    <row r="35" spans="1:12" x14ac:dyDescent="0.15">
      <c r="A35" s="229" t="s">
        <v>474</v>
      </c>
      <c r="B35" s="230" t="s">
        <v>475</v>
      </c>
      <c r="C35" s="231">
        <v>5567.79</v>
      </c>
      <c r="D35" s="231"/>
      <c r="E35" s="18">
        <f t="shared" si="0"/>
        <v>5567.79</v>
      </c>
      <c r="F35" s="228" t="s">
        <v>169</v>
      </c>
      <c r="G35" s="228" t="s">
        <v>169</v>
      </c>
      <c r="H35" s="157" t="str">
        <f>_xlfn.IFNA(+VLOOKUP(G35,'Legenda Nature'!A:B,2,0),"-")</f>
        <v>Altre riserve, distintamente indicate</v>
      </c>
      <c r="I35" s="228" t="s">
        <v>223</v>
      </c>
      <c r="J35" s="157" t="str">
        <f>_xlfn.IFNA(+VLOOKUP(I35,'Legenda Destinazioni'!A:B,2,0),"-")</f>
        <v>Valori non attribuibili</v>
      </c>
      <c r="K35" s="231"/>
      <c r="L35" s="26" t="str">
        <f t="shared" si="1"/>
        <v>PA.VIVALNONATT</v>
      </c>
    </row>
    <row r="36" spans="1:12" x14ac:dyDescent="0.15">
      <c r="A36" s="229" t="s">
        <v>476</v>
      </c>
      <c r="B36" s="230" t="s">
        <v>477</v>
      </c>
      <c r="C36" s="231">
        <v>1178.4100000000001</v>
      </c>
      <c r="D36" s="231"/>
      <c r="E36" s="18">
        <f t="shared" si="0"/>
        <v>1178.4100000000001</v>
      </c>
      <c r="F36" s="228" t="s">
        <v>169</v>
      </c>
      <c r="G36" s="228" t="s">
        <v>169</v>
      </c>
      <c r="H36" s="157" t="str">
        <f>_xlfn.IFNA(+VLOOKUP(G36,'Legenda Nature'!A:B,2,0),"-")</f>
        <v>Altre riserve, distintamente indicate</v>
      </c>
      <c r="I36" s="228" t="s">
        <v>223</v>
      </c>
      <c r="J36" s="157" t="str">
        <f>_xlfn.IFNA(+VLOOKUP(I36,'Legenda Destinazioni'!A:B,2,0),"-")</f>
        <v>Valori non attribuibili</v>
      </c>
      <c r="K36" s="231"/>
      <c r="L36" s="26" t="str">
        <f t="shared" si="1"/>
        <v>PA.VIVALNONATT</v>
      </c>
    </row>
    <row r="37" spans="1:12" x14ac:dyDescent="0.15">
      <c r="A37" s="229" t="s">
        <v>478</v>
      </c>
      <c r="B37" s="230" t="s">
        <v>479</v>
      </c>
      <c r="C37" s="231">
        <v>27.88</v>
      </c>
      <c r="D37" s="231"/>
      <c r="E37" s="18">
        <f t="shared" si="0"/>
        <v>27.88</v>
      </c>
      <c r="F37" s="228" t="s">
        <v>169</v>
      </c>
      <c r="G37" s="228" t="s">
        <v>169</v>
      </c>
      <c r="H37" s="157" t="str">
        <f>_xlfn.IFNA(+VLOOKUP(G37,'Legenda Nature'!A:B,2,0),"-")</f>
        <v>Altre riserve, distintamente indicate</v>
      </c>
      <c r="I37" s="228" t="s">
        <v>223</v>
      </c>
      <c r="J37" s="157" t="str">
        <f>_xlfn.IFNA(+VLOOKUP(I37,'Legenda Destinazioni'!A:B,2,0),"-")</f>
        <v>Valori non attribuibili</v>
      </c>
      <c r="K37" s="231"/>
      <c r="L37" s="26" t="str">
        <f t="shared" si="1"/>
        <v>PA.VIVALNONATT</v>
      </c>
    </row>
    <row r="38" spans="1:12" x14ac:dyDescent="0.15">
      <c r="A38" s="229" t="s">
        <v>480</v>
      </c>
      <c r="B38" s="230" t="s">
        <v>481</v>
      </c>
      <c r="C38" s="231">
        <v>180.95</v>
      </c>
      <c r="D38" s="231"/>
      <c r="E38" s="18">
        <f t="shared" si="0"/>
        <v>180.95</v>
      </c>
      <c r="F38" s="228" t="s">
        <v>169</v>
      </c>
      <c r="G38" s="228" t="s">
        <v>169</v>
      </c>
      <c r="H38" s="157" t="str">
        <f>_xlfn.IFNA(+VLOOKUP(G38,'Legenda Nature'!A:B,2,0),"-")</f>
        <v>Altre riserve, distintamente indicate</v>
      </c>
      <c r="I38" s="228" t="s">
        <v>223</v>
      </c>
      <c r="J38" s="157" t="str">
        <f>_xlfn.IFNA(+VLOOKUP(I38,'Legenda Destinazioni'!A:B,2,0),"-")</f>
        <v>Valori non attribuibili</v>
      </c>
      <c r="K38" s="231"/>
      <c r="L38" s="26" t="str">
        <f t="shared" si="1"/>
        <v>PA.VIVALNONATT</v>
      </c>
    </row>
    <row r="39" spans="1:12" x14ac:dyDescent="0.15">
      <c r="A39" s="229" t="s">
        <v>482</v>
      </c>
      <c r="B39" s="230" t="s">
        <v>483</v>
      </c>
      <c r="C39" s="231">
        <v>481.84</v>
      </c>
      <c r="D39" s="231"/>
      <c r="E39" s="18">
        <f t="shared" si="0"/>
        <v>481.84</v>
      </c>
      <c r="F39" s="228" t="s">
        <v>169</v>
      </c>
      <c r="G39" s="228" t="s">
        <v>169</v>
      </c>
      <c r="H39" s="157" t="str">
        <f>_xlfn.IFNA(+VLOOKUP(G39,'Legenda Nature'!A:B,2,0),"-")</f>
        <v>Altre riserve, distintamente indicate</v>
      </c>
      <c r="I39" s="228" t="s">
        <v>223</v>
      </c>
      <c r="J39" s="157" t="str">
        <f>_xlfn.IFNA(+VLOOKUP(I39,'Legenda Destinazioni'!A:B,2,0),"-")</f>
        <v>Valori non attribuibili</v>
      </c>
      <c r="K39" s="231"/>
      <c r="L39" s="26" t="str">
        <f t="shared" si="1"/>
        <v>PA.VIVALNONATT</v>
      </c>
    </row>
    <row r="40" spans="1:12" x14ac:dyDescent="0.15">
      <c r="A40" s="229" t="s">
        <v>484</v>
      </c>
      <c r="B40" s="230" t="s">
        <v>485</v>
      </c>
      <c r="C40" s="231">
        <v>296.45999999999998</v>
      </c>
      <c r="D40" s="231"/>
      <c r="E40" s="18">
        <f t="shared" si="0"/>
        <v>296.45999999999998</v>
      </c>
      <c r="F40" s="228" t="s">
        <v>169</v>
      </c>
      <c r="G40" s="228" t="s">
        <v>169</v>
      </c>
      <c r="H40" s="157" t="str">
        <f>_xlfn.IFNA(+VLOOKUP(G40,'Legenda Nature'!A:B,2,0),"-")</f>
        <v>Altre riserve, distintamente indicate</v>
      </c>
      <c r="I40" s="228" t="s">
        <v>223</v>
      </c>
      <c r="J40" s="157" t="str">
        <f>_xlfn.IFNA(+VLOOKUP(I40,'Legenda Destinazioni'!A:B,2,0),"-")</f>
        <v>Valori non attribuibili</v>
      </c>
      <c r="K40" s="231"/>
      <c r="L40" s="26" t="str">
        <f t="shared" si="1"/>
        <v>PA.VIVALNONATT</v>
      </c>
    </row>
    <row r="41" spans="1:12" x14ac:dyDescent="0.15">
      <c r="A41" s="229" t="s">
        <v>486</v>
      </c>
      <c r="B41" s="230" t="s">
        <v>487</v>
      </c>
      <c r="C41" s="231">
        <v>1217.83</v>
      </c>
      <c r="D41" s="231"/>
      <c r="E41" s="18">
        <f t="shared" si="0"/>
        <v>1217.83</v>
      </c>
      <c r="F41" s="228" t="s">
        <v>169</v>
      </c>
      <c r="G41" s="228" t="s">
        <v>169</v>
      </c>
      <c r="H41" s="157" t="str">
        <f>_xlfn.IFNA(+VLOOKUP(G41,'Legenda Nature'!A:B,2,0),"-")</f>
        <v>Altre riserve, distintamente indicate</v>
      </c>
      <c r="I41" s="228" t="s">
        <v>223</v>
      </c>
      <c r="J41" s="157" t="str">
        <f>_xlfn.IFNA(+VLOOKUP(I41,'Legenda Destinazioni'!A:B,2,0),"-")</f>
        <v>Valori non attribuibili</v>
      </c>
      <c r="K41" s="231"/>
      <c r="L41" s="26" t="str">
        <f t="shared" si="1"/>
        <v>PA.VIVALNONATT</v>
      </c>
    </row>
    <row r="42" spans="1:12" x14ac:dyDescent="0.15">
      <c r="A42" s="229" t="s">
        <v>488</v>
      </c>
      <c r="B42" s="230" t="s">
        <v>489</v>
      </c>
      <c r="C42" s="231">
        <v>10073.56</v>
      </c>
      <c r="D42" s="231"/>
      <c r="E42" s="18">
        <f t="shared" si="0"/>
        <v>10073.56</v>
      </c>
      <c r="F42" s="228" t="s">
        <v>169</v>
      </c>
      <c r="G42" s="228" t="s">
        <v>169</v>
      </c>
      <c r="H42" s="157" t="str">
        <f>_xlfn.IFNA(+VLOOKUP(G42,'Legenda Nature'!A:B,2,0),"-")</f>
        <v>Altre riserve, distintamente indicate</v>
      </c>
      <c r="I42" s="228" t="s">
        <v>223</v>
      </c>
      <c r="J42" s="157" t="str">
        <f>_xlfn.IFNA(+VLOOKUP(I42,'Legenda Destinazioni'!A:B,2,0),"-")</f>
        <v>Valori non attribuibili</v>
      </c>
      <c r="K42" s="231"/>
      <c r="L42" s="26" t="str">
        <f t="shared" si="1"/>
        <v>PA.VIVALNONATT</v>
      </c>
    </row>
    <row r="43" spans="1:12" x14ac:dyDescent="0.15">
      <c r="A43" s="229" t="s">
        <v>490</v>
      </c>
      <c r="B43" s="230" t="s">
        <v>491</v>
      </c>
      <c r="C43" s="231">
        <v>1174.48</v>
      </c>
      <c r="D43" s="231"/>
      <c r="E43" s="18">
        <f t="shared" si="0"/>
        <v>1174.48</v>
      </c>
      <c r="F43" s="228" t="s">
        <v>169</v>
      </c>
      <c r="G43" s="228" t="s">
        <v>169</v>
      </c>
      <c r="H43" s="157" t="str">
        <f>_xlfn.IFNA(+VLOOKUP(G43,'Legenda Nature'!A:B,2,0),"-")</f>
        <v>Altre riserve, distintamente indicate</v>
      </c>
      <c r="I43" s="228" t="s">
        <v>223</v>
      </c>
      <c r="J43" s="157" t="str">
        <f>_xlfn.IFNA(+VLOOKUP(I43,'Legenda Destinazioni'!A:B,2,0),"-")</f>
        <v>Valori non attribuibili</v>
      </c>
      <c r="K43" s="231"/>
      <c r="L43" s="26" t="str">
        <f t="shared" si="1"/>
        <v>PA.VIVALNONATT</v>
      </c>
    </row>
    <row r="44" spans="1:12" x14ac:dyDescent="0.15">
      <c r="A44" s="229" t="s">
        <v>492</v>
      </c>
      <c r="B44" s="230" t="s">
        <v>493</v>
      </c>
      <c r="C44" s="231">
        <v>16780.830000000002</v>
      </c>
      <c r="D44" s="231"/>
      <c r="E44" s="18">
        <f t="shared" si="0"/>
        <v>16780.830000000002</v>
      </c>
      <c r="F44" s="228" t="s">
        <v>169</v>
      </c>
      <c r="G44" s="228" t="s">
        <v>169</v>
      </c>
      <c r="H44" s="157" t="str">
        <f>_xlfn.IFNA(+VLOOKUP(G44,'Legenda Nature'!A:B,2,0),"-")</f>
        <v>Altre riserve, distintamente indicate</v>
      </c>
      <c r="I44" s="228" t="s">
        <v>223</v>
      </c>
      <c r="J44" s="157" t="str">
        <f>_xlfn.IFNA(+VLOOKUP(I44,'Legenda Destinazioni'!A:B,2,0),"-")</f>
        <v>Valori non attribuibili</v>
      </c>
      <c r="K44" s="231"/>
      <c r="L44" s="26" t="str">
        <f t="shared" si="1"/>
        <v>PA.VIVALNONATT</v>
      </c>
    </row>
    <row r="45" spans="1:12" x14ac:dyDescent="0.15">
      <c r="A45" s="229" t="s">
        <v>494</v>
      </c>
      <c r="B45" s="230" t="s">
        <v>495</v>
      </c>
      <c r="C45" s="231">
        <v>1044.5899999999999</v>
      </c>
      <c r="D45" s="231"/>
      <c r="E45" s="18">
        <f t="shared" si="0"/>
        <v>1044.5899999999999</v>
      </c>
      <c r="F45" s="228" t="s">
        <v>169</v>
      </c>
      <c r="G45" s="228" t="s">
        <v>169</v>
      </c>
      <c r="H45" s="157" t="str">
        <f>_xlfn.IFNA(+VLOOKUP(G45,'Legenda Nature'!A:B,2,0),"-")</f>
        <v>Altre riserve, distintamente indicate</v>
      </c>
      <c r="I45" s="228" t="s">
        <v>223</v>
      </c>
      <c r="J45" s="157" t="str">
        <f>_xlfn.IFNA(+VLOOKUP(I45,'Legenda Destinazioni'!A:B,2,0),"-")</f>
        <v>Valori non attribuibili</v>
      </c>
      <c r="K45" s="231"/>
      <c r="L45" s="26" t="str">
        <f t="shared" si="1"/>
        <v>PA.VIVALNONATT</v>
      </c>
    </row>
    <row r="46" spans="1:12" x14ac:dyDescent="0.15">
      <c r="A46" s="229" t="s">
        <v>496</v>
      </c>
      <c r="B46" s="230" t="s">
        <v>497</v>
      </c>
      <c r="C46" s="231">
        <v>98.48</v>
      </c>
      <c r="D46" s="231"/>
      <c r="E46" s="18">
        <f t="shared" si="0"/>
        <v>98.48</v>
      </c>
      <c r="F46" s="228" t="s">
        <v>169</v>
      </c>
      <c r="G46" s="228" t="s">
        <v>169</v>
      </c>
      <c r="H46" s="157" t="str">
        <f>_xlfn.IFNA(+VLOOKUP(G46,'Legenda Nature'!A:B,2,0),"-")</f>
        <v>Altre riserve, distintamente indicate</v>
      </c>
      <c r="I46" s="228" t="s">
        <v>223</v>
      </c>
      <c r="J46" s="157" t="str">
        <f>_xlfn.IFNA(+VLOOKUP(I46,'Legenda Destinazioni'!A:B,2,0),"-")</f>
        <v>Valori non attribuibili</v>
      </c>
      <c r="K46" s="231"/>
      <c r="L46" s="26" t="str">
        <f t="shared" si="1"/>
        <v>PA.VIVALNONATT</v>
      </c>
    </row>
    <row r="47" spans="1:12" x14ac:dyDescent="0.15">
      <c r="A47" s="229" t="s">
        <v>498</v>
      </c>
      <c r="B47" s="230" t="s">
        <v>499</v>
      </c>
      <c r="C47" s="231">
        <v>151001.82999999999</v>
      </c>
      <c r="D47" s="231"/>
      <c r="E47" s="18">
        <f t="shared" si="0"/>
        <v>151001.82999999999</v>
      </c>
      <c r="F47" s="228" t="s">
        <v>169</v>
      </c>
      <c r="G47" s="228" t="s">
        <v>169</v>
      </c>
      <c r="H47" s="157" t="str">
        <f>_xlfn.IFNA(+VLOOKUP(G47,'Legenda Nature'!A:B,2,0),"-")</f>
        <v>Altre riserve, distintamente indicate</v>
      </c>
      <c r="I47" s="228" t="s">
        <v>223</v>
      </c>
      <c r="J47" s="157" t="str">
        <f>_xlfn.IFNA(+VLOOKUP(I47,'Legenda Destinazioni'!A:B,2,0),"-")</f>
        <v>Valori non attribuibili</v>
      </c>
      <c r="K47" s="231"/>
      <c r="L47" s="26" t="str">
        <f t="shared" si="1"/>
        <v>PA.VIVALNONATT</v>
      </c>
    </row>
    <row r="48" spans="1:12" x14ac:dyDescent="0.15">
      <c r="A48" s="229" t="s">
        <v>500</v>
      </c>
      <c r="B48" s="230" t="s">
        <v>501</v>
      </c>
      <c r="C48" s="231">
        <v>1100.3499999999999</v>
      </c>
      <c r="D48" s="231"/>
      <c r="E48" s="18">
        <f t="shared" si="0"/>
        <v>1100.3499999999999</v>
      </c>
      <c r="F48" s="228" t="s">
        <v>169</v>
      </c>
      <c r="G48" s="228" t="s">
        <v>169</v>
      </c>
      <c r="H48" s="157" t="str">
        <f>_xlfn.IFNA(+VLOOKUP(G48,'Legenda Nature'!A:B,2,0),"-")</f>
        <v>Altre riserve, distintamente indicate</v>
      </c>
      <c r="I48" s="228" t="s">
        <v>223</v>
      </c>
      <c r="J48" s="157" t="str">
        <f>_xlfn.IFNA(+VLOOKUP(I48,'Legenda Destinazioni'!A:B,2,0),"-")</f>
        <v>Valori non attribuibili</v>
      </c>
      <c r="K48" s="231"/>
      <c r="L48" s="26" t="str">
        <f t="shared" si="1"/>
        <v>PA.VIVALNONATT</v>
      </c>
    </row>
    <row r="49" spans="1:12" x14ac:dyDescent="0.15">
      <c r="A49" s="229" t="s">
        <v>502</v>
      </c>
      <c r="B49" s="230" t="s">
        <v>503</v>
      </c>
      <c r="C49" s="231">
        <v>505444.15</v>
      </c>
      <c r="D49" s="231"/>
      <c r="E49" s="18">
        <f t="shared" si="0"/>
        <v>505444.15</v>
      </c>
      <c r="F49" s="228" t="s">
        <v>169</v>
      </c>
      <c r="G49" s="228" t="s">
        <v>169</v>
      </c>
      <c r="H49" s="157" t="str">
        <f>_xlfn.IFNA(+VLOOKUP(G49,'Legenda Nature'!A:B,2,0),"-")</f>
        <v>Altre riserve, distintamente indicate</v>
      </c>
      <c r="I49" s="228" t="s">
        <v>223</v>
      </c>
      <c r="J49" s="157" t="str">
        <f>_xlfn.IFNA(+VLOOKUP(I49,'Legenda Destinazioni'!A:B,2,0),"-")</f>
        <v>Valori non attribuibili</v>
      </c>
      <c r="K49" s="231"/>
      <c r="L49" s="26" t="str">
        <f t="shared" si="1"/>
        <v>PA.VIVALNONATT</v>
      </c>
    </row>
    <row r="50" spans="1:12" x14ac:dyDescent="0.15">
      <c r="A50" s="229" t="s">
        <v>504</v>
      </c>
      <c r="B50" s="230" t="s">
        <v>505</v>
      </c>
      <c r="C50" s="231">
        <v>1421.47</v>
      </c>
      <c r="D50" s="231"/>
      <c r="E50" s="18">
        <f t="shared" si="0"/>
        <v>1421.47</v>
      </c>
      <c r="F50" s="228" t="s">
        <v>169</v>
      </c>
      <c r="G50" s="228" t="s">
        <v>169</v>
      </c>
      <c r="H50" s="157" t="str">
        <f>_xlfn.IFNA(+VLOOKUP(G50,'Legenda Nature'!A:B,2,0),"-")</f>
        <v>Altre riserve, distintamente indicate</v>
      </c>
      <c r="I50" s="228" t="s">
        <v>223</v>
      </c>
      <c r="J50" s="157" t="str">
        <f>_xlfn.IFNA(+VLOOKUP(I50,'Legenda Destinazioni'!A:B,2,0),"-")</f>
        <v>Valori non attribuibili</v>
      </c>
      <c r="K50" s="231"/>
      <c r="L50" s="26" t="str">
        <f t="shared" si="1"/>
        <v>PA.VIVALNONATT</v>
      </c>
    </row>
    <row r="51" spans="1:12" x14ac:dyDescent="0.15">
      <c r="A51" s="229" t="s">
        <v>506</v>
      </c>
      <c r="B51" s="230" t="s">
        <v>507</v>
      </c>
      <c r="C51" s="231">
        <v>2372.6999999999998</v>
      </c>
      <c r="D51" s="231"/>
      <c r="E51" s="18">
        <f t="shared" si="0"/>
        <v>2372.6999999999998</v>
      </c>
      <c r="F51" s="228" t="s">
        <v>169</v>
      </c>
      <c r="G51" s="228" t="s">
        <v>169</v>
      </c>
      <c r="H51" s="157" t="str">
        <f>_xlfn.IFNA(+VLOOKUP(G51,'Legenda Nature'!A:B,2,0),"-")</f>
        <v>Altre riserve, distintamente indicate</v>
      </c>
      <c r="I51" s="228" t="s">
        <v>223</v>
      </c>
      <c r="J51" s="157" t="str">
        <f>_xlfn.IFNA(+VLOOKUP(I51,'Legenda Destinazioni'!A:B,2,0),"-")</f>
        <v>Valori non attribuibili</v>
      </c>
      <c r="K51" s="231"/>
      <c r="L51" s="26" t="str">
        <f t="shared" si="1"/>
        <v>PA.VIVALNONATT</v>
      </c>
    </row>
    <row r="52" spans="1:12" x14ac:dyDescent="0.15">
      <c r="A52" s="229" t="s">
        <v>508</v>
      </c>
      <c r="B52" s="230" t="s">
        <v>509</v>
      </c>
      <c r="C52" s="231">
        <v>1781.42</v>
      </c>
      <c r="D52" s="231"/>
      <c r="E52" s="18">
        <f t="shared" si="0"/>
        <v>1781.42</v>
      </c>
      <c r="F52" s="228" t="s">
        <v>169</v>
      </c>
      <c r="G52" s="228" t="s">
        <v>169</v>
      </c>
      <c r="H52" s="157" t="str">
        <f>_xlfn.IFNA(+VLOOKUP(G52,'Legenda Nature'!A:B,2,0),"-")</f>
        <v>Altre riserve, distintamente indicate</v>
      </c>
      <c r="I52" s="228" t="s">
        <v>223</v>
      </c>
      <c r="J52" s="157" t="str">
        <f>_xlfn.IFNA(+VLOOKUP(I52,'Legenda Destinazioni'!A:B,2,0),"-")</f>
        <v>Valori non attribuibili</v>
      </c>
      <c r="K52" s="231"/>
      <c r="L52" s="26" t="str">
        <f t="shared" si="1"/>
        <v>PA.VIVALNONATT</v>
      </c>
    </row>
    <row r="53" spans="1:12" x14ac:dyDescent="0.15">
      <c r="A53" s="229" t="s">
        <v>510</v>
      </c>
      <c r="B53" s="230" t="s">
        <v>511</v>
      </c>
      <c r="C53" s="231">
        <v>610.59</v>
      </c>
      <c r="D53" s="231"/>
      <c r="E53" s="18">
        <f t="shared" si="0"/>
        <v>610.59</v>
      </c>
      <c r="F53" s="228" t="s">
        <v>169</v>
      </c>
      <c r="G53" s="228" t="s">
        <v>169</v>
      </c>
      <c r="H53" s="157" t="str">
        <f>_xlfn.IFNA(+VLOOKUP(G53,'Legenda Nature'!A:B,2,0),"-")</f>
        <v>Altre riserve, distintamente indicate</v>
      </c>
      <c r="I53" s="228" t="s">
        <v>223</v>
      </c>
      <c r="J53" s="157" t="str">
        <f>_xlfn.IFNA(+VLOOKUP(I53,'Legenda Destinazioni'!A:B,2,0),"-")</f>
        <v>Valori non attribuibili</v>
      </c>
      <c r="K53" s="231"/>
      <c r="L53" s="26" t="str">
        <f t="shared" si="1"/>
        <v>PA.VIVALNONATT</v>
      </c>
    </row>
    <row r="54" spans="1:12" x14ac:dyDescent="0.15">
      <c r="A54" s="229" t="s">
        <v>512</v>
      </c>
      <c r="B54" s="230" t="s">
        <v>513</v>
      </c>
      <c r="C54" s="231">
        <v>907.39</v>
      </c>
      <c r="D54" s="231"/>
      <c r="E54" s="18">
        <f t="shared" si="0"/>
        <v>907.39</v>
      </c>
      <c r="F54" s="228" t="s">
        <v>169</v>
      </c>
      <c r="G54" s="228" t="s">
        <v>169</v>
      </c>
      <c r="H54" s="157" t="str">
        <f>_xlfn.IFNA(+VLOOKUP(G54,'Legenda Nature'!A:B,2,0),"-")</f>
        <v>Altre riserve, distintamente indicate</v>
      </c>
      <c r="I54" s="228" t="s">
        <v>223</v>
      </c>
      <c r="J54" s="157" t="str">
        <f>_xlfn.IFNA(+VLOOKUP(I54,'Legenda Destinazioni'!A:B,2,0),"-")</f>
        <v>Valori non attribuibili</v>
      </c>
      <c r="K54" s="231"/>
      <c r="L54" s="26" t="str">
        <f t="shared" si="1"/>
        <v>PA.VIVALNONATT</v>
      </c>
    </row>
    <row r="55" spans="1:12" x14ac:dyDescent="0.15">
      <c r="A55" s="229" t="s">
        <v>514</v>
      </c>
      <c r="B55" s="230" t="s">
        <v>515</v>
      </c>
      <c r="C55" s="231">
        <v>175390.01</v>
      </c>
      <c r="D55" s="231"/>
      <c r="E55" s="18">
        <f t="shared" si="0"/>
        <v>175390.01</v>
      </c>
      <c r="F55" s="228" t="s">
        <v>169</v>
      </c>
      <c r="G55" s="228" t="s">
        <v>169</v>
      </c>
      <c r="H55" s="157" t="str">
        <f>_xlfn.IFNA(+VLOOKUP(G55,'Legenda Nature'!A:B,2,0),"-")</f>
        <v>Altre riserve, distintamente indicate</v>
      </c>
      <c r="I55" s="228" t="s">
        <v>223</v>
      </c>
      <c r="J55" s="157" t="str">
        <f>_xlfn.IFNA(+VLOOKUP(I55,'Legenda Destinazioni'!A:B,2,0),"-")</f>
        <v>Valori non attribuibili</v>
      </c>
      <c r="K55" s="231"/>
      <c r="L55" s="26" t="str">
        <f t="shared" si="1"/>
        <v>PA.VIVALNONATT</v>
      </c>
    </row>
    <row r="56" spans="1:12" x14ac:dyDescent="0.15">
      <c r="A56" s="229" t="s">
        <v>516</v>
      </c>
      <c r="B56" s="230" t="s">
        <v>517</v>
      </c>
      <c r="C56" s="231">
        <v>8393.69</v>
      </c>
      <c r="D56" s="231"/>
      <c r="E56" s="18">
        <f t="shared" si="0"/>
        <v>8393.69</v>
      </c>
      <c r="F56" s="228" t="s">
        <v>169</v>
      </c>
      <c r="G56" s="228" t="s">
        <v>169</v>
      </c>
      <c r="H56" s="157" t="str">
        <f>_xlfn.IFNA(+VLOOKUP(G56,'Legenda Nature'!A:B,2,0),"-")</f>
        <v>Altre riserve, distintamente indicate</v>
      </c>
      <c r="I56" s="228" t="s">
        <v>223</v>
      </c>
      <c r="J56" s="157" t="str">
        <f>_xlfn.IFNA(+VLOOKUP(I56,'Legenda Destinazioni'!A:B,2,0),"-")</f>
        <v>Valori non attribuibili</v>
      </c>
      <c r="K56" s="231"/>
      <c r="L56" s="26" t="str">
        <f t="shared" si="1"/>
        <v>PA.VIVALNONATT</v>
      </c>
    </row>
    <row r="57" spans="1:12" x14ac:dyDescent="0.15">
      <c r="A57" s="229" t="s">
        <v>518</v>
      </c>
      <c r="B57" s="230" t="s">
        <v>519</v>
      </c>
      <c r="C57" s="231">
        <v>6359.48</v>
      </c>
      <c r="D57" s="231"/>
      <c r="E57" s="18">
        <f t="shared" si="0"/>
        <v>6359.48</v>
      </c>
      <c r="F57" s="228" t="s">
        <v>169</v>
      </c>
      <c r="G57" s="228" t="s">
        <v>169</v>
      </c>
      <c r="H57" s="157" t="str">
        <f>_xlfn.IFNA(+VLOOKUP(G57,'Legenda Nature'!A:B,2,0),"-")</f>
        <v>Altre riserve, distintamente indicate</v>
      </c>
      <c r="I57" s="228" t="s">
        <v>223</v>
      </c>
      <c r="J57" s="157" t="str">
        <f>_xlfn.IFNA(+VLOOKUP(I57,'Legenda Destinazioni'!A:B,2,0),"-")</f>
        <v>Valori non attribuibili</v>
      </c>
      <c r="K57" s="231"/>
      <c r="L57" s="26" t="str">
        <f t="shared" si="1"/>
        <v>PA.VIVALNONATT</v>
      </c>
    </row>
    <row r="58" spans="1:12" x14ac:dyDescent="0.15">
      <c r="A58" s="229" t="s">
        <v>520</v>
      </c>
      <c r="B58" s="230" t="s">
        <v>521</v>
      </c>
      <c r="C58" s="231">
        <v>32896.730000000003</v>
      </c>
      <c r="D58" s="231"/>
      <c r="E58" s="18">
        <f t="shared" si="0"/>
        <v>32896.730000000003</v>
      </c>
      <c r="F58" s="228" t="s">
        <v>169</v>
      </c>
      <c r="G58" s="228" t="s">
        <v>169</v>
      </c>
      <c r="H58" s="157" t="str">
        <f>_xlfn.IFNA(+VLOOKUP(G58,'Legenda Nature'!A:B,2,0),"-")</f>
        <v>Altre riserve, distintamente indicate</v>
      </c>
      <c r="I58" s="228" t="s">
        <v>223</v>
      </c>
      <c r="J58" s="157" t="str">
        <f>_xlfn.IFNA(+VLOOKUP(I58,'Legenda Destinazioni'!A:B,2,0),"-")</f>
        <v>Valori non attribuibili</v>
      </c>
      <c r="K58" s="231"/>
      <c r="L58" s="26" t="str">
        <f t="shared" si="1"/>
        <v>PA.VIVALNONATT</v>
      </c>
    </row>
    <row r="59" spans="1:12" x14ac:dyDescent="0.15">
      <c r="A59" s="229" t="s">
        <v>522</v>
      </c>
      <c r="B59" s="230" t="s">
        <v>523</v>
      </c>
      <c r="C59" s="231">
        <v>223.13</v>
      </c>
      <c r="D59" s="231"/>
      <c r="E59" s="18">
        <f t="shared" si="0"/>
        <v>223.13</v>
      </c>
      <c r="F59" s="228" t="s">
        <v>169</v>
      </c>
      <c r="G59" s="228" t="s">
        <v>169</v>
      </c>
      <c r="H59" s="157" t="str">
        <f>_xlfn.IFNA(+VLOOKUP(G59,'Legenda Nature'!A:B,2,0),"-")</f>
        <v>Altre riserve, distintamente indicate</v>
      </c>
      <c r="I59" s="228" t="s">
        <v>223</v>
      </c>
      <c r="J59" s="157" t="str">
        <f>_xlfn.IFNA(+VLOOKUP(I59,'Legenda Destinazioni'!A:B,2,0),"-")</f>
        <v>Valori non attribuibili</v>
      </c>
      <c r="K59" s="231"/>
      <c r="L59" s="26" t="str">
        <f t="shared" si="1"/>
        <v>PA.VIVALNONATT</v>
      </c>
    </row>
    <row r="60" spans="1:12" x14ac:dyDescent="0.15">
      <c r="A60" s="229" t="s">
        <v>524</v>
      </c>
      <c r="B60" s="230" t="s">
        <v>525</v>
      </c>
      <c r="C60" s="231">
        <v>83057.149999999994</v>
      </c>
      <c r="D60" s="231"/>
      <c r="E60" s="18">
        <f t="shared" si="0"/>
        <v>83057.149999999994</v>
      </c>
      <c r="F60" s="228" t="s">
        <v>169</v>
      </c>
      <c r="G60" s="228" t="s">
        <v>169</v>
      </c>
      <c r="H60" s="157" t="str">
        <f>_xlfn.IFNA(+VLOOKUP(G60,'Legenda Nature'!A:B,2,0),"-")</f>
        <v>Altre riserve, distintamente indicate</v>
      </c>
      <c r="I60" s="228" t="s">
        <v>223</v>
      </c>
      <c r="J60" s="157" t="str">
        <f>_xlfn.IFNA(+VLOOKUP(I60,'Legenda Destinazioni'!A:B,2,0),"-")</f>
        <v>Valori non attribuibili</v>
      </c>
      <c r="K60" s="231"/>
      <c r="L60" s="26" t="str">
        <f t="shared" si="1"/>
        <v>PA.VIVALNONATT</v>
      </c>
    </row>
    <row r="61" spans="1:12" x14ac:dyDescent="0.15">
      <c r="A61" s="229" t="s">
        <v>526</v>
      </c>
      <c r="B61" s="230" t="s">
        <v>527</v>
      </c>
      <c r="C61" s="231">
        <v>193.49</v>
      </c>
      <c r="D61" s="231"/>
      <c r="E61" s="18">
        <f t="shared" si="0"/>
        <v>193.49</v>
      </c>
      <c r="F61" s="228" t="s">
        <v>169</v>
      </c>
      <c r="G61" s="228" t="s">
        <v>169</v>
      </c>
      <c r="H61" s="157" t="str">
        <f>_xlfn.IFNA(+VLOOKUP(G61,'Legenda Nature'!A:B,2,0),"-")</f>
        <v>Altre riserve, distintamente indicate</v>
      </c>
      <c r="I61" s="228" t="s">
        <v>223</v>
      </c>
      <c r="J61" s="157" t="str">
        <f>_xlfn.IFNA(+VLOOKUP(I61,'Legenda Destinazioni'!A:B,2,0),"-")</f>
        <v>Valori non attribuibili</v>
      </c>
      <c r="K61" s="231"/>
      <c r="L61" s="26" t="str">
        <f t="shared" si="1"/>
        <v>PA.VIVALNONATT</v>
      </c>
    </row>
    <row r="62" spans="1:12" x14ac:dyDescent="0.15">
      <c r="A62" s="229" t="s">
        <v>528</v>
      </c>
      <c r="B62" s="230" t="s">
        <v>529</v>
      </c>
      <c r="C62" s="231">
        <v>4519.33</v>
      </c>
      <c r="D62" s="231"/>
      <c r="E62" s="18">
        <f t="shared" si="0"/>
        <v>4519.33</v>
      </c>
      <c r="F62" s="228" t="s">
        <v>169</v>
      </c>
      <c r="G62" s="228" t="s">
        <v>169</v>
      </c>
      <c r="H62" s="157" t="str">
        <f>_xlfn.IFNA(+VLOOKUP(G62,'Legenda Nature'!A:B,2,0),"-")</f>
        <v>Altre riserve, distintamente indicate</v>
      </c>
      <c r="I62" s="228" t="s">
        <v>223</v>
      </c>
      <c r="J62" s="157" t="str">
        <f>_xlfn.IFNA(+VLOOKUP(I62,'Legenda Destinazioni'!A:B,2,0),"-")</f>
        <v>Valori non attribuibili</v>
      </c>
      <c r="K62" s="231"/>
      <c r="L62" s="26" t="str">
        <f t="shared" si="1"/>
        <v>PA.VIVALNONATT</v>
      </c>
    </row>
    <row r="63" spans="1:12" x14ac:dyDescent="0.15">
      <c r="A63" s="229" t="s">
        <v>530</v>
      </c>
      <c r="B63" s="230" t="s">
        <v>531</v>
      </c>
      <c r="C63" s="231">
        <v>29.28</v>
      </c>
      <c r="D63" s="231"/>
      <c r="E63" s="18">
        <f t="shared" si="0"/>
        <v>29.28</v>
      </c>
      <c r="F63" s="228" t="s">
        <v>169</v>
      </c>
      <c r="G63" s="228" t="s">
        <v>169</v>
      </c>
      <c r="H63" s="157" t="str">
        <f>_xlfn.IFNA(+VLOOKUP(G63,'Legenda Nature'!A:B,2,0),"-")</f>
        <v>Altre riserve, distintamente indicate</v>
      </c>
      <c r="I63" s="228" t="s">
        <v>223</v>
      </c>
      <c r="J63" s="157" t="str">
        <f>_xlfn.IFNA(+VLOOKUP(I63,'Legenda Destinazioni'!A:B,2,0),"-")</f>
        <v>Valori non attribuibili</v>
      </c>
      <c r="K63" s="231"/>
      <c r="L63" s="26" t="str">
        <f t="shared" si="1"/>
        <v>PA.VIVALNONATT</v>
      </c>
    </row>
    <row r="64" spans="1:12" x14ac:dyDescent="0.15">
      <c r="A64" s="229" t="s">
        <v>532</v>
      </c>
      <c r="B64" s="230" t="s">
        <v>533</v>
      </c>
      <c r="C64" s="231">
        <v>349172.19</v>
      </c>
      <c r="D64" s="231"/>
      <c r="E64" s="18">
        <f t="shared" si="0"/>
        <v>349172.19</v>
      </c>
      <c r="F64" s="228" t="s">
        <v>169</v>
      </c>
      <c r="G64" s="228" t="s">
        <v>169</v>
      </c>
      <c r="H64" s="157" t="str">
        <f>_xlfn.IFNA(+VLOOKUP(G64,'Legenda Nature'!A:B,2,0),"-")</f>
        <v>Altre riserve, distintamente indicate</v>
      </c>
      <c r="I64" s="228" t="s">
        <v>223</v>
      </c>
      <c r="J64" s="157" t="str">
        <f>_xlfn.IFNA(+VLOOKUP(I64,'Legenda Destinazioni'!A:B,2,0),"-")</f>
        <v>Valori non attribuibili</v>
      </c>
      <c r="K64" s="231"/>
      <c r="L64" s="26" t="str">
        <f t="shared" si="1"/>
        <v>PA.VIVALNONATT</v>
      </c>
    </row>
    <row r="65" spans="1:12" x14ac:dyDescent="0.15">
      <c r="A65" s="229" t="s">
        <v>534</v>
      </c>
      <c r="B65" s="230" t="s">
        <v>535</v>
      </c>
      <c r="C65" s="231">
        <v>25430.720000000001</v>
      </c>
      <c r="D65" s="231"/>
      <c r="E65" s="18">
        <f t="shared" si="0"/>
        <v>25430.720000000001</v>
      </c>
      <c r="F65" s="228" t="s">
        <v>169</v>
      </c>
      <c r="G65" s="228" t="s">
        <v>169</v>
      </c>
      <c r="H65" s="157" t="str">
        <f>_xlfn.IFNA(+VLOOKUP(G65,'Legenda Nature'!A:B,2,0),"-")</f>
        <v>Altre riserve, distintamente indicate</v>
      </c>
      <c r="I65" s="228" t="s">
        <v>223</v>
      </c>
      <c r="J65" s="157" t="str">
        <f>_xlfn.IFNA(+VLOOKUP(I65,'Legenda Destinazioni'!A:B,2,0),"-")</f>
        <v>Valori non attribuibili</v>
      </c>
      <c r="K65" s="231"/>
      <c r="L65" s="26" t="str">
        <f t="shared" si="1"/>
        <v>PA.VIVALNONATT</v>
      </c>
    </row>
    <row r="66" spans="1:12" x14ac:dyDescent="0.15">
      <c r="A66" s="229" t="s">
        <v>536</v>
      </c>
      <c r="B66" s="230" t="s">
        <v>537</v>
      </c>
      <c r="C66" s="231">
        <v>11992.55</v>
      </c>
      <c r="D66" s="231"/>
      <c r="E66" s="18">
        <f t="shared" si="0"/>
        <v>11992.55</v>
      </c>
      <c r="F66" s="228" t="s">
        <v>169</v>
      </c>
      <c r="G66" s="228" t="s">
        <v>169</v>
      </c>
      <c r="H66" s="157" t="str">
        <f>_xlfn.IFNA(+VLOOKUP(G66,'Legenda Nature'!A:B,2,0),"-")</f>
        <v>Altre riserve, distintamente indicate</v>
      </c>
      <c r="I66" s="228" t="s">
        <v>223</v>
      </c>
      <c r="J66" s="157" t="str">
        <f>_xlfn.IFNA(+VLOOKUP(I66,'Legenda Destinazioni'!A:B,2,0),"-")</f>
        <v>Valori non attribuibili</v>
      </c>
      <c r="K66" s="231"/>
      <c r="L66" s="26" t="str">
        <f t="shared" si="1"/>
        <v>PA.VIVALNONATT</v>
      </c>
    </row>
    <row r="67" spans="1:12" x14ac:dyDescent="0.15">
      <c r="A67" s="229" t="s">
        <v>538</v>
      </c>
      <c r="B67" s="230" t="s">
        <v>539</v>
      </c>
      <c r="C67" s="231">
        <v>1263414.53</v>
      </c>
      <c r="D67" s="231"/>
      <c r="E67" s="18">
        <f t="shared" ref="E67:E130" si="2">+D67+C67</f>
        <v>1263414.53</v>
      </c>
      <c r="F67" s="228" t="s">
        <v>169</v>
      </c>
      <c r="G67" s="228" t="s">
        <v>169</v>
      </c>
      <c r="H67" s="157" t="str">
        <f>_xlfn.IFNA(+VLOOKUP(G67,'Legenda Nature'!A:B,2,0),"-")</f>
        <v>Altre riserve, distintamente indicate</v>
      </c>
      <c r="I67" s="228" t="s">
        <v>223</v>
      </c>
      <c r="J67" s="157" t="str">
        <f>_xlfn.IFNA(+VLOOKUP(I67,'Legenda Destinazioni'!A:B,2,0),"-")</f>
        <v>Valori non attribuibili</v>
      </c>
      <c r="K67" s="231"/>
      <c r="L67" s="26" t="str">
        <f t="shared" ref="L67:L130" si="3">+G67&amp;I67</f>
        <v>PA.VIVALNONATT</v>
      </c>
    </row>
    <row r="68" spans="1:12" x14ac:dyDescent="0.15">
      <c r="A68" s="229" t="s">
        <v>540</v>
      </c>
      <c r="B68" s="230" t="s">
        <v>541</v>
      </c>
      <c r="C68" s="231">
        <v>98802.05</v>
      </c>
      <c r="D68" s="231"/>
      <c r="E68" s="18">
        <f t="shared" si="2"/>
        <v>98802.05</v>
      </c>
      <c r="F68" s="228" t="s">
        <v>169</v>
      </c>
      <c r="G68" s="228" t="s">
        <v>169</v>
      </c>
      <c r="H68" s="157" t="str">
        <f>_xlfn.IFNA(+VLOOKUP(G68,'Legenda Nature'!A:B,2,0),"-")</f>
        <v>Altre riserve, distintamente indicate</v>
      </c>
      <c r="I68" s="228" t="s">
        <v>223</v>
      </c>
      <c r="J68" s="157" t="str">
        <f>_xlfn.IFNA(+VLOOKUP(I68,'Legenda Destinazioni'!A:B,2,0),"-")</f>
        <v>Valori non attribuibili</v>
      </c>
      <c r="K68" s="231"/>
      <c r="L68" s="26" t="str">
        <f t="shared" si="3"/>
        <v>PA.VIVALNONATT</v>
      </c>
    </row>
    <row r="69" spans="1:12" x14ac:dyDescent="0.15">
      <c r="A69" s="229" t="s">
        <v>542</v>
      </c>
      <c r="B69" s="230" t="s">
        <v>543</v>
      </c>
      <c r="C69" s="231">
        <v>697.36</v>
      </c>
      <c r="D69" s="231"/>
      <c r="E69" s="18">
        <f t="shared" si="2"/>
        <v>697.36</v>
      </c>
      <c r="F69" s="228" t="s">
        <v>169</v>
      </c>
      <c r="G69" s="228" t="s">
        <v>169</v>
      </c>
      <c r="H69" s="157" t="str">
        <f>_xlfn.IFNA(+VLOOKUP(G69,'Legenda Nature'!A:B,2,0),"-")</f>
        <v>Altre riserve, distintamente indicate</v>
      </c>
      <c r="I69" s="228" t="s">
        <v>223</v>
      </c>
      <c r="J69" s="157" t="str">
        <f>_xlfn.IFNA(+VLOOKUP(I69,'Legenda Destinazioni'!A:B,2,0),"-")</f>
        <v>Valori non attribuibili</v>
      </c>
      <c r="K69" s="231"/>
      <c r="L69" s="26" t="str">
        <f t="shared" si="3"/>
        <v>PA.VIVALNONATT</v>
      </c>
    </row>
    <row r="70" spans="1:12" x14ac:dyDescent="0.15">
      <c r="A70" s="229" t="s">
        <v>544</v>
      </c>
      <c r="B70" s="230" t="s">
        <v>545</v>
      </c>
      <c r="C70" s="231">
        <v>7789</v>
      </c>
      <c r="D70" s="231"/>
      <c r="E70" s="18">
        <f t="shared" si="2"/>
        <v>7789</v>
      </c>
      <c r="F70" s="228" t="s">
        <v>169</v>
      </c>
      <c r="G70" s="228" t="s">
        <v>169</v>
      </c>
      <c r="H70" s="157" t="str">
        <f>_xlfn.IFNA(+VLOOKUP(G70,'Legenda Nature'!A:B,2,0),"-")</f>
        <v>Altre riserve, distintamente indicate</v>
      </c>
      <c r="I70" s="228" t="s">
        <v>223</v>
      </c>
      <c r="J70" s="157" t="str">
        <f>_xlfn.IFNA(+VLOOKUP(I70,'Legenda Destinazioni'!A:B,2,0),"-")</f>
        <v>Valori non attribuibili</v>
      </c>
      <c r="K70" s="231"/>
      <c r="L70" s="26" t="str">
        <f t="shared" si="3"/>
        <v>PA.VIVALNONATT</v>
      </c>
    </row>
    <row r="71" spans="1:12" x14ac:dyDescent="0.15">
      <c r="A71" s="229" t="s">
        <v>546</v>
      </c>
      <c r="B71" s="230" t="s">
        <v>547</v>
      </c>
      <c r="C71" s="231">
        <v>32628.32</v>
      </c>
      <c r="D71" s="231"/>
      <c r="E71" s="18">
        <f t="shared" si="2"/>
        <v>32628.32</v>
      </c>
      <c r="F71" s="228" t="s">
        <v>169</v>
      </c>
      <c r="G71" s="228" t="s">
        <v>169</v>
      </c>
      <c r="H71" s="157" t="str">
        <f>_xlfn.IFNA(+VLOOKUP(G71,'Legenda Nature'!A:B,2,0),"-")</f>
        <v>Altre riserve, distintamente indicate</v>
      </c>
      <c r="I71" s="228" t="s">
        <v>223</v>
      </c>
      <c r="J71" s="157" t="str">
        <f>_xlfn.IFNA(+VLOOKUP(I71,'Legenda Destinazioni'!A:B,2,0),"-")</f>
        <v>Valori non attribuibili</v>
      </c>
      <c r="K71" s="231"/>
      <c r="L71" s="26" t="str">
        <f t="shared" si="3"/>
        <v>PA.VIVALNONATT</v>
      </c>
    </row>
    <row r="72" spans="1:12" x14ac:dyDescent="0.15">
      <c r="A72" s="229" t="s">
        <v>548</v>
      </c>
      <c r="B72" s="230" t="s">
        <v>549</v>
      </c>
      <c r="C72" s="231">
        <v>18566.57</v>
      </c>
      <c r="D72" s="231"/>
      <c r="E72" s="18">
        <f t="shared" si="2"/>
        <v>18566.57</v>
      </c>
      <c r="F72" s="228" t="s">
        <v>169</v>
      </c>
      <c r="G72" s="228" t="s">
        <v>169</v>
      </c>
      <c r="H72" s="157" t="str">
        <f>_xlfn.IFNA(+VLOOKUP(G72,'Legenda Nature'!A:B,2,0),"-")</f>
        <v>Altre riserve, distintamente indicate</v>
      </c>
      <c r="I72" s="228" t="s">
        <v>223</v>
      </c>
      <c r="J72" s="157" t="str">
        <f>_xlfn.IFNA(+VLOOKUP(I72,'Legenda Destinazioni'!A:B,2,0),"-")</f>
        <v>Valori non attribuibili</v>
      </c>
      <c r="K72" s="231"/>
      <c r="L72" s="26" t="str">
        <f t="shared" si="3"/>
        <v>PA.VIVALNONATT</v>
      </c>
    </row>
    <row r="73" spans="1:12" x14ac:dyDescent="0.15">
      <c r="A73" s="229" t="s">
        <v>550</v>
      </c>
      <c r="B73" s="230" t="s">
        <v>551</v>
      </c>
      <c r="C73" s="231">
        <v>102448.29</v>
      </c>
      <c r="D73" s="231"/>
      <c r="E73" s="18">
        <f t="shared" si="2"/>
        <v>102448.29</v>
      </c>
      <c r="F73" s="228" t="s">
        <v>169</v>
      </c>
      <c r="G73" s="228" t="s">
        <v>169</v>
      </c>
      <c r="H73" s="157" t="str">
        <f>_xlfn.IFNA(+VLOOKUP(G73,'Legenda Nature'!A:B,2,0),"-")</f>
        <v>Altre riserve, distintamente indicate</v>
      </c>
      <c r="I73" s="228" t="s">
        <v>223</v>
      </c>
      <c r="J73" s="157" t="str">
        <f>_xlfn.IFNA(+VLOOKUP(I73,'Legenda Destinazioni'!A:B,2,0),"-")</f>
        <v>Valori non attribuibili</v>
      </c>
      <c r="K73" s="231"/>
      <c r="L73" s="26" t="str">
        <f t="shared" si="3"/>
        <v>PA.VIVALNONATT</v>
      </c>
    </row>
    <row r="74" spans="1:12" x14ac:dyDescent="0.15">
      <c r="A74" s="229" t="s">
        <v>552</v>
      </c>
      <c r="B74" s="230" t="s">
        <v>553</v>
      </c>
      <c r="C74" s="231">
        <v>54426.61</v>
      </c>
      <c r="D74" s="231"/>
      <c r="E74" s="18">
        <f t="shared" si="2"/>
        <v>54426.61</v>
      </c>
      <c r="F74" s="228" t="s">
        <v>169</v>
      </c>
      <c r="G74" s="228" t="s">
        <v>169</v>
      </c>
      <c r="H74" s="157" t="str">
        <f>_xlfn.IFNA(+VLOOKUP(G74,'Legenda Nature'!A:B,2,0),"-")</f>
        <v>Altre riserve, distintamente indicate</v>
      </c>
      <c r="I74" s="228" t="s">
        <v>223</v>
      </c>
      <c r="J74" s="157" t="str">
        <f>_xlfn.IFNA(+VLOOKUP(I74,'Legenda Destinazioni'!A:B,2,0),"-")</f>
        <v>Valori non attribuibili</v>
      </c>
      <c r="K74" s="231"/>
      <c r="L74" s="26" t="str">
        <f t="shared" si="3"/>
        <v>PA.VIVALNONATT</v>
      </c>
    </row>
    <row r="75" spans="1:12" x14ac:dyDescent="0.15">
      <c r="A75" s="229" t="s">
        <v>554</v>
      </c>
      <c r="B75" s="230" t="s">
        <v>555</v>
      </c>
      <c r="C75" s="231">
        <v>1667.72</v>
      </c>
      <c r="D75" s="231"/>
      <c r="E75" s="18">
        <f t="shared" si="2"/>
        <v>1667.72</v>
      </c>
      <c r="F75" s="228" t="s">
        <v>169</v>
      </c>
      <c r="G75" s="228" t="s">
        <v>169</v>
      </c>
      <c r="H75" s="157" t="str">
        <f>_xlfn.IFNA(+VLOOKUP(G75,'Legenda Nature'!A:B,2,0),"-")</f>
        <v>Altre riserve, distintamente indicate</v>
      </c>
      <c r="I75" s="228" t="s">
        <v>223</v>
      </c>
      <c r="J75" s="157" t="str">
        <f>_xlfn.IFNA(+VLOOKUP(I75,'Legenda Destinazioni'!A:B,2,0),"-")</f>
        <v>Valori non attribuibili</v>
      </c>
      <c r="K75" s="231"/>
      <c r="L75" s="26" t="str">
        <f t="shared" si="3"/>
        <v>PA.VIVALNONATT</v>
      </c>
    </row>
    <row r="76" spans="1:12" x14ac:dyDescent="0.15">
      <c r="A76" s="229" t="s">
        <v>556</v>
      </c>
      <c r="B76" s="230" t="s">
        <v>557</v>
      </c>
      <c r="C76" s="231">
        <v>8897.7199999999993</v>
      </c>
      <c r="D76" s="231"/>
      <c r="E76" s="18">
        <f t="shared" si="2"/>
        <v>8897.7199999999993</v>
      </c>
      <c r="F76" s="228" t="s">
        <v>169</v>
      </c>
      <c r="G76" s="228" t="s">
        <v>169</v>
      </c>
      <c r="H76" s="157" t="str">
        <f>_xlfn.IFNA(+VLOOKUP(G76,'Legenda Nature'!A:B,2,0),"-")</f>
        <v>Altre riserve, distintamente indicate</v>
      </c>
      <c r="I76" s="228" t="s">
        <v>223</v>
      </c>
      <c r="J76" s="157" t="str">
        <f>_xlfn.IFNA(+VLOOKUP(I76,'Legenda Destinazioni'!A:B,2,0),"-")</f>
        <v>Valori non attribuibili</v>
      </c>
      <c r="K76" s="231"/>
      <c r="L76" s="26" t="str">
        <f t="shared" si="3"/>
        <v>PA.VIVALNONATT</v>
      </c>
    </row>
    <row r="77" spans="1:12" x14ac:dyDescent="0.15">
      <c r="A77" s="229" t="s">
        <v>558</v>
      </c>
      <c r="B77" s="230" t="s">
        <v>559</v>
      </c>
      <c r="C77" s="231">
        <v>1455.47</v>
      </c>
      <c r="D77" s="231"/>
      <c r="E77" s="18">
        <f t="shared" si="2"/>
        <v>1455.47</v>
      </c>
      <c r="F77" s="228" t="s">
        <v>169</v>
      </c>
      <c r="G77" s="228" t="s">
        <v>169</v>
      </c>
      <c r="H77" s="157" t="str">
        <f>_xlfn.IFNA(+VLOOKUP(G77,'Legenda Nature'!A:B,2,0),"-")</f>
        <v>Altre riserve, distintamente indicate</v>
      </c>
      <c r="I77" s="228" t="s">
        <v>223</v>
      </c>
      <c r="J77" s="157" t="str">
        <f>_xlfn.IFNA(+VLOOKUP(I77,'Legenda Destinazioni'!A:B,2,0),"-")</f>
        <v>Valori non attribuibili</v>
      </c>
      <c r="K77" s="231"/>
      <c r="L77" s="26" t="str">
        <f t="shared" si="3"/>
        <v>PA.VIVALNONATT</v>
      </c>
    </row>
    <row r="78" spans="1:12" x14ac:dyDescent="0.15">
      <c r="A78" s="229" t="s">
        <v>560</v>
      </c>
      <c r="B78" s="230" t="s">
        <v>561</v>
      </c>
      <c r="C78" s="231">
        <v>343.65</v>
      </c>
      <c r="D78" s="231"/>
      <c r="E78" s="18">
        <f t="shared" si="2"/>
        <v>343.65</v>
      </c>
      <c r="F78" s="228" t="s">
        <v>169</v>
      </c>
      <c r="G78" s="228" t="s">
        <v>169</v>
      </c>
      <c r="H78" s="157" t="str">
        <f>_xlfn.IFNA(+VLOOKUP(G78,'Legenda Nature'!A:B,2,0),"-")</f>
        <v>Altre riserve, distintamente indicate</v>
      </c>
      <c r="I78" s="228" t="s">
        <v>223</v>
      </c>
      <c r="J78" s="157" t="str">
        <f>_xlfn.IFNA(+VLOOKUP(I78,'Legenda Destinazioni'!A:B,2,0),"-")</f>
        <v>Valori non attribuibili</v>
      </c>
      <c r="K78" s="231"/>
      <c r="L78" s="26" t="str">
        <f t="shared" si="3"/>
        <v>PA.VIVALNONATT</v>
      </c>
    </row>
    <row r="79" spans="1:12" x14ac:dyDescent="0.15">
      <c r="A79" s="229" t="s">
        <v>562</v>
      </c>
      <c r="B79" s="230" t="s">
        <v>563</v>
      </c>
      <c r="C79" s="231">
        <v>378.97</v>
      </c>
      <c r="D79" s="231"/>
      <c r="E79" s="18">
        <f t="shared" si="2"/>
        <v>378.97</v>
      </c>
      <c r="F79" s="228" t="s">
        <v>169</v>
      </c>
      <c r="G79" s="228" t="s">
        <v>169</v>
      </c>
      <c r="H79" s="157" t="str">
        <f>_xlfn.IFNA(+VLOOKUP(G79,'Legenda Nature'!A:B,2,0),"-")</f>
        <v>Altre riserve, distintamente indicate</v>
      </c>
      <c r="I79" s="228" t="s">
        <v>223</v>
      </c>
      <c r="J79" s="157" t="str">
        <f>_xlfn.IFNA(+VLOOKUP(I79,'Legenda Destinazioni'!A:B,2,0),"-")</f>
        <v>Valori non attribuibili</v>
      </c>
      <c r="K79" s="231"/>
      <c r="L79" s="26" t="str">
        <f t="shared" si="3"/>
        <v>PA.VIVALNONATT</v>
      </c>
    </row>
    <row r="80" spans="1:12" x14ac:dyDescent="0.15">
      <c r="A80" s="229" t="s">
        <v>564</v>
      </c>
      <c r="B80" s="230" t="s">
        <v>565</v>
      </c>
      <c r="C80" s="231">
        <v>262401.99</v>
      </c>
      <c r="D80" s="231"/>
      <c r="E80" s="18">
        <f t="shared" si="2"/>
        <v>262401.99</v>
      </c>
      <c r="F80" s="228" t="s">
        <v>169</v>
      </c>
      <c r="G80" s="228" t="s">
        <v>169</v>
      </c>
      <c r="H80" s="157" t="str">
        <f>_xlfn.IFNA(+VLOOKUP(G80,'Legenda Nature'!A:B,2,0),"-")</f>
        <v>Altre riserve, distintamente indicate</v>
      </c>
      <c r="I80" s="228" t="s">
        <v>223</v>
      </c>
      <c r="J80" s="157" t="str">
        <f>_xlfn.IFNA(+VLOOKUP(I80,'Legenda Destinazioni'!A:B,2,0),"-")</f>
        <v>Valori non attribuibili</v>
      </c>
      <c r="K80" s="231"/>
      <c r="L80" s="26" t="str">
        <f t="shared" si="3"/>
        <v>PA.VIVALNONATT</v>
      </c>
    </row>
    <row r="81" spans="1:12" x14ac:dyDescent="0.15">
      <c r="A81" s="229" t="s">
        <v>566</v>
      </c>
      <c r="B81" s="230" t="s">
        <v>567</v>
      </c>
      <c r="C81" s="231">
        <v>30.06</v>
      </c>
      <c r="D81" s="231"/>
      <c r="E81" s="18">
        <f t="shared" si="2"/>
        <v>30.06</v>
      </c>
      <c r="F81" s="228" t="s">
        <v>169</v>
      </c>
      <c r="G81" s="228" t="s">
        <v>169</v>
      </c>
      <c r="H81" s="157" t="str">
        <f>_xlfn.IFNA(+VLOOKUP(G81,'Legenda Nature'!A:B,2,0),"-")</f>
        <v>Altre riserve, distintamente indicate</v>
      </c>
      <c r="I81" s="228" t="s">
        <v>223</v>
      </c>
      <c r="J81" s="157" t="str">
        <f>_xlfn.IFNA(+VLOOKUP(I81,'Legenda Destinazioni'!A:B,2,0),"-")</f>
        <v>Valori non attribuibili</v>
      </c>
      <c r="K81" s="231"/>
      <c r="L81" s="26" t="str">
        <f t="shared" si="3"/>
        <v>PA.VIVALNONATT</v>
      </c>
    </row>
    <row r="82" spans="1:12" x14ac:dyDescent="0.15">
      <c r="A82" s="229" t="s">
        <v>568</v>
      </c>
      <c r="B82" s="230" t="s">
        <v>569</v>
      </c>
      <c r="C82" s="231">
        <v>2279.96</v>
      </c>
      <c r="D82" s="231"/>
      <c r="E82" s="18">
        <f t="shared" si="2"/>
        <v>2279.96</v>
      </c>
      <c r="F82" s="228" t="s">
        <v>169</v>
      </c>
      <c r="G82" s="228" t="s">
        <v>169</v>
      </c>
      <c r="H82" s="157" t="str">
        <f>_xlfn.IFNA(+VLOOKUP(G82,'Legenda Nature'!A:B,2,0),"-")</f>
        <v>Altre riserve, distintamente indicate</v>
      </c>
      <c r="I82" s="228" t="s">
        <v>223</v>
      </c>
      <c r="J82" s="157" t="str">
        <f>_xlfn.IFNA(+VLOOKUP(I82,'Legenda Destinazioni'!A:B,2,0),"-")</f>
        <v>Valori non attribuibili</v>
      </c>
      <c r="K82" s="231"/>
      <c r="L82" s="26" t="str">
        <f t="shared" si="3"/>
        <v>PA.VIVALNONATT</v>
      </c>
    </row>
    <row r="83" spans="1:12" x14ac:dyDescent="0.15">
      <c r="A83" s="229" t="s">
        <v>570</v>
      </c>
      <c r="B83" s="230" t="s">
        <v>571</v>
      </c>
      <c r="C83" s="231">
        <v>694.34</v>
      </c>
      <c r="D83" s="231"/>
      <c r="E83" s="18">
        <f t="shared" si="2"/>
        <v>694.34</v>
      </c>
      <c r="F83" s="228" t="s">
        <v>169</v>
      </c>
      <c r="G83" s="228" t="s">
        <v>169</v>
      </c>
      <c r="H83" s="157" t="str">
        <f>_xlfn.IFNA(+VLOOKUP(G83,'Legenda Nature'!A:B,2,0),"-")</f>
        <v>Altre riserve, distintamente indicate</v>
      </c>
      <c r="I83" s="228" t="s">
        <v>223</v>
      </c>
      <c r="J83" s="157" t="str">
        <f>_xlfn.IFNA(+VLOOKUP(I83,'Legenda Destinazioni'!A:B,2,0),"-")</f>
        <v>Valori non attribuibili</v>
      </c>
      <c r="K83" s="231"/>
      <c r="L83" s="26" t="str">
        <f t="shared" si="3"/>
        <v>PA.VIVALNONATT</v>
      </c>
    </row>
    <row r="84" spans="1:12" x14ac:dyDescent="0.15">
      <c r="A84" s="229" t="s">
        <v>572</v>
      </c>
      <c r="B84" s="230" t="s">
        <v>573</v>
      </c>
      <c r="C84" s="231">
        <v>20370.89</v>
      </c>
      <c r="D84" s="231"/>
      <c r="E84" s="18">
        <f t="shared" si="2"/>
        <v>20370.89</v>
      </c>
      <c r="F84" s="228" t="s">
        <v>169</v>
      </c>
      <c r="G84" s="228" t="s">
        <v>169</v>
      </c>
      <c r="H84" s="157" t="str">
        <f>_xlfn.IFNA(+VLOOKUP(G84,'Legenda Nature'!A:B,2,0),"-")</f>
        <v>Altre riserve, distintamente indicate</v>
      </c>
      <c r="I84" s="228" t="s">
        <v>223</v>
      </c>
      <c r="J84" s="157" t="str">
        <f>_xlfn.IFNA(+VLOOKUP(I84,'Legenda Destinazioni'!A:B,2,0),"-")</f>
        <v>Valori non attribuibili</v>
      </c>
      <c r="K84" s="231"/>
      <c r="L84" s="26" t="str">
        <f t="shared" si="3"/>
        <v>PA.VIVALNONATT</v>
      </c>
    </row>
    <row r="85" spans="1:12" x14ac:dyDescent="0.15">
      <c r="A85" s="229" t="s">
        <v>574</v>
      </c>
      <c r="B85" s="230" t="s">
        <v>575</v>
      </c>
      <c r="C85" s="231">
        <v>34830.39</v>
      </c>
      <c r="D85" s="231"/>
      <c r="E85" s="18">
        <f t="shared" si="2"/>
        <v>34830.39</v>
      </c>
      <c r="F85" s="228" t="s">
        <v>169</v>
      </c>
      <c r="G85" s="228" t="s">
        <v>169</v>
      </c>
      <c r="H85" s="157" t="str">
        <f>_xlfn.IFNA(+VLOOKUP(G85,'Legenda Nature'!A:B,2,0),"-")</f>
        <v>Altre riserve, distintamente indicate</v>
      </c>
      <c r="I85" s="228" t="s">
        <v>223</v>
      </c>
      <c r="J85" s="157" t="str">
        <f>_xlfn.IFNA(+VLOOKUP(I85,'Legenda Destinazioni'!A:B,2,0),"-")</f>
        <v>Valori non attribuibili</v>
      </c>
      <c r="K85" s="231"/>
      <c r="L85" s="26" t="str">
        <f t="shared" si="3"/>
        <v>PA.VIVALNONATT</v>
      </c>
    </row>
    <row r="86" spans="1:12" x14ac:dyDescent="0.15">
      <c r="A86" s="229" t="s">
        <v>576</v>
      </c>
      <c r="B86" s="230" t="s">
        <v>577</v>
      </c>
      <c r="C86" s="231">
        <v>108.45</v>
      </c>
      <c r="D86" s="231"/>
      <c r="E86" s="18">
        <f t="shared" si="2"/>
        <v>108.45</v>
      </c>
      <c r="F86" s="228" t="s">
        <v>169</v>
      </c>
      <c r="G86" s="228" t="s">
        <v>169</v>
      </c>
      <c r="H86" s="157" t="str">
        <f>_xlfn.IFNA(+VLOOKUP(G86,'Legenda Nature'!A:B,2,0),"-")</f>
        <v>Altre riserve, distintamente indicate</v>
      </c>
      <c r="I86" s="228" t="s">
        <v>223</v>
      </c>
      <c r="J86" s="157" t="str">
        <f>_xlfn.IFNA(+VLOOKUP(I86,'Legenda Destinazioni'!A:B,2,0),"-")</f>
        <v>Valori non attribuibili</v>
      </c>
      <c r="K86" s="231"/>
      <c r="L86" s="26" t="str">
        <f t="shared" si="3"/>
        <v>PA.VIVALNONATT</v>
      </c>
    </row>
    <row r="87" spans="1:12" x14ac:dyDescent="0.15">
      <c r="A87" s="229" t="s">
        <v>578</v>
      </c>
      <c r="B87" s="230" t="s">
        <v>579</v>
      </c>
      <c r="C87" s="231">
        <v>64894.57</v>
      </c>
      <c r="D87" s="231"/>
      <c r="E87" s="18">
        <f t="shared" si="2"/>
        <v>64894.57</v>
      </c>
      <c r="F87" s="228" t="s">
        <v>169</v>
      </c>
      <c r="G87" s="228" t="s">
        <v>169</v>
      </c>
      <c r="H87" s="157" t="str">
        <f>_xlfn.IFNA(+VLOOKUP(G87,'Legenda Nature'!A:B,2,0),"-")</f>
        <v>Altre riserve, distintamente indicate</v>
      </c>
      <c r="I87" s="228" t="s">
        <v>223</v>
      </c>
      <c r="J87" s="157" t="str">
        <f>_xlfn.IFNA(+VLOOKUP(I87,'Legenda Destinazioni'!A:B,2,0),"-")</f>
        <v>Valori non attribuibili</v>
      </c>
      <c r="K87" s="231"/>
      <c r="L87" s="26" t="str">
        <f t="shared" si="3"/>
        <v>PA.VIVALNONATT</v>
      </c>
    </row>
    <row r="88" spans="1:12" x14ac:dyDescent="0.15">
      <c r="A88" s="229" t="s">
        <v>580</v>
      </c>
      <c r="B88" s="230" t="s">
        <v>581</v>
      </c>
      <c r="C88" s="231">
        <v>20173.54</v>
      </c>
      <c r="D88" s="231"/>
      <c r="E88" s="18">
        <f t="shared" si="2"/>
        <v>20173.54</v>
      </c>
      <c r="F88" s="228" t="s">
        <v>169</v>
      </c>
      <c r="G88" s="228" t="s">
        <v>169</v>
      </c>
      <c r="H88" s="157" t="str">
        <f>_xlfn.IFNA(+VLOOKUP(G88,'Legenda Nature'!A:B,2,0),"-")</f>
        <v>Altre riserve, distintamente indicate</v>
      </c>
      <c r="I88" s="228" t="s">
        <v>223</v>
      </c>
      <c r="J88" s="157" t="str">
        <f>_xlfn.IFNA(+VLOOKUP(I88,'Legenda Destinazioni'!A:B,2,0),"-")</f>
        <v>Valori non attribuibili</v>
      </c>
      <c r="K88" s="231"/>
      <c r="L88" s="26" t="str">
        <f t="shared" si="3"/>
        <v>PA.VIVALNONATT</v>
      </c>
    </row>
    <row r="89" spans="1:12" x14ac:dyDescent="0.15">
      <c r="A89" s="229" t="s">
        <v>582</v>
      </c>
      <c r="B89" s="230" t="s">
        <v>583</v>
      </c>
      <c r="C89" s="231">
        <v>5404.62</v>
      </c>
      <c r="D89" s="231"/>
      <c r="E89" s="18">
        <f t="shared" si="2"/>
        <v>5404.62</v>
      </c>
      <c r="F89" s="228" t="s">
        <v>169</v>
      </c>
      <c r="G89" s="228" t="s">
        <v>169</v>
      </c>
      <c r="H89" s="157" t="str">
        <f>_xlfn.IFNA(+VLOOKUP(G89,'Legenda Nature'!A:B,2,0),"-")</f>
        <v>Altre riserve, distintamente indicate</v>
      </c>
      <c r="I89" s="228" t="s">
        <v>223</v>
      </c>
      <c r="J89" s="157" t="str">
        <f>_xlfn.IFNA(+VLOOKUP(I89,'Legenda Destinazioni'!A:B,2,0),"-")</f>
        <v>Valori non attribuibili</v>
      </c>
      <c r="K89" s="231"/>
      <c r="L89" s="26" t="str">
        <f t="shared" si="3"/>
        <v>PA.VIVALNONATT</v>
      </c>
    </row>
    <row r="90" spans="1:12" x14ac:dyDescent="0.15">
      <c r="A90" s="229" t="s">
        <v>584</v>
      </c>
      <c r="B90" s="230" t="s">
        <v>585</v>
      </c>
      <c r="C90" s="231">
        <v>212231.92</v>
      </c>
      <c r="D90" s="231"/>
      <c r="E90" s="18">
        <f t="shared" si="2"/>
        <v>212231.92</v>
      </c>
      <c r="F90" s="228" t="s">
        <v>169</v>
      </c>
      <c r="G90" s="228" t="s">
        <v>169</v>
      </c>
      <c r="H90" s="157" t="str">
        <f>_xlfn.IFNA(+VLOOKUP(G90,'Legenda Nature'!A:B,2,0),"-")</f>
        <v>Altre riserve, distintamente indicate</v>
      </c>
      <c r="I90" s="228" t="s">
        <v>223</v>
      </c>
      <c r="J90" s="157" t="str">
        <f>_xlfn.IFNA(+VLOOKUP(I90,'Legenda Destinazioni'!A:B,2,0),"-")</f>
        <v>Valori non attribuibili</v>
      </c>
      <c r="K90" s="231"/>
      <c r="L90" s="26" t="str">
        <f t="shared" si="3"/>
        <v>PA.VIVALNONATT</v>
      </c>
    </row>
    <row r="91" spans="1:12" x14ac:dyDescent="0.15">
      <c r="A91" s="229" t="s">
        <v>586</v>
      </c>
      <c r="B91" s="230" t="s">
        <v>587</v>
      </c>
      <c r="C91" s="231">
        <v>4819.99</v>
      </c>
      <c r="D91" s="231"/>
      <c r="E91" s="18">
        <f t="shared" si="2"/>
        <v>4819.99</v>
      </c>
      <c r="F91" s="228" t="s">
        <v>169</v>
      </c>
      <c r="G91" s="228" t="s">
        <v>169</v>
      </c>
      <c r="H91" s="157" t="str">
        <f>_xlfn.IFNA(+VLOOKUP(G91,'Legenda Nature'!A:B,2,0),"-")</f>
        <v>Altre riserve, distintamente indicate</v>
      </c>
      <c r="I91" s="228" t="s">
        <v>223</v>
      </c>
      <c r="J91" s="157" t="str">
        <f>_xlfn.IFNA(+VLOOKUP(I91,'Legenda Destinazioni'!A:B,2,0),"-")</f>
        <v>Valori non attribuibili</v>
      </c>
      <c r="K91" s="231"/>
      <c r="L91" s="26" t="str">
        <f t="shared" si="3"/>
        <v>PA.VIVALNONATT</v>
      </c>
    </row>
    <row r="92" spans="1:12" x14ac:dyDescent="0.15">
      <c r="A92" s="229" t="s">
        <v>588</v>
      </c>
      <c r="B92" s="230" t="s">
        <v>589</v>
      </c>
      <c r="C92" s="231">
        <v>609.11</v>
      </c>
      <c r="D92" s="231"/>
      <c r="E92" s="18">
        <f t="shared" si="2"/>
        <v>609.11</v>
      </c>
      <c r="F92" s="228" t="s">
        <v>169</v>
      </c>
      <c r="G92" s="228" t="s">
        <v>169</v>
      </c>
      <c r="H92" s="157" t="str">
        <f>_xlfn.IFNA(+VLOOKUP(G92,'Legenda Nature'!A:B,2,0),"-")</f>
        <v>Altre riserve, distintamente indicate</v>
      </c>
      <c r="I92" s="228" t="s">
        <v>223</v>
      </c>
      <c r="J92" s="157" t="str">
        <f>_xlfn.IFNA(+VLOOKUP(I92,'Legenda Destinazioni'!A:B,2,0),"-")</f>
        <v>Valori non attribuibili</v>
      </c>
      <c r="K92" s="231"/>
      <c r="L92" s="26" t="str">
        <f t="shared" si="3"/>
        <v>PA.VIVALNONATT</v>
      </c>
    </row>
    <row r="93" spans="1:12" x14ac:dyDescent="0.15">
      <c r="A93" s="229" t="s">
        <v>590</v>
      </c>
      <c r="B93" s="230" t="s">
        <v>591</v>
      </c>
      <c r="C93" s="231">
        <v>289.27</v>
      </c>
      <c r="D93" s="231"/>
      <c r="E93" s="18">
        <f t="shared" si="2"/>
        <v>289.27</v>
      </c>
      <c r="F93" s="228" t="s">
        <v>169</v>
      </c>
      <c r="G93" s="228" t="s">
        <v>169</v>
      </c>
      <c r="H93" s="157" t="str">
        <f>_xlfn.IFNA(+VLOOKUP(G93,'Legenda Nature'!A:B,2,0),"-")</f>
        <v>Altre riserve, distintamente indicate</v>
      </c>
      <c r="I93" s="228" t="s">
        <v>223</v>
      </c>
      <c r="J93" s="157" t="str">
        <f>_xlfn.IFNA(+VLOOKUP(I93,'Legenda Destinazioni'!A:B,2,0),"-")</f>
        <v>Valori non attribuibili</v>
      </c>
      <c r="K93" s="231"/>
      <c r="L93" s="26" t="str">
        <f t="shared" si="3"/>
        <v>PA.VIVALNONATT</v>
      </c>
    </row>
    <row r="94" spans="1:12" x14ac:dyDescent="0.15">
      <c r="A94" s="229" t="s">
        <v>592</v>
      </c>
      <c r="B94" s="230" t="s">
        <v>593</v>
      </c>
      <c r="C94" s="231">
        <v>502.44</v>
      </c>
      <c r="D94" s="231"/>
      <c r="E94" s="18">
        <f t="shared" si="2"/>
        <v>502.44</v>
      </c>
      <c r="F94" s="228" t="s">
        <v>169</v>
      </c>
      <c r="G94" s="228" t="s">
        <v>169</v>
      </c>
      <c r="H94" s="157" t="str">
        <f>_xlfn.IFNA(+VLOOKUP(G94,'Legenda Nature'!A:B,2,0),"-")</f>
        <v>Altre riserve, distintamente indicate</v>
      </c>
      <c r="I94" s="228" t="s">
        <v>223</v>
      </c>
      <c r="J94" s="157" t="str">
        <f>_xlfn.IFNA(+VLOOKUP(I94,'Legenda Destinazioni'!A:B,2,0),"-")</f>
        <v>Valori non attribuibili</v>
      </c>
      <c r="K94" s="231"/>
      <c r="L94" s="26" t="str">
        <f t="shared" si="3"/>
        <v>PA.VIVALNONATT</v>
      </c>
    </row>
    <row r="95" spans="1:12" x14ac:dyDescent="0.15">
      <c r="A95" s="229" t="s">
        <v>594</v>
      </c>
      <c r="B95" s="230" t="s">
        <v>595</v>
      </c>
      <c r="C95" s="231">
        <v>11941.27</v>
      </c>
      <c r="D95" s="231"/>
      <c r="E95" s="18">
        <f t="shared" si="2"/>
        <v>11941.27</v>
      </c>
      <c r="F95" s="228" t="s">
        <v>169</v>
      </c>
      <c r="G95" s="228" t="s">
        <v>169</v>
      </c>
      <c r="H95" s="157" t="str">
        <f>_xlfn.IFNA(+VLOOKUP(G95,'Legenda Nature'!A:B,2,0),"-")</f>
        <v>Altre riserve, distintamente indicate</v>
      </c>
      <c r="I95" s="228" t="s">
        <v>223</v>
      </c>
      <c r="J95" s="157" t="str">
        <f>_xlfn.IFNA(+VLOOKUP(I95,'Legenda Destinazioni'!A:B,2,0),"-")</f>
        <v>Valori non attribuibili</v>
      </c>
      <c r="K95" s="231"/>
      <c r="L95" s="26" t="str">
        <f t="shared" si="3"/>
        <v>PA.VIVALNONATT</v>
      </c>
    </row>
    <row r="96" spans="1:12" x14ac:dyDescent="0.15">
      <c r="A96" s="229" t="s">
        <v>596</v>
      </c>
      <c r="B96" s="230" t="s">
        <v>597</v>
      </c>
      <c r="C96" s="231">
        <v>33145.03</v>
      </c>
      <c r="D96" s="231"/>
      <c r="E96" s="18">
        <f t="shared" si="2"/>
        <v>33145.03</v>
      </c>
      <c r="F96" s="228" t="s">
        <v>169</v>
      </c>
      <c r="G96" s="228" t="s">
        <v>169</v>
      </c>
      <c r="H96" s="157" t="str">
        <f>_xlfn.IFNA(+VLOOKUP(G96,'Legenda Nature'!A:B,2,0),"-")</f>
        <v>Altre riserve, distintamente indicate</v>
      </c>
      <c r="I96" s="228" t="s">
        <v>223</v>
      </c>
      <c r="J96" s="157" t="str">
        <f>_xlfn.IFNA(+VLOOKUP(I96,'Legenda Destinazioni'!A:B,2,0),"-")</f>
        <v>Valori non attribuibili</v>
      </c>
      <c r="K96" s="231"/>
      <c r="L96" s="26" t="str">
        <f t="shared" si="3"/>
        <v>PA.VIVALNONATT</v>
      </c>
    </row>
    <row r="97" spans="1:12" x14ac:dyDescent="0.15">
      <c r="A97" s="229" t="s">
        <v>598</v>
      </c>
      <c r="B97" s="230" t="s">
        <v>599</v>
      </c>
      <c r="C97" s="231">
        <v>404.03</v>
      </c>
      <c r="D97" s="231"/>
      <c r="E97" s="18">
        <f t="shared" si="2"/>
        <v>404.03</v>
      </c>
      <c r="F97" s="228" t="s">
        <v>169</v>
      </c>
      <c r="G97" s="228" t="s">
        <v>169</v>
      </c>
      <c r="H97" s="157" t="str">
        <f>_xlfn.IFNA(+VLOOKUP(G97,'Legenda Nature'!A:B,2,0),"-")</f>
        <v>Altre riserve, distintamente indicate</v>
      </c>
      <c r="I97" s="228" t="s">
        <v>223</v>
      </c>
      <c r="J97" s="157" t="str">
        <f>_xlfn.IFNA(+VLOOKUP(I97,'Legenda Destinazioni'!A:B,2,0),"-")</f>
        <v>Valori non attribuibili</v>
      </c>
      <c r="K97" s="231"/>
      <c r="L97" s="26" t="str">
        <f t="shared" si="3"/>
        <v>PA.VIVALNONATT</v>
      </c>
    </row>
    <row r="98" spans="1:12" x14ac:dyDescent="0.15">
      <c r="A98" s="229" t="s">
        <v>600</v>
      </c>
      <c r="B98" s="230" t="s">
        <v>601</v>
      </c>
      <c r="C98" s="231">
        <v>1115.6199999999999</v>
      </c>
      <c r="D98" s="231"/>
      <c r="E98" s="18">
        <f t="shared" si="2"/>
        <v>1115.6199999999999</v>
      </c>
      <c r="F98" s="228" t="s">
        <v>169</v>
      </c>
      <c r="G98" s="228" t="s">
        <v>169</v>
      </c>
      <c r="H98" s="157" t="str">
        <f>_xlfn.IFNA(+VLOOKUP(G98,'Legenda Nature'!A:B,2,0),"-")</f>
        <v>Altre riserve, distintamente indicate</v>
      </c>
      <c r="I98" s="228" t="s">
        <v>223</v>
      </c>
      <c r="J98" s="157" t="str">
        <f>_xlfn.IFNA(+VLOOKUP(I98,'Legenda Destinazioni'!A:B,2,0),"-")</f>
        <v>Valori non attribuibili</v>
      </c>
      <c r="K98" s="231"/>
      <c r="L98" s="26" t="str">
        <f t="shared" si="3"/>
        <v>PA.VIVALNONATT</v>
      </c>
    </row>
    <row r="99" spans="1:12" x14ac:dyDescent="0.15">
      <c r="A99" s="229" t="s">
        <v>602</v>
      </c>
      <c r="B99" s="230" t="s">
        <v>603</v>
      </c>
      <c r="C99" s="231">
        <v>197.67</v>
      </c>
      <c r="D99" s="231"/>
      <c r="E99" s="18">
        <f t="shared" si="2"/>
        <v>197.67</v>
      </c>
      <c r="F99" s="228" t="s">
        <v>169</v>
      </c>
      <c r="G99" s="228" t="s">
        <v>169</v>
      </c>
      <c r="H99" s="157" t="str">
        <f>_xlfn.IFNA(+VLOOKUP(G99,'Legenda Nature'!A:B,2,0),"-")</f>
        <v>Altre riserve, distintamente indicate</v>
      </c>
      <c r="I99" s="228" t="s">
        <v>223</v>
      </c>
      <c r="J99" s="157" t="str">
        <f>_xlfn.IFNA(+VLOOKUP(I99,'Legenda Destinazioni'!A:B,2,0),"-")</f>
        <v>Valori non attribuibili</v>
      </c>
      <c r="K99" s="231"/>
      <c r="L99" s="26" t="str">
        <f t="shared" si="3"/>
        <v>PA.VIVALNONATT</v>
      </c>
    </row>
    <row r="100" spans="1:12" x14ac:dyDescent="0.15">
      <c r="A100" s="229" t="s">
        <v>604</v>
      </c>
      <c r="B100" s="230" t="s">
        <v>605</v>
      </c>
      <c r="C100" s="231">
        <v>1769.08</v>
      </c>
      <c r="D100" s="231"/>
      <c r="E100" s="18">
        <f t="shared" si="2"/>
        <v>1769.08</v>
      </c>
      <c r="F100" s="228" t="s">
        <v>169</v>
      </c>
      <c r="G100" s="228" t="s">
        <v>169</v>
      </c>
      <c r="H100" s="157" t="str">
        <f>_xlfn.IFNA(+VLOOKUP(G100,'Legenda Nature'!A:B,2,0),"-")</f>
        <v>Altre riserve, distintamente indicate</v>
      </c>
      <c r="I100" s="228" t="s">
        <v>223</v>
      </c>
      <c r="J100" s="157" t="str">
        <f>_xlfn.IFNA(+VLOOKUP(I100,'Legenda Destinazioni'!A:B,2,0),"-")</f>
        <v>Valori non attribuibili</v>
      </c>
      <c r="K100" s="231"/>
      <c r="L100" s="26" t="str">
        <f t="shared" si="3"/>
        <v>PA.VIVALNONATT</v>
      </c>
    </row>
    <row r="101" spans="1:12" x14ac:dyDescent="0.15">
      <c r="A101" s="229" t="s">
        <v>606</v>
      </c>
      <c r="B101" s="230" t="s">
        <v>607</v>
      </c>
      <c r="C101" s="231">
        <v>25709.66</v>
      </c>
      <c r="D101" s="231"/>
      <c r="E101" s="18">
        <f t="shared" si="2"/>
        <v>25709.66</v>
      </c>
      <c r="F101" s="228" t="s">
        <v>169</v>
      </c>
      <c r="G101" s="228" t="s">
        <v>169</v>
      </c>
      <c r="H101" s="157" t="str">
        <f>_xlfn.IFNA(+VLOOKUP(G101,'Legenda Nature'!A:B,2,0),"-")</f>
        <v>Altre riserve, distintamente indicate</v>
      </c>
      <c r="I101" s="228" t="s">
        <v>223</v>
      </c>
      <c r="J101" s="157" t="str">
        <f>_xlfn.IFNA(+VLOOKUP(I101,'Legenda Destinazioni'!A:B,2,0),"-")</f>
        <v>Valori non attribuibili</v>
      </c>
      <c r="K101" s="231"/>
      <c r="L101" s="26" t="str">
        <f t="shared" si="3"/>
        <v>PA.VIVALNONATT</v>
      </c>
    </row>
    <row r="102" spans="1:12" x14ac:dyDescent="0.15">
      <c r="A102" s="229" t="s">
        <v>608</v>
      </c>
      <c r="B102" s="230" t="s">
        <v>609</v>
      </c>
      <c r="C102" s="231">
        <v>188604.76</v>
      </c>
      <c r="D102" s="231"/>
      <c r="E102" s="18">
        <f t="shared" si="2"/>
        <v>188604.76</v>
      </c>
      <c r="F102" s="228" t="s">
        <v>169</v>
      </c>
      <c r="G102" s="228" t="s">
        <v>169</v>
      </c>
      <c r="H102" s="157" t="str">
        <f>_xlfn.IFNA(+VLOOKUP(G102,'Legenda Nature'!A:B,2,0),"-")</f>
        <v>Altre riserve, distintamente indicate</v>
      </c>
      <c r="I102" s="228" t="s">
        <v>223</v>
      </c>
      <c r="J102" s="157" t="str">
        <f>_xlfn.IFNA(+VLOOKUP(I102,'Legenda Destinazioni'!A:B,2,0),"-")</f>
        <v>Valori non attribuibili</v>
      </c>
      <c r="K102" s="231"/>
      <c r="L102" s="26" t="str">
        <f t="shared" si="3"/>
        <v>PA.VIVALNONATT</v>
      </c>
    </row>
    <row r="103" spans="1:12" x14ac:dyDescent="0.15">
      <c r="A103" s="229" t="s">
        <v>610</v>
      </c>
      <c r="B103" s="230" t="s">
        <v>611</v>
      </c>
      <c r="C103" s="231">
        <v>9416.2900000000009</v>
      </c>
      <c r="D103" s="231"/>
      <c r="E103" s="18">
        <f t="shared" si="2"/>
        <v>9416.2900000000009</v>
      </c>
      <c r="F103" s="228" t="s">
        <v>169</v>
      </c>
      <c r="G103" s="228" t="s">
        <v>169</v>
      </c>
      <c r="H103" s="157" t="str">
        <f>_xlfn.IFNA(+VLOOKUP(G103,'Legenda Nature'!A:B,2,0),"-")</f>
        <v>Altre riserve, distintamente indicate</v>
      </c>
      <c r="I103" s="228" t="s">
        <v>223</v>
      </c>
      <c r="J103" s="157" t="str">
        <f>_xlfn.IFNA(+VLOOKUP(I103,'Legenda Destinazioni'!A:B,2,0),"-")</f>
        <v>Valori non attribuibili</v>
      </c>
      <c r="K103" s="231"/>
      <c r="L103" s="26" t="str">
        <f t="shared" si="3"/>
        <v>PA.VIVALNONATT</v>
      </c>
    </row>
    <row r="104" spans="1:12" x14ac:dyDescent="0.15">
      <c r="A104" s="229" t="s">
        <v>612</v>
      </c>
      <c r="B104" s="230" t="s">
        <v>613</v>
      </c>
      <c r="C104" s="231">
        <v>463961.29</v>
      </c>
      <c r="D104" s="231"/>
      <c r="E104" s="18">
        <f t="shared" si="2"/>
        <v>463961.29</v>
      </c>
      <c r="F104" s="228" t="s">
        <v>169</v>
      </c>
      <c r="G104" s="228" t="s">
        <v>169</v>
      </c>
      <c r="H104" s="157" t="str">
        <f>_xlfn.IFNA(+VLOOKUP(G104,'Legenda Nature'!A:B,2,0),"-")</f>
        <v>Altre riserve, distintamente indicate</v>
      </c>
      <c r="I104" s="228" t="s">
        <v>223</v>
      </c>
      <c r="J104" s="157" t="str">
        <f>_xlfn.IFNA(+VLOOKUP(I104,'Legenda Destinazioni'!A:B,2,0),"-")</f>
        <v>Valori non attribuibili</v>
      </c>
      <c r="K104" s="231"/>
      <c r="L104" s="26" t="str">
        <f t="shared" si="3"/>
        <v>PA.VIVALNONATT</v>
      </c>
    </row>
    <row r="105" spans="1:12" x14ac:dyDescent="0.15">
      <c r="A105" s="229" t="s">
        <v>614</v>
      </c>
      <c r="B105" s="230" t="s">
        <v>615</v>
      </c>
      <c r="C105" s="231">
        <v>277306.43</v>
      </c>
      <c r="D105" s="231"/>
      <c r="E105" s="18">
        <f t="shared" si="2"/>
        <v>277306.43</v>
      </c>
      <c r="F105" s="228" t="s">
        <v>169</v>
      </c>
      <c r="G105" s="228" t="s">
        <v>169</v>
      </c>
      <c r="H105" s="157" t="str">
        <f>_xlfn.IFNA(+VLOOKUP(G105,'Legenda Nature'!A:B,2,0),"-")</f>
        <v>Altre riserve, distintamente indicate</v>
      </c>
      <c r="I105" s="228" t="s">
        <v>223</v>
      </c>
      <c r="J105" s="157" t="str">
        <f>_xlfn.IFNA(+VLOOKUP(I105,'Legenda Destinazioni'!A:B,2,0),"-")</f>
        <v>Valori non attribuibili</v>
      </c>
      <c r="K105" s="231"/>
      <c r="L105" s="26" t="str">
        <f t="shared" si="3"/>
        <v>PA.VIVALNONATT</v>
      </c>
    </row>
    <row r="106" spans="1:12" x14ac:dyDescent="0.15">
      <c r="A106" s="229" t="s">
        <v>616</v>
      </c>
      <c r="B106" s="230" t="s">
        <v>617</v>
      </c>
      <c r="C106" s="231">
        <v>2214.3200000000002</v>
      </c>
      <c r="D106" s="231"/>
      <c r="E106" s="18">
        <f t="shared" si="2"/>
        <v>2214.3200000000002</v>
      </c>
      <c r="F106" s="228" t="s">
        <v>169</v>
      </c>
      <c r="G106" s="228" t="s">
        <v>169</v>
      </c>
      <c r="H106" s="157" t="str">
        <f>_xlfn.IFNA(+VLOOKUP(G106,'Legenda Nature'!A:B,2,0),"-")</f>
        <v>Altre riserve, distintamente indicate</v>
      </c>
      <c r="I106" s="228" t="s">
        <v>223</v>
      </c>
      <c r="J106" s="157" t="str">
        <f>_xlfn.IFNA(+VLOOKUP(I106,'Legenda Destinazioni'!A:B,2,0),"-")</f>
        <v>Valori non attribuibili</v>
      </c>
      <c r="K106" s="231"/>
      <c r="L106" s="26" t="str">
        <f t="shared" si="3"/>
        <v>PA.VIVALNONATT</v>
      </c>
    </row>
    <row r="107" spans="1:12" x14ac:dyDescent="0.15">
      <c r="A107" s="229" t="s">
        <v>618</v>
      </c>
      <c r="B107" s="230" t="s">
        <v>619</v>
      </c>
      <c r="C107" s="231">
        <v>14563.96</v>
      </c>
      <c r="D107" s="231"/>
      <c r="E107" s="18">
        <f t="shared" si="2"/>
        <v>14563.96</v>
      </c>
      <c r="F107" s="228" t="s">
        <v>169</v>
      </c>
      <c r="G107" s="228" t="s">
        <v>169</v>
      </c>
      <c r="H107" s="157" t="str">
        <f>_xlfn.IFNA(+VLOOKUP(G107,'Legenda Nature'!A:B,2,0),"-")</f>
        <v>Altre riserve, distintamente indicate</v>
      </c>
      <c r="I107" s="228" t="s">
        <v>223</v>
      </c>
      <c r="J107" s="157" t="str">
        <f>_xlfn.IFNA(+VLOOKUP(I107,'Legenda Destinazioni'!A:B,2,0),"-")</f>
        <v>Valori non attribuibili</v>
      </c>
      <c r="K107" s="231"/>
      <c r="L107" s="26" t="str">
        <f t="shared" si="3"/>
        <v>PA.VIVALNONATT</v>
      </c>
    </row>
    <row r="108" spans="1:12" x14ac:dyDescent="0.15">
      <c r="A108" s="229" t="s">
        <v>620</v>
      </c>
      <c r="B108" s="230" t="s">
        <v>621</v>
      </c>
      <c r="C108" s="231">
        <v>5301.35</v>
      </c>
      <c r="D108" s="231"/>
      <c r="E108" s="18">
        <f t="shared" si="2"/>
        <v>5301.35</v>
      </c>
      <c r="F108" s="228" t="s">
        <v>169</v>
      </c>
      <c r="G108" s="228" t="s">
        <v>169</v>
      </c>
      <c r="H108" s="157" t="str">
        <f>_xlfn.IFNA(+VLOOKUP(G108,'Legenda Nature'!A:B,2,0),"-")</f>
        <v>Altre riserve, distintamente indicate</v>
      </c>
      <c r="I108" s="228" t="s">
        <v>223</v>
      </c>
      <c r="J108" s="157" t="str">
        <f>_xlfn.IFNA(+VLOOKUP(I108,'Legenda Destinazioni'!A:B,2,0),"-")</f>
        <v>Valori non attribuibili</v>
      </c>
      <c r="K108" s="231"/>
      <c r="L108" s="26" t="str">
        <f t="shared" si="3"/>
        <v>PA.VIVALNONATT</v>
      </c>
    </row>
    <row r="109" spans="1:12" x14ac:dyDescent="0.15">
      <c r="A109" s="229" t="s">
        <v>622</v>
      </c>
      <c r="B109" s="230" t="s">
        <v>623</v>
      </c>
      <c r="C109" s="231">
        <v>2836.7</v>
      </c>
      <c r="D109" s="231"/>
      <c r="E109" s="18">
        <f t="shared" si="2"/>
        <v>2836.7</v>
      </c>
      <c r="F109" s="228" t="s">
        <v>169</v>
      </c>
      <c r="G109" s="228" t="s">
        <v>169</v>
      </c>
      <c r="H109" s="157" t="str">
        <f>_xlfn.IFNA(+VLOOKUP(G109,'Legenda Nature'!A:B,2,0),"-")</f>
        <v>Altre riserve, distintamente indicate</v>
      </c>
      <c r="I109" s="228" t="s">
        <v>223</v>
      </c>
      <c r="J109" s="157" t="str">
        <f>_xlfn.IFNA(+VLOOKUP(I109,'Legenda Destinazioni'!A:B,2,0),"-")</f>
        <v>Valori non attribuibili</v>
      </c>
      <c r="K109" s="231"/>
      <c r="L109" s="26" t="str">
        <f t="shared" si="3"/>
        <v>PA.VIVALNONATT</v>
      </c>
    </row>
    <row r="110" spans="1:12" x14ac:dyDescent="0.15">
      <c r="A110" s="229" t="s">
        <v>624</v>
      </c>
      <c r="B110" s="230" t="s">
        <v>625</v>
      </c>
      <c r="C110" s="231">
        <v>7875.42</v>
      </c>
      <c r="D110" s="231"/>
      <c r="E110" s="18">
        <f t="shared" si="2"/>
        <v>7875.42</v>
      </c>
      <c r="F110" s="228" t="s">
        <v>169</v>
      </c>
      <c r="G110" s="228" t="s">
        <v>169</v>
      </c>
      <c r="H110" s="157" t="str">
        <f>_xlfn.IFNA(+VLOOKUP(G110,'Legenda Nature'!A:B,2,0),"-")</f>
        <v>Altre riserve, distintamente indicate</v>
      </c>
      <c r="I110" s="228" t="s">
        <v>223</v>
      </c>
      <c r="J110" s="157" t="str">
        <f>_xlfn.IFNA(+VLOOKUP(I110,'Legenda Destinazioni'!A:B,2,0),"-")</f>
        <v>Valori non attribuibili</v>
      </c>
      <c r="K110" s="231"/>
      <c r="L110" s="26" t="str">
        <f t="shared" si="3"/>
        <v>PA.VIVALNONATT</v>
      </c>
    </row>
    <row r="111" spans="1:12" x14ac:dyDescent="0.15">
      <c r="A111" s="229" t="s">
        <v>626</v>
      </c>
      <c r="B111" s="230" t="s">
        <v>627</v>
      </c>
      <c r="C111" s="231">
        <v>2708.95</v>
      </c>
      <c r="D111" s="231"/>
      <c r="E111" s="18">
        <f t="shared" si="2"/>
        <v>2708.95</v>
      </c>
      <c r="F111" s="228" t="s">
        <v>169</v>
      </c>
      <c r="G111" s="228" t="s">
        <v>169</v>
      </c>
      <c r="H111" s="157" t="str">
        <f>_xlfn.IFNA(+VLOOKUP(G111,'Legenda Nature'!A:B,2,0),"-")</f>
        <v>Altre riserve, distintamente indicate</v>
      </c>
      <c r="I111" s="228" t="s">
        <v>223</v>
      </c>
      <c r="J111" s="157" t="str">
        <f>_xlfn.IFNA(+VLOOKUP(I111,'Legenda Destinazioni'!A:B,2,0),"-")</f>
        <v>Valori non attribuibili</v>
      </c>
      <c r="K111" s="231"/>
      <c r="L111" s="26" t="str">
        <f t="shared" si="3"/>
        <v>PA.VIVALNONATT</v>
      </c>
    </row>
    <row r="112" spans="1:12" x14ac:dyDescent="0.15">
      <c r="A112" s="229" t="s">
        <v>628</v>
      </c>
      <c r="B112" s="230" t="s">
        <v>629</v>
      </c>
      <c r="C112" s="231">
        <v>795.3</v>
      </c>
      <c r="D112" s="231"/>
      <c r="E112" s="18">
        <f t="shared" si="2"/>
        <v>795.3</v>
      </c>
      <c r="F112" s="228" t="s">
        <v>169</v>
      </c>
      <c r="G112" s="228" t="s">
        <v>169</v>
      </c>
      <c r="H112" s="157" t="str">
        <f>_xlfn.IFNA(+VLOOKUP(G112,'Legenda Nature'!A:B,2,0),"-")</f>
        <v>Altre riserve, distintamente indicate</v>
      </c>
      <c r="I112" s="228" t="s">
        <v>223</v>
      </c>
      <c r="J112" s="157" t="str">
        <f>_xlfn.IFNA(+VLOOKUP(I112,'Legenda Destinazioni'!A:B,2,0),"-")</f>
        <v>Valori non attribuibili</v>
      </c>
      <c r="K112" s="231"/>
      <c r="L112" s="26" t="str">
        <f t="shared" si="3"/>
        <v>PA.VIVALNONATT</v>
      </c>
    </row>
    <row r="113" spans="1:12" x14ac:dyDescent="0.15">
      <c r="A113" s="229" t="s">
        <v>630</v>
      </c>
      <c r="B113" s="230" t="s">
        <v>631</v>
      </c>
      <c r="C113" s="231">
        <v>1063.78</v>
      </c>
      <c r="D113" s="231"/>
      <c r="E113" s="18">
        <f t="shared" si="2"/>
        <v>1063.78</v>
      </c>
      <c r="F113" s="228" t="s">
        <v>169</v>
      </c>
      <c r="G113" s="228" t="s">
        <v>169</v>
      </c>
      <c r="H113" s="157" t="str">
        <f>_xlfn.IFNA(+VLOOKUP(G113,'Legenda Nature'!A:B,2,0),"-")</f>
        <v>Altre riserve, distintamente indicate</v>
      </c>
      <c r="I113" s="228" t="s">
        <v>223</v>
      </c>
      <c r="J113" s="157" t="str">
        <f>_xlfn.IFNA(+VLOOKUP(I113,'Legenda Destinazioni'!A:B,2,0),"-")</f>
        <v>Valori non attribuibili</v>
      </c>
      <c r="K113" s="231"/>
      <c r="L113" s="26" t="str">
        <f t="shared" si="3"/>
        <v>PA.VIVALNONATT</v>
      </c>
    </row>
    <row r="114" spans="1:12" x14ac:dyDescent="0.15">
      <c r="A114" s="229" t="s">
        <v>632</v>
      </c>
      <c r="B114" s="230" t="s">
        <v>633</v>
      </c>
      <c r="C114" s="231">
        <v>4127.21</v>
      </c>
      <c r="D114" s="231"/>
      <c r="E114" s="18">
        <f t="shared" si="2"/>
        <v>4127.21</v>
      </c>
      <c r="F114" s="228" t="s">
        <v>169</v>
      </c>
      <c r="G114" s="228" t="s">
        <v>169</v>
      </c>
      <c r="H114" s="157" t="str">
        <f>_xlfn.IFNA(+VLOOKUP(G114,'Legenda Nature'!A:B,2,0),"-")</f>
        <v>Altre riserve, distintamente indicate</v>
      </c>
      <c r="I114" s="228" t="s">
        <v>223</v>
      </c>
      <c r="J114" s="157" t="str">
        <f>_xlfn.IFNA(+VLOOKUP(I114,'Legenda Destinazioni'!A:B,2,0),"-")</f>
        <v>Valori non attribuibili</v>
      </c>
      <c r="K114" s="231"/>
      <c r="L114" s="26" t="str">
        <f t="shared" si="3"/>
        <v>PA.VIVALNONATT</v>
      </c>
    </row>
    <row r="115" spans="1:12" x14ac:dyDescent="0.15">
      <c r="A115" s="229" t="s">
        <v>634</v>
      </c>
      <c r="B115" s="230" t="s">
        <v>635</v>
      </c>
      <c r="C115" s="231">
        <v>3350.2</v>
      </c>
      <c r="D115" s="231"/>
      <c r="E115" s="18">
        <f t="shared" si="2"/>
        <v>3350.2</v>
      </c>
      <c r="F115" s="228" t="s">
        <v>169</v>
      </c>
      <c r="G115" s="228" t="s">
        <v>169</v>
      </c>
      <c r="H115" s="157" t="str">
        <f>_xlfn.IFNA(+VLOOKUP(G115,'Legenda Nature'!A:B,2,0),"-")</f>
        <v>Altre riserve, distintamente indicate</v>
      </c>
      <c r="I115" s="228" t="s">
        <v>223</v>
      </c>
      <c r="J115" s="157" t="str">
        <f>_xlfn.IFNA(+VLOOKUP(I115,'Legenda Destinazioni'!A:B,2,0),"-")</f>
        <v>Valori non attribuibili</v>
      </c>
      <c r="K115" s="231"/>
      <c r="L115" s="26" t="str">
        <f t="shared" si="3"/>
        <v>PA.VIVALNONATT</v>
      </c>
    </row>
    <row r="116" spans="1:12" x14ac:dyDescent="0.15">
      <c r="A116" s="229" t="s">
        <v>636</v>
      </c>
      <c r="B116" s="230" t="s">
        <v>637</v>
      </c>
      <c r="C116" s="231">
        <v>1962.09</v>
      </c>
      <c r="D116" s="231"/>
      <c r="E116" s="18">
        <f t="shared" si="2"/>
        <v>1962.09</v>
      </c>
      <c r="F116" s="228" t="s">
        <v>169</v>
      </c>
      <c r="G116" s="228" t="s">
        <v>169</v>
      </c>
      <c r="H116" s="157" t="str">
        <f>_xlfn.IFNA(+VLOOKUP(G116,'Legenda Nature'!A:B,2,0),"-")</f>
        <v>Altre riserve, distintamente indicate</v>
      </c>
      <c r="I116" s="228" t="s">
        <v>223</v>
      </c>
      <c r="J116" s="157" t="str">
        <f>_xlfn.IFNA(+VLOOKUP(I116,'Legenda Destinazioni'!A:B,2,0),"-")</f>
        <v>Valori non attribuibili</v>
      </c>
      <c r="K116" s="231"/>
      <c r="L116" s="26" t="str">
        <f t="shared" si="3"/>
        <v>PA.VIVALNONATT</v>
      </c>
    </row>
    <row r="117" spans="1:12" x14ac:dyDescent="0.15">
      <c r="A117" s="229" t="s">
        <v>638</v>
      </c>
      <c r="B117" s="230" t="s">
        <v>639</v>
      </c>
      <c r="C117" s="231">
        <v>16486.46</v>
      </c>
      <c r="D117" s="231"/>
      <c r="E117" s="18">
        <f t="shared" si="2"/>
        <v>16486.46</v>
      </c>
      <c r="F117" s="228" t="s">
        <v>169</v>
      </c>
      <c r="G117" s="228" t="s">
        <v>169</v>
      </c>
      <c r="H117" s="157" t="str">
        <f>_xlfn.IFNA(+VLOOKUP(G117,'Legenda Nature'!A:B,2,0),"-")</f>
        <v>Altre riserve, distintamente indicate</v>
      </c>
      <c r="I117" s="228" t="s">
        <v>223</v>
      </c>
      <c r="J117" s="157" t="str">
        <f>_xlfn.IFNA(+VLOOKUP(I117,'Legenda Destinazioni'!A:B,2,0),"-")</f>
        <v>Valori non attribuibili</v>
      </c>
      <c r="K117" s="231"/>
      <c r="L117" s="26" t="str">
        <f t="shared" si="3"/>
        <v>PA.VIVALNONATT</v>
      </c>
    </row>
    <row r="118" spans="1:12" x14ac:dyDescent="0.15">
      <c r="A118" s="229" t="s">
        <v>640</v>
      </c>
      <c r="B118" s="230" t="s">
        <v>641</v>
      </c>
      <c r="C118" s="231">
        <v>2349.21</v>
      </c>
      <c r="D118" s="231"/>
      <c r="E118" s="18">
        <f t="shared" si="2"/>
        <v>2349.21</v>
      </c>
      <c r="F118" s="228" t="s">
        <v>169</v>
      </c>
      <c r="G118" s="228" t="s">
        <v>169</v>
      </c>
      <c r="H118" s="157" t="str">
        <f>_xlfn.IFNA(+VLOOKUP(G118,'Legenda Nature'!A:B,2,0),"-")</f>
        <v>Altre riserve, distintamente indicate</v>
      </c>
      <c r="I118" s="228" t="s">
        <v>223</v>
      </c>
      <c r="J118" s="157" t="str">
        <f>_xlfn.IFNA(+VLOOKUP(I118,'Legenda Destinazioni'!A:B,2,0),"-")</f>
        <v>Valori non attribuibili</v>
      </c>
      <c r="K118" s="231"/>
      <c r="L118" s="26" t="str">
        <f t="shared" si="3"/>
        <v>PA.VIVALNONATT</v>
      </c>
    </row>
    <row r="119" spans="1:12" x14ac:dyDescent="0.15">
      <c r="A119" s="229" t="s">
        <v>642</v>
      </c>
      <c r="B119" s="230" t="s">
        <v>643</v>
      </c>
      <c r="C119" s="231">
        <v>5909.76</v>
      </c>
      <c r="D119" s="231"/>
      <c r="E119" s="18">
        <f t="shared" si="2"/>
        <v>5909.76</v>
      </c>
      <c r="F119" s="228" t="s">
        <v>169</v>
      </c>
      <c r="G119" s="228" t="s">
        <v>169</v>
      </c>
      <c r="H119" s="157" t="str">
        <f>_xlfn.IFNA(+VLOOKUP(G119,'Legenda Nature'!A:B,2,0),"-")</f>
        <v>Altre riserve, distintamente indicate</v>
      </c>
      <c r="I119" s="228" t="s">
        <v>223</v>
      </c>
      <c r="J119" s="157" t="str">
        <f>_xlfn.IFNA(+VLOOKUP(I119,'Legenda Destinazioni'!A:B,2,0),"-")</f>
        <v>Valori non attribuibili</v>
      </c>
      <c r="K119" s="231"/>
      <c r="L119" s="26" t="str">
        <f t="shared" si="3"/>
        <v>PA.VIVALNONATT</v>
      </c>
    </row>
    <row r="120" spans="1:12" x14ac:dyDescent="0.15">
      <c r="A120" s="229" t="s">
        <v>644</v>
      </c>
      <c r="B120" s="230" t="s">
        <v>645</v>
      </c>
      <c r="C120" s="231">
        <v>437.69</v>
      </c>
      <c r="D120" s="231"/>
      <c r="E120" s="18">
        <f t="shared" si="2"/>
        <v>437.69</v>
      </c>
      <c r="F120" s="228" t="s">
        <v>169</v>
      </c>
      <c r="G120" s="228" t="s">
        <v>169</v>
      </c>
      <c r="H120" s="157" t="str">
        <f>_xlfn.IFNA(+VLOOKUP(G120,'Legenda Nature'!A:B,2,0),"-")</f>
        <v>Altre riserve, distintamente indicate</v>
      </c>
      <c r="I120" s="228" t="s">
        <v>223</v>
      </c>
      <c r="J120" s="157" t="str">
        <f>_xlfn.IFNA(+VLOOKUP(I120,'Legenda Destinazioni'!A:B,2,0),"-")</f>
        <v>Valori non attribuibili</v>
      </c>
      <c r="K120" s="231"/>
      <c r="L120" s="26" t="str">
        <f t="shared" si="3"/>
        <v>PA.VIVALNONATT</v>
      </c>
    </row>
    <row r="121" spans="1:12" x14ac:dyDescent="0.15">
      <c r="A121" s="229" t="s">
        <v>646</v>
      </c>
      <c r="B121" s="230" t="s">
        <v>647</v>
      </c>
      <c r="C121" s="231">
        <v>20973</v>
      </c>
      <c r="D121" s="231"/>
      <c r="E121" s="18">
        <f t="shared" si="2"/>
        <v>20973</v>
      </c>
      <c r="F121" s="228" t="s">
        <v>169</v>
      </c>
      <c r="G121" s="228" t="s">
        <v>169</v>
      </c>
      <c r="H121" s="157" t="str">
        <f>_xlfn.IFNA(+VLOOKUP(G121,'Legenda Nature'!A:B,2,0),"-")</f>
        <v>Altre riserve, distintamente indicate</v>
      </c>
      <c r="I121" s="228" t="s">
        <v>223</v>
      </c>
      <c r="J121" s="157" t="str">
        <f>_xlfn.IFNA(+VLOOKUP(I121,'Legenda Destinazioni'!A:B,2,0),"-")</f>
        <v>Valori non attribuibili</v>
      </c>
      <c r="K121" s="231"/>
      <c r="L121" s="26" t="str">
        <f t="shared" si="3"/>
        <v>PA.VIVALNONATT</v>
      </c>
    </row>
    <row r="122" spans="1:12" x14ac:dyDescent="0.15">
      <c r="A122" s="229" t="s">
        <v>648</v>
      </c>
      <c r="B122" s="230" t="s">
        <v>649</v>
      </c>
      <c r="C122" s="231">
        <v>26403</v>
      </c>
      <c r="D122" s="231"/>
      <c r="E122" s="18">
        <f t="shared" si="2"/>
        <v>26403</v>
      </c>
      <c r="F122" s="228" t="s">
        <v>169</v>
      </c>
      <c r="G122" s="228" t="s">
        <v>169</v>
      </c>
      <c r="H122" s="157" t="str">
        <f>_xlfn.IFNA(+VLOOKUP(G122,'Legenda Nature'!A:B,2,0),"-")</f>
        <v>Altre riserve, distintamente indicate</v>
      </c>
      <c r="I122" s="228" t="s">
        <v>223</v>
      </c>
      <c r="J122" s="157" t="str">
        <f>_xlfn.IFNA(+VLOOKUP(I122,'Legenda Destinazioni'!A:B,2,0),"-")</f>
        <v>Valori non attribuibili</v>
      </c>
      <c r="K122" s="231"/>
      <c r="L122" s="26" t="str">
        <f t="shared" si="3"/>
        <v>PA.VIVALNONATT</v>
      </c>
    </row>
    <row r="123" spans="1:12" x14ac:dyDescent="0.15">
      <c r="A123" s="229" t="s">
        <v>650</v>
      </c>
      <c r="B123" s="230" t="s">
        <v>651</v>
      </c>
      <c r="C123" s="231">
        <v>45.22</v>
      </c>
      <c r="D123" s="231"/>
      <c r="E123" s="18">
        <f t="shared" si="2"/>
        <v>45.22</v>
      </c>
      <c r="F123" s="228" t="s">
        <v>169</v>
      </c>
      <c r="G123" s="228" t="s">
        <v>169</v>
      </c>
      <c r="H123" s="157" t="str">
        <f>_xlfn.IFNA(+VLOOKUP(G123,'Legenda Nature'!A:B,2,0),"-")</f>
        <v>Altre riserve, distintamente indicate</v>
      </c>
      <c r="I123" s="228" t="s">
        <v>223</v>
      </c>
      <c r="J123" s="157" t="str">
        <f>_xlfn.IFNA(+VLOOKUP(I123,'Legenda Destinazioni'!A:B,2,0),"-")</f>
        <v>Valori non attribuibili</v>
      </c>
      <c r="K123" s="231"/>
      <c r="L123" s="26" t="str">
        <f t="shared" si="3"/>
        <v>PA.VIVALNONATT</v>
      </c>
    </row>
    <row r="124" spans="1:12" x14ac:dyDescent="0.15">
      <c r="A124" s="229" t="s">
        <v>652</v>
      </c>
      <c r="B124" s="230" t="s">
        <v>653</v>
      </c>
      <c r="C124" s="231">
        <v>8353.15</v>
      </c>
      <c r="D124" s="231"/>
      <c r="E124" s="18">
        <f t="shared" si="2"/>
        <v>8353.15</v>
      </c>
      <c r="F124" s="228" t="s">
        <v>169</v>
      </c>
      <c r="G124" s="228" t="s">
        <v>169</v>
      </c>
      <c r="H124" s="157" t="str">
        <f>_xlfn.IFNA(+VLOOKUP(G124,'Legenda Nature'!A:B,2,0),"-")</f>
        <v>Altre riserve, distintamente indicate</v>
      </c>
      <c r="I124" s="228" t="s">
        <v>223</v>
      </c>
      <c r="J124" s="157" t="str">
        <f>_xlfn.IFNA(+VLOOKUP(I124,'Legenda Destinazioni'!A:B,2,0),"-")</f>
        <v>Valori non attribuibili</v>
      </c>
      <c r="K124" s="231"/>
      <c r="L124" s="26" t="str">
        <f t="shared" si="3"/>
        <v>PA.VIVALNONATT</v>
      </c>
    </row>
    <row r="125" spans="1:12" x14ac:dyDescent="0.15">
      <c r="A125" s="229" t="s">
        <v>654</v>
      </c>
      <c r="B125" s="230" t="s">
        <v>655</v>
      </c>
      <c r="C125" s="231">
        <v>632000.6</v>
      </c>
      <c r="D125" s="231"/>
      <c r="E125" s="18">
        <f t="shared" si="2"/>
        <v>632000.6</v>
      </c>
      <c r="F125" s="228" t="s">
        <v>169</v>
      </c>
      <c r="G125" s="228" t="s">
        <v>169</v>
      </c>
      <c r="H125" s="157" t="str">
        <f>_xlfn.IFNA(+VLOOKUP(G125,'Legenda Nature'!A:B,2,0),"-")</f>
        <v>Altre riserve, distintamente indicate</v>
      </c>
      <c r="I125" s="228" t="s">
        <v>223</v>
      </c>
      <c r="J125" s="157" t="str">
        <f>_xlfn.IFNA(+VLOOKUP(I125,'Legenda Destinazioni'!A:B,2,0),"-")</f>
        <v>Valori non attribuibili</v>
      </c>
      <c r="K125" s="231"/>
      <c r="L125" s="26" t="str">
        <f t="shared" si="3"/>
        <v>PA.VIVALNONATT</v>
      </c>
    </row>
    <row r="126" spans="1:12" x14ac:dyDescent="0.15">
      <c r="A126" s="229" t="s">
        <v>656</v>
      </c>
      <c r="B126" s="230" t="s">
        <v>657</v>
      </c>
      <c r="C126" s="231">
        <v>780872.98</v>
      </c>
      <c r="D126" s="231"/>
      <c r="E126" s="18">
        <f t="shared" si="2"/>
        <v>780872.98</v>
      </c>
      <c r="F126" s="228" t="s">
        <v>169</v>
      </c>
      <c r="G126" s="228" t="s">
        <v>169</v>
      </c>
      <c r="H126" s="157" t="str">
        <f>_xlfn.IFNA(+VLOOKUP(G126,'Legenda Nature'!A:B,2,0),"-")</f>
        <v>Altre riserve, distintamente indicate</v>
      </c>
      <c r="I126" s="228" t="s">
        <v>223</v>
      </c>
      <c r="J126" s="157" t="str">
        <f>_xlfn.IFNA(+VLOOKUP(I126,'Legenda Destinazioni'!A:B,2,0),"-")</f>
        <v>Valori non attribuibili</v>
      </c>
      <c r="K126" s="231"/>
      <c r="L126" s="26" t="str">
        <f t="shared" si="3"/>
        <v>PA.VIVALNONATT</v>
      </c>
    </row>
    <row r="127" spans="1:12" x14ac:dyDescent="0.15">
      <c r="A127" s="229" t="s">
        <v>658</v>
      </c>
      <c r="B127" s="230" t="s">
        <v>659</v>
      </c>
      <c r="C127" s="231">
        <v>1062080.03</v>
      </c>
      <c r="D127" s="231"/>
      <c r="E127" s="18">
        <f t="shared" si="2"/>
        <v>1062080.03</v>
      </c>
      <c r="F127" s="228" t="s">
        <v>169</v>
      </c>
      <c r="G127" s="228" t="s">
        <v>169</v>
      </c>
      <c r="H127" s="157" t="str">
        <f>_xlfn.IFNA(+VLOOKUP(G127,'Legenda Nature'!A:B,2,0),"-")</f>
        <v>Altre riserve, distintamente indicate</v>
      </c>
      <c r="I127" s="228" t="s">
        <v>223</v>
      </c>
      <c r="J127" s="157" t="str">
        <f>_xlfn.IFNA(+VLOOKUP(I127,'Legenda Destinazioni'!A:B,2,0),"-")</f>
        <v>Valori non attribuibili</v>
      </c>
      <c r="K127" s="231"/>
      <c r="L127" s="26" t="str">
        <f t="shared" si="3"/>
        <v>PA.VIVALNONATT</v>
      </c>
    </row>
    <row r="128" spans="1:12" x14ac:dyDescent="0.15">
      <c r="A128" s="229" t="s">
        <v>660</v>
      </c>
      <c r="B128" s="230" t="s">
        <v>661</v>
      </c>
      <c r="C128" s="231">
        <v>4083.5</v>
      </c>
      <c r="D128" s="231"/>
      <c r="E128" s="18">
        <f t="shared" si="2"/>
        <v>4083.5</v>
      </c>
      <c r="F128" s="228" t="s">
        <v>169</v>
      </c>
      <c r="G128" s="228" t="s">
        <v>169</v>
      </c>
      <c r="H128" s="157" t="str">
        <f>_xlfn.IFNA(+VLOOKUP(G128,'Legenda Nature'!A:B,2,0),"-")</f>
        <v>Altre riserve, distintamente indicate</v>
      </c>
      <c r="I128" s="228" t="s">
        <v>223</v>
      </c>
      <c r="J128" s="157" t="str">
        <f>_xlfn.IFNA(+VLOOKUP(I128,'Legenda Destinazioni'!A:B,2,0),"-")</f>
        <v>Valori non attribuibili</v>
      </c>
      <c r="K128" s="231"/>
      <c r="L128" s="26" t="str">
        <f t="shared" si="3"/>
        <v>PA.VIVALNONATT</v>
      </c>
    </row>
    <row r="129" spans="1:12" x14ac:dyDescent="0.15">
      <c r="A129" s="229" t="s">
        <v>662</v>
      </c>
      <c r="B129" s="230" t="s">
        <v>663</v>
      </c>
      <c r="C129" s="231">
        <v>8295.68</v>
      </c>
      <c r="D129" s="231"/>
      <c r="E129" s="18">
        <f t="shared" si="2"/>
        <v>8295.68</v>
      </c>
      <c r="F129" s="228" t="s">
        <v>169</v>
      </c>
      <c r="G129" s="228" t="s">
        <v>169</v>
      </c>
      <c r="H129" s="157" t="str">
        <f>_xlfn.IFNA(+VLOOKUP(G129,'Legenda Nature'!A:B,2,0),"-")</f>
        <v>Altre riserve, distintamente indicate</v>
      </c>
      <c r="I129" s="228" t="s">
        <v>223</v>
      </c>
      <c r="J129" s="157" t="str">
        <f>_xlfn.IFNA(+VLOOKUP(I129,'Legenda Destinazioni'!A:B,2,0),"-")</f>
        <v>Valori non attribuibili</v>
      </c>
      <c r="K129" s="231"/>
      <c r="L129" s="26" t="str">
        <f t="shared" si="3"/>
        <v>PA.VIVALNONATT</v>
      </c>
    </row>
    <row r="130" spans="1:12" x14ac:dyDescent="0.15">
      <c r="A130" s="229" t="s">
        <v>664</v>
      </c>
      <c r="B130" s="230" t="s">
        <v>665</v>
      </c>
      <c r="C130" s="231">
        <v>347749.1</v>
      </c>
      <c r="D130" s="231"/>
      <c r="E130" s="18">
        <f t="shared" si="2"/>
        <v>347749.1</v>
      </c>
      <c r="F130" s="228" t="s">
        <v>169</v>
      </c>
      <c r="G130" s="228" t="s">
        <v>169</v>
      </c>
      <c r="H130" s="157" t="str">
        <f>_xlfn.IFNA(+VLOOKUP(G130,'Legenda Nature'!A:B,2,0),"-")</f>
        <v>Altre riserve, distintamente indicate</v>
      </c>
      <c r="I130" s="228" t="s">
        <v>223</v>
      </c>
      <c r="J130" s="157" t="str">
        <f>_xlfn.IFNA(+VLOOKUP(I130,'Legenda Destinazioni'!A:B,2,0),"-")</f>
        <v>Valori non attribuibili</v>
      </c>
      <c r="K130" s="231"/>
      <c r="L130" s="26" t="str">
        <f t="shared" si="3"/>
        <v>PA.VIVALNONATT</v>
      </c>
    </row>
    <row r="131" spans="1:12" x14ac:dyDescent="0.15">
      <c r="A131" s="229" t="s">
        <v>666</v>
      </c>
      <c r="B131" s="230" t="s">
        <v>667</v>
      </c>
      <c r="C131" s="231">
        <v>249067.48</v>
      </c>
      <c r="D131" s="231"/>
      <c r="E131" s="18">
        <f t="shared" ref="E131:E195" si="4">+D131+C131</f>
        <v>249067.48</v>
      </c>
      <c r="F131" s="228" t="s">
        <v>169</v>
      </c>
      <c r="G131" s="228" t="s">
        <v>169</v>
      </c>
      <c r="H131" s="157" t="str">
        <f>_xlfn.IFNA(+VLOOKUP(G131,'Legenda Nature'!A:B,2,0),"-")</f>
        <v>Altre riserve, distintamente indicate</v>
      </c>
      <c r="I131" s="228" t="s">
        <v>223</v>
      </c>
      <c r="J131" s="157" t="str">
        <f>_xlfn.IFNA(+VLOOKUP(I131,'Legenda Destinazioni'!A:B,2,0),"-")</f>
        <v>Valori non attribuibili</v>
      </c>
      <c r="K131" s="231"/>
      <c r="L131" s="26" t="str">
        <f t="shared" ref="L131:L195" si="5">+G131&amp;I131</f>
        <v>PA.VIVALNONATT</v>
      </c>
    </row>
    <row r="132" spans="1:12" x14ac:dyDescent="0.15">
      <c r="A132" s="229" t="s">
        <v>668</v>
      </c>
      <c r="B132" s="230" t="s">
        <v>669</v>
      </c>
      <c r="C132" s="231">
        <v>1098.46</v>
      </c>
      <c r="D132" s="231"/>
      <c r="E132" s="18">
        <f t="shared" si="4"/>
        <v>1098.46</v>
      </c>
      <c r="F132" s="228" t="s">
        <v>169</v>
      </c>
      <c r="G132" s="228" t="s">
        <v>169</v>
      </c>
      <c r="H132" s="157" t="str">
        <f>_xlfn.IFNA(+VLOOKUP(G132,'Legenda Nature'!A:B,2,0),"-")</f>
        <v>Altre riserve, distintamente indicate</v>
      </c>
      <c r="I132" s="228" t="s">
        <v>223</v>
      </c>
      <c r="J132" s="157" t="str">
        <f>_xlfn.IFNA(+VLOOKUP(I132,'Legenda Destinazioni'!A:B,2,0),"-")</f>
        <v>Valori non attribuibili</v>
      </c>
      <c r="K132" s="231"/>
      <c r="L132" s="26" t="str">
        <f t="shared" si="5"/>
        <v>PA.VIVALNONATT</v>
      </c>
    </row>
    <row r="133" spans="1:12" x14ac:dyDescent="0.15">
      <c r="A133" s="229" t="s">
        <v>670</v>
      </c>
      <c r="B133" s="230" t="s">
        <v>671</v>
      </c>
      <c r="C133" s="231">
        <v>618.24</v>
      </c>
      <c r="D133" s="231"/>
      <c r="E133" s="18">
        <f t="shared" si="4"/>
        <v>618.24</v>
      </c>
      <c r="F133" s="228" t="s">
        <v>169</v>
      </c>
      <c r="G133" s="228" t="s">
        <v>169</v>
      </c>
      <c r="H133" s="157" t="str">
        <f>_xlfn.IFNA(+VLOOKUP(G133,'Legenda Nature'!A:B,2,0),"-")</f>
        <v>Altre riserve, distintamente indicate</v>
      </c>
      <c r="I133" s="228" t="s">
        <v>223</v>
      </c>
      <c r="J133" s="157" t="str">
        <f>_xlfn.IFNA(+VLOOKUP(I133,'Legenda Destinazioni'!A:B,2,0),"-")</f>
        <v>Valori non attribuibili</v>
      </c>
      <c r="K133" s="231"/>
      <c r="L133" s="26" t="str">
        <f t="shared" si="5"/>
        <v>PA.VIVALNONATT</v>
      </c>
    </row>
    <row r="134" spans="1:12" x14ac:dyDescent="0.15">
      <c r="A134" s="229" t="s">
        <v>672</v>
      </c>
      <c r="B134" s="230" t="s">
        <v>673</v>
      </c>
      <c r="C134" s="231">
        <v>301.79000000000002</v>
      </c>
      <c r="D134" s="231"/>
      <c r="E134" s="18">
        <f t="shared" si="4"/>
        <v>301.79000000000002</v>
      </c>
      <c r="F134" s="228" t="s">
        <v>169</v>
      </c>
      <c r="G134" s="228" t="s">
        <v>169</v>
      </c>
      <c r="H134" s="157" t="str">
        <f>_xlfn.IFNA(+VLOOKUP(G134,'Legenda Nature'!A:B,2,0),"-")</f>
        <v>Altre riserve, distintamente indicate</v>
      </c>
      <c r="I134" s="228" t="s">
        <v>223</v>
      </c>
      <c r="J134" s="157" t="str">
        <f>_xlfn.IFNA(+VLOOKUP(I134,'Legenda Destinazioni'!A:B,2,0),"-")</f>
        <v>Valori non attribuibili</v>
      </c>
      <c r="K134" s="231"/>
      <c r="L134" s="26" t="str">
        <f t="shared" si="5"/>
        <v>PA.VIVALNONATT</v>
      </c>
    </row>
    <row r="135" spans="1:12" x14ac:dyDescent="0.15">
      <c r="A135" s="229" t="s">
        <v>674</v>
      </c>
      <c r="B135" s="230" t="s">
        <v>675</v>
      </c>
      <c r="C135" s="231">
        <v>2.4</v>
      </c>
      <c r="D135" s="231"/>
      <c r="E135" s="18">
        <f t="shared" si="4"/>
        <v>2.4</v>
      </c>
      <c r="F135" s="228" t="s">
        <v>169</v>
      </c>
      <c r="G135" s="228" t="s">
        <v>169</v>
      </c>
      <c r="H135" s="157" t="str">
        <f>_xlfn.IFNA(+VLOOKUP(G135,'Legenda Nature'!A:B,2,0),"-")</f>
        <v>Altre riserve, distintamente indicate</v>
      </c>
      <c r="I135" s="228" t="s">
        <v>223</v>
      </c>
      <c r="J135" s="157" t="str">
        <f>_xlfn.IFNA(+VLOOKUP(I135,'Legenda Destinazioni'!A:B,2,0),"-")</f>
        <v>Valori non attribuibili</v>
      </c>
      <c r="K135" s="231"/>
      <c r="L135" s="26" t="str">
        <f t="shared" si="5"/>
        <v>PA.VIVALNONATT</v>
      </c>
    </row>
    <row r="136" spans="1:12" x14ac:dyDescent="0.15">
      <c r="A136" s="229" t="s">
        <v>676</v>
      </c>
      <c r="B136" s="230" t="s">
        <v>677</v>
      </c>
      <c r="C136" s="231">
        <v>588.33000000000004</v>
      </c>
      <c r="D136" s="231"/>
      <c r="E136" s="18">
        <f t="shared" si="4"/>
        <v>588.33000000000004</v>
      </c>
      <c r="F136" s="228" t="s">
        <v>169</v>
      </c>
      <c r="G136" s="228" t="s">
        <v>169</v>
      </c>
      <c r="H136" s="157" t="str">
        <f>_xlfn.IFNA(+VLOOKUP(G136,'Legenda Nature'!A:B,2,0),"-")</f>
        <v>Altre riserve, distintamente indicate</v>
      </c>
      <c r="I136" s="228" t="s">
        <v>223</v>
      </c>
      <c r="J136" s="157" t="str">
        <f>_xlfn.IFNA(+VLOOKUP(I136,'Legenda Destinazioni'!A:B,2,0),"-")</f>
        <v>Valori non attribuibili</v>
      </c>
      <c r="K136" s="231"/>
      <c r="L136" s="26" t="str">
        <f t="shared" si="5"/>
        <v>PA.VIVALNONATT</v>
      </c>
    </row>
    <row r="137" spans="1:12" x14ac:dyDescent="0.15">
      <c r="A137" s="229" t="s">
        <v>678</v>
      </c>
      <c r="B137" s="230" t="s">
        <v>679</v>
      </c>
      <c r="C137" s="231">
        <v>721.08</v>
      </c>
      <c r="D137" s="231"/>
      <c r="E137" s="18">
        <f t="shared" si="4"/>
        <v>721.08</v>
      </c>
      <c r="F137" s="228" t="s">
        <v>169</v>
      </c>
      <c r="G137" s="228" t="s">
        <v>169</v>
      </c>
      <c r="H137" s="157" t="str">
        <f>_xlfn.IFNA(+VLOOKUP(G137,'Legenda Nature'!A:B,2,0),"-")</f>
        <v>Altre riserve, distintamente indicate</v>
      </c>
      <c r="I137" s="228" t="s">
        <v>223</v>
      </c>
      <c r="J137" s="157" t="str">
        <f>_xlfn.IFNA(+VLOOKUP(I137,'Legenda Destinazioni'!A:B,2,0),"-")</f>
        <v>Valori non attribuibili</v>
      </c>
      <c r="K137" s="231"/>
      <c r="L137" s="26" t="str">
        <f t="shared" si="5"/>
        <v>PA.VIVALNONATT</v>
      </c>
    </row>
    <row r="138" spans="1:12" x14ac:dyDescent="0.15">
      <c r="A138" s="229" t="s">
        <v>680</v>
      </c>
      <c r="B138" s="230" t="s">
        <v>681</v>
      </c>
      <c r="C138" s="231">
        <v>8524.93</v>
      </c>
      <c r="D138" s="231"/>
      <c r="E138" s="18">
        <f t="shared" si="4"/>
        <v>8524.93</v>
      </c>
      <c r="F138" s="228" t="s">
        <v>169</v>
      </c>
      <c r="G138" s="228" t="s">
        <v>169</v>
      </c>
      <c r="H138" s="157" t="str">
        <f>_xlfn.IFNA(+VLOOKUP(G138,'Legenda Nature'!A:B,2,0),"-")</f>
        <v>Altre riserve, distintamente indicate</v>
      </c>
      <c r="I138" s="228" t="s">
        <v>223</v>
      </c>
      <c r="J138" s="157" t="str">
        <f>_xlfn.IFNA(+VLOOKUP(I138,'Legenda Destinazioni'!A:B,2,0),"-")</f>
        <v>Valori non attribuibili</v>
      </c>
      <c r="K138" s="231"/>
      <c r="L138" s="26" t="str">
        <f t="shared" si="5"/>
        <v>PA.VIVALNONATT</v>
      </c>
    </row>
    <row r="139" spans="1:12" x14ac:dyDescent="0.15">
      <c r="A139" s="229" t="s">
        <v>682</v>
      </c>
      <c r="B139" s="230" t="s">
        <v>683</v>
      </c>
      <c r="C139" s="231">
        <v>742.29</v>
      </c>
      <c r="D139" s="231"/>
      <c r="E139" s="18">
        <f t="shared" si="4"/>
        <v>742.29</v>
      </c>
      <c r="F139" s="228" t="s">
        <v>169</v>
      </c>
      <c r="G139" s="228" t="s">
        <v>169</v>
      </c>
      <c r="H139" s="157" t="str">
        <f>_xlfn.IFNA(+VLOOKUP(G139,'Legenda Nature'!A:B,2,0),"-")</f>
        <v>Altre riserve, distintamente indicate</v>
      </c>
      <c r="I139" s="228" t="s">
        <v>223</v>
      </c>
      <c r="J139" s="157" t="str">
        <f>_xlfn.IFNA(+VLOOKUP(I139,'Legenda Destinazioni'!A:B,2,0),"-")</f>
        <v>Valori non attribuibili</v>
      </c>
      <c r="K139" s="231"/>
      <c r="L139" s="26" t="str">
        <f t="shared" si="5"/>
        <v>PA.VIVALNONATT</v>
      </c>
    </row>
    <row r="140" spans="1:12" x14ac:dyDescent="0.15">
      <c r="A140" s="229" t="s">
        <v>684</v>
      </c>
      <c r="B140" s="230" t="s">
        <v>685</v>
      </c>
      <c r="C140" s="231">
        <v>301.44</v>
      </c>
      <c r="D140" s="231"/>
      <c r="E140" s="18">
        <f t="shared" si="4"/>
        <v>301.44</v>
      </c>
      <c r="F140" s="228" t="s">
        <v>169</v>
      </c>
      <c r="G140" s="228" t="s">
        <v>169</v>
      </c>
      <c r="H140" s="157" t="str">
        <f>_xlfn.IFNA(+VLOOKUP(G140,'Legenda Nature'!A:B,2,0),"-")</f>
        <v>Altre riserve, distintamente indicate</v>
      </c>
      <c r="I140" s="228" t="s">
        <v>223</v>
      </c>
      <c r="J140" s="157" t="str">
        <f>_xlfn.IFNA(+VLOOKUP(I140,'Legenda Destinazioni'!A:B,2,0),"-")</f>
        <v>Valori non attribuibili</v>
      </c>
      <c r="K140" s="231"/>
      <c r="L140" s="26" t="str">
        <f t="shared" si="5"/>
        <v>PA.VIVALNONATT</v>
      </c>
    </row>
    <row r="141" spans="1:12" x14ac:dyDescent="0.15">
      <c r="A141" s="229" t="s">
        <v>686</v>
      </c>
      <c r="B141" s="230" t="s">
        <v>687</v>
      </c>
      <c r="C141" s="231">
        <v>57.6</v>
      </c>
      <c r="D141" s="231"/>
      <c r="E141" s="18">
        <f t="shared" si="4"/>
        <v>57.6</v>
      </c>
      <c r="F141" s="228" t="s">
        <v>169</v>
      </c>
      <c r="G141" s="228" t="s">
        <v>169</v>
      </c>
      <c r="H141" s="157" t="str">
        <f>_xlfn.IFNA(+VLOOKUP(G141,'Legenda Nature'!A:B,2,0),"-")</f>
        <v>Altre riserve, distintamente indicate</v>
      </c>
      <c r="I141" s="228" t="s">
        <v>223</v>
      </c>
      <c r="J141" s="157" t="str">
        <f>_xlfn.IFNA(+VLOOKUP(I141,'Legenda Destinazioni'!A:B,2,0),"-")</f>
        <v>Valori non attribuibili</v>
      </c>
      <c r="K141" s="231"/>
      <c r="L141" s="26" t="str">
        <f t="shared" si="5"/>
        <v>PA.VIVALNONATT</v>
      </c>
    </row>
    <row r="142" spans="1:12" x14ac:dyDescent="0.15">
      <c r="A142" s="229" t="s">
        <v>688</v>
      </c>
      <c r="B142" s="230" t="s">
        <v>689</v>
      </c>
      <c r="C142" s="231">
        <v>287.89999999999998</v>
      </c>
      <c r="D142" s="231"/>
      <c r="E142" s="18">
        <f t="shared" si="4"/>
        <v>287.89999999999998</v>
      </c>
      <c r="F142" s="228" t="s">
        <v>169</v>
      </c>
      <c r="G142" s="228" t="s">
        <v>169</v>
      </c>
      <c r="H142" s="157" t="str">
        <f>_xlfn.IFNA(+VLOOKUP(G142,'Legenda Nature'!A:B,2,0),"-")</f>
        <v>Altre riserve, distintamente indicate</v>
      </c>
      <c r="I142" s="228" t="s">
        <v>223</v>
      </c>
      <c r="J142" s="157" t="str">
        <f>_xlfn.IFNA(+VLOOKUP(I142,'Legenda Destinazioni'!A:B,2,0),"-")</f>
        <v>Valori non attribuibili</v>
      </c>
      <c r="K142" s="231"/>
      <c r="L142" s="26" t="str">
        <f t="shared" si="5"/>
        <v>PA.VIVALNONATT</v>
      </c>
    </row>
    <row r="143" spans="1:12" x14ac:dyDescent="0.15">
      <c r="A143" s="229" t="s">
        <v>690</v>
      </c>
      <c r="B143" s="230" t="s">
        <v>691</v>
      </c>
      <c r="C143" s="231">
        <v>331.2</v>
      </c>
      <c r="D143" s="231"/>
      <c r="E143" s="18">
        <f t="shared" si="4"/>
        <v>331.2</v>
      </c>
      <c r="F143" s="228" t="s">
        <v>169</v>
      </c>
      <c r="G143" s="228" t="s">
        <v>169</v>
      </c>
      <c r="H143" s="157" t="str">
        <f>_xlfn.IFNA(+VLOOKUP(G143,'Legenda Nature'!A:B,2,0),"-")</f>
        <v>Altre riserve, distintamente indicate</v>
      </c>
      <c r="I143" s="228" t="s">
        <v>223</v>
      </c>
      <c r="J143" s="157" t="str">
        <f>_xlfn.IFNA(+VLOOKUP(I143,'Legenda Destinazioni'!A:B,2,0),"-")</f>
        <v>Valori non attribuibili</v>
      </c>
      <c r="K143" s="231"/>
      <c r="L143" s="26" t="str">
        <f t="shared" si="5"/>
        <v>PA.VIVALNONATT</v>
      </c>
    </row>
    <row r="144" spans="1:12" x14ac:dyDescent="0.15">
      <c r="A144" s="229" t="s">
        <v>692</v>
      </c>
      <c r="B144" s="230" t="s">
        <v>693</v>
      </c>
      <c r="C144" s="231">
        <v>538.75</v>
      </c>
      <c r="D144" s="231"/>
      <c r="E144" s="18">
        <f t="shared" si="4"/>
        <v>538.75</v>
      </c>
      <c r="F144" s="228" t="s">
        <v>169</v>
      </c>
      <c r="G144" s="228" t="s">
        <v>169</v>
      </c>
      <c r="H144" s="157" t="str">
        <f>_xlfn.IFNA(+VLOOKUP(G144,'Legenda Nature'!A:B,2,0),"-")</f>
        <v>Altre riserve, distintamente indicate</v>
      </c>
      <c r="I144" s="228" t="s">
        <v>223</v>
      </c>
      <c r="J144" s="157" t="str">
        <f>_xlfn.IFNA(+VLOOKUP(I144,'Legenda Destinazioni'!A:B,2,0),"-")</f>
        <v>Valori non attribuibili</v>
      </c>
      <c r="K144" s="231"/>
      <c r="L144" s="26" t="str">
        <f t="shared" si="5"/>
        <v>PA.VIVALNONATT</v>
      </c>
    </row>
    <row r="145" spans="1:12" x14ac:dyDescent="0.15">
      <c r="A145" s="229" t="s">
        <v>694</v>
      </c>
      <c r="B145" s="230" t="s">
        <v>695</v>
      </c>
      <c r="C145" s="231">
        <v>2464.27</v>
      </c>
      <c r="D145" s="231"/>
      <c r="E145" s="18">
        <f t="shared" si="4"/>
        <v>2464.27</v>
      </c>
      <c r="F145" s="228" t="s">
        <v>169</v>
      </c>
      <c r="G145" s="228" t="s">
        <v>169</v>
      </c>
      <c r="H145" s="157" t="str">
        <f>_xlfn.IFNA(+VLOOKUP(G145,'Legenda Nature'!A:B,2,0),"-")</f>
        <v>Altre riserve, distintamente indicate</v>
      </c>
      <c r="I145" s="228" t="s">
        <v>223</v>
      </c>
      <c r="J145" s="157" t="str">
        <f>_xlfn.IFNA(+VLOOKUP(I145,'Legenda Destinazioni'!A:B,2,0),"-")</f>
        <v>Valori non attribuibili</v>
      </c>
      <c r="K145" s="231"/>
      <c r="L145" s="26" t="str">
        <f t="shared" si="5"/>
        <v>PA.VIVALNONATT</v>
      </c>
    </row>
    <row r="146" spans="1:12" x14ac:dyDescent="0.15">
      <c r="A146" s="229" t="s">
        <v>696</v>
      </c>
      <c r="B146" s="230" t="s">
        <v>697</v>
      </c>
      <c r="C146" s="231">
        <v>161.68</v>
      </c>
      <c r="D146" s="231"/>
      <c r="E146" s="18">
        <f t="shared" si="4"/>
        <v>161.68</v>
      </c>
      <c r="F146" s="228" t="s">
        <v>169</v>
      </c>
      <c r="G146" s="228" t="s">
        <v>169</v>
      </c>
      <c r="H146" s="157" t="str">
        <f>_xlfn.IFNA(+VLOOKUP(G146,'Legenda Nature'!A:B,2,0),"-")</f>
        <v>Altre riserve, distintamente indicate</v>
      </c>
      <c r="I146" s="228" t="s">
        <v>223</v>
      </c>
      <c r="J146" s="157" t="str">
        <f>_xlfn.IFNA(+VLOOKUP(I146,'Legenda Destinazioni'!A:B,2,0),"-")</f>
        <v>Valori non attribuibili</v>
      </c>
      <c r="K146" s="231"/>
      <c r="L146" s="26" t="str">
        <f t="shared" si="5"/>
        <v>PA.VIVALNONATT</v>
      </c>
    </row>
    <row r="147" spans="1:12" x14ac:dyDescent="0.15">
      <c r="A147" s="229" t="s">
        <v>698</v>
      </c>
      <c r="B147" s="230" t="s">
        <v>699</v>
      </c>
      <c r="C147" s="231">
        <v>23590.69</v>
      </c>
      <c r="D147" s="231"/>
      <c r="E147" s="18">
        <f t="shared" si="4"/>
        <v>23590.69</v>
      </c>
      <c r="F147" s="228" t="s">
        <v>169</v>
      </c>
      <c r="G147" s="228" t="s">
        <v>169</v>
      </c>
      <c r="H147" s="157" t="str">
        <f>_xlfn.IFNA(+VLOOKUP(G147,'Legenda Nature'!A:B,2,0),"-")</f>
        <v>Altre riserve, distintamente indicate</v>
      </c>
      <c r="I147" s="228" t="s">
        <v>223</v>
      </c>
      <c r="J147" s="157" t="str">
        <f>_xlfn.IFNA(+VLOOKUP(I147,'Legenda Destinazioni'!A:B,2,0),"-")</f>
        <v>Valori non attribuibili</v>
      </c>
      <c r="K147" s="231"/>
      <c r="L147" s="26" t="str">
        <f t="shared" si="5"/>
        <v>PA.VIVALNONATT</v>
      </c>
    </row>
    <row r="148" spans="1:12" x14ac:dyDescent="0.15">
      <c r="A148" s="229" t="s">
        <v>700</v>
      </c>
      <c r="B148" s="230" t="s">
        <v>701</v>
      </c>
      <c r="C148" s="231">
        <v>49.2</v>
      </c>
      <c r="D148" s="231"/>
      <c r="E148" s="18">
        <f t="shared" si="4"/>
        <v>49.2</v>
      </c>
      <c r="F148" s="228" t="s">
        <v>169</v>
      </c>
      <c r="G148" s="228" t="s">
        <v>169</v>
      </c>
      <c r="H148" s="157" t="str">
        <f>_xlfn.IFNA(+VLOOKUP(G148,'Legenda Nature'!A:B,2,0),"-")</f>
        <v>Altre riserve, distintamente indicate</v>
      </c>
      <c r="I148" s="228" t="s">
        <v>223</v>
      </c>
      <c r="J148" s="157" t="str">
        <f>_xlfn.IFNA(+VLOOKUP(I148,'Legenda Destinazioni'!A:B,2,0),"-")</f>
        <v>Valori non attribuibili</v>
      </c>
      <c r="K148" s="231"/>
      <c r="L148" s="26" t="str">
        <f t="shared" si="5"/>
        <v>PA.VIVALNONATT</v>
      </c>
    </row>
    <row r="149" spans="1:12" x14ac:dyDescent="0.15">
      <c r="A149" s="229" t="s">
        <v>702</v>
      </c>
      <c r="B149" s="230" t="s">
        <v>703</v>
      </c>
      <c r="C149" s="231">
        <v>4.0999999999999996</v>
      </c>
      <c r="D149" s="231"/>
      <c r="E149" s="18">
        <f t="shared" si="4"/>
        <v>4.0999999999999996</v>
      </c>
      <c r="F149" s="228" t="s">
        <v>169</v>
      </c>
      <c r="G149" s="228" t="s">
        <v>169</v>
      </c>
      <c r="H149" s="157" t="str">
        <f>_xlfn.IFNA(+VLOOKUP(G149,'Legenda Nature'!A:B,2,0),"-")</f>
        <v>Altre riserve, distintamente indicate</v>
      </c>
      <c r="I149" s="228" t="s">
        <v>223</v>
      </c>
      <c r="J149" s="157" t="str">
        <f>_xlfn.IFNA(+VLOOKUP(I149,'Legenda Destinazioni'!A:B,2,0),"-")</f>
        <v>Valori non attribuibili</v>
      </c>
      <c r="K149" s="231"/>
      <c r="L149" s="26" t="str">
        <f t="shared" si="5"/>
        <v>PA.VIVALNONATT</v>
      </c>
    </row>
    <row r="150" spans="1:12" x14ac:dyDescent="0.15">
      <c r="A150" s="229" t="s">
        <v>704</v>
      </c>
      <c r="B150" s="230" t="s">
        <v>705</v>
      </c>
      <c r="C150" s="231">
        <v>781.24</v>
      </c>
      <c r="D150" s="231"/>
      <c r="E150" s="18">
        <f t="shared" si="4"/>
        <v>781.24</v>
      </c>
      <c r="F150" s="228" t="s">
        <v>169</v>
      </c>
      <c r="G150" s="228" t="s">
        <v>169</v>
      </c>
      <c r="H150" s="157" t="str">
        <f>_xlfn.IFNA(+VLOOKUP(G150,'Legenda Nature'!A:B,2,0),"-")</f>
        <v>Altre riserve, distintamente indicate</v>
      </c>
      <c r="I150" s="228" t="s">
        <v>223</v>
      </c>
      <c r="J150" s="157" t="str">
        <f>_xlfn.IFNA(+VLOOKUP(I150,'Legenda Destinazioni'!A:B,2,0),"-")</f>
        <v>Valori non attribuibili</v>
      </c>
      <c r="K150" s="231"/>
      <c r="L150" s="26" t="str">
        <f t="shared" si="5"/>
        <v>PA.VIVALNONATT</v>
      </c>
    </row>
    <row r="151" spans="1:12" x14ac:dyDescent="0.15">
      <c r="A151" s="229" t="s">
        <v>706</v>
      </c>
      <c r="B151" s="230" t="s">
        <v>707</v>
      </c>
      <c r="C151" s="231">
        <v>99.67</v>
      </c>
      <c r="D151" s="231"/>
      <c r="E151" s="18">
        <f t="shared" si="4"/>
        <v>99.67</v>
      </c>
      <c r="F151" s="228" t="s">
        <v>169</v>
      </c>
      <c r="G151" s="228" t="s">
        <v>169</v>
      </c>
      <c r="H151" s="157" t="str">
        <f>_xlfn.IFNA(+VLOOKUP(G151,'Legenda Nature'!A:B,2,0),"-")</f>
        <v>Altre riserve, distintamente indicate</v>
      </c>
      <c r="I151" s="228" t="s">
        <v>223</v>
      </c>
      <c r="J151" s="157" t="str">
        <f>_xlfn.IFNA(+VLOOKUP(I151,'Legenda Destinazioni'!A:B,2,0),"-")</f>
        <v>Valori non attribuibili</v>
      </c>
      <c r="K151" s="231"/>
      <c r="L151" s="26" t="str">
        <f t="shared" si="5"/>
        <v>PA.VIVALNONATT</v>
      </c>
    </row>
    <row r="152" spans="1:12" x14ac:dyDescent="0.15">
      <c r="A152" s="229" t="s">
        <v>708</v>
      </c>
      <c r="B152" s="230" t="s">
        <v>709</v>
      </c>
      <c r="C152" s="231">
        <v>972.53</v>
      </c>
      <c r="D152" s="231"/>
      <c r="E152" s="18">
        <f t="shared" si="4"/>
        <v>972.53</v>
      </c>
      <c r="F152" s="228" t="s">
        <v>169</v>
      </c>
      <c r="G152" s="228" t="s">
        <v>169</v>
      </c>
      <c r="H152" s="157" t="str">
        <f>_xlfn.IFNA(+VLOOKUP(G152,'Legenda Nature'!A:B,2,0),"-")</f>
        <v>Altre riserve, distintamente indicate</v>
      </c>
      <c r="I152" s="228" t="s">
        <v>223</v>
      </c>
      <c r="J152" s="157" t="str">
        <f>_xlfn.IFNA(+VLOOKUP(I152,'Legenda Destinazioni'!A:B,2,0),"-")</f>
        <v>Valori non attribuibili</v>
      </c>
      <c r="K152" s="231"/>
      <c r="L152" s="26" t="str">
        <f t="shared" si="5"/>
        <v>PA.VIVALNONATT</v>
      </c>
    </row>
    <row r="153" spans="1:12" x14ac:dyDescent="0.15">
      <c r="A153" s="229" t="s">
        <v>710</v>
      </c>
      <c r="B153" s="230" t="s">
        <v>711</v>
      </c>
      <c r="C153" s="231">
        <v>34067.769999999997</v>
      </c>
      <c r="D153" s="231"/>
      <c r="E153" s="18">
        <f t="shared" si="4"/>
        <v>34067.769999999997</v>
      </c>
      <c r="F153" s="228" t="s">
        <v>169</v>
      </c>
      <c r="G153" s="228" t="s">
        <v>169</v>
      </c>
      <c r="H153" s="157" t="str">
        <f>_xlfn.IFNA(+VLOOKUP(G153,'Legenda Nature'!A:B,2,0),"-")</f>
        <v>Altre riserve, distintamente indicate</v>
      </c>
      <c r="I153" s="228" t="s">
        <v>223</v>
      </c>
      <c r="J153" s="157" t="str">
        <f>_xlfn.IFNA(+VLOOKUP(I153,'Legenda Destinazioni'!A:B,2,0),"-")</f>
        <v>Valori non attribuibili</v>
      </c>
      <c r="K153" s="231"/>
      <c r="L153" s="26" t="str">
        <f t="shared" si="5"/>
        <v>PA.VIVALNONATT</v>
      </c>
    </row>
    <row r="154" spans="1:12" x14ac:dyDescent="0.15">
      <c r="A154" s="229" t="s">
        <v>712</v>
      </c>
      <c r="B154" s="230" t="s">
        <v>713</v>
      </c>
      <c r="C154" s="231">
        <v>40861.99</v>
      </c>
      <c r="D154" s="231"/>
      <c r="E154" s="18">
        <f t="shared" si="4"/>
        <v>40861.99</v>
      </c>
      <c r="F154" s="228" t="s">
        <v>169</v>
      </c>
      <c r="G154" s="228" t="s">
        <v>169</v>
      </c>
      <c r="H154" s="157" t="str">
        <f>_xlfn.IFNA(+VLOOKUP(G154,'Legenda Nature'!A:B,2,0),"-")</f>
        <v>Altre riserve, distintamente indicate</v>
      </c>
      <c r="I154" s="228" t="s">
        <v>223</v>
      </c>
      <c r="J154" s="157" t="str">
        <f>_xlfn.IFNA(+VLOOKUP(I154,'Legenda Destinazioni'!A:B,2,0),"-")</f>
        <v>Valori non attribuibili</v>
      </c>
      <c r="K154" s="231"/>
      <c r="L154" s="26" t="str">
        <f t="shared" si="5"/>
        <v>PA.VIVALNONATT</v>
      </c>
    </row>
    <row r="155" spans="1:12" x14ac:dyDescent="0.15">
      <c r="A155" s="229" t="s">
        <v>714</v>
      </c>
      <c r="B155" s="230" t="s">
        <v>715</v>
      </c>
      <c r="C155" s="231">
        <v>34630.76</v>
      </c>
      <c r="D155" s="231"/>
      <c r="E155" s="18">
        <f t="shared" si="4"/>
        <v>34630.76</v>
      </c>
      <c r="F155" s="228" t="s">
        <v>169</v>
      </c>
      <c r="G155" s="228" t="s">
        <v>169</v>
      </c>
      <c r="H155" s="157" t="str">
        <f>_xlfn.IFNA(+VLOOKUP(G155,'Legenda Nature'!A:B,2,0),"-")</f>
        <v>Altre riserve, distintamente indicate</v>
      </c>
      <c r="I155" s="228" t="s">
        <v>223</v>
      </c>
      <c r="J155" s="157" t="str">
        <f>_xlfn.IFNA(+VLOOKUP(I155,'Legenda Destinazioni'!A:B,2,0),"-")</f>
        <v>Valori non attribuibili</v>
      </c>
      <c r="K155" s="231"/>
      <c r="L155" s="26" t="str">
        <f t="shared" si="5"/>
        <v>PA.VIVALNONATT</v>
      </c>
    </row>
    <row r="156" spans="1:12" x14ac:dyDescent="0.15">
      <c r="A156" s="229" t="s">
        <v>716</v>
      </c>
      <c r="B156" s="230" t="s">
        <v>717</v>
      </c>
      <c r="C156" s="231">
        <v>57076.71</v>
      </c>
      <c r="D156" s="231"/>
      <c r="E156" s="18">
        <f t="shared" si="4"/>
        <v>57076.71</v>
      </c>
      <c r="F156" s="228" t="s">
        <v>169</v>
      </c>
      <c r="G156" s="228" t="s">
        <v>169</v>
      </c>
      <c r="H156" s="157" t="str">
        <f>_xlfn.IFNA(+VLOOKUP(G156,'Legenda Nature'!A:B,2,0),"-")</f>
        <v>Altre riserve, distintamente indicate</v>
      </c>
      <c r="I156" s="228" t="s">
        <v>223</v>
      </c>
      <c r="J156" s="157" t="str">
        <f>_xlfn.IFNA(+VLOOKUP(I156,'Legenda Destinazioni'!A:B,2,0),"-")</f>
        <v>Valori non attribuibili</v>
      </c>
      <c r="K156" s="231"/>
      <c r="L156" s="26" t="str">
        <f t="shared" si="5"/>
        <v>PA.VIVALNONATT</v>
      </c>
    </row>
    <row r="157" spans="1:12" x14ac:dyDescent="0.15">
      <c r="A157" s="229" t="s">
        <v>718</v>
      </c>
      <c r="B157" s="230" t="s">
        <v>719</v>
      </c>
      <c r="C157" s="231">
        <v>16519.580000000002</v>
      </c>
      <c r="D157" s="231"/>
      <c r="E157" s="18">
        <f t="shared" si="4"/>
        <v>16519.580000000002</v>
      </c>
      <c r="F157" s="228" t="s">
        <v>169</v>
      </c>
      <c r="G157" s="228" t="s">
        <v>169</v>
      </c>
      <c r="H157" s="157" t="str">
        <f>_xlfn.IFNA(+VLOOKUP(G157,'Legenda Nature'!A:B,2,0),"-")</f>
        <v>Altre riserve, distintamente indicate</v>
      </c>
      <c r="I157" s="228" t="s">
        <v>223</v>
      </c>
      <c r="J157" s="157" t="str">
        <f>_xlfn.IFNA(+VLOOKUP(I157,'Legenda Destinazioni'!A:B,2,0),"-")</f>
        <v>Valori non attribuibili</v>
      </c>
      <c r="K157" s="231"/>
      <c r="L157" s="26" t="str">
        <f t="shared" si="5"/>
        <v>PA.VIVALNONATT</v>
      </c>
    </row>
    <row r="158" spans="1:12" x14ac:dyDescent="0.15">
      <c r="A158" s="229" t="s">
        <v>720</v>
      </c>
      <c r="B158" s="230" t="s">
        <v>721</v>
      </c>
      <c r="C158" s="231">
        <v>2574.29</v>
      </c>
      <c r="D158" s="231"/>
      <c r="E158" s="18">
        <f t="shared" si="4"/>
        <v>2574.29</v>
      </c>
      <c r="F158" s="228" t="s">
        <v>169</v>
      </c>
      <c r="G158" s="228" t="s">
        <v>169</v>
      </c>
      <c r="H158" s="157" t="str">
        <f>_xlfn.IFNA(+VLOOKUP(G158,'Legenda Nature'!A:B,2,0),"-")</f>
        <v>Altre riserve, distintamente indicate</v>
      </c>
      <c r="I158" s="228" t="s">
        <v>223</v>
      </c>
      <c r="J158" s="157" t="str">
        <f>_xlfn.IFNA(+VLOOKUP(I158,'Legenda Destinazioni'!A:B,2,0),"-")</f>
        <v>Valori non attribuibili</v>
      </c>
      <c r="K158" s="231"/>
      <c r="L158" s="26" t="str">
        <f t="shared" si="5"/>
        <v>PA.VIVALNONATT</v>
      </c>
    </row>
    <row r="159" spans="1:12" x14ac:dyDescent="0.15">
      <c r="A159" s="229" t="s">
        <v>722</v>
      </c>
      <c r="B159" s="230" t="s">
        <v>723</v>
      </c>
      <c r="C159" s="231">
        <v>445.47</v>
      </c>
      <c r="D159" s="231"/>
      <c r="E159" s="18">
        <f t="shared" si="4"/>
        <v>445.47</v>
      </c>
      <c r="F159" s="228" t="s">
        <v>169</v>
      </c>
      <c r="G159" s="228" t="s">
        <v>169</v>
      </c>
      <c r="H159" s="157" t="str">
        <f>_xlfn.IFNA(+VLOOKUP(G159,'Legenda Nature'!A:B,2,0),"-")</f>
        <v>Altre riserve, distintamente indicate</v>
      </c>
      <c r="I159" s="228" t="s">
        <v>223</v>
      </c>
      <c r="J159" s="157" t="str">
        <f>_xlfn.IFNA(+VLOOKUP(I159,'Legenda Destinazioni'!A:B,2,0),"-")</f>
        <v>Valori non attribuibili</v>
      </c>
      <c r="K159" s="231"/>
      <c r="L159" s="26" t="str">
        <f t="shared" si="5"/>
        <v>PA.VIVALNONATT</v>
      </c>
    </row>
    <row r="160" spans="1:12" x14ac:dyDescent="0.15">
      <c r="A160" s="229" t="s">
        <v>724</v>
      </c>
      <c r="B160" s="230" t="s">
        <v>725</v>
      </c>
      <c r="C160" s="231">
        <v>659123.78</v>
      </c>
      <c r="D160" s="231"/>
      <c r="E160" s="18">
        <f t="shared" si="4"/>
        <v>659123.78</v>
      </c>
      <c r="F160" s="228" t="s">
        <v>389</v>
      </c>
      <c r="G160" s="228" t="s">
        <v>193</v>
      </c>
      <c r="H160" s="157" t="str">
        <f>_xlfn.IFNA(+VLOOKUP(G160,'Legenda Nature'!A:B,2,0),"-")</f>
        <v>Ratei e risconti passivi: di cui non finanziari</v>
      </c>
      <c r="I160" s="228" t="s">
        <v>1272</v>
      </c>
      <c r="J160" s="157" t="str">
        <f>_xlfn.IFNA(+VLOOKUP(I160,'Legenda Destinazioni'!A:B,2,0),"-")</f>
        <v>Impianto trattamento rifiuti Castelceriolo - Mercato</v>
      </c>
      <c r="K160" s="231"/>
      <c r="L160" s="26" t="str">
        <f t="shared" si="5"/>
        <v>PE.aATT01Mer</v>
      </c>
    </row>
    <row r="161" spans="1:12" x14ac:dyDescent="0.15">
      <c r="A161" s="229" t="s">
        <v>726</v>
      </c>
      <c r="B161" s="230" t="s">
        <v>727</v>
      </c>
      <c r="C161" s="231">
        <f>-9312308.02</f>
        <v>-9312308.0199999996</v>
      </c>
      <c r="D161" s="231"/>
      <c r="E161" s="18">
        <f t="shared" si="4"/>
        <v>-9312308.0199999996</v>
      </c>
      <c r="F161" s="228" t="s">
        <v>171</v>
      </c>
      <c r="G161" s="228" t="s">
        <v>171</v>
      </c>
      <c r="H161" s="157" t="str">
        <f>_xlfn.IFNA(+VLOOKUP(G161,'Legenda Nature'!A:B,2,0),"-")</f>
        <v>Utili (perdite) portati a nuovo</v>
      </c>
      <c r="I161" s="228" t="s">
        <v>223</v>
      </c>
      <c r="J161" s="157" t="str">
        <f>_xlfn.IFNA(+VLOOKUP(I161,'Legenda Destinazioni'!A:B,2,0),"-")</f>
        <v>Valori non attribuibili</v>
      </c>
      <c r="K161" s="231"/>
      <c r="L161" s="26" t="str">
        <f t="shared" si="5"/>
        <v>PA.VIIIVALNONATT</v>
      </c>
    </row>
    <row r="162" spans="1:12" x14ac:dyDescent="0.15">
      <c r="A162" s="229" t="s">
        <v>346</v>
      </c>
      <c r="B162" s="230" t="s">
        <v>1284</v>
      </c>
      <c r="C162" s="231">
        <v>81167</v>
      </c>
      <c r="D162" s="231"/>
      <c r="E162" s="18">
        <f t="shared" ref="E162" si="6">+D162+C162</f>
        <v>81167</v>
      </c>
      <c r="F162" s="228" t="s">
        <v>172</v>
      </c>
      <c r="G162" s="228" t="s">
        <v>172</v>
      </c>
      <c r="H162" s="157" t="str">
        <f>_xlfn.IFNA(+VLOOKUP(G162,'Legenda Nature'!A:B,2,0),"-")</f>
        <v>Utile (perdita) dell'esercizio</v>
      </c>
      <c r="I162" s="228" t="s">
        <v>223</v>
      </c>
      <c r="J162" s="157" t="str">
        <f>_xlfn.IFNA(+VLOOKUP(I162,'Legenda Destinazioni'!A:B,2,0),"-")</f>
        <v>Valori non attribuibili</v>
      </c>
      <c r="K162" s="231"/>
      <c r="L162" s="26" t="str">
        <f t="shared" ref="L162" si="7">+G162&amp;I162</f>
        <v>PA.IXVALNONATT</v>
      </c>
    </row>
    <row r="163" spans="1:12" x14ac:dyDescent="0.15">
      <c r="A163" s="229" t="s">
        <v>728</v>
      </c>
      <c r="B163" s="230" t="s">
        <v>729</v>
      </c>
      <c r="C163" s="231">
        <v>885386.67</v>
      </c>
      <c r="D163" s="231">
        <v>-885386.67</v>
      </c>
      <c r="E163" s="18">
        <f t="shared" si="4"/>
        <v>0</v>
      </c>
      <c r="F163" s="228" t="s">
        <v>177</v>
      </c>
      <c r="G163" s="228" t="s">
        <v>346</v>
      </c>
      <c r="H163" s="157" t="str">
        <f>_xlfn.IFNA(+VLOOKUP(G163,'Legenda Nature'!A:B,2,0),"-")</f>
        <v>-</v>
      </c>
      <c r="I163" s="228" t="s">
        <v>346</v>
      </c>
      <c r="J163" s="157" t="str">
        <f>_xlfn.IFNA(+VLOOKUP(I163,'Legenda Destinazioni'!A:B,2,0),"-")</f>
        <v>-</v>
      </c>
      <c r="K163" s="231"/>
      <c r="L163" s="26" t="str">
        <f t="shared" si="5"/>
        <v>--</v>
      </c>
    </row>
    <row r="164" spans="1:12" x14ac:dyDescent="0.15">
      <c r="A164" s="248" t="s">
        <v>728</v>
      </c>
      <c r="B164" s="249" t="s">
        <v>729</v>
      </c>
      <c r="C164" s="250"/>
      <c r="D164" s="250">
        <f>17083.4+14748.44+10739.63+535.2+700.97</f>
        <v>43807.64</v>
      </c>
      <c r="E164" s="18">
        <f t="shared" si="4"/>
        <v>43807.64</v>
      </c>
      <c r="F164" s="228" t="s">
        <v>177</v>
      </c>
      <c r="G164" s="228" t="s">
        <v>177</v>
      </c>
      <c r="H164" s="157" t="str">
        <f>_xlfn.IFNA(+VLOOKUP(G164,'Legenda Nature'!A:B,2,0),"-")</f>
        <v>TRATTAMENTO DI FINE RAPPORTO DI LAVORO SUBORDINATO</v>
      </c>
      <c r="I164" s="228" t="s">
        <v>1273</v>
      </c>
      <c r="J164" s="157" t="str">
        <f>_xlfn.IFNA(+VLOOKUP(I164,'Legenda Destinazioni'!A:B,2,0),"-")</f>
        <v>Gestione conferimenti discarica di Solero - Mercato</v>
      </c>
      <c r="K164" s="231"/>
      <c r="L164" s="26" t="str">
        <f t="shared" si="5"/>
        <v>PCATT04MER</v>
      </c>
    </row>
    <row r="165" spans="1:12" x14ac:dyDescent="0.15">
      <c r="A165" s="248" t="s">
        <v>728</v>
      </c>
      <c r="B165" s="249" t="s">
        <v>729</v>
      </c>
      <c r="C165" s="250"/>
      <c r="D165" s="250">
        <f>885386.67-D164</f>
        <v>841579.03</v>
      </c>
      <c r="E165" s="18">
        <f t="shared" si="4"/>
        <v>841579.03</v>
      </c>
      <c r="F165" s="228" t="s">
        <v>177</v>
      </c>
      <c r="G165" s="228" t="s">
        <v>177</v>
      </c>
      <c r="H165" s="157" t="str">
        <f>_xlfn.IFNA(+VLOOKUP(G165,'Legenda Nature'!A:B,2,0),"-")</f>
        <v>TRATTAMENTO DI FINE RAPPORTO DI LAVORO SUBORDINATO</v>
      </c>
      <c r="I165" s="228" t="s">
        <v>1274</v>
      </c>
      <c r="J165" s="157" t="str">
        <f>_xlfn.IFNA(+VLOOKUP(I165,'Legenda Destinazioni'!A:B,2,0),"-")</f>
        <v>Impianto trattamento rifiuti Castelceriolo - Mercato</v>
      </c>
      <c r="K165" s="231"/>
      <c r="L165" s="26" t="str">
        <f t="shared" si="5"/>
        <v>PCATT01MER</v>
      </c>
    </row>
    <row r="166" spans="1:12" x14ac:dyDescent="0.15">
      <c r="A166" s="229" t="s">
        <v>730</v>
      </c>
      <c r="B166" s="230" t="s">
        <v>731</v>
      </c>
      <c r="C166" s="231">
        <v>400000</v>
      </c>
      <c r="D166" s="231"/>
      <c r="E166" s="18">
        <f t="shared" si="4"/>
        <v>400000</v>
      </c>
      <c r="F166" s="228" t="s">
        <v>262</v>
      </c>
      <c r="G166" s="228" t="s">
        <v>284</v>
      </c>
      <c r="H166" s="157" t="str">
        <f>_xlfn.IFNA(+VLOOKUP(G166,'Legenda Nature'!A:B,2,0),"-")</f>
        <v>Altri fondi per rischi e oneri</v>
      </c>
      <c r="I166" s="228" t="s">
        <v>1275</v>
      </c>
      <c r="J166" s="157" t="str">
        <f>_xlfn.IFNA(+VLOOKUP(I166,'Legenda Destinazioni'!A:B,2,0),"-")</f>
        <v>Gestione post-morten discarica esaurita Castelceriolo - Mercato</v>
      </c>
      <c r="K166" s="231"/>
      <c r="L166" s="26" t="str">
        <f t="shared" si="5"/>
        <v>PB.4hATT02Mer</v>
      </c>
    </row>
    <row r="167" spans="1:12" x14ac:dyDescent="0.15">
      <c r="A167" s="229" t="s">
        <v>732</v>
      </c>
      <c r="B167" s="230" t="s">
        <v>733</v>
      </c>
      <c r="C167" s="231">
        <v>400000</v>
      </c>
      <c r="D167" s="231"/>
      <c r="E167" s="18">
        <f t="shared" si="4"/>
        <v>400000</v>
      </c>
      <c r="F167" s="228" t="s">
        <v>262</v>
      </c>
      <c r="G167" s="228" t="s">
        <v>284</v>
      </c>
      <c r="H167" s="157" t="str">
        <f>_xlfn.IFNA(+VLOOKUP(G167,'Legenda Nature'!A:B,2,0),"-")</f>
        <v>Altri fondi per rischi e oneri</v>
      </c>
      <c r="I167" s="228" t="s">
        <v>1276</v>
      </c>
      <c r="J167" s="157" t="str">
        <f>_xlfn.IFNA(+VLOOKUP(I167,'Legenda Destinazioni'!A:B,2,0),"-")</f>
        <v>Gestione discarica esaurita Mugarone - Mercato</v>
      </c>
      <c r="K167" s="231"/>
      <c r="L167" s="26" t="str">
        <f t="shared" si="5"/>
        <v>PB.4hATT03MER</v>
      </c>
    </row>
    <row r="168" spans="1:12" x14ac:dyDescent="0.15">
      <c r="A168" s="229" t="s">
        <v>734</v>
      </c>
      <c r="B168" s="230" t="s">
        <v>735</v>
      </c>
      <c r="C168" s="231">
        <v>2800000</v>
      </c>
      <c r="D168" s="231"/>
      <c r="E168" s="18">
        <f t="shared" si="4"/>
        <v>2800000</v>
      </c>
      <c r="F168" s="228" t="s">
        <v>262</v>
      </c>
      <c r="G168" s="228" t="s">
        <v>284</v>
      </c>
      <c r="H168" s="157" t="str">
        <f>_xlfn.IFNA(+VLOOKUP(G168,'Legenda Nature'!A:B,2,0),"-")</f>
        <v>Altri fondi per rischi e oneri</v>
      </c>
      <c r="I168" s="228" t="s">
        <v>1273</v>
      </c>
      <c r="J168" s="157" t="str">
        <f>_xlfn.IFNA(+VLOOKUP(I168,'Legenda Destinazioni'!A:B,2,0),"-")</f>
        <v>Gestione conferimenti discarica di Solero - Mercato</v>
      </c>
      <c r="K168" s="231"/>
      <c r="L168" s="26" t="str">
        <f t="shared" si="5"/>
        <v>PB.4hATT04MER</v>
      </c>
    </row>
    <row r="169" spans="1:12" x14ac:dyDescent="0.15">
      <c r="A169" s="229" t="s">
        <v>736</v>
      </c>
      <c r="B169" s="230" t="s">
        <v>737</v>
      </c>
      <c r="C169" s="231">
        <v>820000</v>
      </c>
      <c r="D169" s="231"/>
      <c r="E169" s="18">
        <f t="shared" si="4"/>
        <v>820000</v>
      </c>
      <c r="F169" s="228" t="s">
        <v>262</v>
      </c>
      <c r="G169" s="228" t="s">
        <v>283</v>
      </c>
      <c r="H169" s="157" t="str">
        <f>_xlfn.IFNA(+VLOOKUP(G169,'Legenda Nature'!A:B,2,0),"-")</f>
        <v>Fondo rischi per cause in corso</v>
      </c>
      <c r="I169" s="228" t="s">
        <v>223</v>
      </c>
      <c r="J169" s="157" t="str">
        <f>_xlfn.IFNA(+VLOOKUP(I169,'Legenda Destinazioni'!A:B,2,0),"-")</f>
        <v>Valori non attribuibili</v>
      </c>
      <c r="K169" s="231"/>
      <c r="L169" s="26" t="str">
        <f t="shared" si="5"/>
        <v>PB.4gVALNONATT</v>
      </c>
    </row>
    <row r="170" spans="1:12" x14ac:dyDescent="0.15">
      <c r="A170" s="229" t="s">
        <v>738</v>
      </c>
      <c r="B170" s="230" t="s">
        <v>739</v>
      </c>
      <c r="C170" s="231">
        <v>41701.589999999997</v>
      </c>
      <c r="D170" s="231"/>
      <c r="E170" s="18">
        <f t="shared" si="4"/>
        <v>41701.589999999997</v>
      </c>
      <c r="F170" s="228" t="s">
        <v>262</v>
      </c>
      <c r="G170" s="228" t="s">
        <v>283</v>
      </c>
      <c r="H170" s="157" t="str">
        <f>_xlfn.IFNA(+VLOOKUP(G170,'Legenda Nature'!A:B,2,0),"-")</f>
        <v>Fondo rischi per cause in corso</v>
      </c>
      <c r="I170" s="228" t="s">
        <v>223</v>
      </c>
      <c r="J170" s="157" t="str">
        <f>_xlfn.IFNA(+VLOOKUP(I170,'Legenda Destinazioni'!A:B,2,0),"-")</f>
        <v>Valori non attribuibili</v>
      </c>
      <c r="K170" s="231"/>
      <c r="L170" s="26" t="str">
        <f t="shared" si="5"/>
        <v>PB.4gVALNONATT</v>
      </c>
    </row>
    <row r="171" spans="1:12" x14ac:dyDescent="0.15">
      <c r="A171" s="229" t="s">
        <v>740</v>
      </c>
      <c r="B171" s="230" t="s">
        <v>741</v>
      </c>
      <c r="C171" s="231">
        <v>68332.31</v>
      </c>
      <c r="D171" s="231"/>
      <c r="E171" s="18">
        <f t="shared" si="4"/>
        <v>68332.31</v>
      </c>
      <c r="F171" s="228" t="s">
        <v>262</v>
      </c>
      <c r="G171" s="228" t="s">
        <v>284</v>
      </c>
      <c r="H171" s="157" t="str">
        <f>_xlfn.IFNA(+VLOOKUP(G171,'Legenda Nature'!A:B,2,0),"-")</f>
        <v>Altri fondi per rischi e oneri</v>
      </c>
      <c r="I171" s="228" t="s">
        <v>223</v>
      </c>
      <c r="J171" s="157" t="str">
        <f>_xlfn.IFNA(+VLOOKUP(I171,'Legenda Destinazioni'!A:B,2,0),"-")</f>
        <v>Valori non attribuibili</v>
      </c>
      <c r="K171" s="231"/>
      <c r="L171" s="26" t="str">
        <f t="shared" si="5"/>
        <v>PB.4hVALNONATT</v>
      </c>
    </row>
    <row r="172" spans="1:12" x14ac:dyDescent="0.15">
      <c r="A172" s="229" t="s">
        <v>742</v>
      </c>
      <c r="B172" s="230" t="s">
        <v>743</v>
      </c>
      <c r="C172" s="231">
        <v>2179.7199999999998</v>
      </c>
      <c r="D172" s="231"/>
      <c r="E172" s="18">
        <f t="shared" si="4"/>
        <v>2179.7199999999998</v>
      </c>
      <c r="F172" s="228" t="s">
        <v>262</v>
      </c>
      <c r="G172" s="228" t="s">
        <v>284</v>
      </c>
      <c r="H172" s="157" t="str">
        <f>_xlfn.IFNA(+VLOOKUP(G172,'Legenda Nature'!A:B,2,0),"-")</f>
        <v>Altri fondi per rischi e oneri</v>
      </c>
      <c r="I172" s="228" t="s">
        <v>223</v>
      </c>
      <c r="J172" s="157" t="str">
        <f>_xlfn.IFNA(+VLOOKUP(I172,'Legenda Destinazioni'!A:B,2,0),"-")</f>
        <v>Valori non attribuibili</v>
      </c>
      <c r="K172" s="231"/>
      <c r="L172" s="26" t="str">
        <f t="shared" si="5"/>
        <v>PB.4hVALNONATT</v>
      </c>
    </row>
    <row r="173" spans="1:12" x14ac:dyDescent="0.15">
      <c r="A173" s="229" t="s">
        <v>744</v>
      </c>
      <c r="B173" s="230" t="s">
        <v>745</v>
      </c>
      <c r="C173" s="231">
        <v>202113.6</v>
      </c>
      <c r="D173" s="231"/>
      <c r="E173" s="18">
        <f t="shared" si="4"/>
        <v>202113.6</v>
      </c>
      <c r="F173" s="228" t="s">
        <v>262</v>
      </c>
      <c r="G173" s="228" t="s">
        <v>284</v>
      </c>
      <c r="H173" s="157" t="str">
        <f>_xlfn.IFNA(+VLOOKUP(G173,'Legenda Nature'!A:B,2,0),"-")</f>
        <v>Altri fondi per rischi e oneri</v>
      </c>
      <c r="I173" s="228" t="s">
        <v>1274</v>
      </c>
      <c r="J173" s="157" t="str">
        <f>_xlfn.IFNA(+VLOOKUP(I173,'Legenda Destinazioni'!A:B,2,0),"-")</f>
        <v>Impianto trattamento rifiuti Castelceriolo - Mercato</v>
      </c>
      <c r="K173" s="231"/>
      <c r="L173" s="26" t="str">
        <f t="shared" si="5"/>
        <v>PB.4hATT01MER</v>
      </c>
    </row>
    <row r="174" spans="1:12" x14ac:dyDescent="0.15">
      <c r="A174" s="229" t="s">
        <v>746</v>
      </c>
      <c r="B174" s="230" t="s">
        <v>747</v>
      </c>
      <c r="C174" s="231">
        <v>67859.5</v>
      </c>
      <c r="D174" s="231"/>
      <c r="E174" s="18">
        <f t="shared" si="4"/>
        <v>67859.5</v>
      </c>
      <c r="F174" s="228" t="s">
        <v>262</v>
      </c>
      <c r="G174" s="228" t="s">
        <v>283</v>
      </c>
      <c r="H174" s="157" t="str">
        <f>_xlfn.IFNA(+VLOOKUP(G174,'Legenda Nature'!A:B,2,0),"-")</f>
        <v>Fondo rischi per cause in corso</v>
      </c>
      <c r="I174" s="228" t="s">
        <v>223</v>
      </c>
      <c r="J174" s="157" t="str">
        <f>_xlfn.IFNA(+VLOOKUP(I174,'Legenda Destinazioni'!A:B,2,0),"-")</f>
        <v>Valori non attribuibili</v>
      </c>
      <c r="K174" s="231"/>
      <c r="L174" s="26" t="str">
        <f t="shared" si="5"/>
        <v>PB.4gVALNONATT</v>
      </c>
    </row>
    <row r="175" spans="1:12" x14ac:dyDescent="0.15">
      <c r="A175" s="229" t="s">
        <v>748</v>
      </c>
      <c r="B175" s="230" t="s">
        <v>749</v>
      </c>
      <c r="C175" s="231">
        <v>12937.39</v>
      </c>
      <c r="D175" s="231"/>
      <c r="E175" s="18">
        <f t="shared" si="4"/>
        <v>12937.39</v>
      </c>
      <c r="F175" s="228" t="s">
        <v>182</v>
      </c>
      <c r="G175" s="228" t="s">
        <v>182</v>
      </c>
      <c r="H175" s="157" t="str">
        <f>_xlfn.IFNA(+VLOOKUP(G175,'Legenda Nature'!A:B,2,0),"-")</f>
        <v>Debiti verso banche</v>
      </c>
      <c r="I175" s="228" t="s">
        <v>223</v>
      </c>
      <c r="J175" s="157" t="str">
        <f>_xlfn.IFNA(+VLOOKUP(I175,'Legenda Destinazioni'!A:B,2,0),"-")</f>
        <v>Valori non attribuibili</v>
      </c>
      <c r="K175" s="231"/>
      <c r="L175" s="26" t="str">
        <f t="shared" si="5"/>
        <v>PD.4VALNONATT</v>
      </c>
    </row>
    <row r="176" spans="1:12" x14ac:dyDescent="0.15">
      <c r="A176" s="229" t="s">
        <v>750</v>
      </c>
      <c r="B176" s="230" t="s">
        <v>751</v>
      </c>
      <c r="C176" s="231">
        <v>3744.44</v>
      </c>
      <c r="D176" s="231"/>
      <c r="E176" s="18">
        <f t="shared" si="4"/>
        <v>3744.44</v>
      </c>
      <c r="F176" s="228" t="s">
        <v>182</v>
      </c>
      <c r="G176" s="228" t="s">
        <v>182</v>
      </c>
      <c r="H176" s="157" t="str">
        <f>_xlfn.IFNA(+VLOOKUP(G176,'Legenda Nature'!A:B,2,0),"-")</f>
        <v>Debiti verso banche</v>
      </c>
      <c r="I176" s="228" t="s">
        <v>223</v>
      </c>
      <c r="J176" s="157" t="str">
        <f>_xlfn.IFNA(+VLOOKUP(I176,'Legenda Destinazioni'!A:B,2,0),"-")</f>
        <v>Valori non attribuibili</v>
      </c>
      <c r="K176" s="231"/>
      <c r="L176" s="26" t="str">
        <f t="shared" si="5"/>
        <v>PD.4VALNONATT</v>
      </c>
    </row>
    <row r="177" spans="1:12" x14ac:dyDescent="0.15">
      <c r="A177" s="229" t="s">
        <v>752</v>
      </c>
      <c r="B177" s="230" t="s">
        <v>753</v>
      </c>
      <c r="C177" s="231">
        <v>292997.43</v>
      </c>
      <c r="D177" s="231"/>
      <c r="E177" s="18">
        <f t="shared" si="4"/>
        <v>292997.43</v>
      </c>
      <c r="F177" s="228" t="s">
        <v>182</v>
      </c>
      <c r="G177" s="228" t="s">
        <v>182</v>
      </c>
      <c r="H177" s="157" t="str">
        <f>_xlfn.IFNA(+VLOOKUP(G177,'Legenda Nature'!A:B,2,0),"-")</f>
        <v>Debiti verso banche</v>
      </c>
      <c r="I177" s="228" t="s">
        <v>223</v>
      </c>
      <c r="J177" s="157" t="str">
        <f>_xlfn.IFNA(+VLOOKUP(I177,'Legenda Destinazioni'!A:B,2,0),"-")</f>
        <v>Valori non attribuibili</v>
      </c>
      <c r="K177" s="231"/>
      <c r="L177" s="26" t="str">
        <f t="shared" si="5"/>
        <v>PD.4VALNONATT</v>
      </c>
    </row>
    <row r="178" spans="1:12" x14ac:dyDescent="0.15">
      <c r="A178" s="229" t="s">
        <v>754</v>
      </c>
      <c r="B178" s="230" t="s">
        <v>755</v>
      </c>
      <c r="C178" s="231">
        <v>15499.44</v>
      </c>
      <c r="D178" s="231"/>
      <c r="E178" s="18">
        <f t="shared" si="4"/>
        <v>15499.44</v>
      </c>
      <c r="F178" s="228" t="s">
        <v>182</v>
      </c>
      <c r="G178" s="228" t="s">
        <v>182</v>
      </c>
      <c r="H178" s="157" t="str">
        <f>_xlfn.IFNA(+VLOOKUP(G178,'Legenda Nature'!A:B,2,0),"-")</f>
        <v>Debiti verso banche</v>
      </c>
      <c r="I178" s="228" t="s">
        <v>223</v>
      </c>
      <c r="J178" s="157" t="str">
        <f>_xlfn.IFNA(+VLOOKUP(I178,'Legenda Destinazioni'!A:B,2,0),"-")</f>
        <v>Valori non attribuibili</v>
      </c>
      <c r="K178" s="231"/>
      <c r="L178" s="26" t="str">
        <f t="shared" si="5"/>
        <v>PD.4VALNONATT</v>
      </c>
    </row>
    <row r="179" spans="1:12" x14ac:dyDescent="0.15">
      <c r="A179" s="229" t="s">
        <v>756</v>
      </c>
      <c r="B179" s="230" t="s">
        <v>757</v>
      </c>
      <c r="C179" s="231">
        <v>78823.13</v>
      </c>
      <c r="D179" s="231"/>
      <c r="E179" s="18">
        <f t="shared" si="4"/>
        <v>78823.13</v>
      </c>
      <c r="F179" s="228" t="s">
        <v>183</v>
      </c>
      <c r="G179" s="228" t="s">
        <v>183</v>
      </c>
      <c r="H179" s="157" t="str">
        <f>_xlfn.IFNA(+VLOOKUP(G179,'Legenda Nature'!A:B,2,0),"-")</f>
        <v>Debiti verso altri finanziatori</v>
      </c>
      <c r="I179" s="228" t="s">
        <v>223</v>
      </c>
      <c r="J179" s="157" t="str">
        <f>_xlfn.IFNA(+VLOOKUP(I179,'Legenda Destinazioni'!A:B,2,0),"-")</f>
        <v>Valori non attribuibili</v>
      </c>
      <c r="K179" s="231"/>
      <c r="L179" s="26" t="str">
        <f t="shared" si="5"/>
        <v>PD.5VALNONATT</v>
      </c>
    </row>
    <row r="180" spans="1:12" x14ac:dyDescent="0.15">
      <c r="A180" s="229" t="s">
        <v>758</v>
      </c>
      <c r="B180" s="230" t="s">
        <v>759</v>
      </c>
      <c r="C180" s="231">
        <v>56455.3</v>
      </c>
      <c r="D180" s="231"/>
      <c r="E180" s="18">
        <f t="shared" si="4"/>
        <v>56455.3</v>
      </c>
      <c r="F180" s="228" t="s">
        <v>183</v>
      </c>
      <c r="G180" s="228" t="s">
        <v>183</v>
      </c>
      <c r="H180" s="157" t="str">
        <f>_xlfn.IFNA(+VLOOKUP(G180,'Legenda Nature'!A:B,2,0),"-")</f>
        <v>Debiti verso altri finanziatori</v>
      </c>
      <c r="I180" s="228" t="s">
        <v>223</v>
      </c>
      <c r="J180" s="157" t="str">
        <f>_xlfn.IFNA(+VLOOKUP(I180,'Legenda Destinazioni'!A:B,2,0),"-")</f>
        <v>Valori non attribuibili</v>
      </c>
      <c r="K180" s="231"/>
      <c r="L180" s="26" t="str">
        <f t="shared" si="5"/>
        <v>PD.5VALNONATT</v>
      </c>
    </row>
    <row r="181" spans="1:12" x14ac:dyDescent="0.15">
      <c r="A181" s="229" t="s">
        <v>760</v>
      </c>
      <c r="B181" s="230" t="s">
        <v>761</v>
      </c>
      <c r="C181" s="231">
        <v>141411.88</v>
      </c>
      <c r="D181" s="231"/>
      <c r="E181" s="18">
        <f t="shared" si="4"/>
        <v>141411.88</v>
      </c>
      <c r="F181" s="228" t="s">
        <v>189</v>
      </c>
      <c r="G181" s="228" t="s">
        <v>203</v>
      </c>
      <c r="H181" s="157" t="str">
        <f>_xlfn.IFNA(+VLOOKUP(G181,'Legenda Nature'!A:B,2,0),"-")</f>
        <v>Debiti verso controllanti: di cui finanziari</v>
      </c>
      <c r="I181" s="228" t="s">
        <v>223</v>
      </c>
      <c r="J181" s="157" t="str">
        <f>_xlfn.IFNA(+VLOOKUP(I181,'Legenda Destinazioni'!A:B,2,0),"-")</f>
        <v>Valori non attribuibili</v>
      </c>
      <c r="K181" s="231"/>
      <c r="L181" s="26" t="str">
        <f t="shared" si="5"/>
        <v>PD.11bVALNONATT</v>
      </c>
    </row>
    <row r="182" spans="1:12" x14ac:dyDescent="0.15">
      <c r="A182" s="229" t="s">
        <v>762</v>
      </c>
      <c r="B182" s="230" t="s">
        <v>763</v>
      </c>
      <c r="C182" s="231">
        <f>2661323.55-2362240.51</f>
        <v>299083.04000000004</v>
      </c>
      <c r="D182" s="231">
        <f>-C182</f>
        <v>-299083.04000000004</v>
      </c>
      <c r="E182" s="18">
        <f t="shared" si="4"/>
        <v>0</v>
      </c>
      <c r="F182" s="228" t="s">
        <v>185</v>
      </c>
      <c r="G182" s="228" t="s">
        <v>185</v>
      </c>
      <c r="H182" s="157" t="str">
        <f>_xlfn.IFNA(+VLOOKUP(G182,'Legenda Nature'!A:B,2,0),"-")</f>
        <v>Debiti verso fornitori</v>
      </c>
      <c r="I182" s="228" t="s">
        <v>346</v>
      </c>
      <c r="J182" s="157" t="str">
        <f>_xlfn.IFNA(+VLOOKUP(I182,'Legenda Destinazioni'!A:B,2,0),"-")</f>
        <v>-</v>
      </c>
      <c r="K182" s="231" t="s">
        <v>1281</v>
      </c>
      <c r="L182" s="26" t="str">
        <f t="shared" si="5"/>
        <v>PD.7-</v>
      </c>
    </row>
    <row r="183" spans="1:12" x14ac:dyDescent="0.15">
      <c r="A183" s="229" t="s">
        <v>764</v>
      </c>
      <c r="B183" s="230" t="s">
        <v>765</v>
      </c>
      <c r="C183" s="231">
        <v>487.47</v>
      </c>
      <c r="D183" s="231">
        <f t="shared" ref="D183:D246" si="8">-C183</f>
        <v>-487.47</v>
      </c>
      <c r="E183" s="18">
        <f t="shared" si="4"/>
        <v>0</v>
      </c>
      <c r="F183" s="228" t="s">
        <v>185</v>
      </c>
      <c r="G183" s="228" t="s">
        <v>185</v>
      </c>
      <c r="H183" s="157" t="str">
        <f>_xlfn.IFNA(+VLOOKUP(G183,'Legenda Nature'!A:B,2,0),"-")</f>
        <v>Debiti verso fornitori</v>
      </c>
      <c r="I183" s="228" t="s">
        <v>346</v>
      </c>
      <c r="J183" s="157" t="str">
        <f>_xlfn.IFNA(+VLOOKUP(I183,'Legenda Destinazioni'!A:B,2,0),"-")</f>
        <v>-</v>
      </c>
      <c r="K183" s="231" t="s">
        <v>1281</v>
      </c>
      <c r="L183" s="26" t="str">
        <f t="shared" si="5"/>
        <v>PD.7-</v>
      </c>
    </row>
    <row r="184" spans="1:12" x14ac:dyDescent="0.15">
      <c r="A184" s="229" t="s">
        <v>766</v>
      </c>
      <c r="B184" s="230" t="s">
        <v>767</v>
      </c>
      <c r="C184" s="231">
        <v>7840.71</v>
      </c>
      <c r="D184" s="231">
        <f t="shared" si="8"/>
        <v>-7840.71</v>
      </c>
      <c r="E184" s="18">
        <f t="shared" si="4"/>
        <v>0</v>
      </c>
      <c r="F184" s="228" t="s">
        <v>185</v>
      </c>
      <c r="G184" s="228" t="s">
        <v>185</v>
      </c>
      <c r="H184" s="157" t="str">
        <f>_xlfn.IFNA(+VLOOKUP(G184,'Legenda Nature'!A:B,2,0),"-")</f>
        <v>Debiti verso fornitori</v>
      </c>
      <c r="I184" s="228" t="s">
        <v>346</v>
      </c>
      <c r="J184" s="157" t="str">
        <f>_xlfn.IFNA(+VLOOKUP(I184,'Legenda Destinazioni'!A:B,2,0),"-")</f>
        <v>-</v>
      </c>
      <c r="K184" s="231" t="s">
        <v>1281</v>
      </c>
      <c r="L184" s="26" t="str">
        <f t="shared" si="5"/>
        <v>PD.7-</v>
      </c>
    </row>
    <row r="185" spans="1:12" x14ac:dyDescent="0.15">
      <c r="A185" s="229" t="s">
        <v>768</v>
      </c>
      <c r="B185" s="230" t="s">
        <v>769</v>
      </c>
      <c r="C185" s="231">
        <v>201.66</v>
      </c>
      <c r="D185" s="231">
        <f t="shared" si="8"/>
        <v>-201.66</v>
      </c>
      <c r="E185" s="18">
        <f t="shared" si="4"/>
        <v>0</v>
      </c>
      <c r="F185" s="228" t="s">
        <v>185</v>
      </c>
      <c r="G185" s="228" t="s">
        <v>185</v>
      </c>
      <c r="H185" s="157" t="str">
        <f>_xlfn.IFNA(+VLOOKUP(G185,'Legenda Nature'!A:B,2,0),"-")</f>
        <v>Debiti verso fornitori</v>
      </c>
      <c r="I185" s="228" t="s">
        <v>346</v>
      </c>
      <c r="J185" s="157" t="str">
        <f>_xlfn.IFNA(+VLOOKUP(I185,'Legenda Destinazioni'!A:B,2,0),"-")</f>
        <v>-</v>
      </c>
      <c r="K185" s="231" t="s">
        <v>1281</v>
      </c>
      <c r="L185" s="26" t="str">
        <f t="shared" si="5"/>
        <v>PD.7-</v>
      </c>
    </row>
    <row r="186" spans="1:12" x14ac:dyDescent="0.15">
      <c r="A186" s="229" t="s">
        <v>770</v>
      </c>
      <c r="B186" s="230" t="s">
        <v>771</v>
      </c>
      <c r="C186" s="231">
        <v>73494.61</v>
      </c>
      <c r="D186" s="231">
        <f t="shared" si="8"/>
        <v>-73494.61</v>
      </c>
      <c r="E186" s="18">
        <f t="shared" si="4"/>
        <v>0</v>
      </c>
      <c r="F186" s="228" t="s">
        <v>185</v>
      </c>
      <c r="G186" s="228" t="s">
        <v>185</v>
      </c>
      <c r="H186" s="157" t="str">
        <f>_xlfn.IFNA(+VLOOKUP(G186,'Legenda Nature'!A:B,2,0),"-")</f>
        <v>Debiti verso fornitori</v>
      </c>
      <c r="I186" s="228" t="s">
        <v>346</v>
      </c>
      <c r="J186" s="157" t="str">
        <f>_xlfn.IFNA(+VLOOKUP(I186,'Legenda Destinazioni'!A:B,2,0),"-")</f>
        <v>-</v>
      </c>
      <c r="K186" s="231" t="s">
        <v>1281</v>
      </c>
      <c r="L186" s="26" t="str">
        <f t="shared" si="5"/>
        <v>PD.7-</v>
      </c>
    </row>
    <row r="187" spans="1:12" x14ac:dyDescent="0.15">
      <c r="A187" s="229" t="s">
        <v>772</v>
      </c>
      <c r="B187" s="230" t="s">
        <v>773</v>
      </c>
      <c r="C187" s="231">
        <v>97.76</v>
      </c>
      <c r="D187" s="231">
        <f t="shared" si="8"/>
        <v>-97.76</v>
      </c>
      <c r="E187" s="18">
        <f t="shared" si="4"/>
        <v>0</v>
      </c>
      <c r="F187" s="228" t="s">
        <v>185</v>
      </c>
      <c r="G187" s="228" t="s">
        <v>185</v>
      </c>
      <c r="H187" s="157" t="str">
        <f>_xlfn.IFNA(+VLOOKUP(G187,'Legenda Nature'!A:B,2,0),"-")</f>
        <v>Debiti verso fornitori</v>
      </c>
      <c r="I187" s="228" t="s">
        <v>346</v>
      </c>
      <c r="J187" s="157" t="str">
        <f>_xlfn.IFNA(+VLOOKUP(I187,'Legenda Destinazioni'!A:B,2,0),"-")</f>
        <v>-</v>
      </c>
      <c r="K187" s="231" t="s">
        <v>1281</v>
      </c>
      <c r="L187" s="26" t="str">
        <f t="shared" si="5"/>
        <v>PD.7-</v>
      </c>
    </row>
    <row r="188" spans="1:12" x14ac:dyDescent="0.15">
      <c r="A188" s="229" t="s">
        <v>774</v>
      </c>
      <c r="B188" s="230" t="s">
        <v>775</v>
      </c>
      <c r="C188" s="231">
        <v>51.62</v>
      </c>
      <c r="D188" s="231">
        <f t="shared" si="8"/>
        <v>-51.62</v>
      </c>
      <c r="E188" s="18">
        <f t="shared" si="4"/>
        <v>0</v>
      </c>
      <c r="F188" s="228" t="s">
        <v>185</v>
      </c>
      <c r="G188" s="228" t="s">
        <v>185</v>
      </c>
      <c r="H188" s="157" t="str">
        <f>_xlfn.IFNA(+VLOOKUP(G188,'Legenda Nature'!A:B,2,0),"-")</f>
        <v>Debiti verso fornitori</v>
      </c>
      <c r="I188" s="228" t="s">
        <v>346</v>
      </c>
      <c r="J188" s="157" t="str">
        <f>_xlfn.IFNA(+VLOOKUP(I188,'Legenda Destinazioni'!A:B,2,0),"-")</f>
        <v>-</v>
      </c>
      <c r="K188" s="231" t="s">
        <v>1281</v>
      </c>
      <c r="L188" s="26" t="str">
        <f t="shared" si="5"/>
        <v>PD.7-</v>
      </c>
    </row>
    <row r="189" spans="1:12" x14ac:dyDescent="0.15">
      <c r="A189" s="229" t="s">
        <v>776</v>
      </c>
      <c r="B189" s="230" t="s">
        <v>777</v>
      </c>
      <c r="C189" s="231">
        <v>2407.65</v>
      </c>
      <c r="D189" s="231">
        <f t="shared" si="8"/>
        <v>-2407.65</v>
      </c>
      <c r="E189" s="18">
        <f t="shared" si="4"/>
        <v>0</v>
      </c>
      <c r="F189" s="228" t="s">
        <v>185</v>
      </c>
      <c r="G189" s="228" t="s">
        <v>185</v>
      </c>
      <c r="H189" s="157" t="str">
        <f>_xlfn.IFNA(+VLOOKUP(G189,'Legenda Nature'!A:B,2,0),"-")</f>
        <v>Debiti verso fornitori</v>
      </c>
      <c r="I189" s="228" t="s">
        <v>346</v>
      </c>
      <c r="J189" s="157" t="str">
        <f>_xlfn.IFNA(+VLOOKUP(I189,'Legenda Destinazioni'!A:B,2,0),"-")</f>
        <v>-</v>
      </c>
      <c r="K189" s="231" t="s">
        <v>1281</v>
      </c>
      <c r="L189" s="26" t="str">
        <f t="shared" si="5"/>
        <v>PD.7-</v>
      </c>
    </row>
    <row r="190" spans="1:12" x14ac:dyDescent="0.15">
      <c r="A190" s="229" t="s">
        <v>778</v>
      </c>
      <c r="B190" s="230" t="s">
        <v>779</v>
      </c>
      <c r="C190" s="231">
        <v>2166.38</v>
      </c>
      <c r="D190" s="231">
        <f t="shared" si="8"/>
        <v>-2166.38</v>
      </c>
      <c r="E190" s="18">
        <f t="shared" si="4"/>
        <v>0</v>
      </c>
      <c r="F190" s="228" t="s">
        <v>185</v>
      </c>
      <c r="G190" s="228" t="s">
        <v>185</v>
      </c>
      <c r="H190" s="157" t="str">
        <f>_xlfn.IFNA(+VLOOKUP(G190,'Legenda Nature'!A:B,2,0),"-")</f>
        <v>Debiti verso fornitori</v>
      </c>
      <c r="I190" s="228" t="s">
        <v>346</v>
      </c>
      <c r="J190" s="157" t="str">
        <f>_xlfn.IFNA(+VLOOKUP(I190,'Legenda Destinazioni'!A:B,2,0),"-")</f>
        <v>-</v>
      </c>
      <c r="K190" s="231" t="s">
        <v>1281</v>
      </c>
      <c r="L190" s="26" t="str">
        <f t="shared" si="5"/>
        <v>PD.7-</v>
      </c>
    </row>
    <row r="191" spans="1:12" x14ac:dyDescent="0.15">
      <c r="A191" s="229" t="s">
        <v>780</v>
      </c>
      <c r="B191" s="230" t="s">
        <v>781</v>
      </c>
      <c r="C191" s="231">
        <v>537.89</v>
      </c>
      <c r="D191" s="231">
        <f t="shared" si="8"/>
        <v>-537.89</v>
      </c>
      <c r="E191" s="18">
        <f t="shared" si="4"/>
        <v>0</v>
      </c>
      <c r="F191" s="228" t="s">
        <v>185</v>
      </c>
      <c r="G191" s="228" t="s">
        <v>185</v>
      </c>
      <c r="H191" s="157" t="str">
        <f>_xlfn.IFNA(+VLOOKUP(G191,'Legenda Nature'!A:B,2,0),"-")</f>
        <v>Debiti verso fornitori</v>
      </c>
      <c r="I191" s="228" t="s">
        <v>346</v>
      </c>
      <c r="J191" s="157" t="str">
        <f>_xlfn.IFNA(+VLOOKUP(I191,'Legenda Destinazioni'!A:B,2,0),"-")</f>
        <v>-</v>
      </c>
      <c r="K191" s="231" t="s">
        <v>1281</v>
      </c>
      <c r="L191" s="26" t="str">
        <f t="shared" si="5"/>
        <v>PD.7-</v>
      </c>
    </row>
    <row r="192" spans="1:12" x14ac:dyDescent="0.15">
      <c r="A192" s="229" t="s">
        <v>782</v>
      </c>
      <c r="B192" s="230" t="s">
        <v>783</v>
      </c>
      <c r="C192" s="231">
        <v>1673.11</v>
      </c>
      <c r="D192" s="231">
        <f t="shared" si="8"/>
        <v>-1673.11</v>
      </c>
      <c r="E192" s="18">
        <f t="shared" si="4"/>
        <v>0</v>
      </c>
      <c r="F192" s="228" t="s">
        <v>185</v>
      </c>
      <c r="G192" s="228" t="s">
        <v>185</v>
      </c>
      <c r="H192" s="157" t="str">
        <f>_xlfn.IFNA(+VLOOKUP(G192,'Legenda Nature'!A:B,2,0),"-")</f>
        <v>Debiti verso fornitori</v>
      </c>
      <c r="I192" s="228" t="s">
        <v>346</v>
      </c>
      <c r="J192" s="157" t="str">
        <f>_xlfn.IFNA(+VLOOKUP(I192,'Legenda Destinazioni'!A:B,2,0),"-")</f>
        <v>-</v>
      </c>
      <c r="K192" s="231" t="s">
        <v>1281</v>
      </c>
      <c r="L192" s="26" t="str">
        <f t="shared" si="5"/>
        <v>PD.7-</v>
      </c>
    </row>
    <row r="193" spans="1:12" x14ac:dyDescent="0.15">
      <c r="A193" s="229" t="s">
        <v>784</v>
      </c>
      <c r="B193" s="230" t="s">
        <v>785</v>
      </c>
      <c r="C193" s="231">
        <v>81.28</v>
      </c>
      <c r="D193" s="231">
        <f t="shared" si="8"/>
        <v>-81.28</v>
      </c>
      <c r="E193" s="18">
        <f t="shared" si="4"/>
        <v>0</v>
      </c>
      <c r="F193" s="228" t="s">
        <v>185</v>
      </c>
      <c r="G193" s="228" t="s">
        <v>185</v>
      </c>
      <c r="H193" s="157" t="str">
        <f>_xlfn.IFNA(+VLOOKUP(G193,'Legenda Nature'!A:B,2,0),"-")</f>
        <v>Debiti verso fornitori</v>
      </c>
      <c r="I193" s="228" t="s">
        <v>346</v>
      </c>
      <c r="J193" s="157" t="str">
        <f>_xlfn.IFNA(+VLOOKUP(I193,'Legenda Destinazioni'!A:B,2,0),"-")</f>
        <v>-</v>
      </c>
      <c r="K193" s="231" t="s">
        <v>1281</v>
      </c>
      <c r="L193" s="26" t="str">
        <f t="shared" si="5"/>
        <v>PD.7-</v>
      </c>
    </row>
    <row r="194" spans="1:12" x14ac:dyDescent="0.15">
      <c r="A194" s="229" t="s">
        <v>786</v>
      </c>
      <c r="B194" s="230" t="s">
        <v>787</v>
      </c>
      <c r="C194" s="231">
        <v>6951.65</v>
      </c>
      <c r="D194" s="231">
        <f t="shared" si="8"/>
        <v>-6951.65</v>
      </c>
      <c r="E194" s="18">
        <f t="shared" si="4"/>
        <v>0</v>
      </c>
      <c r="F194" s="228" t="s">
        <v>185</v>
      </c>
      <c r="G194" s="228" t="s">
        <v>185</v>
      </c>
      <c r="H194" s="157" t="str">
        <f>_xlfn.IFNA(+VLOOKUP(G194,'Legenda Nature'!A:B,2,0),"-")</f>
        <v>Debiti verso fornitori</v>
      </c>
      <c r="I194" s="228" t="s">
        <v>346</v>
      </c>
      <c r="J194" s="157" t="str">
        <f>_xlfn.IFNA(+VLOOKUP(I194,'Legenda Destinazioni'!A:B,2,0),"-")</f>
        <v>-</v>
      </c>
      <c r="K194" s="231" t="s">
        <v>1281</v>
      </c>
      <c r="L194" s="26" t="str">
        <f t="shared" si="5"/>
        <v>PD.7-</v>
      </c>
    </row>
    <row r="195" spans="1:12" x14ac:dyDescent="0.15">
      <c r="A195" s="229" t="s">
        <v>788</v>
      </c>
      <c r="B195" s="230" t="s">
        <v>789</v>
      </c>
      <c r="C195" s="231">
        <v>66.290000000000006</v>
      </c>
      <c r="D195" s="231">
        <f t="shared" si="8"/>
        <v>-66.290000000000006</v>
      </c>
      <c r="E195" s="18">
        <f t="shared" si="4"/>
        <v>0</v>
      </c>
      <c r="F195" s="228" t="s">
        <v>185</v>
      </c>
      <c r="G195" s="228" t="s">
        <v>185</v>
      </c>
      <c r="H195" s="157" t="str">
        <f>_xlfn.IFNA(+VLOOKUP(G195,'Legenda Nature'!A:B,2,0),"-")</f>
        <v>Debiti verso fornitori</v>
      </c>
      <c r="I195" s="228" t="s">
        <v>346</v>
      </c>
      <c r="J195" s="157" t="str">
        <f>_xlfn.IFNA(+VLOOKUP(I195,'Legenda Destinazioni'!A:B,2,0),"-")</f>
        <v>-</v>
      </c>
      <c r="K195" s="231" t="s">
        <v>1281</v>
      </c>
      <c r="L195" s="26" t="str">
        <f t="shared" si="5"/>
        <v>PD.7-</v>
      </c>
    </row>
    <row r="196" spans="1:12" x14ac:dyDescent="0.15">
      <c r="A196" s="229" t="s">
        <v>790</v>
      </c>
      <c r="B196" s="230" t="s">
        <v>791</v>
      </c>
      <c r="C196" s="231">
        <v>6299.56</v>
      </c>
      <c r="D196" s="231">
        <f t="shared" si="8"/>
        <v>-6299.56</v>
      </c>
      <c r="E196" s="18">
        <f t="shared" ref="E196:E259" si="9">+D196+C196</f>
        <v>0</v>
      </c>
      <c r="F196" s="228" t="s">
        <v>185</v>
      </c>
      <c r="G196" s="228" t="s">
        <v>185</v>
      </c>
      <c r="H196" s="157" t="str">
        <f>_xlfn.IFNA(+VLOOKUP(G196,'Legenda Nature'!A:B,2,0),"-")</f>
        <v>Debiti verso fornitori</v>
      </c>
      <c r="I196" s="228" t="s">
        <v>346</v>
      </c>
      <c r="J196" s="157" t="str">
        <f>_xlfn.IFNA(+VLOOKUP(I196,'Legenda Destinazioni'!A:B,2,0),"-")</f>
        <v>-</v>
      </c>
      <c r="K196" s="231" t="s">
        <v>1281</v>
      </c>
      <c r="L196" s="26" t="str">
        <f t="shared" ref="L196:L259" si="10">+G196&amp;I196</f>
        <v>PD.7-</v>
      </c>
    </row>
    <row r="197" spans="1:12" x14ac:dyDescent="0.15">
      <c r="A197" s="229" t="s">
        <v>792</v>
      </c>
      <c r="B197" s="230" t="s">
        <v>793</v>
      </c>
      <c r="C197" s="231">
        <v>12712.04</v>
      </c>
      <c r="D197" s="231">
        <f t="shared" si="8"/>
        <v>-12712.04</v>
      </c>
      <c r="E197" s="18">
        <f t="shared" si="9"/>
        <v>0</v>
      </c>
      <c r="F197" s="228" t="s">
        <v>185</v>
      </c>
      <c r="G197" s="228" t="s">
        <v>185</v>
      </c>
      <c r="H197" s="157" t="str">
        <f>_xlfn.IFNA(+VLOOKUP(G197,'Legenda Nature'!A:B,2,0),"-")</f>
        <v>Debiti verso fornitori</v>
      </c>
      <c r="I197" s="228" t="s">
        <v>346</v>
      </c>
      <c r="J197" s="157" t="str">
        <f>_xlfn.IFNA(+VLOOKUP(I197,'Legenda Destinazioni'!A:B,2,0),"-")</f>
        <v>-</v>
      </c>
      <c r="K197" s="231" t="s">
        <v>1281</v>
      </c>
      <c r="L197" s="26" t="str">
        <f t="shared" si="10"/>
        <v>PD.7-</v>
      </c>
    </row>
    <row r="198" spans="1:12" x14ac:dyDescent="0.15">
      <c r="A198" s="229" t="s">
        <v>794</v>
      </c>
      <c r="B198" s="230" t="s">
        <v>795</v>
      </c>
      <c r="C198" s="231">
        <v>15</v>
      </c>
      <c r="D198" s="231">
        <f t="shared" si="8"/>
        <v>-15</v>
      </c>
      <c r="E198" s="18">
        <f t="shared" si="9"/>
        <v>0</v>
      </c>
      <c r="F198" s="228" t="s">
        <v>185</v>
      </c>
      <c r="G198" s="228" t="s">
        <v>185</v>
      </c>
      <c r="H198" s="157" t="str">
        <f>_xlfn.IFNA(+VLOOKUP(G198,'Legenda Nature'!A:B,2,0),"-")</f>
        <v>Debiti verso fornitori</v>
      </c>
      <c r="I198" s="228" t="s">
        <v>346</v>
      </c>
      <c r="J198" s="157" t="str">
        <f>_xlfn.IFNA(+VLOOKUP(I198,'Legenda Destinazioni'!A:B,2,0),"-")</f>
        <v>-</v>
      </c>
      <c r="K198" s="231" t="s">
        <v>1281</v>
      </c>
      <c r="L198" s="26" t="str">
        <f t="shared" si="10"/>
        <v>PD.7-</v>
      </c>
    </row>
    <row r="199" spans="1:12" x14ac:dyDescent="0.15">
      <c r="A199" s="229" t="s">
        <v>796</v>
      </c>
      <c r="B199" s="230" t="s">
        <v>797</v>
      </c>
      <c r="C199" s="231">
        <v>322.01</v>
      </c>
      <c r="D199" s="231">
        <f t="shared" si="8"/>
        <v>-322.01</v>
      </c>
      <c r="E199" s="18">
        <f t="shared" si="9"/>
        <v>0</v>
      </c>
      <c r="F199" s="228" t="s">
        <v>185</v>
      </c>
      <c r="G199" s="228" t="s">
        <v>185</v>
      </c>
      <c r="H199" s="157" t="str">
        <f>_xlfn.IFNA(+VLOOKUP(G199,'Legenda Nature'!A:B,2,0),"-")</f>
        <v>Debiti verso fornitori</v>
      </c>
      <c r="I199" s="228" t="s">
        <v>346</v>
      </c>
      <c r="J199" s="157" t="str">
        <f>_xlfn.IFNA(+VLOOKUP(I199,'Legenda Destinazioni'!A:B,2,0),"-")</f>
        <v>-</v>
      </c>
      <c r="K199" s="231" t="s">
        <v>1281</v>
      </c>
      <c r="L199" s="26" t="str">
        <f t="shared" si="10"/>
        <v>PD.7-</v>
      </c>
    </row>
    <row r="200" spans="1:12" x14ac:dyDescent="0.15">
      <c r="A200" s="229" t="s">
        <v>798</v>
      </c>
      <c r="B200" s="230" t="s">
        <v>799</v>
      </c>
      <c r="C200" s="231">
        <v>1906</v>
      </c>
      <c r="D200" s="231">
        <f t="shared" si="8"/>
        <v>-1906</v>
      </c>
      <c r="E200" s="18">
        <f t="shared" si="9"/>
        <v>0</v>
      </c>
      <c r="F200" s="228" t="s">
        <v>185</v>
      </c>
      <c r="G200" s="228" t="s">
        <v>185</v>
      </c>
      <c r="H200" s="157" t="str">
        <f>_xlfn.IFNA(+VLOOKUP(G200,'Legenda Nature'!A:B,2,0),"-")</f>
        <v>Debiti verso fornitori</v>
      </c>
      <c r="I200" s="228" t="s">
        <v>346</v>
      </c>
      <c r="J200" s="157" t="str">
        <f>_xlfn.IFNA(+VLOOKUP(I200,'Legenda Destinazioni'!A:B,2,0),"-")</f>
        <v>-</v>
      </c>
      <c r="K200" s="231" t="s">
        <v>1281</v>
      </c>
      <c r="L200" s="26" t="str">
        <f t="shared" si="10"/>
        <v>PD.7-</v>
      </c>
    </row>
    <row r="201" spans="1:12" x14ac:dyDescent="0.15">
      <c r="A201" s="229" t="s">
        <v>800</v>
      </c>
      <c r="B201" s="230" t="s">
        <v>801</v>
      </c>
      <c r="C201" s="231">
        <v>252.1</v>
      </c>
      <c r="D201" s="231">
        <f t="shared" si="8"/>
        <v>-252.1</v>
      </c>
      <c r="E201" s="18">
        <f t="shared" si="9"/>
        <v>0</v>
      </c>
      <c r="F201" s="228" t="s">
        <v>185</v>
      </c>
      <c r="G201" s="228" t="s">
        <v>185</v>
      </c>
      <c r="H201" s="157" t="str">
        <f>_xlfn.IFNA(+VLOOKUP(G201,'Legenda Nature'!A:B,2,0),"-")</f>
        <v>Debiti verso fornitori</v>
      </c>
      <c r="I201" s="228" t="s">
        <v>346</v>
      </c>
      <c r="J201" s="157" t="str">
        <f>_xlfn.IFNA(+VLOOKUP(I201,'Legenda Destinazioni'!A:B,2,0),"-")</f>
        <v>-</v>
      </c>
      <c r="K201" s="231" t="s">
        <v>1281</v>
      </c>
      <c r="L201" s="26" t="str">
        <f t="shared" si="10"/>
        <v>PD.7-</v>
      </c>
    </row>
    <row r="202" spans="1:12" x14ac:dyDescent="0.15">
      <c r="A202" s="229" t="s">
        <v>802</v>
      </c>
      <c r="B202" s="230" t="s">
        <v>803</v>
      </c>
      <c r="C202" s="231">
        <v>18182.900000000001</v>
      </c>
      <c r="D202" s="231">
        <f t="shared" si="8"/>
        <v>-18182.900000000001</v>
      </c>
      <c r="E202" s="18">
        <f t="shared" si="9"/>
        <v>0</v>
      </c>
      <c r="F202" s="228" t="s">
        <v>185</v>
      </c>
      <c r="G202" s="228" t="s">
        <v>185</v>
      </c>
      <c r="H202" s="157" t="str">
        <f>_xlfn.IFNA(+VLOOKUP(G202,'Legenda Nature'!A:B,2,0),"-")</f>
        <v>Debiti verso fornitori</v>
      </c>
      <c r="I202" s="228" t="s">
        <v>346</v>
      </c>
      <c r="J202" s="157" t="str">
        <f>_xlfn.IFNA(+VLOOKUP(I202,'Legenda Destinazioni'!A:B,2,0),"-")</f>
        <v>-</v>
      </c>
      <c r="K202" s="231" t="s">
        <v>1281</v>
      </c>
      <c r="L202" s="26" t="str">
        <f t="shared" si="10"/>
        <v>PD.7-</v>
      </c>
    </row>
    <row r="203" spans="1:12" x14ac:dyDescent="0.15">
      <c r="A203" s="229" t="s">
        <v>804</v>
      </c>
      <c r="B203" s="230" t="s">
        <v>805</v>
      </c>
      <c r="C203" s="231">
        <v>895.91</v>
      </c>
      <c r="D203" s="231">
        <f t="shared" si="8"/>
        <v>-895.91</v>
      </c>
      <c r="E203" s="18">
        <f t="shared" si="9"/>
        <v>0</v>
      </c>
      <c r="F203" s="228" t="s">
        <v>185</v>
      </c>
      <c r="G203" s="228" t="s">
        <v>185</v>
      </c>
      <c r="H203" s="157" t="str">
        <f>_xlfn.IFNA(+VLOOKUP(G203,'Legenda Nature'!A:B,2,0),"-")</f>
        <v>Debiti verso fornitori</v>
      </c>
      <c r="I203" s="228" t="s">
        <v>346</v>
      </c>
      <c r="J203" s="157" t="str">
        <f>_xlfn.IFNA(+VLOOKUP(I203,'Legenda Destinazioni'!A:B,2,0),"-")</f>
        <v>-</v>
      </c>
      <c r="K203" s="231" t="s">
        <v>1281</v>
      </c>
      <c r="L203" s="26" t="str">
        <f t="shared" si="10"/>
        <v>PD.7-</v>
      </c>
    </row>
    <row r="204" spans="1:12" x14ac:dyDescent="0.15">
      <c r="A204" s="229" t="s">
        <v>806</v>
      </c>
      <c r="B204" s="230" t="s">
        <v>807</v>
      </c>
      <c r="C204" s="231">
        <v>53.26</v>
      </c>
      <c r="D204" s="231">
        <f t="shared" si="8"/>
        <v>-53.26</v>
      </c>
      <c r="E204" s="18">
        <f t="shared" si="9"/>
        <v>0</v>
      </c>
      <c r="F204" s="228" t="s">
        <v>185</v>
      </c>
      <c r="G204" s="228" t="s">
        <v>185</v>
      </c>
      <c r="H204" s="157" t="str">
        <f>_xlfn.IFNA(+VLOOKUP(G204,'Legenda Nature'!A:B,2,0),"-")</f>
        <v>Debiti verso fornitori</v>
      </c>
      <c r="I204" s="228" t="s">
        <v>346</v>
      </c>
      <c r="J204" s="157" t="str">
        <f>_xlfn.IFNA(+VLOOKUP(I204,'Legenda Destinazioni'!A:B,2,0),"-")</f>
        <v>-</v>
      </c>
      <c r="K204" s="231" t="s">
        <v>1281</v>
      </c>
      <c r="L204" s="26" t="str">
        <f t="shared" si="10"/>
        <v>PD.7-</v>
      </c>
    </row>
    <row r="205" spans="1:12" x14ac:dyDescent="0.15">
      <c r="A205" s="229" t="s">
        <v>808</v>
      </c>
      <c r="B205" s="230" t="s">
        <v>809</v>
      </c>
      <c r="C205" s="231">
        <v>267.10000000000002</v>
      </c>
      <c r="D205" s="231">
        <f t="shared" si="8"/>
        <v>-267.10000000000002</v>
      </c>
      <c r="E205" s="18">
        <f t="shared" si="9"/>
        <v>0</v>
      </c>
      <c r="F205" s="228" t="s">
        <v>185</v>
      </c>
      <c r="G205" s="228" t="s">
        <v>185</v>
      </c>
      <c r="H205" s="157" t="str">
        <f>_xlfn.IFNA(+VLOOKUP(G205,'Legenda Nature'!A:B,2,0),"-")</f>
        <v>Debiti verso fornitori</v>
      </c>
      <c r="I205" s="228" t="s">
        <v>346</v>
      </c>
      <c r="J205" s="157" t="str">
        <f>_xlfn.IFNA(+VLOOKUP(I205,'Legenda Destinazioni'!A:B,2,0),"-")</f>
        <v>-</v>
      </c>
      <c r="K205" s="231" t="s">
        <v>1281</v>
      </c>
      <c r="L205" s="26" t="str">
        <f t="shared" si="10"/>
        <v>PD.7-</v>
      </c>
    </row>
    <row r="206" spans="1:12" x14ac:dyDescent="0.15">
      <c r="A206" s="229" t="s">
        <v>810</v>
      </c>
      <c r="B206" s="230" t="s">
        <v>811</v>
      </c>
      <c r="C206" s="231">
        <v>6.32</v>
      </c>
      <c r="D206" s="231">
        <f t="shared" si="8"/>
        <v>-6.32</v>
      </c>
      <c r="E206" s="18">
        <f t="shared" si="9"/>
        <v>0</v>
      </c>
      <c r="F206" s="228" t="s">
        <v>185</v>
      </c>
      <c r="G206" s="228" t="s">
        <v>185</v>
      </c>
      <c r="H206" s="157" t="str">
        <f>_xlfn.IFNA(+VLOOKUP(G206,'Legenda Nature'!A:B,2,0),"-")</f>
        <v>Debiti verso fornitori</v>
      </c>
      <c r="I206" s="228" t="s">
        <v>346</v>
      </c>
      <c r="J206" s="157" t="str">
        <f>_xlfn.IFNA(+VLOOKUP(I206,'Legenda Destinazioni'!A:B,2,0),"-")</f>
        <v>-</v>
      </c>
      <c r="K206" s="231" t="s">
        <v>1281</v>
      </c>
      <c r="L206" s="26" t="str">
        <f t="shared" si="10"/>
        <v>PD.7-</v>
      </c>
    </row>
    <row r="207" spans="1:12" x14ac:dyDescent="0.15">
      <c r="A207" s="229" t="s">
        <v>812</v>
      </c>
      <c r="B207" s="230" t="s">
        <v>813</v>
      </c>
      <c r="C207" s="231">
        <v>41.02</v>
      </c>
      <c r="D207" s="231">
        <f t="shared" si="8"/>
        <v>-41.02</v>
      </c>
      <c r="E207" s="18">
        <f t="shared" si="9"/>
        <v>0</v>
      </c>
      <c r="F207" s="228" t="s">
        <v>185</v>
      </c>
      <c r="G207" s="228" t="s">
        <v>185</v>
      </c>
      <c r="H207" s="157" t="str">
        <f>_xlfn.IFNA(+VLOOKUP(G207,'Legenda Nature'!A:B,2,0),"-")</f>
        <v>Debiti verso fornitori</v>
      </c>
      <c r="I207" s="228" t="s">
        <v>346</v>
      </c>
      <c r="J207" s="157" t="str">
        <f>_xlfn.IFNA(+VLOOKUP(I207,'Legenda Destinazioni'!A:B,2,0),"-")</f>
        <v>-</v>
      </c>
      <c r="K207" s="231" t="s">
        <v>1281</v>
      </c>
      <c r="L207" s="26" t="str">
        <f t="shared" si="10"/>
        <v>PD.7-</v>
      </c>
    </row>
    <row r="208" spans="1:12" x14ac:dyDescent="0.15">
      <c r="A208" s="229" t="s">
        <v>814</v>
      </c>
      <c r="B208" s="230" t="s">
        <v>815</v>
      </c>
      <c r="C208" s="231">
        <v>109.22</v>
      </c>
      <c r="D208" s="231">
        <f t="shared" si="8"/>
        <v>-109.22</v>
      </c>
      <c r="E208" s="18">
        <f t="shared" si="9"/>
        <v>0</v>
      </c>
      <c r="F208" s="228" t="s">
        <v>185</v>
      </c>
      <c r="G208" s="228" t="s">
        <v>185</v>
      </c>
      <c r="H208" s="157" t="str">
        <f>_xlfn.IFNA(+VLOOKUP(G208,'Legenda Nature'!A:B,2,0),"-")</f>
        <v>Debiti verso fornitori</v>
      </c>
      <c r="I208" s="228" t="s">
        <v>346</v>
      </c>
      <c r="J208" s="157" t="str">
        <f>_xlfn.IFNA(+VLOOKUP(I208,'Legenda Destinazioni'!A:B,2,0),"-")</f>
        <v>-</v>
      </c>
      <c r="K208" s="231" t="s">
        <v>1281</v>
      </c>
      <c r="L208" s="26" t="str">
        <f t="shared" si="10"/>
        <v>PD.7-</v>
      </c>
    </row>
    <row r="209" spans="1:12" x14ac:dyDescent="0.15">
      <c r="A209" s="229" t="s">
        <v>816</v>
      </c>
      <c r="B209" s="230" t="s">
        <v>817</v>
      </c>
      <c r="C209" s="231">
        <v>67.19</v>
      </c>
      <c r="D209" s="231">
        <f t="shared" si="8"/>
        <v>-67.19</v>
      </c>
      <c r="E209" s="18">
        <f t="shared" si="9"/>
        <v>0</v>
      </c>
      <c r="F209" s="228" t="s">
        <v>185</v>
      </c>
      <c r="G209" s="228" t="s">
        <v>185</v>
      </c>
      <c r="H209" s="157" t="str">
        <f>_xlfn.IFNA(+VLOOKUP(G209,'Legenda Nature'!A:B,2,0),"-")</f>
        <v>Debiti verso fornitori</v>
      </c>
      <c r="I209" s="228" t="s">
        <v>346</v>
      </c>
      <c r="J209" s="157" t="str">
        <f>_xlfn.IFNA(+VLOOKUP(I209,'Legenda Destinazioni'!A:B,2,0),"-")</f>
        <v>-</v>
      </c>
      <c r="K209" s="231" t="s">
        <v>1281</v>
      </c>
      <c r="L209" s="26" t="str">
        <f t="shared" si="10"/>
        <v>PD.7-</v>
      </c>
    </row>
    <row r="210" spans="1:12" x14ac:dyDescent="0.15">
      <c r="A210" s="229" t="s">
        <v>818</v>
      </c>
      <c r="B210" s="230" t="s">
        <v>819</v>
      </c>
      <c r="C210" s="231">
        <v>276.04000000000002</v>
      </c>
      <c r="D210" s="231">
        <f t="shared" si="8"/>
        <v>-276.04000000000002</v>
      </c>
      <c r="E210" s="18">
        <f t="shared" si="9"/>
        <v>0</v>
      </c>
      <c r="F210" s="228" t="s">
        <v>185</v>
      </c>
      <c r="G210" s="228" t="s">
        <v>185</v>
      </c>
      <c r="H210" s="157" t="str">
        <f>_xlfn.IFNA(+VLOOKUP(G210,'Legenda Nature'!A:B,2,0),"-")</f>
        <v>Debiti verso fornitori</v>
      </c>
      <c r="I210" s="228" t="s">
        <v>346</v>
      </c>
      <c r="J210" s="157" t="str">
        <f>_xlfn.IFNA(+VLOOKUP(I210,'Legenda Destinazioni'!A:B,2,0),"-")</f>
        <v>-</v>
      </c>
      <c r="K210" s="231" t="s">
        <v>1281</v>
      </c>
      <c r="L210" s="26" t="str">
        <f t="shared" si="10"/>
        <v>PD.7-</v>
      </c>
    </row>
    <row r="211" spans="1:12" x14ac:dyDescent="0.15">
      <c r="A211" s="229" t="s">
        <v>820</v>
      </c>
      <c r="B211" s="230" t="s">
        <v>821</v>
      </c>
      <c r="C211" s="231">
        <v>2283.34</v>
      </c>
      <c r="D211" s="231">
        <f t="shared" si="8"/>
        <v>-2283.34</v>
      </c>
      <c r="E211" s="18">
        <f t="shared" si="9"/>
        <v>0</v>
      </c>
      <c r="F211" s="228" t="s">
        <v>185</v>
      </c>
      <c r="G211" s="228" t="s">
        <v>185</v>
      </c>
      <c r="H211" s="157" t="str">
        <f>_xlfn.IFNA(+VLOOKUP(G211,'Legenda Nature'!A:B,2,0),"-")</f>
        <v>Debiti verso fornitori</v>
      </c>
      <c r="I211" s="228" t="s">
        <v>346</v>
      </c>
      <c r="J211" s="157" t="str">
        <f>_xlfn.IFNA(+VLOOKUP(I211,'Legenda Destinazioni'!A:B,2,0),"-")</f>
        <v>-</v>
      </c>
      <c r="K211" s="231" t="s">
        <v>1281</v>
      </c>
      <c r="L211" s="26" t="str">
        <f t="shared" si="10"/>
        <v>PD.7-</v>
      </c>
    </row>
    <row r="212" spans="1:12" x14ac:dyDescent="0.15">
      <c r="A212" s="229" t="s">
        <v>822</v>
      </c>
      <c r="B212" s="230" t="s">
        <v>823</v>
      </c>
      <c r="C212" s="231">
        <v>266.22000000000003</v>
      </c>
      <c r="D212" s="231">
        <f t="shared" si="8"/>
        <v>-266.22000000000003</v>
      </c>
      <c r="E212" s="18">
        <f t="shared" si="9"/>
        <v>0</v>
      </c>
      <c r="F212" s="228" t="s">
        <v>185</v>
      </c>
      <c r="G212" s="228" t="s">
        <v>185</v>
      </c>
      <c r="H212" s="157" t="str">
        <f>_xlfn.IFNA(+VLOOKUP(G212,'Legenda Nature'!A:B,2,0),"-")</f>
        <v>Debiti verso fornitori</v>
      </c>
      <c r="I212" s="228" t="s">
        <v>346</v>
      </c>
      <c r="J212" s="157" t="str">
        <f>_xlfn.IFNA(+VLOOKUP(I212,'Legenda Destinazioni'!A:B,2,0),"-")</f>
        <v>-</v>
      </c>
      <c r="K212" s="231" t="s">
        <v>1281</v>
      </c>
      <c r="L212" s="26" t="str">
        <f t="shared" si="10"/>
        <v>PD.7-</v>
      </c>
    </row>
    <row r="213" spans="1:12" x14ac:dyDescent="0.15">
      <c r="A213" s="229" t="s">
        <v>824</v>
      </c>
      <c r="B213" s="230" t="s">
        <v>825</v>
      </c>
      <c r="C213" s="231">
        <v>3803.66</v>
      </c>
      <c r="D213" s="231">
        <f t="shared" si="8"/>
        <v>-3803.66</v>
      </c>
      <c r="E213" s="18">
        <f t="shared" si="9"/>
        <v>0</v>
      </c>
      <c r="F213" s="228" t="s">
        <v>185</v>
      </c>
      <c r="G213" s="228" t="s">
        <v>185</v>
      </c>
      <c r="H213" s="157" t="str">
        <f>_xlfn.IFNA(+VLOOKUP(G213,'Legenda Nature'!A:B,2,0),"-")</f>
        <v>Debiti verso fornitori</v>
      </c>
      <c r="I213" s="228" t="s">
        <v>346</v>
      </c>
      <c r="J213" s="157" t="str">
        <f>_xlfn.IFNA(+VLOOKUP(I213,'Legenda Destinazioni'!A:B,2,0),"-")</f>
        <v>-</v>
      </c>
      <c r="K213" s="231" t="s">
        <v>1281</v>
      </c>
      <c r="L213" s="26" t="str">
        <f t="shared" si="10"/>
        <v>PD.7-</v>
      </c>
    </row>
    <row r="214" spans="1:12" x14ac:dyDescent="0.15">
      <c r="A214" s="229" t="s">
        <v>826</v>
      </c>
      <c r="B214" s="230" t="s">
        <v>827</v>
      </c>
      <c r="C214" s="231">
        <v>236.78</v>
      </c>
      <c r="D214" s="231">
        <f t="shared" si="8"/>
        <v>-236.78</v>
      </c>
      <c r="E214" s="18">
        <f t="shared" si="9"/>
        <v>0</v>
      </c>
      <c r="F214" s="228" t="s">
        <v>185</v>
      </c>
      <c r="G214" s="228" t="s">
        <v>185</v>
      </c>
      <c r="H214" s="157" t="str">
        <f>_xlfn.IFNA(+VLOOKUP(G214,'Legenda Nature'!A:B,2,0),"-")</f>
        <v>Debiti verso fornitori</v>
      </c>
      <c r="I214" s="228" t="s">
        <v>346</v>
      </c>
      <c r="J214" s="157" t="str">
        <f>_xlfn.IFNA(+VLOOKUP(I214,'Legenda Destinazioni'!A:B,2,0),"-")</f>
        <v>-</v>
      </c>
      <c r="K214" s="231" t="s">
        <v>1281</v>
      </c>
      <c r="L214" s="26" t="str">
        <f t="shared" si="10"/>
        <v>PD.7-</v>
      </c>
    </row>
    <row r="215" spans="1:12" x14ac:dyDescent="0.15">
      <c r="A215" s="229" t="s">
        <v>828</v>
      </c>
      <c r="B215" s="230" t="s">
        <v>829</v>
      </c>
      <c r="C215" s="231">
        <v>22.32</v>
      </c>
      <c r="D215" s="231">
        <f t="shared" si="8"/>
        <v>-22.32</v>
      </c>
      <c r="E215" s="18">
        <f t="shared" si="9"/>
        <v>0</v>
      </c>
      <c r="F215" s="228" t="s">
        <v>185</v>
      </c>
      <c r="G215" s="228" t="s">
        <v>185</v>
      </c>
      <c r="H215" s="157" t="str">
        <f>_xlfn.IFNA(+VLOOKUP(G215,'Legenda Nature'!A:B,2,0),"-")</f>
        <v>Debiti verso fornitori</v>
      </c>
      <c r="I215" s="228" t="s">
        <v>346</v>
      </c>
      <c r="J215" s="157" t="str">
        <f>_xlfn.IFNA(+VLOOKUP(I215,'Legenda Destinazioni'!A:B,2,0),"-")</f>
        <v>-</v>
      </c>
      <c r="K215" s="231" t="s">
        <v>1281</v>
      </c>
      <c r="L215" s="26" t="str">
        <f t="shared" si="10"/>
        <v>PD.7-</v>
      </c>
    </row>
    <row r="216" spans="1:12" x14ac:dyDescent="0.15">
      <c r="A216" s="229" t="s">
        <v>830</v>
      </c>
      <c r="B216" s="230" t="s">
        <v>831</v>
      </c>
      <c r="C216" s="231">
        <v>34227.089999999997</v>
      </c>
      <c r="D216" s="231">
        <f t="shared" si="8"/>
        <v>-34227.089999999997</v>
      </c>
      <c r="E216" s="18">
        <f t="shared" si="9"/>
        <v>0</v>
      </c>
      <c r="F216" s="228" t="s">
        <v>185</v>
      </c>
      <c r="G216" s="228" t="s">
        <v>185</v>
      </c>
      <c r="H216" s="157" t="str">
        <f>_xlfn.IFNA(+VLOOKUP(G216,'Legenda Nature'!A:B,2,0),"-")</f>
        <v>Debiti verso fornitori</v>
      </c>
      <c r="I216" s="228" t="s">
        <v>346</v>
      </c>
      <c r="J216" s="157" t="str">
        <f>_xlfn.IFNA(+VLOOKUP(I216,'Legenda Destinazioni'!A:B,2,0),"-")</f>
        <v>-</v>
      </c>
      <c r="K216" s="231" t="s">
        <v>1281</v>
      </c>
      <c r="L216" s="26" t="str">
        <f t="shared" si="10"/>
        <v>PD.7-</v>
      </c>
    </row>
    <row r="217" spans="1:12" x14ac:dyDescent="0.15">
      <c r="A217" s="229" t="s">
        <v>832</v>
      </c>
      <c r="B217" s="230" t="s">
        <v>833</v>
      </c>
      <c r="C217" s="231">
        <v>436.47</v>
      </c>
      <c r="D217" s="231">
        <f t="shared" si="8"/>
        <v>-436.47</v>
      </c>
      <c r="E217" s="18">
        <f t="shared" si="9"/>
        <v>0</v>
      </c>
      <c r="F217" s="228" t="s">
        <v>185</v>
      </c>
      <c r="G217" s="228" t="s">
        <v>185</v>
      </c>
      <c r="H217" s="157" t="str">
        <f>_xlfn.IFNA(+VLOOKUP(G217,'Legenda Nature'!A:B,2,0),"-")</f>
        <v>Debiti verso fornitori</v>
      </c>
      <c r="I217" s="228" t="s">
        <v>346</v>
      </c>
      <c r="J217" s="157" t="str">
        <f>_xlfn.IFNA(+VLOOKUP(I217,'Legenda Destinazioni'!A:B,2,0),"-")</f>
        <v>-</v>
      </c>
      <c r="K217" s="231" t="s">
        <v>1281</v>
      </c>
      <c r="L217" s="26" t="str">
        <f t="shared" si="10"/>
        <v>PD.7-</v>
      </c>
    </row>
    <row r="218" spans="1:12" x14ac:dyDescent="0.15">
      <c r="A218" s="229" t="s">
        <v>834</v>
      </c>
      <c r="B218" s="230" t="s">
        <v>835</v>
      </c>
      <c r="C218" s="231">
        <v>114567.33</v>
      </c>
      <c r="D218" s="231">
        <f t="shared" si="8"/>
        <v>-114567.33</v>
      </c>
      <c r="E218" s="18">
        <f t="shared" si="9"/>
        <v>0</v>
      </c>
      <c r="F218" s="228" t="s">
        <v>185</v>
      </c>
      <c r="G218" s="228" t="s">
        <v>185</v>
      </c>
      <c r="H218" s="157" t="str">
        <f>_xlfn.IFNA(+VLOOKUP(G218,'Legenda Nature'!A:B,2,0),"-")</f>
        <v>Debiti verso fornitori</v>
      </c>
      <c r="I218" s="228" t="s">
        <v>346</v>
      </c>
      <c r="J218" s="157" t="str">
        <f>_xlfn.IFNA(+VLOOKUP(I218,'Legenda Destinazioni'!A:B,2,0),"-")</f>
        <v>-</v>
      </c>
      <c r="K218" s="231" t="s">
        <v>1281</v>
      </c>
      <c r="L218" s="26" t="str">
        <f t="shared" si="10"/>
        <v>PD.7-</v>
      </c>
    </row>
    <row r="219" spans="1:12" x14ac:dyDescent="0.15">
      <c r="A219" s="229" t="s">
        <v>836</v>
      </c>
      <c r="B219" s="230" t="s">
        <v>837</v>
      </c>
      <c r="C219" s="231">
        <v>322.19</v>
      </c>
      <c r="D219" s="231">
        <f t="shared" si="8"/>
        <v>-322.19</v>
      </c>
      <c r="E219" s="18">
        <f t="shared" si="9"/>
        <v>0</v>
      </c>
      <c r="F219" s="228" t="s">
        <v>185</v>
      </c>
      <c r="G219" s="228" t="s">
        <v>185</v>
      </c>
      <c r="H219" s="157" t="str">
        <f>_xlfn.IFNA(+VLOOKUP(G219,'Legenda Nature'!A:B,2,0),"-")</f>
        <v>Debiti verso fornitori</v>
      </c>
      <c r="I219" s="228" t="s">
        <v>346</v>
      </c>
      <c r="J219" s="157" t="str">
        <f>_xlfn.IFNA(+VLOOKUP(I219,'Legenda Destinazioni'!A:B,2,0),"-")</f>
        <v>-</v>
      </c>
      <c r="K219" s="231" t="s">
        <v>1281</v>
      </c>
      <c r="L219" s="26" t="str">
        <f t="shared" si="10"/>
        <v>PD.7-</v>
      </c>
    </row>
    <row r="220" spans="1:12" x14ac:dyDescent="0.15">
      <c r="A220" s="229" t="s">
        <v>838</v>
      </c>
      <c r="B220" s="230" t="s">
        <v>839</v>
      </c>
      <c r="C220" s="231">
        <v>537.80999999999995</v>
      </c>
      <c r="D220" s="231">
        <f t="shared" si="8"/>
        <v>-537.80999999999995</v>
      </c>
      <c r="E220" s="18">
        <f t="shared" si="9"/>
        <v>0</v>
      </c>
      <c r="F220" s="228" t="s">
        <v>185</v>
      </c>
      <c r="G220" s="228" t="s">
        <v>185</v>
      </c>
      <c r="H220" s="157" t="str">
        <f>_xlfn.IFNA(+VLOOKUP(G220,'Legenda Nature'!A:B,2,0),"-")</f>
        <v>Debiti verso fornitori</v>
      </c>
      <c r="I220" s="228" t="s">
        <v>346</v>
      </c>
      <c r="J220" s="157" t="str">
        <f>_xlfn.IFNA(+VLOOKUP(I220,'Legenda Destinazioni'!A:B,2,0),"-")</f>
        <v>-</v>
      </c>
      <c r="K220" s="231" t="s">
        <v>1281</v>
      </c>
      <c r="L220" s="26" t="str">
        <f t="shared" si="10"/>
        <v>PD.7-</v>
      </c>
    </row>
    <row r="221" spans="1:12" x14ac:dyDescent="0.15">
      <c r="A221" s="229" t="s">
        <v>840</v>
      </c>
      <c r="B221" s="230" t="s">
        <v>841</v>
      </c>
      <c r="C221" s="231">
        <v>403.79</v>
      </c>
      <c r="D221" s="231">
        <f t="shared" si="8"/>
        <v>-403.79</v>
      </c>
      <c r="E221" s="18">
        <f t="shared" si="9"/>
        <v>0</v>
      </c>
      <c r="F221" s="228" t="s">
        <v>185</v>
      </c>
      <c r="G221" s="228" t="s">
        <v>185</v>
      </c>
      <c r="H221" s="157" t="str">
        <f>_xlfn.IFNA(+VLOOKUP(G221,'Legenda Nature'!A:B,2,0),"-")</f>
        <v>Debiti verso fornitori</v>
      </c>
      <c r="I221" s="228" t="s">
        <v>346</v>
      </c>
      <c r="J221" s="157" t="str">
        <f>_xlfn.IFNA(+VLOOKUP(I221,'Legenda Destinazioni'!A:B,2,0),"-")</f>
        <v>-</v>
      </c>
      <c r="K221" s="231" t="s">
        <v>1281</v>
      </c>
      <c r="L221" s="26" t="str">
        <f t="shared" si="10"/>
        <v>PD.7-</v>
      </c>
    </row>
    <row r="222" spans="1:12" x14ac:dyDescent="0.15">
      <c r="A222" s="229" t="s">
        <v>842</v>
      </c>
      <c r="B222" s="230" t="s">
        <v>843</v>
      </c>
      <c r="C222" s="231">
        <v>514.19000000000005</v>
      </c>
      <c r="D222" s="231">
        <f t="shared" si="8"/>
        <v>-514.19000000000005</v>
      </c>
      <c r="E222" s="18">
        <f t="shared" si="9"/>
        <v>0</v>
      </c>
      <c r="F222" s="228" t="s">
        <v>185</v>
      </c>
      <c r="G222" s="228" t="s">
        <v>185</v>
      </c>
      <c r="H222" s="157" t="str">
        <f>_xlfn.IFNA(+VLOOKUP(G222,'Legenda Nature'!A:B,2,0),"-")</f>
        <v>Debiti verso fornitori</v>
      </c>
      <c r="I222" s="228" t="s">
        <v>346</v>
      </c>
      <c r="J222" s="157" t="str">
        <f>_xlfn.IFNA(+VLOOKUP(I222,'Legenda Destinazioni'!A:B,2,0),"-")</f>
        <v>-</v>
      </c>
      <c r="K222" s="231" t="s">
        <v>1281</v>
      </c>
      <c r="L222" s="26" t="str">
        <f t="shared" si="10"/>
        <v>PD.7-</v>
      </c>
    </row>
    <row r="223" spans="1:12" x14ac:dyDescent="0.15">
      <c r="A223" s="229" t="s">
        <v>844</v>
      </c>
      <c r="B223" s="230" t="s">
        <v>845</v>
      </c>
      <c r="C223" s="231">
        <v>23.54</v>
      </c>
      <c r="D223" s="231">
        <f t="shared" si="8"/>
        <v>-23.54</v>
      </c>
      <c r="E223" s="18">
        <f t="shared" si="9"/>
        <v>0</v>
      </c>
      <c r="F223" s="228" t="s">
        <v>185</v>
      </c>
      <c r="G223" s="228" t="s">
        <v>185</v>
      </c>
      <c r="H223" s="157" t="str">
        <f>_xlfn.IFNA(+VLOOKUP(G223,'Legenda Nature'!A:B,2,0),"-")</f>
        <v>Debiti verso fornitori</v>
      </c>
      <c r="I223" s="228" t="s">
        <v>346</v>
      </c>
      <c r="J223" s="157" t="str">
        <f>_xlfn.IFNA(+VLOOKUP(I223,'Legenda Destinazioni'!A:B,2,0),"-")</f>
        <v>-</v>
      </c>
      <c r="K223" s="231" t="s">
        <v>1281</v>
      </c>
      <c r="L223" s="26" t="str">
        <f t="shared" si="10"/>
        <v>PD.7-</v>
      </c>
    </row>
    <row r="224" spans="1:12" x14ac:dyDescent="0.15">
      <c r="A224" s="229" t="s">
        <v>846</v>
      </c>
      <c r="B224" s="230" t="s">
        <v>847</v>
      </c>
      <c r="C224" s="231">
        <v>39755.08</v>
      </c>
      <c r="D224" s="231">
        <f t="shared" si="8"/>
        <v>-39755.08</v>
      </c>
      <c r="E224" s="18">
        <f t="shared" si="9"/>
        <v>0</v>
      </c>
      <c r="F224" s="228" t="s">
        <v>185</v>
      </c>
      <c r="G224" s="228" t="s">
        <v>185</v>
      </c>
      <c r="H224" s="157" t="str">
        <f>_xlfn.IFNA(+VLOOKUP(G224,'Legenda Nature'!A:B,2,0),"-")</f>
        <v>Debiti verso fornitori</v>
      </c>
      <c r="I224" s="228" t="s">
        <v>346</v>
      </c>
      <c r="J224" s="157" t="str">
        <f>_xlfn.IFNA(+VLOOKUP(I224,'Legenda Destinazioni'!A:B,2,0),"-")</f>
        <v>-</v>
      </c>
      <c r="K224" s="231" t="s">
        <v>1281</v>
      </c>
      <c r="L224" s="26" t="str">
        <f t="shared" si="10"/>
        <v>PD.7-</v>
      </c>
    </row>
    <row r="225" spans="1:12" x14ac:dyDescent="0.15">
      <c r="A225" s="229" t="s">
        <v>848</v>
      </c>
      <c r="B225" s="230" t="s">
        <v>849</v>
      </c>
      <c r="C225" s="231">
        <v>1902.56</v>
      </c>
      <c r="D225" s="231">
        <f t="shared" si="8"/>
        <v>-1902.56</v>
      </c>
      <c r="E225" s="18">
        <f t="shared" si="9"/>
        <v>0</v>
      </c>
      <c r="F225" s="228" t="s">
        <v>185</v>
      </c>
      <c r="G225" s="228" t="s">
        <v>185</v>
      </c>
      <c r="H225" s="157" t="str">
        <f>_xlfn.IFNA(+VLOOKUP(G225,'Legenda Nature'!A:B,2,0),"-")</f>
        <v>Debiti verso fornitori</v>
      </c>
      <c r="I225" s="228" t="s">
        <v>346</v>
      </c>
      <c r="J225" s="157" t="str">
        <f>_xlfn.IFNA(+VLOOKUP(I225,'Legenda Destinazioni'!A:B,2,0),"-")</f>
        <v>-</v>
      </c>
      <c r="K225" s="231" t="s">
        <v>1281</v>
      </c>
      <c r="L225" s="26" t="str">
        <f t="shared" si="10"/>
        <v>PD.7-</v>
      </c>
    </row>
    <row r="226" spans="1:12" x14ac:dyDescent="0.15">
      <c r="A226" s="229" t="s">
        <v>850</v>
      </c>
      <c r="B226" s="230" t="s">
        <v>851</v>
      </c>
      <c r="C226" s="231">
        <v>1441.49</v>
      </c>
      <c r="D226" s="231">
        <f t="shared" si="8"/>
        <v>-1441.49</v>
      </c>
      <c r="E226" s="18">
        <f t="shared" si="9"/>
        <v>0</v>
      </c>
      <c r="F226" s="228" t="s">
        <v>185</v>
      </c>
      <c r="G226" s="228" t="s">
        <v>185</v>
      </c>
      <c r="H226" s="157" t="str">
        <f>_xlfn.IFNA(+VLOOKUP(G226,'Legenda Nature'!A:B,2,0),"-")</f>
        <v>Debiti verso fornitori</v>
      </c>
      <c r="I226" s="228" t="s">
        <v>346</v>
      </c>
      <c r="J226" s="157" t="str">
        <f>_xlfn.IFNA(+VLOOKUP(I226,'Legenda Destinazioni'!A:B,2,0),"-")</f>
        <v>-</v>
      </c>
      <c r="K226" s="231" t="s">
        <v>1281</v>
      </c>
      <c r="L226" s="26" t="str">
        <f t="shared" si="10"/>
        <v>PD.7-</v>
      </c>
    </row>
    <row r="227" spans="1:12" x14ac:dyDescent="0.15">
      <c r="A227" s="229" t="s">
        <v>852</v>
      </c>
      <c r="B227" s="230" t="s">
        <v>853</v>
      </c>
      <c r="C227" s="231">
        <v>7456.6</v>
      </c>
      <c r="D227" s="231">
        <f t="shared" si="8"/>
        <v>-7456.6</v>
      </c>
      <c r="E227" s="18">
        <f t="shared" si="9"/>
        <v>0</v>
      </c>
      <c r="F227" s="228" t="s">
        <v>185</v>
      </c>
      <c r="G227" s="228" t="s">
        <v>185</v>
      </c>
      <c r="H227" s="157" t="str">
        <f>_xlfn.IFNA(+VLOOKUP(G227,'Legenda Nature'!A:B,2,0),"-")</f>
        <v>Debiti verso fornitori</v>
      </c>
      <c r="I227" s="228" t="s">
        <v>346</v>
      </c>
      <c r="J227" s="157" t="str">
        <f>_xlfn.IFNA(+VLOOKUP(I227,'Legenda Destinazioni'!A:B,2,0),"-")</f>
        <v>-</v>
      </c>
      <c r="K227" s="231" t="s">
        <v>1281</v>
      </c>
      <c r="L227" s="26" t="str">
        <f t="shared" si="10"/>
        <v>PD.7-</v>
      </c>
    </row>
    <row r="228" spans="1:12" x14ac:dyDescent="0.15">
      <c r="A228" s="229" t="s">
        <v>854</v>
      </c>
      <c r="B228" s="230" t="s">
        <v>855</v>
      </c>
      <c r="C228" s="231">
        <v>50.59</v>
      </c>
      <c r="D228" s="231">
        <f t="shared" si="8"/>
        <v>-50.59</v>
      </c>
      <c r="E228" s="18">
        <f t="shared" si="9"/>
        <v>0</v>
      </c>
      <c r="F228" s="228" t="s">
        <v>185</v>
      </c>
      <c r="G228" s="228" t="s">
        <v>185</v>
      </c>
      <c r="H228" s="157" t="str">
        <f>_xlfn.IFNA(+VLOOKUP(G228,'Legenda Nature'!A:B,2,0),"-")</f>
        <v>Debiti verso fornitori</v>
      </c>
      <c r="I228" s="228" t="s">
        <v>346</v>
      </c>
      <c r="J228" s="157" t="str">
        <f>_xlfn.IFNA(+VLOOKUP(I228,'Legenda Destinazioni'!A:B,2,0),"-")</f>
        <v>-</v>
      </c>
      <c r="K228" s="231" t="s">
        <v>1281</v>
      </c>
      <c r="L228" s="26" t="str">
        <f t="shared" si="10"/>
        <v>PD.7-</v>
      </c>
    </row>
    <row r="229" spans="1:12" x14ac:dyDescent="0.15">
      <c r="A229" s="229" t="s">
        <v>856</v>
      </c>
      <c r="B229" s="230" t="s">
        <v>857</v>
      </c>
      <c r="C229" s="231">
        <v>1765.5</v>
      </c>
      <c r="D229" s="231">
        <f t="shared" si="8"/>
        <v>-1765.5</v>
      </c>
      <c r="E229" s="18">
        <f t="shared" si="9"/>
        <v>0</v>
      </c>
      <c r="F229" s="228" t="s">
        <v>185</v>
      </c>
      <c r="G229" s="228" t="s">
        <v>185</v>
      </c>
      <c r="H229" s="157" t="str">
        <f>_xlfn.IFNA(+VLOOKUP(G229,'Legenda Nature'!A:B,2,0),"-")</f>
        <v>Debiti verso fornitori</v>
      </c>
      <c r="I229" s="228" t="s">
        <v>346</v>
      </c>
      <c r="J229" s="157" t="str">
        <f>_xlfn.IFNA(+VLOOKUP(I229,'Legenda Destinazioni'!A:B,2,0),"-")</f>
        <v>-</v>
      </c>
      <c r="K229" s="231" t="s">
        <v>1281</v>
      </c>
      <c r="L229" s="26" t="str">
        <f t="shared" si="10"/>
        <v>PD.7-</v>
      </c>
    </row>
    <row r="230" spans="1:12" x14ac:dyDescent="0.15">
      <c r="A230" s="229" t="s">
        <v>858</v>
      </c>
      <c r="B230" s="230" t="s">
        <v>859</v>
      </c>
      <c r="C230" s="231">
        <v>43.86</v>
      </c>
      <c r="D230" s="231">
        <f t="shared" si="8"/>
        <v>-43.86</v>
      </c>
      <c r="E230" s="18">
        <f t="shared" si="9"/>
        <v>0</v>
      </c>
      <c r="F230" s="228" t="s">
        <v>185</v>
      </c>
      <c r="G230" s="228" t="s">
        <v>185</v>
      </c>
      <c r="H230" s="157" t="str">
        <f>_xlfn.IFNA(+VLOOKUP(G230,'Legenda Nature'!A:B,2,0),"-")</f>
        <v>Debiti verso fornitori</v>
      </c>
      <c r="I230" s="228" t="s">
        <v>346</v>
      </c>
      <c r="J230" s="157" t="str">
        <f>_xlfn.IFNA(+VLOOKUP(I230,'Legenda Destinazioni'!A:B,2,0),"-")</f>
        <v>-</v>
      </c>
      <c r="K230" s="231" t="s">
        <v>1281</v>
      </c>
      <c r="L230" s="26" t="str">
        <f t="shared" si="10"/>
        <v>PD.7-</v>
      </c>
    </row>
    <row r="231" spans="1:12" x14ac:dyDescent="0.15">
      <c r="A231" s="229" t="s">
        <v>860</v>
      </c>
      <c r="B231" s="230" t="s">
        <v>861</v>
      </c>
      <c r="C231" s="231">
        <v>1024.3699999999999</v>
      </c>
      <c r="D231" s="231">
        <f t="shared" si="8"/>
        <v>-1024.3699999999999</v>
      </c>
      <c r="E231" s="18">
        <f t="shared" si="9"/>
        <v>0</v>
      </c>
      <c r="F231" s="228" t="s">
        <v>185</v>
      </c>
      <c r="G231" s="228" t="s">
        <v>185</v>
      </c>
      <c r="H231" s="157" t="str">
        <f>_xlfn.IFNA(+VLOOKUP(G231,'Legenda Nature'!A:B,2,0),"-")</f>
        <v>Debiti verso fornitori</v>
      </c>
      <c r="I231" s="228" t="s">
        <v>346</v>
      </c>
      <c r="J231" s="157" t="str">
        <f>_xlfn.IFNA(+VLOOKUP(I231,'Legenda Destinazioni'!A:B,2,0),"-")</f>
        <v>-</v>
      </c>
      <c r="K231" s="231" t="s">
        <v>1281</v>
      </c>
      <c r="L231" s="26" t="str">
        <f t="shared" si="10"/>
        <v>PD.7-</v>
      </c>
    </row>
    <row r="232" spans="1:12" x14ac:dyDescent="0.15">
      <c r="A232" s="229" t="s">
        <v>862</v>
      </c>
      <c r="B232" s="230" t="s">
        <v>863</v>
      </c>
      <c r="C232" s="231">
        <v>7722.02</v>
      </c>
      <c r="D232" s="231">
        <f t="shared" si="8"/>
        <v>-7722.02</v>
      </c>
      <c r="E232" s="18">
        <f t="shared" si="9"/>
        <v>0</v>
      </c>
      <c r="F232" s="228" t="s">
        <v>185</v>
      </c>
      <c r="G232" s="228" t="s">
        <v>185</v>
      </c>
      <c r="H232" s="157" t="str">
        <f>_xlfn.IFNA(+VLOOKUP(G232,'Legenda Nature'!A:B,2,0),"-")</f>
        <v>Debiti verso fornitori</v>
      </c>
      <c r="I232" s="228" t="s">
        <v>346</v>
      </c>
      <c r="J232" s="157" t="str">
        <f>_xlfn.IFNA(+VLOOKUP(I232,'Legenda Destinazioni'!A:B,2,0),"-")</f>
        <v>-</v>
      </c>
      <c r="K232" s="231" t="s">
        <v>1281</v>
      </c>
      <c r="L232" s="26" t="str">
        <f t="shared" si="10"/>
        <v>PD.7-</v>
      </c>
    </row>
    <row r="233" spans="1:12" x14ac:dyDescent="0.15">
      <c r="A233" s="229" t="s">
        <v>864</v>
      </c>
      <c r="B233" s="230" t="s">
        <v>865</v>
      </c>
      <c r="C233" s="231">
        <v>79145.7</v>
      </c>
      <c r="D233" s="231">
        <f t="shared" si="8"/>
        <v>-79145.7</v>
      </c>
      <c r="E233" s="18">
        <f t="shared" si="9"/>
        <v>0</v>
      </c>
      <c r="F233" s="228" t="s">
        <v>185</v>
      </c>
      <c r="G233" s="228" t="s">
        <v>185</v>
      </c>
      <c r="H233" s="157" t="str">
        <f>_xlfn.IFNA(+VLOOKUP(G233,'Legenda Nature'!A:B,2,0),"-")</f>
        <v>Debiti verso fornitori</v>
      </c>
      <c r="I233" s="228" t="s">
        <v>346</v>
      </c>
      <c r="J233" s="157" t="str">
        <f>_xlfn.IFNA(+VLOOKUP(I233,'Legenda Destinazioni'!A:B,2,0),"-")</f>
        <v>-</v>
      </c>
      <c r="K233" s="231" t="s">
        <v>1281</v>
      </c>
      <c r="L233" s="26" t="str">
        <f t="shared" si="10"/>
        <v>PD.7-</v>
      </c>
    </row>
    <row r="234" spans="1:12" x14ac:dyDescent="0.15">
      <c r="A234" s="229" t="s">
        <v>866</v>
      </c>
      <c r="B234" s="230" t="s">
        <v>867</v>
      </c>
      <c r="C234" s="231">
        <v>5764.3</v>
      </c>
      <c r="D234" s="231">
        <f t="shared" si="8"/>
        <v>-5764.3</v>
      </c>
      <c r="E234" s="18">
        <f t="shared" si="9"/>
        <v>0</v>
      </c>
      <c r="F234" s="228" t="s">
        <v>185</v>
      </c>
      <c r="G234" s="228" t="s">
        <v>185</v>
      </c>
      <c r="H234" s="157" t="str">
        <f>_xlfn.IFNA(+VLOOKUP(G234,'Legenda Nature'!A:B,2,0),"-")</f>
        <v>Debiti verso fornitori</v>
      </c>
      <c r="I234" s="228" t="s">
        <v>346</v>
      </c>
      <c r="J234" s="157" t="str">
        <f>_xlfn.IFNA(+VLOOKUP(I234,'Legenda Destinazioni'!A:B,2,0),"-")</f>
        <v>-</v>
      </c>
      <c r="K234" s="231" t="s">
        <v>1281</v>
      </c>
      <c r="L234" s="26" t="str">
        <f t="shared" si="10"/>
        <v>PD.7-</v>
      </c>
    </row>
    <row r="235" spans="1:12" x14ac:dyDescent="0.15">
      <c r="A235" s="229" t="s">
        <v>868</v>
      </c>
      <c r="B235" s="230" t="s">
        <v>869</v>
      </c>
      <c r="C235" s="231">
        <v>2718.32</v>
      </c>
      <c r="D235" s="231">
        <f t="shared" si="8"/>
        <v>-2718.32</v>
      </c>
      <c r="E235" s="18">
        <f t="shared" si="9"/>
        <v>0</v>
      </c>
      <c r="F235" s="228" t="s">
        <v>185</v>
      </c>
      <c r="G235" s="228" t="s">
        <v>185</v>
      </c>
      <c r="H235" s="157" t="str">
        <f>_xlfn.IFNA(+VLOOKUP(G235,'Legenda Nature'!A:B,2,0),"-")</f>
        <v>Debiti verso fornitori</v>
      </c>
      <c r="I235" s="228" t="s">
        <v>346</v>
      </c>
      <c r="J235" s="157" t="str">
        <f>_xlfn.IFNA(+VLOOKUP(I235,'Legenda Destinazioni'!A:B,2,0),"-")</f>
        <v>-</v>
      </c>
      <c r="K235" s="231" t="s">
        <v>1281</v>
      </c>
      <c r="L235" s="26" t="str">
        <f t="shared" si="10"/>
        <v>PD.7-</v>
      </c>
    </row>
    <row r="236" spans="1:12" x14ac:dyDescent="0.15">
      <c r="A236" s="229" t="s">
        <v>870</v>
      </c>
      <c r="B236" s="230" t="s">
        <v>871</v>
      </c>
      <c r="C236" s="231">
        <v>286373.96999999997</v>
      </c>
      <c r="D236" s="231">
        <f t="shared" si="8"/>
        <v>-286373.96999999997</v>
      </c>
      <c r="E236" s="18">
        <f t="shared" si="9"/>
        <v>0</v>
      </c>
      <c r="F236" s="228" t="s">
        <v>185</v>
      </c>
      <c r="G236" s="228" t="s">
        <v>185</v>
      </c>
      <c r="H236" s="157" t="str">
        <f>_xlfn.IFNA(+VLOOKUP(G236,'Legenda Nature'!A:B,2,0),"-")</f>
        <v>Debiti verso fornitori</v>
      </c>
      <c r="I236" s="228" t="s">
        <v>346</v>
      </c>
      <c r="J236" s="157" t="str">
        <f>_xlfn.IFNA(+VLOOKUP(I236,'Legenda Destinazioni'!A:B,2,0),"-")</f>
        <v>-</v>
      </c>
      <c r="K236" s="231" t="s">
        <v>1281</v>
      </c>
      <c r="L236" s="26" t="str">
        <f t="shared" si="10"/>
        <v>PD.7-</v>
      </c>
    </row>
    <row r="237" spans="1:12" x14ac:dyDescent="0.15">
      <c r="A237" s="229" t="s">
        <v>872</v>
      </c>
      <c r="B237" s="230" t="s">
        <v>873</v>
      </c>
      <c r="C237" s="231">
        <v>22395.13</v>
      </c>
      <c r="D237" s="231">
        <f t="shared" si="8"/>
        <v>-22395.13</v>
      </c>
      <c r="E237" s="18">
        <f t="shared" si="9"/>
        <v>0</v>
      </c>
      <c r="F237" s="228" t="s">
        <v>185</v>
      </c>
      <c r="G237" s="228" t="s">
        <v>185</v>
      </c>
      <c r="H237" s="157" t="str">
        <f>_xlfn.IFNA(+VLOOKUP(G237,'Legenda Nature'!A:B,2,0),"-")</f>
        <v>Debiti verso fornitori</v>
      </c>
      <c r="I237" s="228" t="s">
        <v>346</v>
      </c>
      <c r="J237" s="157" t="str">
        <f>_xlfn.IFNA(+VLOOKUP(I237,'Legenda Destinazioni'!A:B,2,0),"-")</f>
        <v>-</v>
      </c>
      <c r="K237" s="231" t="s">
        <v>1281</v>
      </c>
      <c r="L237" s="26" t="str">
        <f t="shared" si="10"/>
        <v>PD.7-</v>
      </c>
    </row>
    <row r="238" spans="1:12" x14ac:dyDescent="0.15">
      <c r="A238" s="229" t="s">
        <v>874</v>
      </c>
      <c r="B238" s="230" t="s">
        <v>875</v>
      </c>
      <c r="C238" s="231">
        <v>158.07</v>
      </c>
      <c r="D238" s="231">
        <f t="shared" si="8"/>
        <v>-158.07</v>
      </c>
      <c r="E238" s="18">
        <f t="shared" si="9"/>
        <v>0</v>
      </c>
      <c r="F238" s="228" t="s">
        <v>185</v>
      </c>
      <c r="G238" s="228" t="s">
        <v>185</v>
      </c>
      <c r="H238" s="157" t="str">
        <f>_xlfn.IFNA(+VLOOKUP(G238,'Legenda Nature'!A:B,2,0),"-")</f>
        <v>Debiti verso fornitori</v>
      </c>
      <c r="I238" s="228" t="s">
        <v>346</v>
      </c>
      <c r="J238" s="157" t="str">
        <f>_xlfn.IFNA(+VLOOKUP(I238,'Legenda Destinazioni'!A:B,2,0),"-")</f>
        <v>-</v>
      </c>
      <c r="K238" s="231" t="s">
        <v>1281</v>
      </c>
      <c r="L238" s="26" t="str">
        <f t="shared" si="10"/>
        <v>PD.7-</v>
      </c>
    </row>
    <row r="239" spans="1:12" x14ac:dyDescent="0.15">
      <c r="A239" s="229" t="s">
        <v>876</v>
      </c>
      <c r="B239" s="230" t="s">
        <v>877</v>
      </c>
      <c r="C239" s="231">
        <v>7395.75</v>
      </c>
      <c r="D239" s="231">
        <f t="shared" si="8"/>
        <v>-7395.75</v>
      </c>
      <c r="E239" s="18">
        <f t="shared" si="9"/>
        <v>0</v>
      </c>
      <c r="F239" s="228" t="s">
        <v>185</v>
      </c>
      <c r="G239" s="228" t="s">
        <v>185</v>
      </c>
      <c r="H239" s="157" t="str">
        <f>_xlfn.IFNA(+VLOOKUP(G239,'Legenda Nature'!A:B,2,0),"-")</f>
        <v>Debiti verso fornitori</v>
      </c>
      <c r="I239" s="228" t="s">
        <v>346</v>
      </c>
      <c r="J239" s="157" t="str">
        <f>_xlfn.IFNA(+VLOOKUP(I239,'Legenda Destinazioni'!A:B,2,0),"-")</f>
        <v>-</v>
      </c>
      <c r="K239" s="231" t="s">
        <v>1281</v>
      </c>
      <c r="L239" s="26" t="str">
        <f t="shared" si="10"/>
        <v>PD.7-</v>
      </c>
    </row>
    <row r="240" spans="1:12" x14ac:dyDescent="0.15">
      <c r="A240" s="229" t="s">
        <v>878</v>
      </c>
      <c r="B240" s="230" t="s">
        <v>879</v>
      </c>
      <c r="C240" s="231">
        <v>4208.41</v>
      </c>
      <c r="D240" s="231">
        <f t="shared" si="8"/>
        <v>-4208.41</v>
      </c>
      <c r="E240" s="18">
        <f t="shared" si="9"/>
        <v>0</v>
      </c>
      <c r="F240" s="228" t="s">
        <v>185</v>
      </c>
      <c r="G240" s="228" t="s">
        <v>185</v>
      </c>
      <c r="H240" s="157" t="str">
        <f>_xlfn.IFNA(+VLOOKUP(G240,'Legenda Nature'!A:B,2,0),"-")</f>
        <v>Debiti verso fornitori</v>
      </c>
      <c r="I240" s="228" t="s">
        <v>346</v>
      </c>
      <c r="J240" s="157" t="str">
        <f>_xlfn.IFNA(+VLOOKUP(I240,'Legenda Destinazioni'!A:B,2,0),"-")</f>
        <v>-</v>
      </c>
      <c r="K240" s="231" t="s">
        <v>1281</v>
      </c>
      <c r="L240" s="26" t="str">
        <f t="shared" si="10"/>
        <v>PD.7-</v>
      </c>
    </row>
    <row r="241" spans="1:12" x14ac:dyDescent="0.15">
      <c r="A241" s="229" t="s">
        <v>880</v>
      </c>
      <c r="B241" s="230" t="s">
        <v>881</v>
      </c>
      <c r="C241" s="231">
        <v>23221.61</v>
      </c>
      <c r="D241" s="231">
        <f t="shared" si="8"/>
        <v>-23221.61</v>
      </c>
      <c r="E241" s="18">
        <f t="shared" si="9"/>
        <v>0</v>
      </c>
      <c r="F241" s="228" t="s">
        <v>185</v>
      </c>
      <c r="G241" s="228" t="s">
        <v>185</v>
      </c>
      <c r="H241" s="157" t="str">
        <f>_xlfn.IFNA(+VLOOKUP(G241,'Legenda Nature'!A:B,2,0),"-")</f>
        <v>Debiti verso fornitori</v>
      </c>
      <c r="I241" s="228" t="s">
        <v>346</v>
      </c>
      <c r="J241" s="157" t="str">
        <f>_xlfn.IFNA(+VLOOKUP(I241,'Legenda Destinazioni'!A:B,2,0),"-")</f>
        <v>-</v>
      </c>
      <c r="K241" s="231" t="s">
        <v>1281</v>
      </c>
      <c r="L241" s="26" t="str">
        <f t="shared" si="10"/>
        <v>PD.7-</v>
      </c>
    </row>
    <row r="242" spans="1:12" x14ac:dyDescent="0.15">
      <c r="A242" s="229" t="s">
        <v>882</v>
      </c>
      <c r="B242" s="230" t="s">
        <v>883</v>
      </c>
      <c r="C242" s="231">
        <v>12336.71</v>
      </c>
      <c r="D242" s="231">
        <f t="shared" si="8"/>
        <v>-12336.71</v>
      </c>
      <c r="E242" s="18">
        <f t="shared" si="9"/>
        <v>0</v>
      </c>
      <c r="F242" s="228" t="s">
        <v>185</v>
      </c>
      <c r="G242" s="228" t="s">
        <v>185</v>
      </c>
      <c r="H242" s="157" t="str">
        <f>_xlfn.IFNA(+VLOOKUP(G242,'Legenda Nature'!A:B,2,0),"-")</f>
        <v>Debiti verso fornitori</v>
      </c>
      <c r="I242" s="228" t="s">
        <v>346</v>
      </c>
      <c r="J242" s="157" t="str">
        <f>_xlfn.IFNA(+VLOOKUP(I242,'Legenda Destinazioni'!A:B,2,0),"-")</f>
        <v>-</v>
      </c>
      <c r="K242" s="231" t="s">
        <v>1281</v>
      </c>
      <c r="L242" s="26" t="str">
        <f t="shared" si="10"/>
        <v>PD.7-</v>
      </c>
    </row>
    <row r="243" spans="1:12" x14ac:dyDescent="0.15">
      <c r="A243" s="229" t="s">
        <v>884</v>
      </c>
      <c r="B243" s="230" t="s">
        <v>885</v>
      </c>
      <c r="C243" s="231">
        <v>378.02</v>
      </c>
      <c r="D243" s="231">
        <f t="shared" si="8"/>
        <v>-378.02</v>
      </c>
      <c r="E243" s="18">
        <f t="shared" si="9"/>
        <v>0</v>
      </c>
      <c r="F243" s="228" t="s">
        <v>185</v>
      </c>
      <c r="G243" s="228" t="s">
        <v>185</v>
      </c>
      <c r="H243" s="157" t="str">
        <f>_xlfn.IFNA(+VLOOKUP(G243,'Legenda Nature'!A:B,2,0),"-")</f>
        <v>Debiti verso fornitori</v>
      </c>
      <c r="I243" s="228" t="s">
        <v>346</v>
      </c>
      <c r="J243" s="157" t="str">
        <f>_xlfn.IFNA(+VLOOKUP(I243,'Legenda Destinazioni'!A:B,2,0),"-")</f>
        <v>-</v>
      </c>
      <c r="K243" s="231" t="s">
        <v>1281</v>
      </c>
      <c r="L243" s="26" t="str">
        <f t="shared" si="10"/>
        <v>PD.7-</v>
      </c>
    </row>
    <row r="244" spans="1:12" x14ac:dyDescent="0.15">
      <c r="A244" s="229" t="s">
        <v>886</v>
      </c>
      <c r="B244" s="230" t="s">
        <v>887</v>
      </c>
      <c r="C244" s="231">
        <v>2016.82</v>
      </c>
      <c r="D244" s="231">
        <f t="shared" si="8"/>
        <v>-2016.82</v>
      </c>
      <c r="E244" s="18">
        <f t="shared" si="9"/>
        <v>0</v>
      </c>
      <c r="F244" s="228" t="s">
        <v>185</v>
      </c>
      <c r="G244" s="228" t="s">
        <v>185</v>
      </c>
      <c r="H244" s="157" t="str">
        <f>_xlfn.IFNA(+VLOOKUP(G244,'Legenda Nature'!A:B,2,0),"-")</f>
        <v>Debiti verso fornitori</v>
      </c>
      <c r="I244" s="228" t="s">
        <v>346</v>
      </c>
      <c r="J244" s="157" t="str">
        <f>_xlfn.IFNA(+VLOOKUP(I244,'Legenda Destinazioni'!A:B,2,0),"-")</f>
        <v>-</v>
      </c>
      <c r="K244" s="231" t="s">
        <v>1281</v>
      </c>
      <c r="L244" s="26" t="str">
        <f t="shared" si="10"/>
        <v>PD.7-</v>
      </c>
    </row>
    <row r="245" spans="1:12" x14ac:dyDescent="0.15">
      <c r="A245" s="229" t="s">
        <v>888</v>
      </c>
      <c r="B245" s="230" t="s">
        <v>889</v>
      </c>
      <c r="C245" s="231">
        <v>329.9</v>
      </c>
      <c r="D245" s="231">
        <f t="shared" si="8"/>
        <v>-329.9</v>
      </c>
      <c r="E245" s="18">
        <f t="shared" si="9"/>
        <v>0</v>
      </c>
      <c r="F245" s="228" t="s">
        <v>185</v>
      </c>
      <c r="G245" s="228" t="s">
        <v>185</v>
      </c>
      <c r="H245" s="157" t="str">
        <f>_xlfn.IFNA(+VLOOKUP(G245,'Legenda Nature'!A:B,2,0),"-")</f>
        <v>Debiti verso fornitori</v>
      </c>
      <c r="I245" s="228" t="s">
        <v>346</v>
      </c>
      <c r="J245" s="157" t="str">
        <f>_xlfn.IFNA(+VLOOKUP(I245,'Legenda Destinazioni'!A:B,2,0),"-")</f>
        <v>-</v>
      </c>
      <c r="K245" s="231" t="s">
        <v>1281</v>
      </c>
      <c r="L245" s="26" t="str">
        <f t="shared" si="10"/>
        <v>PD.7-</v>
      </c>
    </row>
    <row r="246" spans="1:12" x14ac:dyDescent="0.15">
      <c r="A246" s="229" t="s">
        <v>890</v>
      </c>
      <c r="B246" s="230" t="s">
        <v>891</v>
      </c>
      <c r="C246" s="231">
        <v>77.89</v>
      </c>
      <c r="D246" s="231">
        <f t="shared" si="8"/>
        <v>-77.89</v>
      </c>
      <c r="E246" s="18">
        <f t="shared" si="9"/>
        <v>0</v>
      </c>
      <c r="F246" s="228" t="s">
        <v>185</v>
      </c>
      <c r="G246" s="228" t="s">
        <v>185</v>
      </c>
      <c r="H246" s="157" t="str">
        <f>_xlfn.IFNA(+VLOOKUP(G246,'Legenda Nature'!A:B,2,0),"-")</f>
        <v>Debiti verso fornitori</v>
      </c>
      <c r="I246" s="228" t="s">
        <v>346</v>
      </c>
      <c r="J246" s="157" t="str">
        <f>_xlfn.IFNA(+VLOOKUP(I246,'Legenda Destinazioni'!A:B,2,0),"-")</f>
        <v>-</v>
      </c>
      <c r="K246" s="231" t="s">
        <v>1281</v>
      </c>
      <c r="L246" s="26" t="str">
        <f t="shared" si="10"/>
        <v>PD.7-</v>
      </c>
    </row>
    <row r="247" spans="1:12" x14ac:dyDescent="0.15">
      <c r="A247" s="229" t="s">
        <v>892</v>
      </c>
      <c r="B247" s="230" t="s">
        <v>893</v>
      </c>
      <c r="C247" s="231">
        <v>59477.78</v>
      </c>
      <c r="D247" s="231">
        <f t="shared" ref="D247:D310" si="11">-C247</f>
        <v>-59477.78</v>
      </c>
      <c r="E247" s="18">
        <f t="shared" si="9"/>
        <v>0</v>
      </c>
      <c r="F247" s="228" t="s">
        <v>185</v>
      </c>
      <c r="G247" s="228" t="s">
        <v>185</v>
      </c>
      <c r="H247" s="157" t="str">
        <f>_xlfn.IFNA(+VLOOKUP(G247,'Legenda Nature'!A:B,2,0),"-")</f>
        <v>Debiti verso fornitori</v>
      </c>
      <c r="I247" s="228" t="s">
        <v>346</v>
      </c>
      <c r="J247" s="157" t="str">
        <f>_xlfn.IFNA(+VLOOKUP(I247,'Legenda Destinazioni'!A:B,2,0),"-")</f>
        <v>-</v>
      </c>
      <c r="K247" s="231" t="s">
        <v>1281</v>
      </c>
      <c r="L247" s="26" t="str">
        <f t="shared" si="10"/>
        <v>PD.7-</v>
      </c>
    </row>
    <row r="248" spans="1:12" x14ac:dyDescent="0.15">
      <c r="A248" s="229" t="s">
        <v>894</v>
      </c>
      <c r="B248" s="230" t="s">
        <v>895</v>
      </c>
      <c r="C248" s="231">
        <v>516.79</v>
      </c>
      <c r="D248" s="231">
        <f t="shared" si="11"/>
        <v>-516.79</v>
      </c>
      <c r="E248" s="18">
        <f t="shared" si="9"/>
        <v>0</v>
      </c>
      <c r="F248" s="228" t="s">
        <v>185</v>
      </c>
      <c r="G248" s="228" t="s">
        <v>185</v>
      </c>
      <c r="H248" s="157" t="str">
        <f>_xlfn.IFNA(+VLOOKUP(G248,'Legenda Nature'!A:B,2,0),"-")</f>
        <v>Debiti verso fornitori</v>
      </c>
      <c r="I248" s="228" t="s">
        <v>346</v>
      </c>
      <c r="J248" s="157" t="str">
        <f>_xlfn.IFNA(+VLOOKUP(I248,'Legenda Destinazioni'!A:B,2,0),"-")</f>
        <v>-</v>
      </c>
      <c r="K248" s="231" t="s">
        <v>1281</v>
      </c>
      <c r="L248" s="26" t="str">
        <f t="shared" si="10"/>
        <v>PD.7-</v>
      </c>
    </row>
    <row r="249" spans="1:12" x14ac:dyDescent="0.15">
      <c r="A249" s="229" t="s">
        <v>896</v>
      </c>
      <c r="B249" s="230" t="s">
        <v>897</v>
      </c>
      <c r="C249" s="231">
        <v>157.38999999999999</v>
      </c>
      <c r="D249" s="231">
        <f t="shared" si="11"/>
        <v>-157.38999999999999</v>
      </c>
      <c r="E249" s="18">
        <f t="shared" si="9"/>
        <v>0</v>
      </c>
      <c r="F249" s="228" t="s">
        <v>185</v>
      </c>
      <c r="G249" s="228" t="s">
        <v>185</v>
      </c>
      <c r="H249" s="157" t="str">
        <f>_xlfn.IFNA(+VLOOKUP(G249,'Legenda Nature'!A:B,2,0),"-")</f>
        <v>Debiti verso fornitori</v>
      </c>
      <c r="I249" s="228" t="s">
        <v>346</v>
      </c>
      <c r="J249" s="157" t="str">
        <f>_xlfn.IFNA(+VLOOKUP(I249,'Legenda Destinazioni'!A:B,2,0),"-")</f>
        <v>-</v>
      </c>
      <c r="K249" s="231" t="s">
        <v>1281</v>
      </c>
      <c r="L249" s="26" t="str">
        <f t="shared" si="10"/>
        <v>PD.7-</v>
      </c>
    </row>
    <row r="250" spans="1:12" x14ac:dyDescent="0.15">
      <c r="A250" s="229" t="s">
        <v>898</v>
      </c>
      <c r="B250" s="230" t="s">
        <v>899</v>
      </c>
      <c r="C250" s="231">
        <v>4617.41</v>
      </c>
      <c r="D250" s="231">
        <f t="shared" si="11"/>
        <v>-4617.41</v>
      </c>
      <c r="E250" s="18">
        <f t="shared" si="9"/>
        <v>0</v>
      </c>
      <c r="F250" s="228" t="s">
        <v>185</v>
      </c>
      <c r="G250" s="228" t="s">
        <v>185</v>
      </c>
      <c r="H250" s="157" t="str">
        <f>_xlfn.IFNA(+VLOOKUP(G250,'Legenda Nature'!A:B,2,0),"-")</f>
        <v>Debiti verso fornitori</v>
      </c>
      <c r="I250" s="228" t="s">
        <v>346</v>
      </c>
      <c r="J250" s="157" t="str">
        <f>_xlfn.IFNA(+VLOOKUP(I250,'Legenda Destinazioni'!A:B,2,0),"-")</f>
        <v>-</v>
      </c>
      <c r="K250" s="231" t="s">
        <v>1281</v>
      </c>
      <c r="L250" s="26" t="str">
        <f t="shared" si="10"/>
        <v>PD.7-</v>
      </c>
    </row>
    <row r="251" spans="1:12" x14ac:dyDescent="0.15">
      <c r="A251" s="229" t="s">
        <v>900</v>
      </c>
      <c r="B251" s="230" t="s">
        <v>901</v>
      </c>
      <c r="C251" s="231">
        <v>7894.88</v>
      </c>
      <c r="D251" s="231">
        <f t="shared" si="11"/>
        <v>-7894.88</v>
      </c>
      <c r="E251" s="18">
        <f t="shared" si="9"/>
        <v>0</v>
      </c>
      <c r="F251" s="228" t="s">
        <v>185</v>
      </c>
      <c r="G251" s="228" t="s">
        <v>185</v>
      </c>
      <c r="H251" s="157" t="str">
        <f>_xlfn.IFNA(+VLOOKUP(G251,'Legenda Nature'!A:B,2,0),"-")</f>
        <v>Debiti verso fornitori</v>
      </c>
      <c r="I251" s="228" t="s">
        <v>346</v>
      </c>
      <c r="J251" s="157" t="str">
        <f>_xlfn.IFNA(+VLOOKUP(I251,'Legenda Destinazioni'!A:B,2,0),"-")</f>
        <v>-</v>
      </c>
      <c r="K251" s="231" t="s">
        <v>1281</v>
      </c>
      <c r="L251" s="26" t="str">
        <f t="shared" si="10"/>
        <v>PD.7-</v>
      </c>
    </row>
    <row r="252" spans="1:12" x14ac:dyDescent="0.15">
      <c r="A252" s="229" t="s">
        <v>902</v>
      </c>
      <c r="B252" s="230" t="s">
        <v>903</v>
      </c>
      <c r="C252" s="231">
        <v>24.57</v>
      </c>
      <c r="D252" s="231">
        <f t="shared" si="11"/>
        <v>-24.57</v>
      </c>
      <c r="E252" s="18">
        <f t="shared" si="9"/>
        <v>0</v>
      </c>
      <c r="F252" s="228" t="s">
        <v>185</v>
      </c>
      <c r="G252" s="228" t="s">
        <v>185</v>
      </c>
      <c r="H252" s="157" t="str">
        <f>_xlfn.IFNA(+VLOOKUP(G252,'Legenda Nature'!A:B,2,0),"-")</f>
        <v>Debiti verso fornitori</v>
      </c>
      <c r="I252" s="228" t="s">
        <v>346</v>
      </c>
      <c r="J252" s="157" t="str">
        <f>_xlfn.IFNA(+VLOOKUP(I252,'Legenda Destinazioni'!A:B,2,0),"-")</f>
        <v>-</v>
      </c>
      <c r="K252" s="231" t="s">
        <v>1281</v>
      </c>
      <c r="L252" s="26" t="str">
        <f t="shared" si="10"/>
        <v>PD.7-</v>
      </c>
    </row>
    <row r="253" spans="1:12" x14ac:dyDescent="0.15">
      <c r="A253" s="229" t="s">
        <v>904</v>
      </c>
      <c r="B253" s="230" t="s">
        <v>905</v>
      </c>
      <c r="C253" s="231">
        <v>14709.43</v>
      </c>
      <c r="D253" s="231">
        <f t="shared" si="11"/>
        <v>-14709.43</v>
      </c>
      <c r="E253" s="18">
        <f t="shared" si="9"/>
        <v>0</v>
      </c>
      <c r="F253" s="228" t="s">
        <v>185</v>
      </c>
      <c r="G253" s="228" t="s">
        <v>185</v>
      </c>
      <c r="H253" s="157" t="str">
        <f>_xlfn.IFNA(+VLOOKUP(G253,'Legenda Nature'!A:B,2,0),"-")</f>
        <v>Debiti verso fornitori</v>
      </c>
      <c r="I253" s="228" t="s">
        <v>346</v>
      </c>
      <c r="J253" s="157" t="str">
        <f>_xlfn.IFNA(+VLOOKUP(I253,'Legenda Destinazioni'!A:B,2,0),"-")</f>
        <v>-</v>
      </c>
      <c r="K253" s="231" t="s">
        <v>1281</v>
      </c>
      <c r="L253" s="26" t="str">
        <f t="shared" si="10"/>
        <v>PD.7-</v>
      </c>
    </row>
    <row r="254" spans="1:12" x14ac:dyDescent="0.15">
      <c r="A254" s="229" t="s">
        <v>906</v>
      </c>
      <c r="B254" s="230" t="s">
        <v>907</v>
      </c>
      <c r="C254" s="231">
        <v>4572.67</v>
      </c>
      <c r="D254" s="231">
        <f t="shared" si="11"/>
        <v>-4572.67</v>
      </c>
      <c r="E254" s="18">
        <f t="shared" si="9"/>
        <v>0</v>
      </c>
      <c r="F254" s="228" t="s">
        <v>185</v>
      </c>
      <c r="G254" s="228" t="s">
        <v>185</v>
      </c>
      <c r="H254" s="157" t="str">
        <f>_xlfn.IFNA(+VLOOKUP(G254,'Legenda Nature'!A:B,2,0),"-")</f>
        <v>Debiti verso fornitori</v>
      </c>
      <c r="I254" s="228" t="s">
        <v>346</v>
      </c>
      <c r="J254" s="157" t="str">
        <f>_xlfn.IFNA(+VLOOKUP(I254,'Legenda Destinazioni'!A:B,2,0),"-")</f>
        <v>-</v>
      </c>
      <c r="K254" s="231" t="s">
        <v>1281</v>
      </c>
      <c r="L254" s="26" t="str">
        <f t="shared" si="10"/>
        <v>PD.7-</v>
      </c>
    </row>
    <row r="255" spans="1:12" x14ac:dyDescent="0.15">
      <c r="A255" s="229" t="s">
        <v>908</v>
      </c>
      <c r="B255" s="230" t="s">
        <v>909</v>
      </c>
      <c r="C255" s="231">
        <v>3062.62</v>
      </c>
      <c r="D255" s="231">
        <f t="shared" si="11"/>
        <v>-3062.62</v>
      </c>
      <c r="E255" s="18">
        <f t="shared" si="9"/>
        <v>0</v>
      </c>
      <c r="F255" s="228" t="s">
        <v>185</v>
      </c>
      <c r="G255" s="228" t="s">
        <v>185</v>
      </c>
      <c r="H255" s="157" t="str">
        <f>_xlfn.IFNA(+VLOOKUP(G255,'Legenda Nature'!A:B,2,0),"-")</f>
        <v>Debiti verso fornitori</v>
      </c>
      <c r="I255" s="228" t="s">
        <v>346</v>
      </c>
      <c r="J255" s="157" t="str">
        <f>_xlfn.IFNA(+VLOOKUP(I255,'Legenda Destinazioni'!A:B,2,0),"-")</f>
        <v>-</v>
      </c>
      <c r="K255" s="231" t="s">
        <v>1281</v>
      </c>
      <c r="L255" s="26" t="str">
        <f t="shared" si="10"/>
        <v>PD.7-</v>
      </c>
    </row>
    <row r="256" spans="1:12" x14ac:dyDescent="0.15">
      <c r="A256" s="229" t="s">
        <v>910</v>
      </c>
      <c r="B256" s="230" t="s">
        <v>911</v>
      </c>
      <c r="C256" s="231">
        <v>469.88</v>
      </c>
      <c r="D256" s="231">
        <f t="shared" si="11"/>
        <v>-469.88</v>
      </c>
      <c r="E256" s="18">
        <f t="shared" si="9"/>
        <v>0</v>
      </c>
      <c r="F256" s="228" t="s">
        <v>185</v>
      </c>
      <c r="G256" s="228" t="s">
        <v>185</v>
      </c>
      <c r="H256" s="157" t="str">
        <f>_xlfn.IFNA(+VLOOKUP(G256,'Legenda Nature'!A:B,2,0),"-")</f>
        <v>Debiti verso fornitori</v>
      </c>
      <c r="I256" s="228" t="s">
        <v>346</v>
      </c>
      <c r="J256" s="157" t="str">
        <f>_xlfn.IFNA(+VLOOKUP(I256,'Legenda Destinazioni'!A:B,2,0),"-")</f>
        <v>-</v>
      </c>
      <c r="K256" s="231" t="s">
        <v>1281</v>
      </c>
      <c r="L256" s="26" t="str">
        <f t="shared" si="10"/>
        <v>PD.7-</v>
      </c>
    </row>
    <row r="257" spans="1:12" x14ac:dyDescent="0.15">
      <c r="A257" s="229" t="s">
        <v>912</v>
      </c>
      <c r="B257" s="230" t="s">
        <v>913</v>
      </c>
      <c r="C257" s="231">
        <v>48105.9</v>
      </c>
      <c r="D257" s="231">
        <f t="shared" si="11"/>
        <v>-48105.9</v>
      </c>
      <c r="E257" s="18">
        <f t="shared" si="9"/>
        <v>0</v>
      </c>
      <c r="F257" s="228" t="s">
        <v>185</v>
      </c>
      <c r="G257" s="228" t="s">
        <v>185</v>
      </c>
      <c r="H257" s="157" t="str">
        <f>_xlfn.IFNA(+VLOOKUP(G257,'Legenda Nature'!A:B,2,0),"-")</f>
        <v>Debiti verso fornitori</v>
      </c>
      <c r="I257" s="228" t="s">
        <v>346</v>
      </c>
      <c r="J257" s="157" t="str">
        <f>_xlfn.IFNA(+VLOOKUP(I257,'Legenda Destinazioni'!A:B,2,0),"-")</f>
        <v>-</v>
      </c>
      <c r="K257" s="231" t="s">
        <v>1281</v>
      </c>
      <c r="L257" s="26" t="str">
        <f t="shared" si="10"/>
        <v>PD.7-</v>
      </c>
    </row>
    <row r="258" spans="1:12" x14ac:dyDescent="0.15">
      <c r="A258" s="229" t="s">
        <v>914</v>
      </c>
      <c r="B258" s="230" t="s">
        <v>915</v>
      </c>
      <c r="C258" s="231">
        <v>1092.53</v>
      </c>
      <c r="D258" s="231">
        <f t="shared" si="11"/>
        <v>-1092.53</v>
      </c>
      <c r="E258" s="18">
        <f t="shared" si="9"/>
        <v>0</v>
      </c>
      <c r="F258" s="228" t="s">
        <v>185</v>
      </c>
      <c r="G258" s="228" t="s">
        <v>185</v>
      </c>
      <c r="H258" s="157" t="str">
        <f>_xlfn.IFNA(+VLOOKUP(G258,'Legenda Nature'!A:B,2,0),"-")</f>
        <v>Debiti verso fornitori</v>
      </c>
      <c r="I258" s="228" t="s">
        <v>346</v>
      </c>
      <c r="J258" s="157" t="str">
        <f>_xlfn.IFNA(+VLOOKUP(I258,'Legenda Destinazioni'!A:B,2,0),"-")</f>
        <v>-</v>
      </c>
      <c r="K258" s="231" t="s">
        <v>1281</v>
      </c>
      <c r="L258" s="26" t="str">
        <f t="shared" si="10"/>
        <v>PD.7-</v>
      </c>
    </row>
    <row r="259" spans="1:12" x14ac:dyDescent="0.15">
      <c r="A259" s="229" t="s">
        <v>916</v>
      </c>
      <c r="B259" s="230" t="s">
        <v>917</v>
      </c>
      <c r="C259" s="231">
        <v>138.07</v>
      </c>
      <c r="D259" s="231">
        <f t="shared" si="11"/>
        <v>-138.07</v>
      </c>
      <c r="E259" s="18">
        <f t="shared" si="9"/>
        <v>0</v>
      </c>
      <c r="F259" s="228" t="s">
        <v>185</v>
      </c>
      <c r="G259" s="228" t="s">
        <v>185</v>
      </c>
      <c r="H259" s="157" t="str">
        <f>_xlfn.IFNA(+VLOOKUP(G259,'Legenda Nature'!A:B,2,0),"-")</f>
        <v>Debiti verso fornitori</v>
      </c>
      <c r="I259" s="228" t="s">
        <v>346</v>
      </c>
      <c r="J259" s="157" t="str">
        <f>_xlfn.IFNA(+VLOOKUP(I259,'Legenda Destinazioni'!A:B,2,0),"-")</f>
        <v>-</v>
      </c>
      <c r="K259" s="231" t="s">
        <v>1281</v>
      </c>
      <c r="L259" s="26" t="str">
        <f t="shared" si="10"/>
        <v>PD.7-</v>
      </c>
    </row>
    <row r="260" spans="1:12" x14ac:dyDescent="0.15">
      <c r="A260" s="229" t="s">
        <v>918</v>
      </c>
      <c r="B260" s="230" t="s">
        <v>919</v>
      </c>
      <c r="C260" s="231">
        <v>65.55</v>
      </c>
      <c r="D260" s="231">
        <f t="shared" si="11"/>
        <v>-65.55</v>
      </c>
      <c r="E260" s="18">
        <f t="shared" ref="E260:E332" si="12">+D260+C260</f>
        <v>0</v>
      </c>
      <c r="F260" s="228" t="s">
        <v>185</v>
      </c>
      <c r="G260" s="228" t="s">
        <v>185</v>
      </c>
      <c r="H260" s="157" t="str">
        <f>_xlfn.IFNA(+VLOOKUP(G260,'Legenda Nature'!A:B,2,0),"-")</f>
        <v>Debiti verso fornitori</v>
      </c>
      <c r="I260" s="228" t="s">
        <v>346</v>
      </c>
      <c r="J260" s="157" t="str">
        <f>_xlfn.IFNA(+VLOOKUP(I260,'Legenda Destinazioni'!A:B,2,0),"-")</f>
        <v>-</v>
      </c>
      <c r="K260" s="231" t="s">
        <v>1281</v>
      </c>
      <c r="L260" s="26" t="str">
        <f t="shared" ref="L260:L332" si="13">+G260&amp;I260</f>
        <v>PD.7-</v>
      </c>
    </row>
    <row r="261" spans="1:12" x14ac:dyDescent="0.15">
      <c r="A261" s="229" t="s">
        <v>920</v>
      </c>
      <c r="B261" s="230" t="s">
        <v>921</v>
      </c>
      <c r="C261" s="231">
        <v>113.9</v>
      </c>
      <c r="D261" s="231">
        <f t="shared" si="11"/>
        <v>-113.9</v>
      </c>
      <c r="E261" s="18">
        <f t="shared" si="12"/>
        <v>0</v>
      </c>
      <c r="F261" s="228" t="s">
        <v>185</v>
      </c>
      <c r="G261" s="228" t="s">
        <v>185</v>
      </c>
      <c r="H261" s="157" t="str">
        <f>_xlfn.IFNA(+VLOOKUP(G261,'Legenda Nature'!A:B,2,0),"-")</f>
        <v>Debiti verso fornitori</v>
      </c>
      <c r="I261" s="228" t="s">
        <v>346</v>
      </c>
      <c r="J261" s="157" t="str">
        <f>_xlfn.IFNA(+VLOOKUP(I261,'Legenda Destinazioni'!A:B,2,0),"-")</f>
        <v>-</v>
      </c>
      <c r="K261" s="231" t="s">
        <v>1281</v>
      </c>
      <c r="L261" s="26" t="str">
        <f t="shared" si="13"/>
        <v>PD.7-</v>
      </c>
    </row>
    <row r="262" spans="1:12" x14ac:dyDescent="0.15">
      <c r="A262" s="229" t="s">
        <v>922</v>
      </c>
      <c r="B262" s="230" t="s">
        <v>923</v>
      </c>
      <c r="C262" s="231">
        <v>2706.67</v>
      </c>
      <c r="D262" s="231">
        <f t="shared" si="11"/>
        <v>-2706.67</v>
      </c>
      <c r="E262" s="18">
        <f t="shared" si="12"/>
        <v>0</v>
      </c>
      <c r="F262" s="228" t="s">
        <v>185</v>
      </c>
      <c r="G262" s="228" t="s">
        <v>185</v>
      </c>
      <c r="H262" s="157" t="str">
        <f>_xlfn.IFNA(+VLOOKUP(G262,'Legenda Nature'!A:B,2,0),"-")</f>
        <v>Debiti verso fornitori</v>
      </c>
      <c r="I262" s="228" t="s">
        <v>346</v>
      </c>
      <c r="J262" s="157" t="str">
        <f>_xlfn.IFNA(+VLOOKUP(I262,'Legenda Destinazioni'!A:B,2,0),"-")</f>
        <v>-</v>
      </c>
      <c r="K262" s="231" t="s">
        <v>1281</v>
      </c>
      <c r="L262" s="26" t="str">
        <f t="shared" si="13"/>
        <v>PD.7-</v>
      </c>
    </row>
    <row r="263" spans="1:12" x14ac:dyDescent="0.15">
      <c r="A263" s="229" t="s">
        <v>924</v>
      </c>
      <c r="B263" s="230" t="s">
        <v>925</v>
      </c>
      <c r="C263" s="231">
        <v>7512.87</v>
      </c>
      <c r="D263" s="231">
        <f t="shared" si="11"/>
        <v>-7512.87</v>
      </c>
      <c r="E263" s="18">
        <f t="shared" si="12"/>
        <v>0</v>
      </c>
      <c r="F263" s="228" t="s">
        <v>185</v>
      </c>
      <c r="G263" s="228" t="s">
        <v>185</v>
      </c>
      <c r="H263" s="157" t="str">
        <f>_xlfn.IFNA(+VLOOKUP(G263,'Legenda Nature'!A:B,2,0),"-")</f>
        <v>Debiti verso fornitori</v>
      </c>
      <c r="I263" s="228" t="s">
        <v>346</v>
      </c>
      <c r="J263" s="157" t="str">
        <f>_xlfn.IFNA(+VLOOKUP(I263,'Legenda Destinazioni'!A:B,2,0),"-")</f>
        <v>-</v>
      </c>
      <c r="K263" s="231" t="s">
        <v>1281</v>
      </c>
      <c r="L263" s="26" t="str">
        <f t="shared" si="13"/>
        <v>PD.7-</v>
      </c>
    </row>
    <row r="264" spans="1:12" x14ac:dyDescent="0.15">
      <c r="A264" s="229" t="s">
        <v>926</v>
      </c>
      <c r="B264" s="230" t="s">
        <v>927</v>
      </c>
      <c r="C264" s="231">
        <v>91.58</v>
      </c>
      <c r="D264" s="231">
        <f t="shared" si="11"/>
        <v>-91.58</v>
      </c>
      <c r="E264" s="18">
        <f t="shared" si="12"/>
        <v>0</v>
      </c>
      <c r="F264" s="228" t="s">
        <v>185</v>
      </c>
      <c r="G264" s="228" t="s">
        <v>185</v>
      </c>
      <c r="H264" s="157" t="str">
        <f>_xlfn.IFNA(+VLOOKUP(G264,'Legenda Nature'!A:B,2,0),"-")</f>
        <v>Debiti verso fornitori</v>
      </c>
      <c r="I264" s="228" t="s">
        <v>346</v>
      </c>
      <c r="J264" s="157" t="str">
        <f>_xlfn.IFNA(+VLOOKUP(I264,'Legenda Destinazioni'!A:B,2,0),"-")</f>
        <v>-</v>
      </c>
      <c r="K264" s="231" t="s">
        <v>1281</v>
      </c>
      <c r="L264" s="26" t="str">
        <f t="shared" si="13"/>
        <v>PD.7-</v>
      </c>
    </row>
    <row r="265" spans="1:12" x14ac:dyDescent="0.15">
      <c r="A265" s="229" t="s">
        <v>928</v>
      </c>
      <c r="B265" s="230" t="s">
        <v>929</v>
      </c>
      <c r="C265" s="231">
        <v>252.88</v>
      </c>
      <c r="D265" s="231">
        <f t="shared" si="11"/>
        <v>-252.88</v>
      </c>
      <c r="E265" s="18">
        <f t="shared" si="12"/>
        <v>0</v>
      </c>
      <c r="F265" s="228" t="s">
        <v>185</v>
      </c>
      <c r="G265" s="228" t="s">
        <v>185</v>
      </c>
      <c r="H265" s="157" t="str">
        <f>_xlfn.IFNA(+VLOOKUP(G265,'Legenda Nature'!A:B,2,0),"-")</f>
        <v>Debiti verso fornitori</v>
      </c>
      <c r="I265" s="228" t="s">
        <v>346</v>
      </c>
      <c r="J265" s="157" t="str">
        <f>_xlfn.IFNA(+VLOOKUP(I265,'Legenda Destinazioni'!A:B,2,0),"-")</f>
        <v>-</v>
      </c>
      <c r="K265" s="231" t="s">
        <v>1281</v>
      </c>
      <c r="L265" s="26" t="str">
        <f t="shared" si="13"/>
        <v>PD.7-</v>
      </c>
    </row>
    <row r="266" spans="1:12" x14ac:dyDescent="0.15">
      <c r="A266" s="229" t="s">
        <v>930</v>
      </c>
      <c r="B266" s="230" t="s">
        <v>931</v>
      </c>
      <c r="C266" s="231">
        <v>44.81</v>
      </c>
      <c r="D266" s="231">
        <f t="shared" si="11"/>
        <v>-44.81</v>
      </c>
      <c r="E266" s="18">
        <f t="shared" si="12"/>
        <v>0</v>
      </c>
      <c r="F266" s="228" t="s">
        <v>185</v>
      </c>
      <c r="G266" s="228" t="s">
        <v>185</v>
      </c>
      <c r="H266" s="157" t="str">
        <f>_xlfn.IFNA(+VLOOKUP(G266,'Legenda Nature'!A:B,2,0),"-")</f>
        <v>Debiti verso fornitori</v>
      </c>
      <c r="I266" s="228" t="s">
        <v>346</v>
      </c>
      <c r="J266" s="157" t="str">
        <f>_xlfn.IFNA(+VLOOKUP(I266,'Legenda Destinazioni'!A:B,2,0),"-")</f>
        <v>-</v>
      </c>
      <c r="K266" s="231" t="s">
        <v>1281</v>
      </c>
      <c r="L266" s="26" t="str">
        <f t="shared" si="13"/>
        <v>PD.7-</v>
      </c>
    </row>
    <row r="267" spans="1:12" x14ac:dyDescent="0.15">
      <c r="A267" s="229" t="s">
        <v>932</v>
      </c>
      <c r="B267" s="230" t="s">
        <v>933</v>
      </c>
      <c r="C267" s="231">
        <v>400.99</v>
      </c>
      <c r="D267" s="231">
        <f t="shared" si="11"/>
        <v>-400.99</v>
      </c>
      <c r="E267" s="18">
        <f t="shared" si="12"/>
        <v>0</v>
      </c>
      <c r="F267" s="228" t="s">
        <v>185</v>
      </c>
      <c r="G267" s="228" t="s">
        <v>185</v>
      </c>
      <c r="H267" s="157" t="str">
        <f>_xlfn.IFNA(+VLOOKUP(G267,'Legenda Nature'!A:B,2,0),"-")</f>
        <v>Debiti verso fornitori</v>
      </c>
      <c r="I267" s="228" t="s">
        <v>346</v>
      </c>
      <c r="J267" s="157" t="str">
        <f>_xlfn.IFNA(+VLOOKUP(I267,'Legenda Destinazioni'!A:B,2,0),"-")</f>
        <v>-</v>
      </c>
      <c r="K267" s="231" t="s">
        <v>1281</v>
      </c>
      <c r="L267" s="26" t="str">
        <f t="shared" si="13"/>
        <v>PD.7-</v>
      </c>
    </row>
    <row r="268" spans="1:12" x14ac:dyDescent="0.15">
      <c r="A268" s="229" t="s">
        <v>934</v>
      </c>
      <c r="B268" s="230" t="s">
        <v>935</v>
      </c>
      <c r="C268" s="231">
        <v>42750.400000000001</v>
      </c>
      <c r="D268" s="231">
        <f t="shared" si="11"/>
        <v>-42750.400000000001</v>
      </c>
      <c r="E268" s="18">
        <f t="shared" si="12"/>
        <v>0</v>
      </c>
      <c r="F268" s="228" t="s">
        <v>185</v>
      </c>
      <c r="G268" s="228" t="s">
        <v>185</v>
      </c>
      <c r="H268" s="157" t="str">
        <f>_xlfn.IFNA(+VLOOKUP(G268,'Legenda Nature'!A:B,2,0),"-")</f>
        <v>Debiti verso fornitori</v>
      </c>
      <c r="I268" s="228" t="s">
        <v>346</v>
      </c>
      <c r="J268" s="157" t="str">
        <f>_xlfn.IFNA(+VLOOKUP(I268,'Legenda Destinazioni'!A:B,2,0),"-")</f>
        <v>-</v>
      </c>
      <c r="K268" s="231" t="s">
        <v>1281</v>
      </c>
      <c r="L268" s="26" t="str">
        <f t="shared" si="13"/>
        <v>PD.7-</v>
      </c>
    </row>
    <row r="269" spans="1:12" x14ac:dyDescent="0.15">
      <c r="A269" s="229" t="s">
        <v>936</v>
      </c>
      <c r="B269" s="230" t="s">
        <v>937</v>
      </c>
      <c r="C269" s="231">
        <v>2134.36</v>
      </c>
      <c r="D269" s="231">
        <f t="shared" si="11"/>
        <v>-2134.36</v>
      </c>
      <c r="E269" s="18">
        <f t="shared" si="12"/>
        <v>0</v>
      </c>
      <c r="F269" s="228" t="s">
        <v>185</v>
      </c>
      <c r="G269" s="228" t="s">
        <v>185</v>
      </c>
      <c r="H269" s="157" t="str">
        <f>_xlfn.IFNA(+VLOOKUP(G269,'Legenda Nature'!A:B,2,0),"-")</f>
        <v>Debiti verso fornitori</v>
      </c>
      <c r="I269" s="228" t="s">
        <v>346</v>
      </c>
      <c r="J269" s="157" t="str">
        <f>_xlfn.IFNA(+VLOOKUP(I269,'Legenda Destinazioni'!A:B,2,0),"-")</f>
        <v>-</v>
      </c>
      <c r="K269" s="231" t="s">
        <v>1281</v>
      </c>
      <c r="L269" s="26" t="str">
        <f t="shared" si="13"/>
        <v>PD.7-</v>
      </c>
    </row>
    <row r="270" spans="1:12" x14ac:dyDescent="0.15">
      <c r="A270" s="229" t="s">
        <v>938</v>
      </c>
      <c r="B270" s="230" t="s">
        <v>939</v>
      </c>
      <c r="C270" s="231">
        <v>105164.56</v>
      </c>
      <c r="D270" s="231">
        <f t="shared" si="11"/>
        <v>-105164.56</v>
      </c>
      <c r="E270" s="18">
        <f t="shared" si="12"/>
        <v>0</v>
      </c>
      <c r="F270" s="228" t="s">
        <v>185</v>
      </c>
      <c r="G270" s="228" t="s">
        <v>185</v>
      </c>
      <c r="H270" s="157" t="str">
        <f>_xlfn.IFNA(+VLOOKUP(G270,'Legenda Nature'!A:B,2,0),"-")</f>
        <v>Debiti verso fornitori</v>
      </c>
      <c r="I270" s="228" t="s">
        <v>346</v>
      </c>
      <c r="J270" s="157" t="str">
        <f>_xlfn.IFNA(+VLOOKUP(I270,'Legenda Destinazioni'!A:B,2,0),"-")</f>
        <v>-</v>
      </c>
      <c r="K270" s="231" t="s">
        <v>1281</v>
      </c>
      <c r="L270" s="26" t="str">
        <f t="shared" si="13"/>
        <v>PD.7-</v>
      </c>
    </row>
    <row r="271" spans="1:12" x14ac:dyDescent="0.15">
      <c r="A271" s="229" t="s">
        <v>940</v>
      </c>
      <c r="B271" s="230" t="s">
        <v>941</v>
      </c>
      <c r="C271" s="231">
        <v>62856.13</v>
      </c>
      <c r="D271" s="231">
        <f t="shared" si="11"/>
        <v>-62856.13</v>
      </c>
      <c r="E271" s="18">
        <f t="shared" si="12"/>
        <v>0</v>
      </c>
      <c r="F271" s="228" t="s">
        <v>185</v>
      </c>
      <c r="G271" s="228" t="s">
        <v>185</v>
      </c>
      <c r="H271" s="157" t="str">
        <f>_xlfn.IFNA(+VLOOKUP(G271,'Legenda Nature'!A:B,2,0),"-")</f>
        <v>Debiti verso fornitori</v>
      </c>
      <c r="I271" s="228" t="s">
        <v>346</v>
      </c>
      <c r="J271" s="157" t="str">
        <f>_xlfn.IFNA(+VLOOKUP(I271,'Legenda Destinazioni'!A:B,2,0),"-")</f>
        <v>-</v>
      </c>
      <c r="K271" s="231" t="s">
        <v>1281</v>
      </c>
      <c r="L271" s="26" t="str">
        <f t="shared" si="13"/>
        <v>PD.7-</v>
      </c>
    </row>
    <row r="272" spans="1:12" x14ac:dyDescent="0.15">
      <c r="A272" s="229" t="s">
        <v>942</v>
      </c>
      <c r="B272" s="230" t="s">
        <v>943</v>
      </c>
      <c r="C272" s="231">
        <v>501.91</v>
      </c>
      <c r="D272" s="231">
        <f t="shared" si="11"/>
        <v>-501.91</v>
      </c>
      <c r="E272" s="18">
        <f t="shared" si="12"/>
        <v>0</v>
      </c>
      <c r="F272" s="228" t="s">
        <v>185</v>
      </c>
      <c r="G272" s="228" t="s">
        <v>185</v>
      </c>
      <c r="H272" s="157" t="str">
        <f>_xlfn.IFNA(+VLOOKUP(G272,'Legenda Nature'!A:B,2,0),"-")</f>
        <v>Debiti verso fornitori</v>
      </c>
      <c r="I272" s="228" t="s">
        <v>346</v>
      </c>
      <c r="J272" s="157" t="str">
        <f>_xlfn.IFNA(+VLOOKUP(I272,'Legenda Destinazioni'!A:B,2,0),"-")</f>
        <v>-</v>
      </c>
      <c r="K272" s="231" t="s">
        <v>1281</v>
      </c>
      <c r="L272" s="26" t="str">
        <f t="shared" si="13"/>
        <v>PD.7-</v>
      </c>
    </row>
    <row r="273" spans="1:12" x14ac:dyDescent="0.15">
      <c r="A273" s="229" t="s">
        <v>944</v>
      </c>
      <c r="B273" s="230" t="s">
        <v>945</v>
      </c>
      <c r="C273" s="231">
        <v>3301.12</v>
      </c>
      <c r="D273" s="231">
        <f t="shared" si="11"/>
        <v>-3301.12</v>
      </c>
      <c r="E273" s="18">
        <f t="shared" si="12"/>
        <v>0</v>
      </c>
      <c r="F273" s="228" t="s">
        <v>185</v>
      </c>
      <c r="G273" s="228" t="s">
        <v>185</v>
      </c>
      <c r="H273" s="157" t="str">
        <f>_xlfn.IFNA(+VLOOKUP(G273,'Legenda Nature'!A:B,2,0),"-")</f>
        <v>Debiti verso fornitori</v>
      </c>
      <c r="I273" s="228" t="s">
        <v>346</v>
      </c>
      <c r="J273" s="157" t="str">
        <f>_xlfn.IFNA(+VLOOKUP(I273,'Legenda Destinazioni'!A:B,2,0),"-")</f>
        <v>-</v>
      </c>
      <c r="K273" s="231" t="s">
        <v>1281</v>
      </c>
      <c r="L273" s="26" t="str">
        <f t="shared" si="13"/>
        <v>PD.7-</v>
      </c>
    </row>
    <row r="274" spans="1:12" x14ac:dyDescent="0.15">
      <c r="A274" s="229" t="s">
        <v>946</v>
      </c>
      <c r="B274" s="230" t="s">
        <v>947</v>
      </c>
      <c r="C274" s="231">
        <v>1201.6400000000001</v>
      </c>
      <c r="D274" s="231">
        <f t="shared" si="11"/>
        <v>-1201.6400000000001</v>
      </c>
      <c r="E274" s="18">
        <f t="shared" si="12"/>
        <v>0</v>
      </c>
      <c r="F274" s="228" t="s">
        <v>185</v>
      </c>
      <c r="G274" s="228" t="s">
        <v>185</v>
      </c>
      <c r="H274" s="157" t="str">
        <f>_xlfn.IFNA(+VLOOKUP(G274,'Legenda Nature'!A:B,2,0),"-")</f>
        <v>Debiti verso fornitori</v>
      </c>
      <c r="I274" s="228" t="s">
        <v>346</v>
      </c>
      <c r="J274" s="157" t="str">
        <f>_xlfn.IFNA(+VLOOKUP(I274,'Legenda Destinazioni'!A:B,2,0),"-")</f>
        <v>-</v>
      </c>
      <c r="K274" s="231" t="s">
        <v>1281</v>
      </c>
      <c r="L274" s="26" t="str">
        <f t="shared" si="13"/>
        <v>PD.7-</v>
      </c>
    </row>
    <row r="275" spans="1:12" x14ac:dyDescent="0.15">
      <c r="A275" s="229" t="s">
        <v>948</v>
      </c>
      <c r="B275" s="230" t="s">
        <v>949</v>
      </c>
      <c r="C275" s="231">
        <v>642.99</v>
      </c>
      <c r="D275" s="231">
        <f t="shared" si="11"/>
        <v>-642.99</v>
      </c>
      <c r="E275" s="18">
        <f t="shared" si="12"/>
        <v>0</v>
      </c>
      <c r="F275" s="228" t="s">
        <v>185</v>
      </c>
      <c r="G275" s="228" t="s">
        <v>185</v>
      </c>
      <c r="H275" s="157" t="str">
        <f>_xlfn.IFNA(+VLOOKUP(G275,'Legenda Nature'!A:B,2,0),"-")</f>
        <v>Debiti verso fornitori</v>
      </c>
      <c r="I275" s="228" t="s">
        <v>346</v>
      </c>
      <c r="J275" s="157" t="str">
        <f>_xlfn.IFNA(+VLOOKUP(I275,'Legenda Destinazioni'!A:B,2,0),"-")</f>
        <v>-</v>
      </c>
      <c r="K275" s="231" t="s">
        <v>1281</v>
      </c>
      <c r="L275" s="26" t="str">
        <f t="shared" si="13"/>
        <v>PD.7-</v>
      </c>
    </row>
    <row r="276" spans="1:12" x14ac:dyDescent="0.15">
      <c r="A276" s="229" t="s">
        <v>950</v>
      </c>
      <c r="B276" s="230" t="s">
        <v>951</v>
      </c>
      <c r="C276" s="231">
        <v>1785.1</v>
      </c>
      <c r="D276" s="231">
        <f t="shared" si="11"/>
        <v>-1785.1</v>
      </c>
      <c r="E276" s="18">
        <f t="shared" si="12"/>
        <v>0</v>
      </c>
      <c r="F276" s="228" t="s">
        <v>185</v>
      </c>
      <c r="G276" s="228" t="s">
        <v>185</v>
      </c>
      <c r="H276" s="157" t="str">
        <f>_xlfn.IFNA(+VLOOKUP(G276,'Legenda Nature'!A:B,2,0),"-")</f>
        <v>Debiti verso fornitori</v>
      </c>
      <c r="I276" s="228" t="s">
        <v>346</v>
      </c>
      <c r="J276" s="157" t="str">
        <f>_xlfn.IFNA(+VLOOKUP(I276,'Legenda Destinazioni'!A:B,2,0),"-")</f>
        <v>-</v>
      </c>
      <c r="K276" s="231" t="s">
        <v>1281</v>
      </c>
      <c r="L276" s="26" t="str">
        <f t="shared" si="13"/>
        <v>PD.7-</v>
      </c>
    </row>
    <row r="277" spans="1:12" x14ac:dyDescent="0.15">
      <c r="A277" s="229" t="s">
        <v>952</v>
      </c>
      <c r="B277" s="230" t="s">
        <v>953</v>
      </c>
      <c r="C277" s="231">
        <v>614.03</v>
      </c>
      <c r="D277" s="231">
        <f t="shared" si="11"/>
        <v>-614.03</v>
      </c>
      <c r="E277" s="18">
        <f t="shared" si="12"/>
        <v>0</v>
      </c>
      <c r="F277" s="228" t="s">
        <v>185</v>
      </c>
      <c r="G277" s="228" t="s">
        <v>185</v>
      </c>
      <c r="H277" s="157" t="str">
        <f>_xlfn.IFNA(+VLOOKUP(G277,'Legenda Nature'!A:B,2,0),"-")</f>
        <v>Debiti verso fornitori</v>
      </c>
      <c r="I277" s="228" t="s">
        <v>346</v>
      </c>
      <c r="J277" s="157" t="str">
        <f>_xlfn.IFNA(+VLOOKUP(I277,'Legenda Destinazioni'!A:B,2,0),"-")</f>
        <v>-</v>
      </c>
      <c r="K277" s="231" t="s">
        <v>1281</v>
      </c>
      <c r="L277" s="26" t="str">
        <f t="shared" si="13"/>
        <v>PD.7-</v>
      </c>
    </row>
    <row r="278" spans="1:12" x14ac:dyDescent="0.15">
      <c r="A278" s="229" t="s">
        <v>954</v>
      </c>
      <c r="B278" s="230" t="s">
        <v>955</v>
      </c>
      <c r="C278" s="231">
        <v>180.27</v>
      </c>
      <c r="D278" s="231">
        <f t="shared" si="11"/>
        <v>-180.27</v>
      </c>
      <c r="E278" s="18">
        <f t="shared" si="12"/>
        <v>0</v>
      </c>
      <c r="F278" s="228" t="s">
        <v>185</v>
      </c>
      <c r="G278" s="228" t="s">
        <v>185</v>
      </c>
      <c r="H278" s="157" t="str">
        <f>_xlfn.IFNA(+VLOOKUP(G278,'Legenda Nature'!A:B,2,0),"-")</f>
        <v>Debiti verso fornitori</v>
      </c>
      <c r="I278" s="228" t="s">
        <v>346</v>
      </c>
      <c r="J278" s="157" t="str">
        <f>_xlfn.IFNA(+VLOOKUP(I278,'Legenda Destinazioni'!A:B,2,0),"-")</f>
        <v>-</v>
      </c>
      <c r="K278" s="231" t="s">
        <v>1281</v>
      </c>
      <c r="L278" s="26" t="str">
        <f t="shared" si="13"/>
        <v>PD.7-</v>
      </c>
    </row>
    <row r="279" spans="1:12" x14ac:dyDescent="0.15">
      <c r="A279" s="229" t="s">
        <v>956</v>
      </c>
      <c r="B279" s="230" t="s">
        <v>957</v>
      </c>
      <c r="C279" s="231">
        <v>241.12</v>
      </c>
      <c r="D279" s="231">
        <f t="shared" si="11"/>
        <v>-241.12</v>
      </c>
      <c r="E279" s="18">
        <f t="shared" si="12"/>
        <v>0</v>
      </c>
      <c r="F279" s="228" t="s">
        <v>185</v>
      </c>
      <c r="G279" s="228" t="s">
        <v>185</v>
      </c>
      <c r="H279" s="157" t="str">
        <f>_xlfn.IFNA(+VLOOKUP(G279,'Legenda Nature'!A:B,2,0),"-")</f>
        <v>Debiti verso fornitori</v>
      </c>
      <c r="I279" s="228" t="s">
        <v>346</v>
      </c>
      <c r="J279" s="157" t="str">
        <f>_xlfn.IFNA(+VLOOKUP(I279,'Legenda Destinazioni'!A:B,2,0),"-")</f>
        <v>-</v>
      </c>
      <c r="K279" s="231" t="s">
        <v>1281</v>
      </c>
      <c r="L279" s="26" t="str">
        <f t="shared" si="13"/>
        <v>PD.7-</v>
      </c>
    </row>
    <row r="280" spans="1:12" x14ac:dyDescent="0.15">
      <c r="A280" s="229" t="s">
        <v>958</v>
      </c>
      <c r="B280" s="230" t="s">
        <v>959</v>
      </c>
      <c r="C280" s="231">
        <v>935.5</v>
      </c>
      <c r="D280" s="231">
        <f t="shared" si="11"/>
        <v>-935.5</v>
      </c>
      <c r="E280" s="18">
        <f t="shared" si="12"/>
        <v>0</v>
      </c>
      <c r="F280" s="228" t="s">
        <v>185</v>
      </c>
      <c r="G280" s="228" t="s">
        <v>185</v>
      </c>
      <c r="H280" s="157" t="str">
        <f>_xlfn.IFNA(+VLOOKUP(G280,'Legenda Nature'!A:B,2,0),"-")</f>
        <v>Debiti verso fornitori</v>
      </c>
      <c r="I280" s="228" t="s">
        <v>346</v>
      </c>
      <c r="J280" s="157" t="str">
        <f>_xlfn.IFNA(+VLOOKUP(I280,'Legenda Destinazioni'!A:B,2,0),"-")</f>
        <v>-</v>
      </c>
      <c r="K280" s="231" t="s">
        <v>1281</v>
      </c>
      <c r="L280" s="26" t="str">
        <f t="shared" si="13"/>
        <v>PD.7-</v>
      </c>
    </row>
    <row r="281" spans="1:12" x14ac:dyDescent="0.15">
      <c r="A281" s="229" t="s">
        <v>960</v>
      </c>
      <c r="B281" s="230" t="s">
        <v>961</v>
      </c>
      <c r="C281" s="231">
        <v>759.38</v>
      </c>
      <c r="D281" s="231">
        <f t="shared" si="11"/>
        <v>-759.38</v>
      </c>
      <c r="E281" s="18">
        <f t="shared" si="12"/>
        <v>0</v>
      </c>
      <c r="F281" s="228" t="s">
        <v>185</v>
      </c>
      <c r="G281" s="228" t="s">
        <v>185</v>
      </c>
      <c r="H281" s="157" t="str">
        <f>_xlfn.IFNA(+VLOOKUP(G281,'Legenda Nature'!A:B,2,0),"-")</f>
        <v>Debiti verso fornitori</v>
      </c>
      <c r="I281" s="228" t="s">
        <v>346</v>
      </c>
      <c r="J281" s="157" t="str">
        <f>_xlfn.IFNA(+VLOOKUP(I281,'Legenda Destinazioni'!A:B,2,0),"-")</f>
        <v>-</v>
      </c>
      <c r="K281" s="231" t="s">
        <v>1281</v>
      </c>
      <c r="L281" s="26" t="str">
        <f t="shared" si="13"/>
        <v>PD.7-</v>
      </c>
    </row>
    <row r="282" spans="1:12" x14ac:dyDescent="0.15">
      <c r="A282" s="229" t="s">
        <v>962</v>
      </c>
      <c r="B282" s="230" t="s">
        <v>963</v>
      </c>
      <c r="C282" s="231">
        <v>444.73</v>
      </c>
      <c r="D282" s="231">
        <f t="shared" si="11"/>
        <v>-444.73</v>
      </c>
      <c r="E282" s="18">
        <f t="shared" si="12"/>
        <v>0</v>
      </c>
      <c r="F282" s="228" t="s">
        <v>185</v>
      </c>
      <c r="G282" s="228" t="s">
        <v>185</v>
      </c>
      <c r="H282" s="157" t="str">
        <f>_xlfn.IFNA(+VLOOKUP(G282,'Legenda Nature'!A:B,2,0),"-")</f>
        <v>Debiti verso fornitori</v>
      </c>
      <c r="I282" s="228" t="s">
        <v>346</v>
      </c>
      <c r="J282" s="157" t="str">
        <f>_xlfn.IFNA(+VLOOKUP(I282,'Legenda Destinazioni'!A:B,2,0),"-")</f>
        <v>-</v>
      </c>
      <c r="K282" s="231" t="s">
        <v>1281</v>
      </c>
      <c r="L282" s="26" t="str">
        <f t="shared" si="13"/>
        <v>PD.7-</v>
      </c>
    </row>
    <row r="283" spans="1:12" x14ac:dyDescent="0.15">
      <c r="A283" s="229" t="s">
        <v>964</v>
      </c>
      <c r="B283" s="230" t="s">
        <v>965</v>
      </c>
      <c r="C283" s="231">
        <v>3736.93</v>
      </c>
      <c r="D283" s="231">
        <f t="shared" si="11"/>
        <v>-3736.93</v>
      </c>
      <c r="E283" s="18">
        <f t="shared" si="12"/>
        <v>0</v>
      </c>
      <c r="F283" s="228" t="s">
        <v>185</v>
      </c>
      <c r="G283" s="228" t="s">
        <v>185</v>
      </c>
      <c r="H283" s="157" t="str">
        <f>_xlfn.IFNA(+VLOOKUP(G283,'Legenda Nature'!A:B,2,0),"-")</f>
        <v>Debiti verso fornitori</v>
      </c>
      <c r="I283" s="228" t="s">
        <v>346</v>
      </c>
      <c r="J283" s="157" t="str">
        <f>_xlfn.IFNA(+VLOOKUP(I283,'Legenda Destinazioni'!A:B,2,0),"-")</f>
        <v>-</v>
      </c>
      <c r="K283" s="231" t="s">
        <v>1281</v>
      </c>
      <c r="L283" s="26" t="str">
        <f t="shared" si="13"/>
        <v>PD.7-</v>
      </c>
    </row>
    <row r="284" spans="1:12" x14ac:dyDescent="0.15">
      <c r="A284" s="229" t="s">
        <v>966</v>
      </c>
      <c r="B284" s="230" t="s">
        <v>967</v>
      </c>
      <c r="C284" s="231">
        <v>532.48</v>
      </c>
      <c r="D284" s="231">
        <f t="shared" si="11"/>
        <v>-532.48</v>
      </c>
      <c r="E284" s="18">
        <f t="shared" si="12"/>
        <v>0</v>
      </c>
      <c r="F284" s="228" t="s">
        <v>185</v>
      </c>
      <c r="G284" s="228" t="s">
        <v>185</v>
      </c>
      <c r="H284" s="157" t="str">
        <f>_xlfn.IFNA(+VLOOKUP(G284,'Legenda Nature'!A:B,2,0),"-")</f>
        <v>Debiti verso fornitori</v>
      </c>
      <c r="I284" s="228" t="s">
        <v>346</v>
      </c>
      <c r="J284" s="157" t="str">
        <f>_xlfn.IFNA(+VLOOKUP(I284,'Legenda Destinazioni'!A:B,2,0),"-")</f>
        <v>-</v>
      </c>
      <c r="K284" s="231" t="s">
        <v>1281</v>
      </c>
      <c r="L284" s="26" t="str">
        <f t="shared" si="13"/>
        <v>PD.7-</v>
      </c>
    </row>
    <row r="285" spans="1:12" x14ac:dyDescent="0.15">
      <c r="A285" s="229" t="s">
        <v>968</v>
      </c>
      <c r="B285" s="230" t="s">
        <v>969</v>
      </c>
      <c r="C285" s="231">
        <v>85.9</v>
      </c>
      <c r="D285" s="231">
        <f t="shared" si="11"/>
        <v>-85.9</v>
      </c>
      <c r="E285" s="18">
        <f t="shared" si="12"/>
        <v>0</v>
      </c>
      <c r="F285" s="228" t="s">
        <v>185</v>
      </c>
      <c r="G285" s="228" t="s">
        <v>185</v>
      </c>
      <c r="H285" s="157" t="str">
        <f>_xlfn.IFNA(+VLOOKUP(G285,'Legenda Nature'!A:B,2,0),"-")</f>
        <v>Debiti verso fornitori</v>
      </c>
      <c r="I285" s="228" t="s">
        <v>346</v>
      </c>
      <c r="J285" s="157" t="str">
        <f>_xlfn.IFNA(+VLOOKUP(I285,'Legenda Destinazioni'!A:B,2,0),"-")</f>
        <v>-</v>
      </c>
      <c r="K285" s="231" t="s">
        <v>1281</v>
      </c>
      <c r="L285" s="26" t="str">
        <f t="shared" si="13"/>
        <v>PD.7-</v>
      </c>
    </row>
    <row r="286" spans="1:12" x14ac:dyDescent="0.15">
      <c r="A286" s="229" t="s">
        <v>970</v>
      </c>
      <c r="B286" s="230" t="s">
        <v>971</v>
      </c>
      <c r="C286" s="231">
        <v>6.88</v>
      </c>
      <c r="D286" s="231">
        <f t="shared" si="11"/>
        <v>-6.88</v>
      </c>
      <c r="E286" s="18">
        <f t="shared" si="12"/>
        <v>0</v>
      </c>
      <c r="F286" s="228" t="s">
        <v>185</v>
      </c>
      <c r="G286" s="228" t="s">
        <v>185</v>
      </c>
      <c r="H286" s="157" t="str">
        <f>_xlfn.IFNA(+VLOOKUP(G286,'Legenda Nature'!A:B,2,0),"-")</f>
        <v>Debiti verso fornitori</v>
      </c>
      <c r="I286" s="228" t="s">
        <v>346</v>
      </c>
      <c r="J286" s="157" t="str">
        <f>_xlfn.IFNA(+VLOOKUP(I286,'Legenda Destinazioni'!A:B,2,0),"-")</f>
        <v>-</v>
      </c>
      <c r="K286" s="231" t="s">
        <v>1281</v>
      </c>
      <c r="L286" s="26" t="str">
        <f t="shared" si="13"/>
        <v>PD.7-</v>
      </c>
    </row>
    <row r="287" spans="1:12" x14ac:dyDescent="0.15">
      <c r="A287" s="229" t="s">
        <v>972</v>
      </c>
      <c r="B287" s="230" t="s">
        <v>973</v>
      </c>
      <c r="C287" s="231">
        <v>5.3</v>
      </c>
      <c r="D287" s="231">
        <f t="shared" si="11"/>
        <v>-5.3</v>
      </c>
      <c r="E287" s="18">
        <f t="shared" si="12"/>
        <v>0</v>
      </c>
      <c r="F287" s="228" t="s">
        <v>185</v>
      </c>
      <c r="G287" s="228" t="s">
        <v>185</v>
      </c>
      <c r="H287" s="157" t="str">
        <f>_xlfn.IFNA(+VLOOKUP(G287,'Legenda Nature'!A:B,2,0),"-")</f>
        <v>Debiti verso fornitori</v>
      </c>
      <c r="I287" s="228" t="s">
        <v>346</v>
      </c>
      <c r="J287" s="157" t="str">
        <f>_xlfn.IFNA(+VLOOKUP(I287,'Legenda Destinazioni'!A:B,2,0),"-")</f>
        <v>-</v>
      </c>
      <c r="K287" s="231" t="s">
        <v>1281</v>
      </c>
      <c r="L287" s="26" t="str">
        <f t="shared" si="13"/>
        <v>PD.7-</v>
      </c>
    </row>
    <row r="288" spans="1:12" x14ac:dyDescent="0.15">
      <c r="A288" s="229" t="s">
        <v>974</v>
      </c>
      <c r="B288" s="230" t="s">
        <v>975</v>
      </c>
      <c r="C288" s="231">
        <v>138.4</v>
      </c>
      <c r="D288" s="231">
        <f t="shared" si="11"/>
        <v>-138.4</v>
      </c>
      <c r="E288" s="18">
        <f t="shared" si="12"/>
        <v>0</v>
      </c>
      <c r="F288" s="228" t="s">
        <v>185</v>
      </c>
      <c r="G288" s="228" t="s">
        <v>185</v>
      </c>
      <c r="H288" s="157" t="str">
        <f>_xlfn.IFNA(+VLOOKUP(G288,'Legenda Nature'!A:B,2,0),"-")</f>
        <v>Debiti verso fornitori</v>
      </c>
      <c r="I288" s="228" t="s">
        <v>346</v>
      </c>
      <c r="J288" s="157" t="str">
        <f>_xlfn.IFNA(+VLOOKUP(I288,'Legenda Destinazioni'!A:B,2,0),"-")</f>
        <v>-</v>
      </c>
      <c r="K288" s="231" t="s">
        <v>1281</v>
      </c>
      <c r="L288" s="26" t="str">
        <f t="shared" si="13"/>
        <v>PD.7-</v>
      </c>
    </row>
    <row r="289" spans="1:12" x14ac:dyDescent="0.15">
      <c r="A289" s="229" t="s">
        <v>976</v>
      </c>
      <c r="B289" s="230" t="s">
        <v>977</v>
      </c>
      <c r="C289" s="231">
        <v>6.63</v>
      </c>
      <c r="D289" s="231">
        <f t="shared" si="11"/>
        <v>-6.63</v>
      </c>
      <c r="E289" s="18">
        <f t="shared" si="12"/>
        <v>0</v>
      </c>
      <c r="F289" s="228" t="s">
        <v>185</v>
      </c>
      <c r="G289" s="228" t="s">
        <v>185</v>
      </c>
      <c r="H289" s="157" t="str">
        <f>_xlfn.IFNA(+VLOOKUP(G289,'Legenda Nature'!A:B,2,0),"-")</f>
        <v>Debiti verso fornitori</v>
      </c>
      <c r="I289" s="228" t="s">
        <v>346</v>
      </c>
      <c r="J289" s="157" t="str">
        <f>_xlfn.IFNA(+VLOOKUP(I289,'Legenda Destinazioni'!A:B,2,0),"-")</f>
        <v>-</v>
      </c>
      <c r="K289" s="231" t="s">
        <v>1281</v>
      </c>
      <c r="L289" s="26" t="str">
        <f t="shared" si="13"/>
        <v>PD.7-</v>
      </c>
    </row>
    <row r="290" spans="1:12" x14ac:dyDescent="0.15">
      <c r="A290" s="229" t="s">
        <v>978</v>
      </c>
      <c r="B290" s="230" t="s">
        <v>979</v>
      </c>
      <c r="C290" s="231">
        <v>6.81</v>
      </c>
      <c r="D290" s="231">
        <f t="shared" si="11"/>
        <v>-6.81</v>
      </c>
      <c r="E290" s="18">
        <f t="shared" si="12"/>
        <v>0</v>
      </c>
      <c r="F290" s="228" t="s">
        <v>185</v>
      </c>
      <c r="G290" s="228" t="s">
        <v>185</v>
      </c>
      <c r="H290" s="157" t="str">
        <f>_xlfn.IFNA(+VLOOKUP(G290,'Legenda Nature'!A:B,2,0),"-")</f>
        <v>Debiti verso fornitori</v>
      </c>
      <c r="I290" s="228" t="s">
        <v>346</v>
      </c>
      <c r="J290" s="157" t="str">
        <f>_xlfn.IFNA(+VLOOKUP(I290,'Legenda Destinazioni'!A:B,2,0),"-")</f>
        <v>-</v>
      </c>
      <c r="K290" s="231" t="s">
        <v>1281</v>
      </c>
      <c r="L290" s="26" t="str">
        <f t="shared" si="13"/>
        <v>PD.7-</v>
      </c>
    </row>
    <row r="291" spans="1:12" x14ac:dyDescent="0.15">
      <c r="A291" s="229" t="s">
        <v>980</v>
      </c>
      <c r="B291" s="230" t="s">
        <v>981</v>
      </c>
      <c r="C291" s="231">
        <v>248.99</v>
      </c>
      <c r="D291" s="231">
        <f t="shared" si="11"/>
        <v>-248.99</v>
      </c>
      <c r="E291" s="18">
        <f t="shared" si="12"/>
        <v>0</v>
      </c>
      <c r="F291" s="228" t="s">
        <v>185</v>
      </c>
      <c r="G291" s="228" t="s">
        <v>185</v>
      </c>
      <c r="H291" s="157" t="str">
        <f>_xlfn.IFNA(+VLOOKUP(G291,'Legenda Nature'!A:B,2,0),"-")</f>
        <v>Debiti verso fornitori</v>
      </c>
      <c r="I291" s="228" t="s">
        <v>346</v>
      </c>
      <c r="J291" s="157" t="str">
        <f>_xlfn.IFNA(+VLOOKUP(I291,'Legenda Destinazioni'!A:B,2,0),"-")</f>
        <v>-</v>
      </c>
      <c r="K291" s="231" t="s">
        <v>1281</v>
      </c>
      <c r="L291" s="26" t="str">
        <f t="shared" si="13"/>
        <v>PD.7-</v>
      </c>
    </row>
    <row r="292" spans="1:12" x14ac:dyDescent="0.15">
      <c r="A292" s="229" t="s">
        <v>982</v>
      </c>
      <c r="B292" s="230" t="s">
        <v>983</v>
      </c>
      <c r="C292" s="231">
        <v>140.13999999999999</v>
      </c>
      <c r="D292" s="231">
        <f t="shared" si="11"/>
        <v>-140.13999999999999</v>
      </c>
      <c r="E292" s="18">
        <f t="shared" si="12"/>
        <v>0</v>
      </c>
      <c r="F292" s="228" t="s">
        <v>185</v>
      </c>
      <c r="G292" s="228" t="s">
        <v>185</v>
      </c>
      <c r="H292" s="157" t="str">
        <f>_xlfn.IFNA(+VLOOKUP(G292,'Legenda Nature'!A:B,2,0),"-")</f>
        <v>Debiti verso fornitori</v>
      </c>
      <c r="I292" s="228" t="s">
        <v>346</v>
      </c>
      <c r="J292" s="157" t="str">
        <f>_xlfn.IFNA(+VLOOKUP(I292,'Legenda Destinazioni'!A:B,2,0),"-")</f>
        <v>-</v>
      </c>
      <c r="K292" s="231" t="s">
        <v>1281</v>
      </c>
      <c r="L292" s="26" t="str">
        <f t="shared" si="13"/>
        <v>PD.7-</v>
      </c>
    </row>
    <row r="293" spans="1:12" x14ac:dyDescent="0.15">
      <c r="A293" s="229" t="s">
        <v>984</v>
      </c>
      <c r="B293" s="230" t="s">
        <v>985</v>
      </c>
      <c r="C293" s="231">
        <v>68.42</v>
      </c>
      <c r="D293" s="231">
        <f t="shared" si="11"/>
        <v>-68.42</v>
      </c>
      <c r="E293" s="18">
        <f t="shared" si="12"/>
        <v>0</v>
      </c>
      <c r="F293" s="228" t="s">
        <v>185</v>
      </c>
      <c r="G293" s="228" t="s">
        <v>185</v>
      </c>
      <c r="H293" s="157" t="str">
        <f>_xlfn.IFNA(+VLOOKUP(G293,'Legenda Nature'!A:B,2,0),"-")</f>
        <v>Debiti verso fornitori</v>
      </c>
      <c r="I293" s="228" t="s">
        <v>346</v>
      </c>
      <c r="J293" s="157" t="str">
        <f>_xlfn.IFNA(+VLOOKUP(I293,'Legenda Destinazioni'!A:B,2,0),"-")</f>
        <v>-</v>
      </c>
      <c r="K293" s="231" t="s">
        <v>1281</v>
      </c>
      <c r="L293" s="26" t="str">
        <f t="shared" si="13"/>
        <v>PD.7-</v>
      </c>
    </row>
    <row r="294" spans="1:12" x14ac:dyDescent="0.15">
      <c r="A294" s="229" t="s">
        <v>986</v>
      </c>
      <c r="B294" s="230" t="s">
        <v>987</v>
      </c>
      <c r="C294" s="231">
        <v>0.54</v>
      </c>
      <c r="D294" s="231">
        <f t="shared" si="11"/>
        <v>-0.54</v>
      </c>
      <c r="E294" s="18">
        <f t="shared" si="12"/>
        <v>0</v>
      </c>
      <c r="F294" s="228" t="s">
        <v>185</v>
      </c>
      <c r="G294" s="228" t="s">
        <v>185</v>
      </c>
      <c r="H294" s="157" t="str">
        <f>_xlfn.IFNA(+VLOOKUP(G294,'Legenda Nature'!A:B,2,0),"-")</f>
        <v>Debiti verso fornitori</v>
      </c>
      <c r="I294" s="228" t="s">
        <v>346</v>
      </c>
      <c r="J294" s="157" t="str">
        <f>_xlfn.IFNA(+VLOOKUP(I294,'Legenda Destinazioni'!A:B,2,0),"-")</f>
        <v>-</v>
      </c>
      <c r="K294" s="231" t="s">
        <v>1281</v>
      </c>
      <c r="L294" s="26" t="str">
        <f t="shared" si="13"/>
        <v>PD.7-</v>
      </c>
    </row>
    <row r="295" spans="1:12" x14ac:dyDescent="0.15">
      <c r="A295" s="229" t="s">
        <v>988</v>
      </c>
      <c r="B295" s="230" t="s">
        <v>989</v>
      </c>
      <c r="C295" s="231">
        <v>133.35</v>
      </c>
      <c r="D295" s="231">
        <f t="shared" si="11"/>
        <v>-133.35</v>
      </c>
      <c r="E295" s="18">
        <f t="shared" si="12"/>
        <v>0</v>
      </c>
      <c r="F295" s="228" t="s">
        <v>185</v>
      </c>
      <c r="G295" s="228" t="s">
        <v>185</v>
      </c>
      <c r="H295" s="157" t="str">
        <f>_xlfn.IFNA(+VLOOKUP(G295,'Legenda Nature'!A:B,2,0),"-")</f>
        <v>Debiti verso fornitori</v>
      </c>
      <c r="I295" s="228" t="s">
        <v>346</v>
      </c>
      <c r="J295" s="157" t="str">
        <f>_xlfn.IFNA(+VLOOKUP(I295,'Legenda Destinazioni'!A:B,2,0),"-")</f>
        <v>-</v>
      </c>
      <c r="K295" s="231" t="s">
        <v>1281</v>
      </c>
      <c r="L295" s="26" t="str">
        <f t="shared" si="13"/>
        <v>PD.7-</v>
      </c>
    </row>
    <row r="296" spans="1:12" x14ac:dyDescent="0.15">
      <c r="A296" s="229" t="s">
        <v>990</v>
      </c>
      <c r="B296" s="230" t="s">
        <v>991</v>
      </c>
      <c r="C296" s="231">
        <v>163.44999999999999</v>
      </c>
      <c r="D296" s="231">
        <f t="shared" si="11"/>
        <v>-163.44999999999999</v>
      </c>
      <c r="E296" s="18">
        <f t="shared" si="12"/>
        <v>0</v>
      </c>
      <c r="F296" s="228" t="s">
        <v>185</v>
      </c>
      <c r="G296" s="228" t="s">
        <v>185</v>
      </c>
      <c r="H296" s="157" t="str">
        <f>_xlfn.IFNA(+VLOOKUP(G296,'Legenda Nature'!A:B,2,0),"-")</f>
        <v>Debiti verso fornitori</v>
      </c>
      <c r="I296" s="228" t="s">
        <v>346</v>
      </c>
      <c r="J296" s="157" t="str">
        <f>_xlfn.IFNA(+VLOOKUP(I296,'Legenda Destinazioni'!A:B,2,0),"-")</f>
        <v>-</v>
      </c>
      <c r="K296" s="231" t="s">
        <v>1281</v>
      </c>
      <c r="L296" s="26" t="str">
        <f t="shared" si="13"/>
        <v>PD.7-</v>
      </c>
    </row>
    <row r="297" spans="1:12" x14ac:dyDescent="0.15">
      <c r="A297" s="229" t="s">
        <v>992</v>
      </c>
      <c r="B297" s="230" t="s">
        <v>993</v>
      </c>
      <c r="C297" s="231">
        <v>1973.46</v>
      </c>
      <c r="D297" s="231">
        <f t="shared" si="11"/>
        <v>-1973.46</v>
      </c>
      <c r="E297" s="18">
        <f t="shared" si="12"/>
        <v>0</v>
      </c>
      <c r="F297" s="228" t="s">
        <v>185</v>
      </c>
      <c r="G297" s="228" t="s">
        <v>185</v>
      </c>
      <c r="H297" s="157" t="str">
        <f>_xlfn.IFNA(+VLOOKUP(G297,'Legenda Nature'!A:B,2,0),"-")</f>
        <v>Debiti verso fornitori</v>
      </c>
      <c r="I297" s="228" t="s">
        <v>346</v>
      </c>
      <c r="J297" s="157" t="str">
        <f>_xlfn.IFNA(+VLOOKUP(I297,'Legenda Destinazioni'!A:B,2,0),"-")</f>
        <v>-</v>
      </c>
      <c r="K297" s="231" t="s">
        <v>1281</v>
      </c>
      <c r="L297" s="26" t="str">
        <f t="shared" si="13"/>
        <v>PD.7-</v>
      </c>
    </row>
    <row r="298" spans="1:12" x14ac:dyDescent="0.15">
      <c r="A298" s="229" t="s">
        <v>994</v>
      </c>
      <c r="B298" s="230" t="s">
        <v>995</v>
      </c>
      <c r="C298" s="231">
        <v>168.25</v>
      </c>
      <c r="D298" s="231">
        <f t="shared" si="11"/>
        <v>-168.25</v>
      </c>
      <c r="E298" s="18">
        <f t="shared" si="12"/>
        <v>0</v>
      </c>
      <c r="F298" s="228" t="s">
        <v>185</v>
      </c>
      <c r="G298" s="228" t="s">
        <v>185</v>
      </c>
      <c r="H298" s="157" t="str">
        <f>_xlfn.IFNA(+VLOOKUP(G298,'Legenda Nature'!A:B,2,0),"-")</f>
        <v>Debiti verso fornitori</v>
      </c>
      <c r="I298" s="228" t="s">
        <v>346</v>
      </c>
      <c r="J298" s="157" t="str">
        <f>_xlfn.IFNA(+VLOOKUP(I298,'Legenda Destinazioni'!A:B,2,0),"-")</f>
        <v>-</v>
      </c>
      <c r="K298" s="231" t="s">
        <v>1281</v>
      </c>
      <c r="L298" s="26" t="str">
        <f t="shared" si="13"/>
        <v>PD.7-</v>
      </c>
    </row>
    <row r="299" spans="1:12" x14ac:dyDescent="0.15">
      <c r="A299" s="229" t="s">
        <v>996</v>
      </c>
      <c r="B299" s="230" t="s">
        <v>997</v>
      </c>
      <c r="C299" s="231">
        <v>68.34</v>
      </c>
      <c r="D299" s="231">
        <f t="shared" si="11"/>
        <v>-68.34</v>
      </c>
      <c r="E299" s="18">
        <f t="shared" si="12"/>
        <v>0</v>
      </c>
      <c r="F299" s="228" t="s">
        <v>185</v>
      </c>
      <c r="G299" s="228" t="s">
        <v>185</v>
      </c>
      <c r="H299" s="157" t="str">
        <f>_xlfn.IFNA(+VLOOKUP(G299,'Legenda Nature'!A:B,2,0),"-")</f>
        <v>Debiti verso fornitori</v>
      </c>
      <c r="I299" s="228" t="s">
        <v>346</v>
      </c>
      <c r="J299" s="157" t="str">
        <f>_xlfn.IFNA(+VLOOKUP(I299,'Legenda Destinazioni'!A:B,2,0),"-")</f>
        <v>-</v>
      </c>
      <c r="K299" s="231" t="s">
        <v>1281</v>
      </c>
      <c r="L299" s="26" t="str">
        <f t="shared" si="13"/>
        <v>PD.7-</v>
      </c>
    </row>
    <row r="300" spans="1:12" x14ac:dyDescent="0.15">
      <c r="A300" s="229" t="s">
        <v>998</v>
      </c>
      <c r="B300" s="230" t="s">
        <v>999</v>
      </c>
      <c r="C300" s="231">
        <v>13.06</v>
      </c>
      <c r="D300" s="231">
        <f t="shared" si="11"/>
        <v>-13.06</v>
      </c>
      <c r="E300" s="18">
        <f t="shared" si="12"/>
        <v>0</v>
      </c>
      <c r="F300" s="228" t="s">
        <v>185</v>
      </c>
      <c r="G300" s="228" t="s">
        <v>185</v>
      </c>
      <c r="H300" s="157" t="str">
        <f>_xlfn.IFNA(+VLOOKUP(G300,'Legenda Nature'!A:B,2,0),"-")</f>
        <v>Debiti verso fornitori</v>
      </c>
      <c r="I300" s="228" t="s">
        <v>346</v>
      </c>
      <c r="J300" s="157" t="str">
        <f>_xlfn.IFNA(+VLOOKUP(I300,'Legenda Destinazioni'!A:B,2,0),"-")</f>
        <v>-</v>
      </c>
      <c r="K300" s="231" t="s">
        <v>1281</v>
      </c>
      <c r="L300" s="26" t="str">
        <f t="shared" si="13"/>
        <v>PD.7-</v>
      </c>
    </row>
    <row r="301" spans="1:12" x14ac:dyDescent="0.15">
      <c r="A301" s="229" t="s">
        <v>1000</v>
      </c>
      <c r="B301" s="230" t="s">
        <v>1001</v>
      </c>
      <c r="C301" s="231">
        <v>65.260000000000005</v>
      </c>
      <c r="D301" s="231">
        <f t="shared" si="11"/>
        <v>-65.260000000000005</v>
      </c>
      <c r="E301" s="18">
        <f t="shared" si="12"/>
        <v>0</v>
      </c>
      <c r="F301" s="228" t="s">
        <v>185</v>
      </c>
      <c r="G301" s="228" t="s">
        <v>185</v>
      </c>
      <c r="H301" s="157" t="str">
        <f>_xlfn.IFNA(+VLOOKUP(G301,'Legenda Nature'!A:B,2,0),"-")</f>
        <v>Debiti verso fornitori</v>
      </c>
      <c r="I301" s="228" t="s">
        <v>346</v>
      </c>
      <c r="J301" s="157" t="str">
        <f>_xlfn.IFNA(+VLOOKUP(I301,'Legenda Destinazioni'!A:B,2,0),"-")</f>
        <v>-</v>
      </c>
      <c r="K301" s="231" t="s">
        <v>1281</v>
      </c>
      <c r="L301" s="26" t="str">
        <f t="shared" si="13"/>
        <v>PD.7-</v>
      </c>
    </row>
    <row r="302" spans="1:12" x14ac:dyDescent="0.15">
      <c r="A302" s="229" t="s">
        <v>1002</v>
      </c>
      <c r="B302" s="230" t="s">
        <v>1003</v>
      </c>
      <c r="C302" s="231">
        <v>75.08</v>
      </c>
      <c r="D302" s="231">
        <f t="shared" si="11"/>
        <v>-75.08</v>
      </c>
      <c r="E302" s="18">
        <f t="shared" si="12"/>
        <v>0</v>
      </c>
      <c r="F302" s="228" t="s">
        <v>185</v>
      </c>
      <c r="G302" s="228" t="s">
        <v>185</v>
      </c>
      <c r="H302" s="157" t="str">
        <f>_xlfn.IFNA(+VLOOKUP(G302,'Legenda Nature'!A:B,2,0),"-")</f>
        <v>Debiti verso fornitori</v>
      </c>
      <c r="I302" s="228" t="s">
        <v>346</v>
      </c>
      <c r="J302" s="157" t="str">
        <f>_xlfn.IFNA(+VLOOKUP(I302,'Legenda Destinazioni'!A:B,2,0),"-")</f>
        <v>-</v>
      </c>
      <c r="K302" s="231" t="s">
        <v>1281</v>
      </c>
      <c r="L302" s="26" t="str">
        <f t="shared" si="13"/>
        <v>PD.7-</v>
      </c>
    </row>
    <row r="303" spans="1:12" x14ac:dyDescent="0.15">
      <c r="A303" s="229" t="s">
        <v>1004</v>
      </c>
      <c r="B303" s="230" t="s">
        <v>1005</v>
      </c>
      <c r="C303" s="231">
        <v>122.11</v>
      </c>
      <c r="D303" s="231">
        <f t="shared" si="11"/>
        <v>-122.11</v>
      </c>
      <c r="E303" s="18">
        <f t="shared" si="12"/>
        <v>0</v>
      </c>
      <c r="F303" s="228" t="s">
        <v>185</v>
      </c>
      <c r="G303" s="228" t="s">
        <v>185</v>
      </c>
      <c r="H303" s="157" t="str">
        <f>_xlfn.IFNA(+VLOOKUP(G303,'Legenda Nature'!A:B,2,0),"-")</f>
        <v>Debiti verso fornitori</v>
      </c>
      <c r="I303" s="228" t="s">
        <v>346</v>
      </c>
      <c r="J303" s="157" t="str">
        <f>_xlfn.IFNA(+VLOOKUP(I303,'Legenda Destinazioni'!A:B,2,0),"-")</f>
        <v>-</v>
      </c>
      <c r="K303" s="231" t="s">
        <v>1281</v>
      </c>
      <c r="L303" s="26" t="str">
        <f t="shared" si="13"/>
        <v>PD.7-</v>
      </c>
    </row>
    <row r="304" spans="1:12" x14ac:dyDescent="0.15">
      <c r="A304" s="229" t="s">
        <v>1006</v>
      </c>
      <c r="B304" s="230" t="s">
        <v>1007</v>
      </c>
      <c r="C304" s="231">
        <v>558.57000000000005</v>
      </c>
      <c r="D304" s="231">
        <f t="shared" si="11"/>
        <v>-558.57000000000005</v>
      </c>
      <c r="E304" s="18">
        <f t="shared" si="12"/>
        <v>0</v>
      </c>
      <c r="F304" s="228" t="s">
        <v>185</v>
      </c>
      <c r="G304" s="228" t="s">
        <v>185</v>
      </c>
      <c r="H304" s="157" t="str">
        <f>_xlfn.IFNA(+VLOOKUP(G304,'Legenda Nature'!A:B,2,0),"-")</f>
        <v>Debiti verso fornitori</v>
      </c>
      <c r="I304" s="228" t="s">
        <v>346</v>
      </c>
      <c r="J304" s="157" t="str">
        <f>_xlfn.IFNA(+VLOOKUP(I304,'Legenda Destinazioni'!A:B,2,0),"-")</f>
        <v>-</v>
      </c>
      <c r="K304" s="231" t="s">
        <v>1281</v>
      </c>
      <c r="L304" s="26" t="str">
        <f t="shared" si="13"/>
        <v>PD.7-</v>
      </c>
    </row>
    <row r="305" spans="1:12" x14ac:dyDescent="0.15">
      <c r="A305" s="229" t="s">
        <v>1008</v>
      </c>
      <c r="B305" s="230" t="s">
        <v>1009</v>
      </c>
      <c r="C305" s="231">
        <v>-13.8</v>
      </c>
      <c r="D305" s="231">
        <f t="shared" si="11"/>
        <v>13.8</v>
      </c>
      <c r="E305" s="18">
        <f t="shared" si="12"/>
        <v>0</v>
      </c>
      <c r="F305" s="228" t="s">
        <v>185</v>
      </c>
      <c r="G305" s="228" t="s">
        <v>185</v>
      </c>
      <c r="H305" s="157" t="str">
        <f>_xlfn.IFNA(+VLOOKUP(G305,'Legenda Nature'!A:B,2,0),"-")</f>
        <v>Debiti verso fornitori</v>
      </c>
      <c r="I305" s="228" t="s">
        <v>346</v>
      </c>
      <c r="J305" s="157" t="str">
        <f>_xlfn.IFNA(+VLOOKUP(I305,'Legenda Destinazioni'!A:B,2,0),"-")</f>
        <v>-</v>
      </c>
      <c r="K305" s="231" t="s">
        <v>1281</v>
      </c>
      <c r="L305" s="26" t="str">
        <f t="shared" si="13"/>
        <v>PD.7-</v>
      </c>
    </row>
    <row r="306" spans="1:12" x14ac:dyDescent="0.15">
      <c r="A306" s="229" t="s">
        <v>1010</v>
      </c>
      <c r="B306" s="230" t="s">
        <v>1011</v>
      </c>
      <c r="C306" s="231">
        <v>-45.38</v>
      </c>
      <c r="D306" s="231">
        <f t="shared" si="11"/>
        <v>45.38</v>
      </c>
      <c r="E306" s="18">
        <f t="shared" si="12"/>
        <v>0</v>
      </c>
      <c r="F306" s="228" t="s">
        <v>185</v>
      </c>
      <c r="G306" s="228" t="s">
        <v>185</v>
      </c>
      <c r="H306" s="157" t="str">
        <f>_xlfn.IFNA(+VLOOKUP(G306,'Legenda Nature'!A:B,2,0),"-")</f>
        <v>Debiti verso fornitori</v>
      </c>
      <c r="I306" s="228" t="s">
        <v>346</v>
      </c>
      <c r="J306" s="157" t="str">
        <f>_xlfn.IFNA(+VLOOKUP(I306,'Legenda Destinazioni'!A:B,2,0),"-")</f>
        <v>-</v>
      </c>
      <c r="K306" s="231" t="s">
        <v>1281</v>
      </c>
      <c r="L306" s="26" t="str">
        <f t="shared" si="13"/>
        <v>PD.7-</v>
      </c>
    </row>
    <row r="307" spans="1:12" x14ac:dyDescent="0.15">
      <c r="A307" s="229" t="s">
        <v>1012</v>
      </c>
      <c r="B307" s="230" t="s">
        <v>1013</v>
      </c>
      <c r="C307" s="231">
        <v>5779.09</v>
      </c>
      <c r="D307" s="231">
        <f t="shared" si="11"/>
        <v>-5779.09</v>
      </c>
      <c r="E307" s="18">
        <f t="shared" si="12"/>
        <v>0</v>
      </c>
      <c r="F307" s="228" t="s">
        <v>185</v>
      </c>
      <c r="G307" s="228" t="s">
        <v>185</v>
      </c>
      <c r="H307" s="157" t="str">
        <f>_xlfn.IFNA(+VLOOKUP(G307,'Legenda Nature'!A:B,2,0),"-")</f>
        <v>Debiti verso fornitori</v>
      </c>
      <c r="I307" s="228" t="s">
        <v>346</v>
      </c>
      <c r="J307" s="157" t="str">
        <f>_xlfn.IFNA(+VLOOKUP(I307,'Legenda Destinazioni'!A:B,2,0),"-")</f>
        <v>-</v>
      </c>
      <c r="K307" s="231" t="s">
        <v>1281</v>
      </c>
      <c r="L307" s="26" t="str">
        <f t="shared" si="13"/>
        <v>PD.7-</v>
      </c>
    </row>
    <row r="308" spans="1:12" x14ac:dyDescent="0.15">
      <c r="A308" s="229" t="s">
        <v>1014</v>
      </c>
      <c r="B308" s="230" t="s">
        <v>1015</v>
      </c>
      <c r="C308" s="231">
        <v>36.64</v>
      </c>
      <c r="D308" s="231">
        <f t="shared" si="11"/>
        <v>-36.64</v>
      </c>
      <c r="E308" s="18">
        <f t="shared" si="12"/>
        <v>0</v>
      </c>
      <c r="F308" s="228" t="s">
        <v>185</v>
      </c>
      <c r="G308" s="228" t="s">
        <v>185</v>
      </c>
      <c r="H308" s="157" t="str">
        <f>_xlfn.IFNA(+VLOOKUP(G308,'Legenda Nature'!A:B,2,0),"-")</f>
        <v>Debiti verso fornitori</v>
      </c>
      <c r="I308" s="228" t="s">
        <v>346</v>
      </c>
      <c r="J308" s="157" t="str">
        <f>_xlfn.IFNA(+VLOOKUP(I308,'Legenda Destinazioni'!A:B,2,0),"-")</f>
        <v>-</v>
      </c>
      <c r="K308" s="231" t="s">
        <v>1281</v>
      </c>
      <c r="L308" s="26" t="str">
        <f t="shared" si="13"/>
        <v>PD.7-</v>
      </c>
    </row>
    <row r="309" spans="1:12" x14ac:dyDescent="0.15">
      <c r="A309" s="229" t="s">
        <v>1016</v>
      </c>
      <c r="B309" s="230" t="s">
        <v>1017</v>
      </c>
      <c r="C309" s="231">
        <v>5347.22</v>
      </c>
      <c r="D309" s="231">
        <f t="shared" si="11"/>
        <v>-5347.22</v>
      </c>
      <c r="E309" s="18">
        <f t="shared" si="12"/>
        <v>0</v>
      </c>
      <c r="F309" s="228" t="s">
        <v>185</v>
      </c>
      <c r="G309" s="228" t="s">
        <v>185</v>
      </c>
      <c r="H309" s="157" t="str">
        <f>_xlfn.IFNA(+VLOOKUP(G309,'Legenda Nature'!A:B,2,0),"-")</f>
        <v>Debiti verso fornitori</v>
      </c>
      <c r="I309" s="228" t="s">
        <v>346</v>
      </c>
      <c r="J309" s="157" t="str">
        <f>_xlfn.IFNA(+VLOOKUP(I309,'Legenda Destinazioni'!A:B,2,0),"-")</f>
        <v>-</v>
      </c>
      <c r="K309" s="231" t="s">
        <v>1281</v>
      </c>
      <c r="L309" s="26" t="str">
        <f t="shared" si="13"/>
        <v>PD.7-</v>
      </c>
    </row>
    <row r="310" spans="1:12" x14ac:dyDescent="0.15">
      <c r="A310" s="229" t="s">
        <v>1018</v>
      </c>
      <c r="B310" s="230" t="s">
        <v>1019</v>
      </c>
      <c r="C310" s="231">
        <v>11.16</v>
      </c>
      <c r="D310" s="231">
        <f t="shared" si="11"/>
        <v>-11.16</v>
      </c>
      <c r="E310" s="18">
        <f t="shared" si="12"/>
        <v>0</v>
      </c>
      <c r="F310" s="228" t="s">
        <v>185</v>
      </c>
      <c r="G310" s="228" t="s">
        <v>185</v>
      </c>
      <c r="H310" s="157" t="str">
        <f>_xlfn.IFNA(+VLOOKUP(G310,'Legenda Nature'!A:B,2,0),"-")</f>
        <v>Debiti verso fornitori</v>
      </c>
      <c r="I310" s="228" t="s">
        <v>346</v>
      </c>
      <c r="J310" s="157" t="str">
        <f>_xlfn.IFNA(+VLOOKUP(I310,'Legenda Destinazioni'!A:B,2,0),"-")</f>
        <v>-</v>
      </c>
      <c r="K310" s="231" t="s">
        <v>1281</v>
      </c>
      <c r="L310" s="26" t="str">
        <f t="shared" si="13"/>
        <v>PD.7-</v>
      </c>
    </row>
    <row r="311" spans="1:12" x14ac:dyDescent="0.15">
      <c r="A311" s="229" t="s">
        <v>1020</v>
      </c>
      <c r="B311" s="230" t="s">
        <v>1021</v>
      </c>
      <c r="C311" s="231">
        <v>2450.73</v>
      </c>
      <c r="D311" s="231">
        <f t="shared" ref="D311:D321" si="14">-C311</f>
        <v>-2450.73</v>
      </c>
      <c r="E311" s="18">
        <f t="shared" si="12"/>
        <v>0</v>
      </c>
      <c r="F311" s="228" t="s">
        <v>185</v>
      </c>
      <c r="G311" s="228" t="s">
        <v>185</v>
      </c>
      <c r="H311" s="157" t="str">
        <f>_xlfn.IFNA(+VLOOKUP(G311,'Legenda Nature'!A:B,2,0),"-")</f>
        <v>Debiti verso fornitori</v>
      </c>
      <c r="I311" s="228" t="s">
        <v>346</v>
      </c>
      <c r="J311" s="157" t="str">
        <f>_xlfn.IFNA(+VLOOKUP(I311,'Legenda Destinazioni'!A:B,2,0),"-")</f>
        <v>-</v>
      </c>
      <c r="K311" s="231" t="s">
        <v>1281</v>
      </c>
      <c r="L311" s="26" t="str">
        <f t="shared" si="13"/>
        <v>PD.7-</v>
      </c>
    </row>
    <row r="312" spans="1:12" x14ac:dyDescent="0.15">
      <c r="A312" s="229" t="s">
        <v>1022</v>
      </c>
      <c r="B312" s="230" t="s">
        <v>1023</v>
      </c>
      <c r="C312" s="231">
        <v>0.92</v>
      </c>
      <c r="D312" s="231">
        <f t="shared" si="14"/>
        <v>-0.92</v>
      </c>
      <c r="E312" s="18">
        <f t="shared" si="12"/>
        <v>0</v>
      </c>
      <c r="F312" s="228" t="s">
        <v>185</v>
      </c>
      <c r="G312" s="228" t="s">
        <v>185</v>
      </c>
      <c r="H312" s="157" t="str">
        <f>_xlfn.IFNA(+VLOOKUP(G312,'Legenda Nature'!A:B,2,0),"-")</f>
        <v>Debiti verso fornitori</v>
      </c>
      <c r="I312" s="228" t="s">
        <v>346</v>
      </c>
      <c r="J312" s="157" t="str">
        <f>_xlfn.IFNA(+VLOOKUP(I312,'Legenda Destinazioni'!A:B,2,0),"-")</f>
        <v>-</v>
      </c>
      <c r="K312" s="231" t="s">
        <v>1281</v>
      </c>
      <c r="L312" s="26" t="str">
        <f t="shared" si="13"/>
        <v>PD.7-</v>
      </c>
    </row>
    <row r="313" spans="1:12" x14ac:dyDescent="0.15">
      <c r="A313" s="229" t="s">
        <v>1024</v>
      </c>
      <c r="B313" s="230" t="s">
        <v>1025</v>
      </c>
      <c r="C313" s="231">
        <v>177.08</v>
      </c>
      <c r="D313" s="231">
        <f t="shared" si="14"/>
        <v>-177.08</v>
      </c>
      <c r="E313" s="18">
        <f t="shared" si="12"/>
        <v>0</v>
      </c>
      <c r="F313" s="228" t="s">
        <v>185</v>
      </c>
      <c r="G313" s="228" t="s">
        <v>185</v>
      </c>
      <c r="H313" s="157" t="str">
        <f>_xlfn.IFNA(+VLOOKUP(G313,'Legenda Nature'!A:B,2,0),"-")</f>
        <v>Debiti verso fornitori</v>
      </c>
      <c r="I313" s="228" t="s">
        <v>346</v>
      </c>
      <c r="J313" s="157" t="str">
        <f>_xlfn.IFNA(+VLOOKUP(I313,'Legenda Destinazioni'!A:B,2,0),"-")</f>
        <v>-</v>
      </c>
      <c r="K313" s="231" t="s">
        <v>1281</v>
      </c>
      <c r="L313" s="26" t="str">
        <f t="shared" si="13"/>
        <v>PD.7-</v>
      </c>
    </row>
    <row r="314" spans="1:12" x14ac:dyDescent="0.15">
      <c r="A314" s="229" t="s">
        <v>1026</v>
      </c>
      <c r="B314" s="230" t="s">
        <v>1027</v>
      </c>
      <c r="C314" s="231">
        <v>22.6</v>
      </c>
      <c r="D314" s="231">
        <f t="shared" si="14"/>
        <v>-22.6</v>
      </c>
      <c r="E314" s="18">
        <f t="shared" si="12"/>
        <v>0</v>
      </c>
      <c r="F314" s="228" t="s">
        <v>185</v>
      </c>
      <c r="G314" s="228" t="s">
        <v>185</v>
      </c>
      <c r="H314" s="157" t="str">
        <f>_xlfn.IFNA(+VLOOKUP(G314,'Legenda Nature'!A:B,2,0),"-")</f>
        <v>Debiti verso fornitori</v>
      </c>
      <c r="I314" s="228" t="s">
        <v>346</v>
      </c>
      <c r="J314" s="157" t="str">
        <f>_xlfn.IFNA(+VLOOKUP(I314,'Legenda Destinazioni'!A:B,2,0),"-")</f>
        <v>-</v>
      </c>
      <c r="K314" s="231" t="s">
        <v>1281</v>
      </c>
      <c r="L314" s="26" t="str">
        <f t="shared" si="13"/>
        <v>PD.7-</v>
      </c>
    </row>
    <row r="315" spans="1:12" x14ac:dyDescent="0.15">
      <c r="A315" s="229" t="s">
        <v>1028</v>
      </c>
      <c r="B315" s="230" t="s">
        <v>1029</v>
      </c>
      <c r="C315" s="231">
        <v>220.42</v>
      </c>
      <c r="D315" s="231">
        <f t="shared" si="14"/>
        <v>-220.42</v>
      </c>
      <c r="E315" s="18">
        <f t="shared" si="12"/>
        <v>0</v>
      </c>
      <c r="F315" s="228" t="s">
        <v>185</v>
      </c>
      <c r="G315" s="228" t="s">
        <v>185</v>
      </c>
      <c r="H315" s="157" t="str">
        <f>_xlfn.IFNA(+VLOOKUP(G315,'Legenda Nature'!A:B,2,0),"-")</f>
        <v>Debiti verso fornitori</v>
      </c>
      <c r="I315" s="228" t="s">
        <v>346</v>
      </c>
      <c r="J315" s="157" t="str">
        <f>_xlfn.IFNA(+VLOOKUP(I315,'Legenda Destinazioni'!A:B,2,0),"-")</f>
        <v>-</v>
      </c>
      <c r="K315" s="231" t="s">
        <v>1281</v>
      </c>
      <c r="L315" s="26" t="str">
        <f t="shared" si="13"/>
        <v>PD.7-</v>
      </c>
    </row>
    <row r="316" spans="1:12" x14ac:dyDescent="0.15">
      <c r="A316" s="229" t="s">
        <v>1030</v>
      </c>
      <c r="B316" s="230" t="s">
        <v>1031</v>
      </c>
      <c r="C316" s="231">
        <v>9262.0400000000009</v>
      </c>
      <c r="D316" s="231">
        <f t="shared" si="14"/>
        <v>-9262.0400000000009</v>
      </c>
      <c r="E316" s="18">
        <f t="shared" si="12"/>
        <v>0</v>
      </c>
      <c r="F316" s="228" t="s">
        <v>185</v>
      </c>
      <c r="G316" s="228" t="s">
        <v>185</v>
      </c>
      <c r="H316" s="157" t="str">
        <f>_xlfn.IFNA(+VLOOKUP(G316,'Legenda Nature'!A:B,2,0),"-")</f>
        <v>Debiti verso fornitori</v>
      </c>
      <c r="I316" s="228" t="s">
        <v>346</v>
      </c>
      <c r="J316" s="157" t="str">
        <f>_xlfn.IFNA(+VLOOKUP(I316,'Legenda Destinazioni'!A:B,2,0),"-")</f>
        <v>-</v>
      </c>
      <c r="K316" s="231" t="s">
        <v>1281</v>
      </c>
      <c r="L316" s="26" t="str">
        <f t="shared" si="13"/>
        <v>PD.7-</v>
      </c>
    </row>
    <row r="317" spans="1:12" x14ac:dyDescent="0.15">
      <c r="A317" s="229" t="s">
        <v>1032</v>
      </c>
      <c r="B317" s="230" t="s">
        <v>1033</v>
      </c>
      <c r="C317" s="231">
        <v>583.51</v>
      </c>
      <c r="D317" s="231">
        <f t="shared" si="14"/>
        <v>-583.51</v>
      </c>
      <c r="E317" s="18">
        <f t="shared" si="12"/>
        <v>0</v>
      </c>
      <c r="F317" s="228" t="s">
        <v>185</v>
      </c>
      <c r="G317" s="228" t="s">
        <v>185</v>
      </c>
      <c r="H317" s="157" t="str">
        <f>_xlfn.IFNA(+VLOOKUP(G317,'Legenda Nature'!A:B,2,0),"-")</f>
        <v>Debiti verso fornitori</v>
      </c>
      <c r="I317" s="228" t="s">
        <v>346</v>
      </c>
      <c r="J317" s="157" t="str">
        <f>_xlfn.IFNA(+VLOOKUP(I317,'Legenda Destinazioni'!A:B,2,0),"-")</f>
        <v>-</v>
      </c>
      <c r="K317" s="231" t="s">
        <v>1281</v>
      </c>
      <c r="L317" s="26" t="str">
        <f t="shared" si="13"/>
        <v>PD.7-</v>
      </c>
    </row>
    <row r="318" spans="1:12" x14ac:dyDescent="0.15">
      <c r="A318" s="229" t="s">
        <v>1034</v>
      </c>
      <c r="B318" s="230" t="s">
        <v>1035</v>
      </c>
      <c r="C318" s="231">
        <v>100.97</v>
      </c>
      <c r="D318" s="231">
        <f t="shared" si="14"/>
        <v>-100.97</v>
      </c>
      <c r="E318" s="18">
        <f t="shared" si="12"/>
        <v>0</v>
      </c>
      <c r="F318" s="228" t="s">
        <v>185</v>
      </c>
      <c r="G318" s="228" t="s">
        <v>185</v>
      </c>
      <c r="H318" s="157" t="str">
        <f>_xlfn.IFNA(+VLOOKUP(G318,'Legenda Nature'!A:B,2,0),"-")</f>
        <v>Debiti verso fornitori</v>
      </c>
      <c r="I318" s="228" t="s">
        <v>346</v>
      </c>
      <c r="J318" s="157" t="str">
        <f>_xlfn.IFNA(+VLOOKUP(I318,'Legenda Destinazioni'!A:B,2,0),"-")</f>
        <v>-</v>
      </c>
      <c r="K318" s="231" t="s">
        <v>1281</v>
      </c>
      <c r="L318" s="26" t="str">
        <f t="shared" si="13"/>
        <v>PD.7-</v>
      </c>
    </row>
    <row r="319" spans="1:12" x14ac:dyDescent="0.15">
      <c r="A319" s="229" t="s">
        <v>1036</v>
      </c>
      <c r="B319" s="230" t="s">
        <v>1037</v>
      </c>
      <c r="C319" s="231">
        <v>346.79</v>
      </c>
      <c r="D319" s="231">
        <f t="shared" si="14"/>
        <v>-346.79</v>
      </c>
      <c r="E319" s="18">
        <f t="shared" si="12"/>
        <v>0</v>
      </c>
      <c r="F319" s="228" t="s">
        <v>185</v>
      </c>
      <c r="G319" s="228" t="s">
        <v>185</v>
      </c>
      <c r="H319" s="157" t="str">
        <f>_xlfn.IFNA(+VLOOKUP(G319,'Legenda Nature'!A:B,2,0),"-")</f>
        <v>Debiti verso fornitori</v>
      </c>
      <c r="I319" s="228" t="s">
        <v>346</v>
      </c>
      <c r="J319" s="157" t="str">
        <f>_xlfn.IFNA(+VLOOKUP(I319,'Legenda Destinazioni'!A:B,2,0),"-")</f>
        <v>-</v>
      </c>
      <c r="K319" s="231" t="s">
        <v>1281</v>
      </c>
      <c r="L319" s="26" t="str">
        <f t="shared" si="13"/>
        <v>PD.7-</v>
      </c>
    </row>
    <row r="320" spans="1:12" x14ac:dyDescent="0.15">
      <c r="A320" s="229" t="s">
        <v>1038</v>
      </c>
      <c r="B320" s="230" t="s">
        <v>1039</v>
      </c>
      <c r="C320" s="231">
        <v>1349520.13</v>
      </c>
      <c r="D320" s="231">
        <f t="shared" si="14"/>
        <v>-1349520.13</v>
      </c>
      <c r="E320" s="18">
        <f t="shared" si="12"/>
        <v>0</v>
      </c>
      <c r="F320" s="228" t="s">
        <v>185</v>
      </c>
      <c r="G320" s="228" t="s">
        <v>185</v>
      </c>
      <c r="H320" s="157" t="str">
        <f>_xlfn.IFNA(+VLOOKUP(G320,'Legenda Nature'!A:B,2,0),"-")</f>
        <v>Debiti verso fornitori</v>
      </c>
      <c r="I320" s="228" t="s">
        <v>346</v>
      </c>
      <c r="J320" s="157" t="str">
        <f>_xlfn.IFNA(+VLOOKUP(I320,'Legenda Destinazioni'!A:B,2,0),"-")</f>
        <v>-</v>
      </c>
      <c r="K320" s="231" t="s">
        <v>1281</v>
      </c>
      <c r="L320" s="26" t="str">
        <f t="shared" si="13"/>
        <v>PD.7-</v>
      </c>
    </row>
    <row r="321" spans="1:12" x14ac:dyDescent="0.15">
      <c r="A321" s="229" t="s">
        <v>1040</v>
      </c>
      <c r="B321" s="230" t="s">
        <v>1041</v>
      </c>
      <c r="C321" s="231">
        <v>-11438.49</v>
      </c>
      <c r="D321" s="231">
        <f t="shared" si="14"/>
        <v>11438.49</v>
      </c>
      <c r="E321" s="18">
        <f t="shared" si="12"/>
        <v>0</v>
      </c>
      <c r="F321" s="228" t="s">
        <v>185</v>
      </c>
      <c r="G321" s="228" t="s">
        <v>185</v>
      </c>
      <c r="H321" s="157" t="str">
        <f>_xlfn.IFNA(+VLOOKUP(G321,'Legenda Nature'!A:B,2,0),"-")</f>
        <v>Debiti verso fornitori</v>
      </c>
      <c r="I321" s="228" t="s">
        <v>346</v>
      </c>
      <c r="J321" s="157" t="str">
        <f>_xlfn.IFNA(+VLOOKUP(I321,'Legenda Destinazioni'!A:B,2,0),"-")</f>
        <v>-</v>
      </c>
      <c r="K321" s="231" t="s">
        <v>1281</v>
      </c>
      <c r="L321" s="26" t="str">
        <f t="shared" si="13"/>
        <v>PD.7-</v>
      </c>
    </row>
    <row r="322" spans="1:12" x14ac:dyDescent="0.15">
      <c r="A322" s="248" t="s">
        <v>346</v>
      </c>
      <c r="B322" s="249" t="s">
        <v>1282</v>
      </c>
      <c r="C322" s="250"/>
      <c r="D322" s="231">
        <f>+SUM($C$182:$C$321)*'Criteri di ripartizione'!C3</f>
        <v>2459311.7950437311</v>
      </c>
      <c r="E322" s="18">
        <f t="shared" ref="E322:E329" si="15">+D322+C322</f>
        <v>2459311.7950437311</v>
      </c>
      <c r="F322" s="228" t="s">
        <v>185</v>
      </c>
      <c r="G322" s="228" t="s">
        <v>185</v>
      </c>
      <c r="H322" s="157" t="str">
        <f>_xlfn.IFNA(+VLOOKUP(G322,'Legenda Nature'!A:B,2,0),"-")</f>
        <v>Debiti verso fornitori</v>
      </c>
      <c r="I322" s="228" t="s">
        <v>309</v>
      </c>
      <c r="J322" s="157" t="str">
        <f>_xlfn.IFNA(+VLOOKUP(I322,'Legenda Destinazioni'!A:B,2,0),"-")</f>
        <v>Impianto trattamento rifiuti Castelceriolo</v>
      </c>
      <c r="K322" s="231" t="s">
        <v>1281</v>
      </c>
      <c r="L322" s="26" t="str">
        <f t="shared" ref="L322:L329" si="16">+G322&amp;I322</f>
        <v>PD.7ATT01</v>
      </c>
    </row>
    <row r="323" spans="1:12" x14ac:dyDescent="0.15">
      <c r="A323" s="248" t="s">
        <v>346</v>
      </c>
      <c r="B323" s="249" t="s">
        <v>1282</v>
      </c>
      <c r="C323" s="250"/>
      <c r="D323" s="231">
        <f>+SUM($C$182:$C$321)*'Criteri di ripartizione'!C4</f>
        <v>0</v>
      </c>
      <c r="E323" s="18">
        <f t="shared" si="15"/>
        <v>0</v>
      </c>
      <c r="F323" s="228" t="s">
        <v>185</v>
      </c>
      <c r="G323" s="228" t="s">
        <v>185</v>
      </c>
      <c r="H323" s="157" t="str">
        <f>_xlfn.IFNA(+VLOOKUP(G323,'Legenda Nature'!A:B,2,0),"-")</f>
        <v>Debiti verso fornitori</v>
      </c>
      <c r="I323" s="228" t="s">
        <v>310</v>
      </c>
      <c r="J323" s="157" t="str">
        <f>_xlfn.IFNA(+VLOOKUP(I323,'Legenda Destinazioni'!A:B,2,0),"-")</f>
        <v>Gestione post-morten discarica esaurita Castelceriolo</v>
      </c>
      <c r="K323" s="231" t="s">
        <v>1281</v>
      </c>
      <c r="L323" s="26" t="str">
        <f t="shared" si="16"/>
        <v>PD.7ATT02</v>
      </c>
    </row>
    <row r="324" spans="1:12" x14ac:dyDescent="0.15">
      <c r="A324" s="248" t="s">
        <v>346</v>
      </c>
      <c r="B324" s="249" t="s">
        <v>1282</v>
      </c>
      <c r="C324" s="250"/>
      <c r="D324" s="231">
        <f>+SUM($C$182:$C$321)*'Criteri di ripartizione'!C5</f>
        <v>11347.817614601239</v>
      </c>
      <c r="E324" s="18">
        <f t="shared" si="15"/>
        <v>11347.817614601239</v>
      </c>
      <c r="F324" s="228" t="s">
        <v>185</v>
      </c>
      <c r="G324" s="228" t="s">
        <v>185</v>
      </c>
      <c r="H324" s="157" t="str">
        <f>_xlfn.IFNA(+VLOOKUP(G324,'Legenda Nature'!A:B,2,0),"-")</f>
        <v>Debiti verso fornitori</v>
      </c>
      <c r="I324" s="228" t="s">
        <v>311</v>
      </c>
      <c r="J324" s="157" t="str">
        <f>_xlfn.IFNA(+VLOOKUP(I324,'Legenda Destinazioni'!A:B,2,0),"-")</f>
        <v>Gestione discarica esaurita Mugarone</v>
      </c>
      <c r="K324" s="231" t="s">
        <v>1281</v>
      </c>
      <c r="L324" s="26" t="str">
        <f t="shared" si="16"/>
        <v>PD.7ATT03</v>
      </c>
    </row>
    <row r="325" spans="1:12" x14ac:dyDescent="0.15">
      <c r="A325" s="248" t="s">
        <v>346</v>
      </c>
      <c r="B325" s="249" t="s">
        <v>1282</v>
      </c>
      <c r="C325" s="250"/>
      <c r="D325" s="231">
        <f>+SUM($C$182:$C$321)*'Criteri di ripartizione'!C6</f>
        <v>323365.54461913288</v>
      </c>
      <c r="E325" s="18">
        <f t="shared" si="15"/>
        <v>323365.54461913288</v>
      </c>
      <c r="F325" s="228" t="s">
        <v>185</v>
      </c>
      <c r="G325" s="228" t="s">
        <v>185</v>
      </c>
      <c r="H325" s="157" t="str">
        <f>_xlfn.IFNA(+VLOOKUP(G325,'Legenda Nature'!A:B,2,0),"-")</f>
        <v>Debiti verso fornitori</v>
      </c>
      <c r="I325" s="228" t="s">
        <v>312</v>
      </c>
      <c r="J325" s="157" t="str">
        <f>_xlfn.IFNA(+VLOOKUP(I325,'Legenda Destinazioni'!A:B,2,0),"-")</f>
        <v>Gestione conferimenti discarica di Solero</v>
      </c>
      <c r="K325" s="231" t="s">
        <v>1281</v>
      </c>
      <c r="L325" s="26" t="str">
        <f t="shared" si="16"/>
        <v>PD.7ATT04</v>
      </c>
    </row>
    <row r="326" spans="1:12" x14ac:dyDescent="0.15">
      <c r="A326" s="248" t="s">
        <v>346</v>
      </c>
      <c r="B326" s="249" t="s">
        <v>1282</v>
      </c>
      <c r="C326" s="250"/>
      <c r="D326" s="231">
        <f>+SUM($C$182:$C$321)*'Criteri di ripartizione'!C7</f>
        <v>1481.3134007526364</v>
      </c>
      <c r="E326" s="18">
        <f t="shared" si="15"/>
        <v>1481.3134007526364</v>
      </c>
      <c r="F326" s="228" t="s">
        <v>185</v>
      </c>
      <c r="G326" s="228" t="s">
        <v>185</v>
      </c>
      <c r="H326" s="157" t="str">
        <f>_xlfn.IFNA(+VLOOKUP(G326,'Legenda Nature'!A:B,2,0),"-")</f>
        <v>Debiti verso fornitori</v>
      </c>
      <c r="I326" s="228" t="s">
        <v>219</v>
      </c>
      <c r="J326" s="157" t="str">
        <f>_xlfn.IFNA(+VLOOKUP(I326,'Legenda Destinazioni'!A:B,2,0),"-")</f>
        <v>SC Servizi di telecomun.</v>
      </c>
      <c r="K326" s="231" t="s">
        <v>1281</v>
      </c>
      <c r="L326" s="26" t="str">
        <f t="shared" si="16"/>
        <v>PD.7SCh</v>
      </c>
    </row>
    <row r="327" spans="1:12" x14ac:dyDescent="0.15">
      <c r="A327" s="248" t="s">
        <v>346</v>
      </c>
      <c r="B327" s="249" t="s">
        <v>1282</v>
      </c>
      <c r="C327" s="250"/>
      <c r="D327" s="231">
        <f>+SUM($C$182:$C$321)*'Criteri di ripartizione'!C8</f>
        <v>22665.871786234646</v>
      </c>
      <c r="E327" s="18">
        <f t="shared" si="15"/>
        <v>22665.871786234646</v>
      </c>
      <c r="F327" s="228" t="s">
        <v>185</v>
      </c>
      <c r="G327" s="228" t="s">
        <v>185</v>
      </c>
      <c r="H327" s="157" t="str">
        <f>_xlfn.IFNA(+VLOOKUP(G327,'Legenda Nature'!A:B,2,0),"-")</f>
        <v>Debiti verso fornitori</v>
      </c>
      <c r="I327" s="228" t="s">
        <v>220</v>
      </c>
      <c r="J327" s="157" t="str">
        <f>_xlfn.IFNA(+VLOOKUP(I327,'Legenda Destinazioni'!A:B,2,0),"-")</f>
        <v>SC Servizi amm.vi e finanziari</v>
      </c>
      <c r="K327" s="231" t="s">
        <v>1281</v>
      </c>
      <c r="L327" s="26" t="str">
        <f t="shared" si="16"/>
        <v>PD.7SCi</v>
      </c>
    </row>
    <row r="328" spans="1:12" x14ac:dyDescent="0.15">
      <c r="A328" s="248" t="s">
        <v>346</v>
      </c>
      <c r="B328" s="249" t="s">
        <v>1282</v>
      </c>
      <c r="C328" s="250"/>
      <c r="D328" s="231">
        <f>+SUM($C$182:$C$321)*'Criteri di ripartizione'!C9</f>
        <v>20625.165156677143</v>
      </c>
      <c r="E328" s="18">
        <f t="shared" si="15"/>
        <v>20625.165156677143</v>
      </c>
      <c r="F328" s="228" t="s">
        <v>185</v>
      </c>
      <c r="G328" s="228" t="s">
        <v>185</v>
      </c>
      <c r="H328" s="157" t="str">
        <f>_xlfn.IFNA(+VLOOKUP(G328,'Legenda Nature'!A:B,2,0),"-")</f>
        <v>Debiti verso fornitori</v>
      </c>
      <c r="I328" s="228" t="s">
        <v>221</v>
      </c>
      <c r="J328" s="157" t="str">
        <f>_xlfn.IFNA(+VLOOKUP(I328,'Legenda Destinazioni'!A:B,2,0),"-")</f>
        <v>SC Organi legali e societari, alta direzione e staff centrali</v>
      </c>
      <c r="K328" s="231" t="s">
        <v>1281</v>
      </c>
      <c r="L328" s="26" t="str">
        <f t="shared" si="16"/>
        <v>PD.7SCj</v>
      </c>
    </row>
    <row r="329" spans="1:12" x14ac:dyDescent="0.15">
      <c r="A329" s="248" t="s">
        <v>346</v>
      </c>
      <c r="B329" s="249" t="s">
        <v>1282</v>
      </c>
      <c r="C329" s="250"/>
      <c r="D329" s="231">
        <f>+SUM($C$182:$C$321)*'Criteri di ripartizione'!C10</f>
        <v>10898.104681423018</v>
      </c>
      <c r="E329" s="18">
        <f t="shared" si="15"/>
        <v>10898.104681423018</v>
      </c>
      <c r="F329" s="228" t="s">
        <v>185</v>
      </c>
      <c r="G329" s="228" t="s">
        <v>185</v>
      </c>
      <c r="H329" s="157" t="str">
        <f>_xlfn.IFNA(+VLOOKUP(G329,'Legenda Nature'!A:B,2,0),"-")</f>
        <v>Debiti verso fornitori</v>
      </c>
      <c r="I329" s="228" t="s">
        <v>222</v>
      </c>
      <c r="J329" s="157" t="str">
        <f>_xlfn.IFNA(+VLOOKUP(I329,'Legenda Destinazioni'!A:B,2,0),"-")</f>
        <v>SC Servizi HR</v>
      </c>
      <c r="K329" s="231" t="s">
        <v>1281</v>
      </c>
      <c r="L329" s="26" t="str">
        <f t="shared" si="16"/>
        <v>PD.7SCk</v>
      </c>
    </row>
    <row r="330" spans="1:12" x14ac:dyDescent="0.15">
      <c r="A330" s="248" t="s">
        <v>346</v>
      </c>
      <c r="B330" s="249" t="s">
        <v>1282</v>
      </c>
      <c r="C330" s="250"/>
      <c r="D330" s="231">
        <f>+SUM($C$182:$C$321)*'Criteri di ripartizione'!C11</f>
        <v>2400.9676974461026</v>
      </c>
      <c r="E330" s="18">
        <f t="shared" ref="E330" si="17">+D330+C330</f>
        <v>2400.9676974461026</v>
      </c>
      <c r="F330" s="228" t="s">
        <v>185</v>
      </c>
      <c r="G330" s="228" t="s">
        <v>185</v>
      </c>
      <c r="H330" s="157" t="str">
        <f>_xlfn.IFNA(+VLOOKUP(G330,'Legenda Nature'!A:B,2,0),"-")</f>
        <v>Debiti verso fornitori</v>
      </c>
      <c r="I330" s="228" t="s">
        <v>211</v>
      </c>
      <c r="J330" s="157" t="str">
        <f>_xlfn.IFNA(+VLOOKUP(I330,'Legenda Destinazioni'!A:B,2,0),"-")</f>
        <v>FOC Servizi tecnici</v>
      </c>
      <c r="K330" s="231" t="s">
        <v>1281</v>
      </c>
      <c r="L330" s="26" t="str">
        <f t="shared" ref="L330" si="18">+G330&amp;I330</f>
        <v>PD.7FOCc</v>
      </c>
    </row>
    <row r="331" spans="1:12" x14ac:dyDescent="0.15">
      <c r="A331" s="229" t="s">
        <v>1042</v>
      </c>
      <c r="B331" s="230" t="s">
        <v>1043</v>
      </c>
      <c r="C331" s="231">
        <v>1841.57</v>
      </c>
      <c r="D331" s="231"/>
      <c r="E331" s="18">
        <f t="shared" si="12"/>
        <v>1841.57</v>
      </c>
      <c r="F331" s="228" t="s">
        <v>189</v>
      </c>
      <c r="G331" s="228" t="s">
        <v>202</v>
      </c>
      <c r="H331" s="157" t="str">
        <f>_xlfn.IFNA(+VLOOKUP(G331,'Legenda Nature'!A:B,2,0),"-")</f>
        <v>Debiti verso controllanti: di cui non finanziari</v>
      </c>
      <c r="I331" s="228" t="s">
        <v>1272</v>
      </c>
      <c r="J331" s="157" t="str">
        <f>_xlfn.IFNA(+VLOOKUP(I331,'Legenda Destinazioni'!A:B,2,0),"-")</f>
        <v>Impianto trattamento rifiuti Castelceriolo - Mercato</v>
      </c>
      <c r="K331" s="231"/>
      <c r="L331" s="26" t="str">
        <f t="shared" si="13"/>
        <v>PD.11aATT01Mer</v>
      </c>
    </row>
    <row r="332" spans="1:12" x14ac:dyDescent="0.15">
      <c r="A332" s="229" t="s">
        <v>1044</v>
      </c>
      <c r="B332" s="230" t="s">
        <v>1045</v>
      </c>
      <c r="C332" s="231">
        <v>240738.14</v>
      </c>
      <c r="D332" s="231"/>
      <c r="E332" s="18">
        <f t="shared" si="12"/>
        <v>240738.14</v>
      </c>
      <c r="F332" s="228" t="s">
        <v>189</v>
      </c>
      <c r="G332" s="228" t="s">
        <v>202</v>
      </c>
      <c r="H332" s="157" t="str">
        <f>_xlfn.IFNA(+VLOOKUP(G332,'Legenda Nature'!A:B,2,0),"-")</f>
        <v>Debiti verso controllanti: di cui non finanziari</v>
      </c>
      <c r="I332" s="228" t="s">
        <v>1272</v>
      </c>
      <c r="J332" s="157" t="str">
        <f>_xlfn.IFNA(+VLOOKUP(I332,'Legenda Destinazioni'!A:B,2,0),"-")</f>
        <v>Impianto trattamento rifiuti Castelceriolo - Mercato</v>
      </c>
      <c r="K332" s="231"/>
      <c r="L332" s="26" t="str">
        <f t="shared" si="13"/>
        <v>PD.11aATT01Mer</v>
      </c>
    </row>
    <row r="333" spans="1:12" x14ac:dyDescent="0.15">
      <c r="A333" s="229" t="s">
        <v>1046</v>
      </c>
      <c r="B333" s="230" t="s">
        <v>1047</v>
      </c>
      <c r="C333" s="231">
        <v>176997.87</v>
      </c>
      <c r="D333" s="231"/>
      <c r="E333" s="18">
        <f t="shared" ref="E333:E421" si="19">+D333+C333</f>
        <v>176997.87</v>
      </c>
      <c r="F333" s="228" t="s">
        <v>189</v>
      </c>
      <c r="G333" s="228" t="s">
        <v>202</v>
      </c>
      <c r="H333" s="157" t="str">
        <f>_xlfn.IFNA(+VLOOKUP(G333,'Legenda Nature'!A:B,2,0),"-")</f>
        <v>Debiti verso controllanti: di cui non finanziari</v>
      </c>
      <c r="I333" s="228" t="s">
        <v>1272</v>
      </c>
      <c r="J333" s="157" t="str">
        <f>_xlfn.IFNA(+VLOOKUP(I333,'Legenda Destinazioni'!A:B,2,0),"-")</f>
        <v>Impianto trattamento rifiuti Castelceriolo - Mercato</v>
      </c>
      <c r="K333" s="231"/>
      <c r="L333" s="26" t="str">
        <f t="shared" ref="L333:L421" si="20">+G333&amp;I333</f>
        <v>PD.11aATT01Mer</v>
      </c>
    </row>
    <row r="334" spans="1:12" x14ac:dyDescent="0.15">
      <c r="A334" s="229" t="s">
        <v>762</v>
      </c>
      <c r="B334" s="230" t="s">
        <v>1048</v>
      </c>
      <c r="C334" s="231">
        <v>2362240.5099999998</v>
      </c>
      <c r="D334" s="231"/>
      <c r="E334" s="18">
        <f t="shared" si="19"/>
        <v>2362240.5099999998</v>
      </c>
      <c r="F334" s="228" t="s">
        <v>189</v>
      </c>
      <c r="G334" s="228" t="s">
        <v>202</v>
      </c>
      <c r="H334" s="157" t="str">
        <f>_xlfn.IFNA(+VLOOKUP(G334,'Legenda Nature'!A:B,2,0),"-")</f>
        <v>Debiti verso controllanti: di cui non finanziari</v>
      </c>
      <c r="I334" s="228" t="s">
        <v>1272</v>
      </c>
      <c r="J334" s="157" t="str">
        <f>_xlfn.IFNA(+VLOOKUP(I334,'Legenda Destinazioni'!A:B,2,0),"-")</f>
        <v>Impianto trattamento rifiuti Castelceriolo - Mercato</v>
      </c>
      <c r="K334" s="231"/>
      <c r="L334" s="26" t="str">
        <f t="shared" si="20"/>
        <v>PD.11aATT01Mer</v>
      </c>
    </row>
    <row r="335" spans="1:12" x14ac:dyDescent="0.15">
      <c r="A335" s="229" t="s">
        <v>1049</v>
      </c>
      <c r="B335" s="230" t="s">
        <v>1050</v>
      </c>
      <c r="C335" s="231">
        <v>1188.07</v>
      </c>
      <c r="D335" s="231"/>
      <c r="E335" s="18">
        <f t="shared" si="19"/>
        <v>1188.07</v>
      </c>
      <c r="F335" s="228" t="s">
        <v>190</v>
      </c>
      <c r="G335" s="228" t="s">
        <v>190</v>
      </c>
      <c r="H335" s="157" t="str">
        <f>_xlfn.IFNA(+VLOOKUP(G335,'Legenda Nature'!A:B,2,0),"-")</f>
        <v>Debiti tributari</v>
      </c>
      <c r="I335" s="228" t="s">
        <v>223</v>
      </c>
      <c r="J335" s="157" t="str">
        <f>_xlfn.IFNA(+VLOOKUP(I335,'Legenda Destinazioni'!A:B,2,0),"-")</f>
        <v>Valori non attribuibili</v>
      </c>
      <c r="K335" s="231"/>
      <c r="L335" s="26" t="str">
        <f t="shared" si="20"/>
        <v>PD.12VALNONATT</v>
      </c>
    </row>
    <row r="336" spans="1:12" x14ac:dyDescent="0.15">
      <c r="A336" s="229" t="s">
        <v>1051</v>
      </c>
      <c r="B336" s="230" t="s">
        <v>1052</v>
      </c>
      <c r="C336" s="231">
        <v>8404.2099999999991</v>
      </c>
      <c r="D336" s="231"/>
      <c r="E336" s="18">
        <f t="shared" si="19"/>
        <v>8404.2099999999991</v>
      </c>
      <c r="F336" s="228" t="s">
        <v>190</v>
      </c>
      <c r="G336" s="228" t="s">
        <v>190</v>
      </c>
      <c r="H336" s="157" t="str">
        <f>_xlfn.IFNA(+VLOOKUP(G336,'Legenda Nature'!A:B,2,0),"-")</f>
        <v>Debiti tributari</v>
      </c>
      <c r="I336" s="228" t="s">
        <v>223</v>
      </c>
      <c r="J336" s="157" t="str">
        <f>_xlfn.IFNA(+VLOOKUP(I336,'Legenda Destinazioni'!A:B,2,0),"-")</f>
        <v>Valori non attribuibili</v>
      </c>
      <c r="K336" s="231"/>
      <c r="L336" s="26" t="str">
        <f t="shared" si="20"/>
        <v>PD.12VALNONATT</v>
      </c>
    </row>
    <row r="337" spans="1:12" x14ac:dyDescent="0.15">
      <c r="A337" s="229" t="s">
        <v>1053</v>
      </c>
      <c r="B337" s="230" t="s">
        <v>1054</v>
      </c>
      <c r="C337" s="231">
        <v>112470.67</v>
      </c>
      <c r="D337" s="231"/>
      <c r="E337" s="18">
        <f t="shared" si="19"/>
        <v>112470.67</v>
      </c>
      <c r="F337" s="228" t="s">
        <v>190</v>
      </c>
      <c r="G337" s="228" t="s">
        <v>190</v>
      </c>
      <c r="H337" s="157" t="str">
        <f>_xlfn.IFNA(+VLOOKUP(G337,'Legenda Nature'!A:B,2,0),"-")</f>
        <v>Debiti tributari</v>
      </c>
      <c r="I337" s="228" t="s">
        <v>223</v>
      </c>
      <c r="J337" s="157" t="str">
        <f>_xlfn.IFNA(+VLOOKUP(I337,'Legenda Destinazioni'!A:B,2,0),"-")</f>
        <v>Valori non attribuibili</v>
      </c>
      <c r="K337" s="231"/>
      <c r="L337" s="26" t="str">
        <f t="shared" si="20"/>
        <v>PD.12VALNONATT</v>
      </c>
    </row>
    <row r="338" spans="1:12" x14ac:dyDescent="0.15">
      <c r="A338" s="229" t="s">
        <v>1055</v>
      </c>
      <c r="B338" s="230" t="s">
        <v>1056</v>
      </c>
      <c r="C338" s="231">
        <v>13951.82</v>
      </c>
      <c r="D338" s="231"/>
      <c r="E338" s="18">
        <f t="shared" si="19"/>
        <v>13951.82</v>
      </c>
      <c r="F338" s="228" t="s">
        <v>190</v>
      </c>
      <c r="G338" s="228" t="s">
        <v>190</v>
      </c>
      <c r="H338" s="157" t="str">
        <f>_xlfn.IFNA(+VLOOKUP(G338,'Legenda Nature'!A:B,2,0),"-")</f>
        <v>Debiti tributari</v>
      </c>
      <c r="I338" s="228" t="s">
        <v>223</v>
      </c>
      <c r="J338" s="157" t="str">
        <f>_xlfn.IFNA(+VLOOKUP(I338,'Legenda Destinazioni'!A:B,2,0),"-")</f>
        <v>Valori non attribuibili</v>
      </c>
      <c r="K338" s="231"/>
      <c r="L338" s="26" t="str">
        <f t="shared" si="20"/>
        <v>PD.12VALNONATT</v>
      </c>
    </row>
    <row r="339" spans="1:12" x14ac:dyDescent="0.15">
      <c r="A339" s="229" t="s">
        <v>1057</v>
      </c>
      <c r="B339" s="230" t="s">
        <v>1058</v>
      </c>
      <c r="C339" s="231">
        <v>73764.56</v>
      </c>
      <c r="D339" s="231">
        <f>-C339</f>
        <v>-73764.56</v>
      </c>
      <c r="E339" s="18">
        <f t="shared" si="19"/>
        <v>0</v>
      </c>
      <c r="F339" s="228" t="s">
        <v>191</v>
      </c>
      <c r="G339" s="228" t="s">
        <v>191</v>
      </c>
      <c r="H339" s="157" t="str">
        <f>_xlfn.IFNA(+VLOOKUP(G339,'Legenda Nature'!A:B,2,0),"-")</f>
        <v>Debiti verso istituti di previdenza e di sicurezza sociale</v>
      </c>
      <c r="I339" s="228" t="s">
        <v>346</v>
      </c>
      <c r="J339" s="157" t="str">
        <f>_xlfn.IFNA(+VLOOKUP(I339,'Legenda Destinazioni'!A:B,2,0),"-")</f>
        <v>-</v>
      </c>
      <c r="K339" s="231" t="s">
        <v>1283</v>
      </c>
      <c r="L339" s="26" t="str">
        <f t="shared" si="20"/>
        <v>PD.13-</v>
      </c>
    </row>
    <row r="340" spans="1:12" x14ac:dyDescent="0.15">
      <c r="A340" s="229" t="s">
        <v>1059</v>
      </c>
      <c r="B340" s="230" t="s">
        <v>1060</v>
      </c>
      <c r="C340" s="231">
        <v>1485.45</v>
      </c>
      <c r="D340" s="231">
        <f t="shared" ref="D340:D356" si="21">-C340</f>
        <v>-1485.45</v>
      </c>
      <c r="E340" s="18">
        <f t="shared" si="19"/>
        <v>0</v>
      </c>
      <c r="F340" s="228" t="s">
        <v>191</v>
      </c>
      <c r="G340" s="228" t="s">
        <v>191</v>
      </c>
      <c r="H340" s="157" t="str">
        <f>_xlfn.IFNA(+VLOOKUP(G340,'Legenda Nature'!A:B,2,0),"-")</f>
        <v>Debiti verso istituti di previdenza e di sicurezza sociale</v>
      </c>
      <c r="I340" s="228" t="s">
        <v>346</v>
      </c>
      <c r="J340" s="157" t="str">
        <f>_xlfn.IFNA(+VLOOKUP(I340,'Legenda Destinazioni'!A:B,2,0),"-")</f>
        <v>-</v>
      </c>
      <c r="K340" s="231" t="s">
        <v>1283</v>
      </c>
      <c r="L340" s="26" t="str">
        <f t="shared" si="20"/>
        <v>PD.13-</v>
      </c>
    </row>
    <row r="341" spans="1:12" x14ac:dyDescent="0.15">
      <c r="A341" s="229" t="s">
        <v>1061</v>
      </c>
      <c r="B341" s="230" t="s">
        <v>1062</v>
      </c>
      <c r="C341" s="231">
        <v>27777.19</v>
      </c>
      <c r="D341" s="231">
        <f t="shared" si="21"/>
        <v>-27777.19</v>
      </c>
      <c r="E341" s="18">
        <f t="shared" si="19"/>
        <v>0</v>
      </c>
      <c r="F341" s="228" t="s">
        <v>191</v>
      </c>
      <c r="G341" s="228" t="s">
        <v>191</v>
      </c>
      <c r="H341" s="157" t="str">
        <f>_xlfn.IFNA(+VLOOKUP(G341,'Legenda Nature'!A:B,2,0),"-")</f>
        <v>Debiti verso istituti di previdenza e di sicurezza sociale</v>
      </c>
      <c r="I341" s="228" t="s">
        <v>346</v>
      </c>
      <c r="J341" s="157" t="str">
        <f>_xlfn.IFNA(+VLOOKUP(I341,'Legenda Destinazioni'!A:B,2,0),"-")</f>
        <v>-</v>
      </c>
      <c r="K341" s="231" t="s">
        <v>1283</v>
      </c>
      <c r="L341" s="26" t="str">
        <f t="shared" si="20"/>
        <v>PD.13-</v>
      </c>
    </row>
    <row r="342" spans="1:12" x14ac:dyDescent="0.15">
      <c r="A342" s="229" t="s">
        <v>1063</v>
      </c>
      <c r="B342" s="230" t="s">
        <v>1064</v>
      </c>
      <c r="C342" s="231">
        <v>19912.599999999999</v>
      </c>
      <c r="D342" s="231">
        <f t="shared" si="21"/>
        <v>-19912.599999999999</v>
      </c>
      <c r="E342" s="18">
        <f t="shared" si="19"/>
        <v>0</v>
      </c>
      <c r="F342" s="228" t="s">
        <v>191</v>
      </c>
      <c r="G342" s="228" t="s">
        <v>191</v>
      </c>
      <c r="H342" s="157" t="str">
        <f>_xlfn.IFNA(+VLOOKUP(G342,'Legenda Nature'!A:B,2,0),"-")</f>
        <v>Debiti verso istituti di previdenza e di sicurezza sociale</v>
      </c>
      <c r="I342" s="228" t="s">
        <v>346</v>
      </c>
      <c r="J342" s="157" t="str">
        <f>_xlfn.IFNA(+VLOOKUP(I342,'Legenda Destinazioni'!A:B,2,0),"-")</f>
        <v>-</v>
      </c>
      <c r="K342" s="231" t="s">
        <v>1283</v>
      </c>
      <c r="L342" s="26" t="str">
        <f t="shared" si="20"/>
        <v>PD.13-</v>
      </c>
    </row>
    <row r="343" spans="1:12" x14ac:dyDescent="0.15">
      <c r="A343" s="229" t="s">
        <v>1065</v>
      </c>
      <c r="B343" s="230" t="s">
        <v>1066</v>
      </c>
      <c r="C343" s="231">
        <v>1788.32</v>
      </c>
      <c r="D343" s="231">
        <f t="shared" si="21"/>
        <v>-1788.32</v>
      </c>
      <c r="E343" s="18">
        <f t="shared" si="19"/>
        <v>0</v>
      </c>
      <c r="F343" s="228" t="s">
        <v>191</v>
      </c>
      <c r="G343" s="228" t="s">
        <v>191</v>
      </c>
      <c r="H343" s="157" t="str">
        <f>_xlfn.IFNA(+VLOOKUP(G343,'Legenda Nature'!A:B,2,0),"-")</f>
        <v>Debiti verso istituti di previdenza e di sicurezza sociale</v>
      </c>
      <c r="I343" s="228" t="s">
        <v>346</v>
      </c>
      <c r="J343" s="157" t="str">
        <f>_xlfn.IFNA(+VLOOKUP(I343,'Legenda Destinazioni'!A:B,2,0),"-")</f>
        <v>-</v>
      </c>
      <c r="K343" s="231" t="s">
        <v>1283</v>
      </c>
      <c r="L343" s="26" t="str">
        <f t="shared" si="20"/>
        <v>PD.13-</v>
      </c>
    </row>
    <row r="344" spans="1:12" x14ac:dyDescent="0.15">
      <c r="A344" s="229" t="s">
        <v>1067</v>
      </c>
      <c r="B344" s="230" t="s">
        <v>1068</v>
      </c>
      <c r="C344" s="231">
        <v>2152.4899999999998</v>
      </c>
      <c r="D344" s="231">
        <f t="shared" si="21"/>
        <v>-2152.4899999999998</v>
      </c>
      <c r="E344" s="18">
        <f t="shared" si="19"/>
        <v>0</v>
      </c>
      <c r="F344" s="228" t="s">
        <v>191</v>
      </c>
      <c r="G344" s="228" t="s">
        <v>191</v>
      </c>
      <c r="H344" s="157" t="str">
        <f>_xlfn.IFNA(+VLOOKUP(G344,'Legenda Nature'!A:B,2,0),"-")</f>
        <v>Debiti verso istituti di previdenza e di sicurezza sociale</v>
      </c>
      <c r="I344" s="228" t="s">
        <v>346</v>
      </c>
      <c r="J344" s="157" t="str">
        <f>_xlfn.IFNA(+VLOOKUP(I344,'Legenda Destinazioni'!A:B,2,0),"-")</f>
        <v>-</v>
      </c>
      <c r="K344" s="231" t="s">
        <v>1283</v>
      </c>
      <c r="L344" s="26" t="str">
        <f t="shared" si="20"/>
        <v>PD.13-</v>
      </c>
    </row>
    <row r="345" spans="1:12" x14ac:dyDescent="0.15">
      <c r="A345" s="229" t="s">
        <v>1069</v>
      </c>
      <c r="B345" s="230" t="s">
        <v>1070</v>
      </c>
      <c r="C345" s="231">
        <v>10599.46</v>
      </c>
      <c r="D345" s="231">
        <f t="shared" si="21"/>
        <v>-10599.46</v>
      </c>
      <c r="E345" s="18">
        <f t="shared" si="19"/>
        <v>0</v>
      </c>
      <c r="F345" s="228" t="s">
        <v>191</v>
      </c>
      <c r="G345" s="228" t="s">
        <v>191</v>
      </c>
      <c r="H345" s="157" t="str">
        <f>_xlfn.IFNA(+VLOOKUP(G345,'Legenda Nature'!A:B,2,0),"-")</f>
        <v>Debiti verso istituti di previdenza e di sicurezza sociale</v>
      </c>
      <c r="I345" s="228" t="s">
        <v>346</v>
      </c>
      <c r="J345" s="157" t="str">
        <f>_xlfn.IFNA(+VLOOKUP(I345,'Legenda Destinazioni'!A:B,2,0),"-")</f>
        <v>-</v>
      </c>
      <c r="K345" s="231" t="s">
        <v>1283</v>
      </c>
      <c r="L345" s="26" t="str">
        <f t="shared" si="20"/>
        <v>PD.13-</v>
      </c>
    </row>
    <row r="346" spans="1:12" x14ac:dyDescent="0.15">
      <c r="A346" s="229" t="s">
        <v>1071</v>
      </c>
      <c r="B346" s="230" t="s">
        <v>1072</v>
      </c>
      <c r="C346" s="231">
        <v>46465.05</v>
      </c>
      <c r="D346" s="231">
        <f t="shared" si="21"/>
        <v>-46465.05</v>
      </c>
      <c r="E346" s="18">
        <f t="shared" si="19"/>
        <v>0</v>
      </c>
      <c r="F346" s="228" t="s">
        <v>191</v>
      </c>
      <c r="G346" s="228" t="s">
        <v>191</v>
      </c>
      <c r="H346" s="157" t="str">
        <f>_xlfn.IFNA(+VLOOKUP(G346,'Legenda Nature'!A:B,2,0),"-")</f>
        <v>Debiti verso istituti di previdenza e di sicurezza sociale</v>
      </c>
      <c r="I346" s="228" t="s">
        <v>346</v>
      </c>
      <c r="J346" s="157" t="str">
        <f>_xlfn.IFNA(+VLOOKUP(I346,'Legenda Destinazioni'!A:B,2,0),"-")</f>
        <v>-</v>
      </c>
      <c r="K346" s="231" t="s">
        <v>1283</v>
      </c>
      <c r="L346" s="26" t="str">
        <f t="shared" si="20"/>
        <v>PD.13-</v>
      </c>
    </row>
    <row r="347" spans="1:12" x14ac:dyDescent="0.15">
      <c r="A347" s="229" t="s">
        <v>1073</v>
      </c>
      <c r="B347" s="230" t="s">
        <v>1074</v>
      </c>
      <c r="C347" s="231">
        <v>489.33</v>
      </c>
      <c r="D347" s="231">
        <f t="shared" si="21"/>
        <v>-489.33</v>
      </c>
      <c r="E347" s="18">
        <f t="shared" si="19"/>
        <v>0</v>
      </c>
      <c r="F347" s="228" t="s">
        <v>191</v>
      </c>
      <c r="G347" s="228" t="s">
        <v>191</v>
      </c>
      <c r="H347" s="157" t="str">
        <f>_xlfn.IFNA(+VLOOKUP(G347,'Legenda Nature'!A:B,2,0),"-")</f>
        <v>Debiti verso istituti di previdenza e di sicurezza sociale</v>
      </c>
      <c r="I347" s="228" t="s">
        <v>346</v>
      </c>
      <c r="J347" s="157" t="str">
        <f>_xlfn.IFNA(+VLOOKUP(I347,'Legenda Destinazioni'!A:B,2,0),"-")</f>
        <v>-</v>
      </c>
      <c r="K347" s="231" t="s">
        <v>1283</v>
      </c>
      <c r="L347" s="26" t="str">
        <f t="shared" si="20"/>
        <v>PD.13-</v>
      </c>
    </row>
    <row r="348" spans="1:12" x14ac:dyDescent="0.15">
      <c r="A348" s="229" t="s">
        <v>1075</v>
      </c>
      <c r="B348" s="230" t="s">
        <v>1076</v>
      </c>
      <c r="C348" s="231">
        <v>11705.07</v>
      </c>
      <c r="D348" s="231">
        <f t="shared" si="21"/>
        <v>-11705.07</v>
      </c>
      <c r="E348" s="18">
        <f t="shared" si="19"/>
        <v>0</v>
      </c>
      <c r="F348" s="228" t="s">
        <v>191</v>
      </c>
      <c r="G348" s="228" t="s">
        <v>191</v>
      </c>
      <c r="H348" s="157" t="str">
        <f>_xlfn.IFNA(+VLOOKUP(G348,'Legenda Nature'!A:B,2,0),"-")</f>
        <v>Debiti verso istituti di previdenza e di sicurezza sociale</v>
      </c>
      <c r="I348" s="228" t="s">
        <v>346</v>
      </c>
      <c r="J348" s="157" t="str">
        <f>_xlfn.IFNA(+VLOOKUP(I348,'Legenda Destinazioni'!A:B,2,0),"-")</f>
        <v>-</v>
      </c>
      <c r="K348" s="231" t="s">
        <v>1283</v>
      </c>
      <c r="L348" s="26" t="str">
        <f t="shared" si="20"/>
        <v>PD.13-</v>
      </c>
    </row>
    <row r="349" spans="1:12" x14ac:dyDescent="0.15">
      <c r="A349" s="229" t="s">
        <v>1077</v>
      </c>
      <c r="B349" s="230" t="s">
        <v>1078</v>
      </c>
      <c r="C349" s="231">
        <v>15159.45</v>
      </c>
      <c r="D349" s="231">
        <f t="shared" si="21"/>
        <v>-15159.45</v>
      </c>
      <c r="E349" s="18">
        <f t="shared" si="19"/>
        <v>0</v>
      </c>
      <c r="F349" s="228" t="s">
        <v>191</v>
      </c>
      <c r="G349" s="228" t="s">
        <v>191</v>
      </c>
      <c r="H349" s="157" t="str">
        <f>_xlfn.IFNA(+VLOOKUP(G349,'Legenda Nature'!A:B,2,0),"-")</f>
        <v>Debiti verso istituti di previdenza e di sicurezza sociale</v>
      </c>
      <c r="I349" s="228" t="s">
        <v>346</v>
      </c>
      <c r="J349" s="157" t="str">
        <f>_xlfn.IFNA(+VLOOKUP(I349,'Legenda Destinazioni'!A:B,2,0),"-")</f>
        <v>-</v>
      </c>
      <c r="K349" s="231" t="s">
        <v>1283</v>
      </c>
      <c r="L349" s="26" t="str">
        <f t="shared" si="20"/>
        <v>PD.13-</v>
      </c>
    </row>
    <row r="350" spans="1:12" x14ac:dyDescent="0.15">
      <c r="A350" s="229" t="s">
        <v>1079</v>
      </c>
      <c r="B350" s="230" t="s">
        <v>1081</v>
      </c>
      <c r="C350" s="231">
        <v>4145.78</v>
      </c>
      <c r="D350" s="231">
        <f t="shared" si="21"/>
        <v>-4145.78</v>
      </c>
      <c r="E350" s="18">
        <f t="shared" si="19"/>
        <v>0</v>
      </c>
      <c r="F350" s="228" t="s">
        <v>191</v>
      </c>
      <c r="G350" s="228" t="s">
        <v>191</v>
      </c>
      <c r="H350" s="157" t="str">
        <f>_xlfn.IFNA(+VLOOKUP(G350,'Legenda Nature'!A:B,2,0),"-")</f>
        <v>Debiti verso istituti di previdenza e di sicurezza sociale</v>
      </c>
      <c r="I350" s="228" t="s">
        <v>346</v>
      </c>
      <c r="J350" s="157" t="str">
        <f>_xlfn.IFNA(+VLOOKUP(I350,'Legenda Destinazioni'!A:B,2,0),"-")</f>
        <v>-</v>
      </c>
      <c r="K350" s="231" t="s">
        <v>1283</v>
      </c>
      <c r="L350" s="26" t="str">
        <f t="shared" si="20"/>
        <v>PD.13-</v>
      </c>
    </row>
    <row r="351" spans="1:12" x14ac:dyDescent="0.15">
      <c r="A351" s="229" t="s">
        <v>1079</v>
      </c>
      <c r="B351" s="230" t="s">
        <v>1082</v>
      </c>
      <c r="C351" s="231">
        <v>9773.43</v>
      </c>
      <c r="D351" s="231">
        <f t="shared" si="21"/>
        <v>-9773.43</v>
      </c>
      <c r="E351" s="18">
        <f t="shared" si="19"/>
        <v>0</v>
      </c>
      <c r="F351" s="228" t="s">
        <v>191</v>
      </c>
      <c r="G351" s="228" t="s">
        <v>191</v>
      </c>
      <c r="H351" s="157" t="str">
        <f>_xlfn.IFNA(+VLOOKUP(G351,'Legenda Nature'!A:B,2,0),"-")</f>
        <v>Debiti verso istituti di previdenza e di sicurezza sociale</v>
      </c>
      <c r="I351" s="228" t="s">
        <v>346</v>
      </c>
      <c r="J351" s="157" t="str">
        <f>_xlfn.IFNA(+VLOOKUP(I351,'Legenda Destinazioni'!A:B,2,0),"-")</f>
        <v>-</v>
      </c>
      <c r="K351" s="231" t="s">
        <v>1283</v>
      </c>
      <c r="L351" s="26" t="str">
        <f t="shared" si="20"/>
        <v>PD.13-</v>
      </c>
    </row>
    <row r="352" spans="1:12" x14ac:dyDescent="0.15">
      <c r="A352" s="229" t="s">
        <v>1079</v>
      </c>
      <c r="B352" s="230" t="s">
        <v>1083</v>
      </c>
      <c r="C352" s="231">
        <v>901.74</v>
      </c>
      <c r="D352" s="231">
        <f t="shared" si="21"/>
        <v>-901.74</v>
      </c>
      <c r="E352" s="18">
        <f t="shared" si="19"/>
        <v>0</v>
      </c>
      <c r="F352" s="228" t="s">
        <v>191</v>
      </c>
      <c r="G352" s="228" t="s">
        <v>191</v>
      </c>
      <c r="H352" s="157" t="str">
        <f>_xlfn.IFNA(+VLOOKUP(G352,'Legenda Nature'!A:B,2,0),"-")</f>
        <v>Debiti verso istituti di previdenza e di sicurezza sociale</v>
      </c>
      <c r="I352" s="228" t="s">
        <v>346</v>
      </c>
      <c r="J352" s="157" t="str">
        <f>_xlfn.IFNA(+VLOOKUP(I352,'Legenda Destinazioni'!A:B,2,0),"-")</f>
        <v>-</v>
      </c>
      <c r="K352" s="231" t="s">
        <v>1283</v>
      </c>
      <c r="L352" s="26" t="str">
        <f t="shared" si="20"/>
        <v>PD.13-</v>
      </c>
    </row>
    <row r="353" spans="1:12" x14ac:dyDescent="0.15">
      <c r="A353" s="229" t="s">
        <v>1084</v>
      </c>
      <c r="B353" s="230" t="s">
        <v>1085</v>
      </c>
      <c r="C353" s="231">
        <v>866.55</v>
      </c>
      <c r="D353" s="231">
        <f t="shared" si="21"/>
        <v>-866.55</v>
      </c>
      <c r="E353" s="18">
        <f t="shared" si="19"/>
        <v>0</v>
      </c>
      <c r="F353" s="228" t="s">
        <v>191</v>
      </c>
      <c r="G353" s="228" t="s">
        <v>191</v>
      </c>
      <c r="H353" s="157" t="str">
        <f>_xlfn.IFNA(+VLOOKUP(G353,'Legenda Nature'!A:B,2,0),"-")</f>
        <v>Debiti verso istituti di previdenza e di sicurezza sociale</v>
      </c>
      <c r="I353" s="228" t="s">
        <v>346</v>
      </c>
      <c r="J353" s="157" t="str">
        <f>_xlfn.IFNA(+VLOOKUP(I353,'Legenda Destinazioni'!A:B,2,0),"-")</f>
        <v>-</v>
      </c>
      <c r="K353" s="231" t="s">
        <v>1283</v>
      </c>
      <c r="L353" s="26" t="str">
        <f t="shared" si="20"/>
        <v>PD.13-</v>
      </c>
    </row>
    <row r="354" spans="1:12" x14ac:dyDescent="0.15">
      <c r="A354" s="229" t="s">
        <v>1084</v>
      </c>
      <c r="B354" s="230" t="s">
        <v>1086</v>
      </c>
      <c r="C354" s="231">
        <v>2117.7600000000002</v>
      </c>
      <c r="D354" s="231">
        <f t="shared" si="21"/>
        <v>-2117.7600000000002</v>
      </c>
      <c r="E354" s="18">
        <f t="shared" si="19"/>
        <v>0</v>
      </c>
      <c r="F354" s="228" t="s">
        <v>191</v>
      </c>
      <c r="G354" s="228" t="s">
        <v>191</v>
      </c>
      <c r="H354" s="157" t="str">
        <f>_xlfn.IFNA(+VLOOKUP(G354,'Legenda Nature'!A:B,2,0),"-")</f>
        <v>Debiti verso istituti di previdenza e di sicurezza sociale</v>
      </c>
      <c r="I354" s="228" t="s">
        <v>346</v>
      </c>
      <c r="J354" s="157" t="str">
        <f>_xlfn.IFNA(+VLOOKUP(I354,'Legenda Destinazioni'!A:B,2,0),"-")</f>
        <v>-</v>
      </c>
      <c r="K354" s="231" t="s">
        <v>1283</v>
      </c>
      <c r="L354" s="26" t="str">
        <f t="shared" si="20"/>
        <v>PD.13-</v>
      </c>
    </row>
    <row r="355" spans="1:12" x14ac:dyDescent="0.15">
      <c r="A355" s="229" t="s">
        <v>1087</v>
      </c>
      <c r="B355" s="230" t="s">
        <v>1088</v>
      </c>
      <c r="C355" s="231">
        <v>16.72</v>
      </c>
      <c r="D355" s="231">
        <f t="shared" si="21"/>
        <v>-16.72</v>
      </c>
      <c r="E355" s="18">
        <f t="shared" si="19"/>
        <v>0</v>
      </c>
      <c r="F355" s="228" t="s">
        <v>191</v>
      </c>
      <c r="G355" s="228" t="s">
        <v>191</v>
      </c>
      <c r="H355" s="157" t="str">
        <f>_xlfn.IFNA(+VLOOKUP(G355,'Legenda Nature'!A:B,2,0),"-")</f>
        <v>Debiti verso istituti di previdenza e di sicurezza sociale</v>
      </c>
      <c r="I355" s="228" t="s">
        <v>346</v>
      </c>
      <c r="J355" s="157" t="str">
        <f>_xlfn.IFNA(+VLOOKUP(I355,'Legenda Destinazioni'!A:B,2,0),"-")</f>
        <v>-</v>
      </c>
      <c r="K355" s="231" t="s">
        <v>1283</v>
      </c>
      <c r="L355" s="26" t="str">
        <f t="shared" si="20"/>
        <v>PD.13-</v>
      </c>
    </row>
    <row r="356" spans="1:12" x14ac:dyDescent="0.15">
      <c r="A356" s="229" t="s">
        <v>1087</v>
      </c>
      <c r="B356" s="230" t="s">
        <v>1089</v>
      </c>
      <c r="C356" s="231">
        <v>3.69</v>
      </c>
      <c r="D356" s="231">
        <f t="shared" si="21"/>
        <v>-3.69</v>
      </c>
      <c r="E356" s="18">
        <f t="shared" si="19"/>
        <v>0</v>
      </c>
      <c r="F356" s="228" t="s">
        <v>191</v>
      </c>
      <c r="G356" s="228" t="s">
        <v>191</v>
      </c>
      <c r="H356" s="157" t="str">
        <f>_xlfn.IFNA(+VLOOKUP(G356,'Legenda Nature'!A:B,2,0),"-")</f>
        <v>Debiti verso istituti di previdenza e di sicurezza sociale</v>
      </c>
      <c r="I356" s="228" t="s">
        <v>346</v>
      </c>
      <c r="J356" s="157" t="str">
        <f>_xlfn.IFNA(+VLOOKUP(I356,'Legenda Destinazioni'!A:B,2,0),"-")</f>
        <v>-</v>
      </c>
      <c r="K356" s="231" t="s">
        <v>1283</v>
      </c>
      <c r="L356" s="26" t="str">
        <f t="shared" si="20"/>
        <v>PD.13-</v>
      </c>
    </row>
    <row r="357" spans="1:12" x14ac:dyDescent="0.15">
      <c r="A357" s="248" t="s">
        <v>346</v>
      </c>
      <c r="B357" s="249" t="s">
        <v>1282</v>
      </c>
      <c r="C357" s="250"/>
      <c r="D357" s="231">
        <f>+SUM($C$339:$C$356)*'Criteri di ripartizione'!C18</f>
        <v>216769.35959310972</v>
      </c>
      <c r="E357" s="18">
        <f t="shared" ref="E357:E365" si="22">+D357+C357</f>
        <v>216769.35959310972</v>
      </c>
      <c r="F357" s="228" t="s">
        <v>191</v>
      </c>
      <c r="G357" s="228" t="s">
        <v>191</v>
      </c>
      <c r="H357" s="157" t="str">
        <f>_xlfn.IFNA(+VLOOKUP(G357,'Legenda Nature'!A:B,2,0),"-")</f>
        <v>Debiti verso istituti di previdenza e di sicurezza sociale</v>
      </c>
      <c r="I357" s="228" t="s">
        <v>309</v>
      </c>
      <c r="J357" s="157" t="str">
        <f>_xlfn.IFNA(+VLOOKUP(I357,'Legenda Destinazioni'!A:B,2,0),"-")</f>
        <v>Impianto trattamento rifiuti Castelceriolo</v>
      </c>
      <c r="K357" s="231" t="s">
        <v>1283</v>
      </c>
      <c r="L357" s="26" t="str">
        <f t="shared" ref="L357:L365" si="23">+G357&amp;I357</f>
        <v>PD.13ATT01</v>
      </c>
    </row>
    <row r="358" spans="1:12" x14ac:dyDescent="0.15">
      <c r="A358" s="248" t="s">
        <v>346</v>
      </c>
      <c r="B358" s="249" t="s">
        <v>1282</v>
      </c>
      <c r="C358" s="250"/>
      <c r="D358" s="231">
        <f>+SUM($C$339:$C$356)*'Criteri di ripartizione'!C19</f>
        <v>0</v>
      </c>
      <c r="E358" s="18">
        <f t="shared" si="22"/>
        <v>0</v>
      </c>
      <c r="F358" s="228" t="s">
        <v>191</v>
      </c>
      <c r="G358" s="228" t="s">
        <v>191</v>
      </c>
      <c r="H358" s="157" t="str">
        <f>_xlfn.IFNA(+VLOOKUP(G358,'Legenda Nature'!A:B,2,0),"-")</f>
        <v>Debiti verso istituti di previdenza e di sicurezza sociale</v>
      </c>
      <c r="I358" s="228" t="s">
        <v>310</v>
      </c>
      <c r="J358" s="157" t="str">
        <f>_xlfn.IFNA(+VLOOKUP(I358,'Legenda Destinazioni'!A:B,2,0),"-")</f>
        <v>Gestione post-morten discarica esaurita Castelceriolo</v>
      </c>
      <c r="K358" s="231" t="s">
        <v>1283</v>
      </c>
      <c r="L358" s="26" t="str">
        <f t="shared" si="23"/>
        <v>PD.13ATT02</v>
      </c>
    </row>
    <row r="359" spans="1:12" x14ac:dyDescent="0.15">
      <c r="A359" s="248" t="s">
        <v>346</v>
      </c>
      <c r="B359" s="249" t="s">
        <v>1282</v>
      </c>
      <c r="C359" s="250"/>
      <c r="D359" s="231">
        <f>+SUM($C$339:$C$356)*'Criteri di ripartizione'!C20</f>
        <v>0</v>
      </c>
      <c r="E359" s="18">
        <f t="shared" si="22"/>
        <v>0</v>
      </c>
      <c r="F359" s="228" t="s">
        <v>191</v>
      </c>
      <c r="G359" s="228" t="s">
        <v>191</v>
      </c>
      <c r="H359" s="157" t="str">
        <f>_xlfn.IFNA(+VLOOKUP(G359,'Legenda Nature'!A:B,2,0),"-")</f>
        <v>Debiti verso istituti di previdenza e di sicurezza sociale</v>
      </c>
      <c r="I359" s="228" t="s">
        <v>311</v>
      </c>
      <c r="J359" s="157" t="str">
        <f>_xlfn.IFNA(+VLOOKUP(I359,'Legenda Destinazioni'!A:B,2,0),"-")</f>
        <v>Gestione discarica esaurita Mugarone</v>
      </c>
      <c r="K359" s="231" t="s">
        <v>1283</v>
      </c>
      <c r="L359" s="26" t="str">
        <f t="shared" si="23"/>
        <v>PD.13ATT03</v>
      </c>
    </row>
    <row r="360" spans="1:12" x14ac:dyDescent="0.15">
      <c r="A360" s="248" t="s">
        <v>346</v>
      </c>
      <c r="B360" s="249" t="s">
        <v>1282</v>
      </c>
      <c r="C360" s="250"/>
      <c r="D360" s="231">
        <f>+SUM($C$339:$C$356)*'Criteri di ripartizione'!C21</f>
        <v>12355.280406890251</v>
      </c>
      <c r="E360" s="18">
        <f t="shared" si="22"/>
        <v>12355.280406890251</v>
      </c>
      <c r="F360" s="228" t="s">
        <v>191</v>
      </c>
      <c r="G360" s="228" t="s">
        <v>191</v>
      </c>
      <c r="H360" s="157" t="str">
        <f>_xlfn.IFNA(+VLOOKUP(G360,'Legenda Nature'!A:B,2,0),"-")</f>
        <v>Debiti verso istituti di previdenza e di sicurezza sociale</v>
      </c>
      <c r="I360" s="228" t="s">
        <v>312</v>
      </c>
      <c r="J360" s="157" t="str">
        <f>_xlfn.IFNA(+VLOOKUP(I360,'Legenda Destinazioni'!A:B,2,0),"-")</f>
        <v>Gestione conferimenti discarica di Solero</v>
      </c>
      <c r="K360" s="231" t="s">
        <v>1283</v>
      </c>
      <c r="L360" s="26" t="str">
        <f t="shared" si="23"/>
        <v>PD.13ATT04</v>
      </c>
    </row>
    <row r="361" spans="1:12" x14ac:dyDescent="0.15">
      <c r="A361" s="248" t="s">
        <v>346</v>
      </c>
      <c r="B361" s="249" t="s">
        <v>1282</v>
      </c>
      <c r="C361" s="250"/>
      <c r="D361" s="231">
        <f>+SUM($C$339:$C$356)*'Criteri di ripartizione'!C22</f>
        <v>0</v>
      </c>
      <c r="E361" s="18">
        <f t="shared" si="22"/>
        <v>0</v>
      </c>
      <c r="F361" s="228" t="s">
        <v>191</v>
      </c>
      <c r="G361" s="228" t="s">
        <v>191</v>
      </c>
      <c r="H361" s="157" t="str">
        <f>_xlfn.IFNA(+VLOOKUP(G361,'Legenda Nature'!A:B,2,0),"-")</f>
        <v>Debiti verso istituti di previdenza e di sicurezza sociale</v>
      </c>
      <c r="I361" s="228" t="s">
        <v>219</v>
      </c>
      <c r="J361" s="157" t="str">
        <f>_xlfn.IFNA(+VLOOKUP(I361,'Legenda Destinazioni'!A:B,2,0),"-")</f>
        <v>SC Servizi di telecomun.</v>
      </c>
      <c r="K361" s="231" t="s">
        <v>1283</v>
      </c>
      <c r="L361" s="26" t="str">
        <f t="shared" si="23"/>
        <v>PD.13SCh</v>
      </c>
    </row>
    <row r="362" spans="1:12" x14ac:dyDescent="0.15">
      <c r="A362" s="248" t="s">
        <v>346</v>
      </c>
      <c r="B362" s="249" t="s">
        <v>1282</v>
      </c>
      <c r="C362" s="250"/>
      <c r="D362" s="231">
        <f>+SUM($C$339:$C$356)*'Criteri di ripartizione'!C23</f>
        <v>0</v>
      </c>
      <c r="E362" s="18">
        <f t="shared" si="22"/>
        <v>0</v>
      </c>
      <c r="F362" s="228" t="s">
        <v>191</v>
      </c>
      <c r="G362" s="228" t="s">
        <v>191</v>
      </c>
      <c r="H362" s="157" t="str">
        <f>_xlfn.IFNA(+VLOOKUP(G362,'Legenda Nature'!A:B,2,0),"-")</f>
        <v>Debiti verso istituti di previdenza e di sicurezza sociale</v>
      </c>
      <c r="I362" s="228" t="s">
        <v>220</v>
      </c>
      <c r="J362" s="157" t="str">
        <f>_xlfn.IFNA(+VLOOKUP(I362,'Legenda Destinazioni'!A:B,2,0),"-")</f>
        <v>SC Servizi amm.vi e finanziari</v>
      </c>
      <c r="K362" s="231" t="s">
        <v>1283</v>
      </c>
      <c r="L362" s="26" t="str">
        <f t="shared" si="23"/>
        <v>PD.13SCi</v>
      </c>
    </row>
    <row r="363" spans="1:12" x14ac:dyDescent="0.15">
      <c r="A363" s="248" t="s">
        <v>346</v>
      </c>
      <c r="B363" s="249" t="s">
        <v>1282</v>
      </c>
      <c r="C363" s="250"/>
      <c r="D363" s="231">
        <f>+SUM($C$339:$C$356)*'Criteri di ripartizione'!C24</f>
        <v>0</v>
      </c>
      <c r="E363" s="18">
        <f t="shared" si="22"/>
        <v>0</v>
      </c>
      <c r="F363" s="228" t="s">
        <v>191</v>
      </c>
      <c r="G363" s="228" t="s">
        <v>191</v>
      </c>
      <c r="H363" s="157" t="str">
        <f>_xlfn.IFNA(+VLOOKUP(G363,'Legenda Nature'!A:B,2,0),"-")</f>
        <v>Debiti verso istituti di previdenza e di sicurezza sociale</v>
      </c>
      <c r="I363" s="228" t="s">
        <v>221</v>
      </c>
      <c r="J363" s="157" t="str">
        <f>_xlfn.IFNA(+VLOOKUP(I363,'Legenda Destinazioni'!A:B,2,0),"-")</f>
        <v>SC Organi legali e societari, alta direzione e staff centrali</v>
      </c>
      <c r="K363" s="231" t="s">
        <v>1283</v>
      </c>
      <c r="L363" s="26" t="str">
        <f t="shared" si="23"/>
        <v>PD.13SCj</v>
      </c>
    </row>
    <row r="364" spans="1:12" x14ac:dyDescent="0.15">
      <c r="A364" s="248" t="s">
        <v>346</v>
      </c>
      <c r="B364" s="249" t="s">
        <v>1282</v>
      </c>
      <c r="C364" s="250"/>
      <c r="D364" s="231">
        <f>+SUM($C$339:$C$356)*'Criteri di ripartizione'!C25</f>
        <v>0</v>
      </c>
      <c r="E364" s="18">
        <f t="shared" si="22"/>
        <v>0</v>
      </c>
      <c r="F364" s="228" t="s">
        <v>191</v>
      </c>
      <c r="G364" s="228" t="s">
        <v>191</v>
      </c>
      <c r="H364" s="157" t="str">
        <f>_xlfn.IFNA(+VLOOKUP(G364,'Legenda Nature'!A:B,2,0),"-")</f>
        <v>Debiti verso istituti di previdenza e di sicurezza sociale</v>
      </c>
      <c r="I364" s="228" t="s">
        <v>222</v>
      </c>
      <c r="J364" s="157" t="str">
        <f>_xlfn.IFNA(+VLOOKUP(I364,'Legenda Destinazioni'!A:B,2,0),"-")</f>
        <v>SC Servizi HR</v>
      </c>
      <c r="K364" s="231" t="s">
        <v>1283</v>
      </c>
      <c r="L364" s="26" t="str">
        <f t="shared" si="23"/>
        <v>PD.13SCk</v>
      </c>
    </row>
    <row r="365" spans="1:12" x14ac:dyDescent="0.15">
      <c r="A365" s="248" t="s">
        <v>346</v>
      </c>
      <c r="B365" s="249" t="s">
        <v>1282</v>
      </c>
      <c r="C365" s="250"/>
      <c r="D365" s="231">
        <f>+SUM($C$339:$C$356)*'Criteri di ripartizione'!C26</f>
        <v>0</v>
      </c>
      <c r="E365" s="18">
        <f t="shared" si="22"/>
        <v>0</v>
      </c>
      <c r="F365" s="228" t="s">
        <v>191</v>
      </c>
      <c r="G365" s="228" t="s">
        <v>191</v>
      </c>
      <c r="H365" s="157" t="str">
        <f>_xlfn.IFNA(+VLOOKUP(G365,'Legenda Nature'!A:B,2,0),"-")</f>
        <v>Debiti verso istituti di previdenza e di sicurezza sociale</v>
      </c>
      <c r="I365" s="228" t="s">
        <v>211</v>
      </c>
      <c r="J365" s="157" t="str">
        <f>_xlfn.IFNA(+VLOOKUP(I365,'Legenda Destinazioni'!A:B,2,0),"-")</f>
        <v>FOC Servizi tecnici</v>
      </c>
      <c r="K365" s="231" t="s">
        <v>1283</v>
      </c>
      <c r="L365" s="26" t="str">
        <f t="shared" si="23"/>
        <v>PD.13FOCc</v>
      </c>
    </row>
    <row r="366" spans="1:12" x14ac:dyDescent="0.15">
      <c r="A366" s="229" t="s">
        <v>1079</v>
      </c>
      <c r="B366" s="230" t="s">
        <v>1080</v>
      </c>
      <c r="C366" s="231">
        <v>46089.919999999998</v>
      </c>
      <c r="D366" s="231">
        <f>-C366</f>
        <v>-46089.919999999998</v>
      </c>
      <c r="E366" s="18">
        <f>+D366+C366</f>
        <v>0</v>
      </c>
      <c r="F366" s="228" t="s">
        <v>192</v>
      </c>
      <c r="G366" s="228" t="s">
        <v>225</v>
      </c>
      <c r="H366" s="157" t="str">
        <f>_xlfn.IFNA(+VLOOKUP(G366,'Legenda Nature'!A:B,2,0),"-")</f>
        <v>Altri debiti: di cui non finanziari</v>
      </c>
      <c r="I366" s="228" t="s">
        <v>346</v>
      </c>
      <c r="J366" s="157" t="str">
        <f>_xlfn.IFNA(+VLOOKUP(I366,'Legenda Destinazioni'!A:B,2,0),"-")</f>
        <v>-</v>
      </c>
      <c r="K366" s="231" t="s">
        <v>1283</v>
      </c>
      <c r="L366" s="26" t="str">
        <f>+G366&amp;I366</f>
        <v>PD.14a-</v>
      </c>
    </row>
    <row r="367" spans="1:12" x14ac:dyDescent="0.15">
      <c r="A367" s="229" t="s">
        <v>1090</v>
      </c>
      <c r="B367" s="230" t="s">
        <v>1091</v>
      </c>
      <c r="C367" s="231">
        <v>2849.5</v>
      </c>
      <c r="D367" s="231">
        <f t="shared" ref="D367:D381" si="24">-C367</f>
        <v>-2849.5</v>
      </c>
      <c r="E367" s="18">
        <f t="shared" si="19"/>
        <v>0</v>
      </c>
      <c r="F367" s="228" t="s">
        <v>192</v>
      </c>
      <c r="G367" s="228" t="s">
        <v>225</v>
      </c>
      <c r="H367" s="157" t="str">
        <f>_xlfn.IFNA(+VLOOKUP(G367,'Legenda Nature'!A:B,2,0),"-")</f>
        <v>Altri debiti: di cui non finanziari</v>
      </c>
      <c r="I367" s="228" t="s">
        <v>346</v>
      </c>
      <c r="J367" s="157" t="str">
        <f>_xlfn.IFNA(+VLOOKUP(I367,'Legenda Destinazioni'!A:B,2,0),"-")</f>
        <v>-</v>
      </c>
      <c r="K367" s="231" t="s">
        <v>1283</v>
      </c>
      <c r="L367" s="26" t="str">
        <f t="shared" si="20"/>
        <v>PD.14a-</v>
      </c>
    </row>
    <row r="368" spans="1:12" x14ac:dyDescent="0.15">
      <c r="A368" s="229" t="s">
        <v>1092</v>
      </c>
      <c r="B368" s="230" t="s">
        <v>1093</v>
      </c>
      <c r="C368" s="231">
        <v>7872.83</v>
      </c>
      <c r="D368" s="231">
        <f t="shared" si="24"/>
        <v>-7872.83</v>
      </c>
      <c r="E368" s="18">
        <f t="shared" si="19"/>
        <v>0</v>
      </c>
      <c r="F368" s="228" t="s">
        <v>192</v>
      </c>
      <c r="G368" s="228" t="s">
        <v>225</v>
      </c>
      <c r="H368" s="157" t="str">
        <f>_xlfn.IFNA(+VLOOKUP(G368,'Legenda Nature'!A:B,2,0),"-")</f>
        <v>Altri debiti: di cui non finanziari</v>
      </c>
      <c r="I368" s="228" t="s">
        <v>346</v>
      </c>
      <c r="J368" s="157" t="str">
        <f>_xlfn.IFNA(+VLOOKUP(I368,'Legenda Destinazioni'!A:B,2,0),"-")</f>
        <v>-</v>
      </c>
      <c r="K368" s="231" t="s">
        <v>1283</v>
      </c>
      <c r="L368" s="26" t="str">
        <f t="shared" si="20"/>
        <v>PD.14a-</v>
      </c>
    </row>
    <row r="369" spans="1:12" x14ac:dyDescent="0.15">
      <c r="A369" s="229" t="s">
        <v>1094</v>
      </c>
      <c r="B369" s="230" t="s">
        <v>1095</v>
      </c>
      <c r="C369" s="231">
        <v>323.66000000000003</v>
      </c>
      <c r="D369" s="231">
        <f t="shared" si="24"/>
        <v>-323.66000000000003</v>
      </c>
      <c r="E369" s="18">
        <f t="shared" si="19"/>
        <v>0</v>
      </c>
      <c r="F369" s="228" t="s">
        <v>192</v>
      </c>
      <c r="G369" s="228" t="s">
        <v>225</v>
      </c>
      <c r="H369" s="157" t="str">
        <f>_xlfn.IFNA(+VLOOKUP(G369,'Legenda Nature'!A:B,2,0),"-")</f>
        <v>Altri debiti: di cui non finanziari</v>
      </c>
      <c r="I369" s="228" t="s">
        <v>346</v>
      </c>
      <c r="J369" s="157" t="str">
        <f>_xlfn.IFNA(+VLOOKUP(I369,'Legenda Destinazioni'!A:B,2,0),"-")</f>
        <v>-</v>
      </c>
      <c r="K369" s="231" t="s">
        <v>1283</v>
      </c>
      <c r="L369" s="26" t="str">
        <f t="shared" si="20"/>
        <v>PD.14a-</v>
      </c>
    </row>
    <row r="370" spans="1:12" x14ac:dyDescent="0.15">
      <c r="A370" s="229" t="s">
        <v>1096</v>
      </c>
      <c r="B370" s="230" t="s">
        <v>1097</v>
      </c>
      <c r="C370" s="231">
        <v>69.7</v>
      </c>
      <c r="D370" s="231">
        <f t="shared" si="24"/>
        <v>-69.7</v>
      </c>
      <c r="E370" s="18">
        <f t="shared" si="19"/>
        <v>0</v>
      </c>
      <c r="F370" s="228" t="s">
        <v>192</v>
      </c>
      <c r="G370" s="228" t="s">
        <v>225</v>
      </c>
      <c r="H370" s="157" t="str">
        <f>_xlfn.IFNA(+VLOOKUP(G370,'Legenda Nature'!A:B,2,0),"-")</f>
        <v>Altri debiti: di cui non finanziari</v>
      </c>
      <c r="I370" s="228" t="s">
        <v>346</v>
      </c>
      <c r="J370" s="157" t="str">
        <f>_xlfn.IFNA(+VLOOKUP(I370,'Legenda Destinazioni'!A:B,2,0),"-")</f>
        <v>-</v>
      </c>
      <c r="K370" s="231" t="s">
        <v>1283</v>
      </c>
      <c r="L370" s="26" t="str">
        <f t="shared" si="20"/>
        <v>PD.14a-</v>
      </c>
    </row>
    <row r="371" spans="1:12" x14ac:dyDescent="0.15">
      <c r="A371" s="229" t="s">
        <v>1098</v>
      </c>
      <c r="B371" s="230" t="s">
        <v>1099</v>
      </c>
      <c r="C371" s="231">
        <v>315.20999999999998</v>
      </c>
      <c r="D371" s="231">
        <f t="shared" si="24"/>
        <v>-315.20999999999998</v>
      </c>
      <c r="E371" s="18">
        <f t="shared" si="19"/>
        <v>0</v>
      </c>
      <c r="F371" s="228" t="s">
        <v>192</v>
      </c>
      <c r="G371" s="228" t="s">
        <v>225</v>
      </c>
      <c r="H371" s="157" t="str">
        <f>_xlfn.IFNA(+VLOOKUP(G371,'Legenda Nature'!A:B,2,0),"-")</f>
        <v>Altri debiti: di cui non finanziari</v>
      </c>
      <c r="I371" s="228" t="s">
        <v>346</v>
      </c>
      <c r="J371" s="157" t="str">
        <f>_xlfn.IFNA(+VLOOKUP(I371,'Legenda Destinazioni'!A:B,2,0),"-")</f>
        <v>-</v>
      </c>
      <c r="K371" s="231" t="s">
        <v>1283</v>
      </c>
      <c r="L371" s="26" t="str">
        <f t="shared" si="20"/>
        <v>PD.14a-</v>
      </c>
    </row>
    <row r="372" spans="1:12" x14ac:dyDescent="0.15">
      <c r="A372" s="229" t="s">
        <v>1100</v>
      </c>
      <c r="B372" s="230" t="s">
        <v>1101</v>
      </c>
      <c r="C372" s="231">
        <v>250.86</v>
      </c>
      <c r="D372" s="231">
        <f t="shared" si="24"/>
        <v>-250.86</v>
      </c>
      <c r="E372" s="18">
        <f t="shared" si="19"/>
        <v>0</v>
      </c>
      <c r="F372" s="228" t="s">
        <v>192</v>
      </c>
      <c r="G372" s="228" t="s">
        <v>225</v>
      </c>
      <c r="H372" s="157" t="str">
        <f>_xlfn.IFNA(+VLOOKUP(G372,'Legenda Nature'!A:B,2,0),"-")</f>
        <v>Altri debiti: di cui non finanziari</v>
      </c>
      <c r="I372" s="228" t="s">
        <v>346</v>
      </c>
      <c r="J372" s="157" t="str">
        <f>_xlfn.IFNA(+VLOOKUP(I372,'Legenda Destinazioni'!A:B,2,0),"-")</f>
        <v>-</v>
      </c>
      <c r="K372" s="231" t="s">
        <v>1283</v>
      </c>
      <c r="L372" s="26" t="str">
        <f t="shared" si="20"/>
        <v>PD.14a-</v>
      </c>
    </row>
    <row r="373" spans="1:12" x14ac:dyDescent="0.15">
      <c r="A373" s="229" t="s">
        <v>1102</v>
      </c>
      <c r="B373" s="230" t="s">
        <v>1103</v>
      </c>
      <c r="C373" s="231">
        <v>1108.5</v>
      </c>
      <c r="D373" s="231">
        <f t="shared" si="24"/>
        <v>-1108.5</v>
      </c>
      <c r="E373" s="18">
        <f t="shared" si="19"/>
        <v>0</v>
      </c>
      <c r="F373" s="228" t="s">
        <v>192</v>
      </c>
      <c r="G373" s="228" t="s">
        <v>225</v>
      </c>
      <c r="H373" s="157" t="str">
        <f>_xlfn.IFNA(+VLOOKUP(G373,'Legenda Nature'!A:B,2,0),"-")</f>
        <v>Altri debiti: di cui non finanziari</v>
      </c>
      <c r="I373" s="228" t="s">
        <v>346</v>
      </c>
      <c r="J373" s="157" t="str">
        <f>_xlfn.IFNA(+VLOOKUP(I373,'Legenda Destinazioni'!A:B,2,0),"-")</f>
        <v>-</v>
      </c>
      <c r="K373" s="231" t="s">
        <v>1283</v>
      </c>
      <c r="L373" s="26" t="str">
        <f t="shared" si="20"/>
        <v>PD.14a-</v>
      </c>
    </row>
    <row r="374" spans="1:12" x14ac:dyDescent="0.15">
      <c r="A374" s="229" t="s">
        <v>1104</v>
      </c>
      <c r="B374" s="230" t="s">
        <v>1105</v>
      </c>
      <c r="C374" s="231">
        <v>10469.299999999999</v>
      </c>
      <c r="D374" s="231">
        <f t="shared" si="24"/>
        <v>-10469.299999999999</v>
      </c>
      <c r="E374" s="18">
        <f t="shared" si="19"/>
        <v>0</v>
      </c>
      <c r="F374" s="228" t="s">
        <v>192</v>
      </c>
      <c r="G374" s="228" t="s">
        <v>225</v>
      </c>
      <c r="H374" s="157" t="str">
        <f>_xlfn.IFNA(+VLOOKUP(G374,'Legenda Nature'!A:B,2,0),"-")</f>
        <v>Altri debiti: di cui non finanziari</v>
      </c>
      <c r="I374" s="228" t="s">
        <v>346</v>
      </c>
      <c r="J374" s="157" t="str">
        <f>_xlfn.IFNA(+VLOOKUP(I374,'Legenda Destinazioni'!A:B,2,0),"-")</f>
        <v>-</v>
      </c>
      <c r="K374" s="231" t="s">
        <v>1283</v>
      </c>
      <c r="L374" s="26" t="str">
        <f t="shared" si="20"/>
        <v>PD.14a-</v>
      </c>
    </row>
    <row r="375" spans="1:12" x14ac:dyDescent="0.15">
      <c r="A375" s="229" t="s">
        <v>1106</v>
      </c>
      <c r="B375" s="230" t="s">
        <v>1107</v>
      </c>
      <c r="C375" s="231">
        <v>130683.27</v>
      </c>
      <c r="D375" s="231">
        <f t="shared" si="24"/>
        <v>-130683.27</v>
      </c>
      <c r="E375" s="18">
        <f t="shared" si="19"/>
        <v>0</v>
      </c>
      <c r="F375" s="228" t="s">
        <v>192</v>
      </c>
      <c r="G375" s="228" t="s">
        <v>225</v>
      </c>
      <c r="H375" s="157" t="str">
        <f>_xlfn.IFNA(+VLOOKUP(G375,'Legenda Nature'!A:B,2,0),"-")</f>
        <v>Altri debiti: di cui non finanziari</v>
      </c>
      <c r="I375" s="228" t="s">
        <v>346</v>
      </c>
      <c r="J375" s="157" t="str">
        <f>_xlfn.IFNA(+VLOOKUP(I375,'Legenda Destinazioni'!A:B,2,0),"-")</f>
        <v>-</v>
      </c>
      <c r="K375" s="231" t="s">
        <v>1283</v>
      </c>
      <c r="L375" s="26" t="str">
        <f t="shared" si="20"/>
        <v>PD.14a-</v>
      </c>
    </row>
    <row r="376" spans="1:12" x14ac:dyDescent="0.15">
      <c r="A376" s="229" t="s">
        <v>1108</v>
      </c>
      <c r="B376" s="230" t="s">
        <v>1109</v>
      </c>
      <c r="C376" s="231">
        <v>84921.279999999999</v>
      </c>
      <c r="D376" s="231">
        <f t="shared" si="24"/>
        <v>-84921.279999999999</v>
      </c>
      <c r="E376" s="18">
        <f t="shared" si="19"/>
        <v>0</v>
      </c>
      <c r="F376" s="228" t="s">
        <v>192</v>
      </c>
      <c r="G376" s="228" t="s">
        <v>225</v>
      </c>
      <c r="H376" s="157" t="str">
        <f>_xlfn.IFNA(+VLOOKUP(G376,'Legenda Nature'!A:B,2,0),"-")</f>
        <v>Altri debiti: di cui non finanziari</v>
      </c>
      <c r="I376" s="228" t="s">
        <v>346</v>
      </c>
      <c r="J376" s="157" t="str">
        <f>_xlfn.IFNA(+VLOOKUP(I376,'Legenda Destinazioni'!A:B,2,0),"-")</f>
        <v>-</v>
      </c>
      <c r="K376" s="231" t="s">
        <v>1283</v>
      </c>
      <c r="L376" s="26" t="str">
        <f t="shared" si="20"/>
        <v>PD.14a-</v>
      </c>
    </row>
    <row r="377" spans="1:12" x14ac:dyDescent="0.15">
      <c r="A377" s="229" t="s">
        <v>1110</v>
      </c>
      <c r="B377" s="230" t="s">
        <v>1111</v>
      </c>
      <c r="C377" s="231">
        <v>373.58</v>
      </c>
      <c r="D377" s="231">
        <f t="shared" si="24"/>
        <v>-373.58</v>
      </c>
      <c r="E377" s="18">
        <f t="shared" si="19"/>
        <v>0</v>
      </c>
      <c r="F377" s="228" t="s">
        <v>192</v>
      </c>
      <c r="G377" s="228" t="s">
        <v>225</v>
      </c>
      <c r="H377" s="157" t="str">
        <f>_xlfn.IFNA(+VLOOKUP(G377,'Legenda Nature'!A:B,2,0),"-")</f>
        <v>Altri debiti: di cui non finanziari</v>
      </c>
      <c r="I377" s="228" t="s">
        <v>346</v>
      </c>
      <c r="J377" s="157" t="str">
        <f>_xlfn.IFNA(+VLOOKUP(I377,'Legenda Destinazioni'!A:B,2,0),"-")</f>
        <v>-</v>
      </c>
      <c r="K377" s="231" t="s">
        <v>1283</v>
      </c>
      <c r="L377" s="26" t="str">
        <f t="shared" si="20"/>
        <v>PD.14a-</v>
      </c>
    </row>
    <row r="378" spans="1:12" x14ac:dyDescent="0.15">
      <c r="A378" s="229" t="s">
        <v>1112</v>
      </c>
      <c r="B378" s="230" t="s">
        <v>1113</v>
      </c>
      <c r="C378" s="231">
        <v>237.88</v>
      </c>
      <c r="D378" s="231">
        <f t="shared" si="24"/>
        <v>-237.88</v>
      </c>
      <c r="E378" s="18">
        <f t="shared" si="19"/>
        <v>0</v>
      </c>
      <c r="F378" s="228" t="s">
        <v>192</v>
      </c>
      <c r="G378" s="228" t="s">
        <v>225</v>
      </c>
      <c r="H378" s="157" t="str">
        <f>_xlfn.IFNA(+VLOOKUP(G378,'Legenda Nature'!A:B,2,0),"-")</f>
        <v>Altri debiti: di cui non finanziari</v>
      </c>
      <c r="I378" s="228" t="s">
        <v>346</v>
      </c>
      <c r="J378" s="157" t="str">
        <f>_xlfn.IFNA(+VLOOKUP(I378,'Legenda Destinazioni'!A:B,2,0),"-")</f>
        <v>-</v>
      </c>
      <c r="K378" s="231" t="s">
        <v>1283</v>
      </c>
      <c r="L378" s="26" t="str">
        <f t="shared" si="20"/>
        <v>PD.14a-</v>
      </c>
    </row>
    <row r="379" spans="1:12" x14ac:dyDescent="0.15">
      <c r="A379" s="229" t="s">
        <v>1114</v>
      </c>
      <c r="B379" s="230" t="s">
        <v>1115</v>
      </c>
      <c r="C379" s="231">
        <v>360</v>
      </c>
      <c r="D379" s="231">
        <f t="shared" si="24"/>
        <v>-360</v>
      </c>
      <c r="E379" s="18">
        <f t="shared" si="19"/>
        <v>0</v>
      </c>
      <c r="F379" s="228" t="s">
        <v>192</v>
      </c>
      <c r="G379" s="228" t="s">
        <v>225</v>
      </c>
      <c r="H379" s="157" t="str">
        <f>_xlfn.IFNA(+VLOOKUP(G379,'Legenda Nature'!A:B,2,0),"-")</f>
        <v>Altri debiti: di cui non finanziari</v>
      </c>
      <c r="I379" s="228" t="s">
        <v>346</v>
      </c>
      <c r="J379" s="157" t="str">
        <f>_xlfn.IFNA(+VLOOKUP(I379,'Legenda Destinazioni'!A:B,2,0),"-")</f>
        <v>-</v>
      </c>
      <c r="K379" s="231" t="s">
        <v>1283</v>
      </c>
      <c r="L379" s="26" t="str">
        <f t="shared" si="20"/>
        <v>PD.14a-</v>
      </c>
    </row>
    <row r="380" spans="1:12" x14ac:dyDescent="0.15">
      <c r="A380" s="229" t="s">
        <v>1116</v>
      </c>
      <c r="B380" s="230" t="s">
        <v>1117</v>
      </c>
      <c r="C380" s="231">
        <v>9885.19</v>
      </c>
      <c r="D380" s="231">
        <f t="shared" si="24"/>
        <v>-9885.19</v>
      </c>
      <c r="E380" s="18">
        <f t="shared" si="19"/>
        <v>0</v>
      </c>
      <c r="F380" s="228" t="s">
        <v>192</v>
      </c>
      <c r="G380" s="228" t="s">
        <v>225</v>
      </c>
      <c r="H380" s="157" t="str">
        <f>_xlfn.IFNA(+VLOOKUP(G380,'Legenda Nature'!A:B,2,0),"-")</f>
        <v>Altri debiti: di cui non finanziari</v>
      </c>
      <c r="I380" s="228" t="s">
        <v>346</v>
      </c>
      <c r="J380" s="157" t="str">
        <f>_xlfn.IFNA(+VLOOKUP(I380,'Legenda Destinazioni'!A:B,2,0),"-")</f>
        <v>-</v>
      </c>
      <c r="K380" s="231" t="s">
        <v>1283</v>
      </c>
      <c r="L380" s="26" t="str">
        <f t="shared" si="20"/>
        <v>PD.14a-</v>
      </c>
    </row>
    <row r="381" spans="1:12" x14ac:dyDescent="0.15">
      <c r="A381" s="229" t="s">
        <v>1118</v>
      </c>
      <c r="B381" s="230" t="s">
        <v>1119</v>
      </c>
      <c r="C381" s="231">
        <v>233497.07</v>
      </c>
      <c r="D381" s="231">
        <f t="shared" si="24"/>
        <v>-233497.07</v>
      </c>
      <c r="E381" s="18">
        <f t="shared" si="19"/>
        <v>0</v>
      </c>
      <c r="F381" s="228" t="s">
        <v>192</v>
      </c>
      <c r="G381" s="228" t="s">
        <v>225</v>
      </c>
      <c r="H381" s="157" t="str">
        <f>_xlfn.IFNA(+VLOOKUP(G381,'Legenda Nature'!A:B,2,0),"-")</f>
        <v>Altri debiti: di cui non finanziari</v>
      </c>
      <c r="I381" s="228" t="s">
        <v>346</v>
      </c>
      <c r="J381" s="157" t="str">
        <f>_xlfn.IFNA(+VLOOKUP(I381,'Legenda Destinazioni'!A:B,2,0),"-")</f>
        <v>-</v>
      </c>
      <c r="K381" s="231" t="s">
        <v>1283</v>
      </c>
      <c r="L381" s="26" t="str">
        <f t="shared" si="20"/>
        <v>PD.14a-</v>
      </c>
    </row>
    <row r="382" spans="1:12" x14ac:dyDescent="0.15">
      <c r="A382" s="248" t="s">
        <v>346</v>
      </c>
      <c r="B382" s="249" t="s">
        <v>1285</v>
      </c>
      <c r="C382" s="250"/>
      <c r="D382" s="231">
        <f>+SUM($C$366:$C$381)*'Criteri di ripartizione'!C18</f>
        <v>500765.44362566085</v>
      </c>
      <c r="E382" s="18">
        <f t="shared" ref="E382:E390" si="25">+D382+C382</f>
        <v>500765.44362566085</v>
      </c>
      <c r="F382" s="228" t="s">
        <v>192</v>
      </c>
      <c r="G382" s="228" t="s">
        <v>225</v>
      </c>
      <c r="H382" s="157" t="str">
        <f>_xlfn.IFNA(+VLOOKUP(G382,'Legenda Nature'!A:B,2,0),"-")</f>
        <v>Altri debiti: di cui non finanziari</v>
      </c>
      <c r="I382" s="228" t="s">
        <v>309</v>
      </c>
      <c r="J382" s="157" t="str">
        <f>_xlfn.IFNA(+VLOOKUP(I382,'Legenda Destinazioni'!A:B,2,0),"-")</f>
        <v>Impianto trattamento rifiuti Castelceriolo</v>
      </c>
      <c r="K382" s="231" t="s">
        <v>1283</v>
      </c>
      <c r="L382" s="26" t="str">
        <f t="shared" ref="L382:L390" si="26">+G382&amp;I382</f>
        <v>PD.14aATT01</v>
      </c>
    </row>
    <row r="383" spans="1:12" x14ac:dyDescent="0.15">
      <c r="A383" s="248" t="s">
        <v>346</v>
      </c>
      <c r="B383" s="249" t="s">
        <v>1285</v>
      </c>
      <c r="C383" s="250"/>
      <c r="D383" s="231">
        <f>+SUM($C$366:$C$381)*'Criteri di ripartizione'!C19</f>
        <v>0</v>
      </c>
      <c r="E383" s="18">
        <f t="shared" si="25"/>
        <v>0</v>
      </c>
      <c r="F383" s="228" t="s">
        <v>192</v>
      </c>
      <c r="G383" s="228" t="s">
        <v>225</v>
      </c>
      <c r="H383" s="157" t="str">
        <f>_xlfn.IFNA(+VLOOKUP(G383,'Legenda Nature'!A:B,2,0),"-")</f>
        <v>Altri debiti: di cui non finanziari</v>
      </c>
      <c r="I383" s="228" t="s">
        <v>310</v>
      </c>
      <c r="J383" s="157" t="str">
        <f>_xlfn.IFNA(+VLOOKUP(I383,'Legenda Destinazioni'!A:B,2,0),"-")</f>
        <v>Gestione post-morten discarica esaurita Castelceriolo</v>
      </c>
      <c r="K383" s="231" t="s">
        <v>1283</v>
      </c>
      <c r="L383" s="26" t="str">
        <f t="shared" si="26"/>
        <v>PD.14aATT02</v>
      </c>
    </row>
    <row r="384" spans="1:12" x14ac:dyDescent="0.15">
      <c r="A384" s="248" t="s">
        <v>346</v>
      </c>
      <c r="B384" s="249" t="s">
        <v>1285</v>
      </c>
      <c r="C384" s="250"/>
      <c r="D384" s="231">
        <f>+SUM($C$366:$C$381)*'Criteri di ripartizione'!C20</f>
        <v>0</v>
      </c>
      <c r="E384" s="18">
        <f t="shared" si="25"/>
        <v>0</v>
      </c>
      <c r="F384" s="228" t="s">
        <v>192</v>
      </c>
      <c r="G384" s="228" t="s">
        <v>225</v>
      </c>
      <c r="H384" s="157" t="str">
        <f>_xlfn.IFNA(+VLOOKUP(G384,'Legenda Nature'!A:B,2,0),"-")</f>
        <v>Altri debiti: di cui non finanziari</v>
      </c>
      <c r="I384" s="228" t="s">
        <v>311</v>
      </c>
      <c r="J384" s="157" t="str">
        <f>_xlfn.IFNA(+VLOOKUP(I384,'Legenda Destinazioni'!A:B,2,0),"-")</f>
        <v>Gestione discarica esaurita Mugarone</v>
      </c>
      <c r="K384" s="231" t="s">
        <v>1283</v>
      </c>
      <c r="L384" s="26" t="str">
        <f t="shared" si="26"/>
        <v>PD.14aATT03</v>
      </c>
    </row>
    <row r="385" spans="1:12" x14ac:dyDescent="0.15">
      <c r="A385" s="248" t="s">
        <v>346</v>
      </c>
      <c r="B385" s="249" t="s">
        <v>1285</v>
      </c>
      <c r="C385" s="250"/>
      <c r="D385" s="231">
        <f>+SUM($C$366:$C$381)*'Criteri di ripartizione'!C21</f>
        <v>28542.306374339154</v>
      </c>
      <c r="E385" s="18">
        <f t="shared" si="25"/>
        <v>28542.306374339154</v>
      </c>
      <c r="F385" s="228" t="s">
        <v>192</v>
      </c>
      <c r="G385" s="228" t="s">
        <v>225</v>
      </c>
      <c r="H385" s="157" t="str">
        <f>_xlfn.IFNA(+VLOOKUP(G385,'Legenda Nature'!A:B,2,0),"-")</f>
        <v>Altri debiti: di cui non finanziari</v>
      </c>
      <c r="I385" s="228" t="s">
        <v>312</v>
      </c>
      <c r="J385" s="157" t="str">
        <f>_xlfn.IFNA(+VLOOKUP(I385,'Legenda Destinazioni'!A:B,2,0),"-")</f>
        <v>Gestione conferimenti discarica di Solero</v>
      </c>
      <c r="K385" s="231" t="s">
        <v>1283</v>
      </c>
      <c r="L385" s="26" t="str">
        <f t="shared" si="26"/>
        <v>PD.14aATT04</v>
      </c>
    </row>
    <row r="386" spans="1:12" x14ac:dyDescent="0.15">
      <c r="A386" s="248" t="s">
        <v>346</v>
      </c>
      <c r="B386" s="249" t="s">
        <v>1285</v>
      </c>
      <c r="C386" s="250"/>
      <c r="D386" s="231">
        <f>+SUM($C$366:$C$381)*'Criteri di ripartizione'!C22</f>
        <v>0</v>
      </c>
      <c r="E386" s="18">
        <f t="shared" si="25"/>
        <v>0</v>
      </c>
      <c r="F386" s="228" t="s">
        <v>192</v>
      </c>
      <c r="G386" s="228" t="s">
        <v>225</v>
      </c>
      <c r="H386" s="157" t="str">
        <f>_xlfn.IFNA(+VLOOKUP(G386,'Legenda Nature'!A:B,2,0),"-")</f>
        <v>Altri debiti: di cui non finanziari</v>
      </c>
      <c r="I386" s="228" t="s">
        <v>219</v>
      </c>
      <c r="J386" s="157" t="str">
        <f>_xlfn.IFNA(+VLOOKUP(I386,'Legenda Destinazioni'!A:B,2,0),"-")</f>
        <v>SC Servizi di telecomun.</v>
      </c>
      <c r="K386" s="231" t="s">
        <v>1283</v>
      </c>
      <c r="L386" s="26" t="str">
        <f t="shared" si="26"/>
        <v>PD.14aSCh</v>
      </c>
    </row>
    <row r="387" spans="1:12" x14ac:dyDescent="0.15">
      <c r="A387" s="248" t="s">
        <v>346</v>
      </c>
      <c r="B387" s="249" t="s">
        <v>1285</v>
      </c>
      <c r="C387" s="250"/>
      <c r="D387" s="231">
        <f>+SUM($C$366:$C$381)*'Criteri di ripartizione'!C23</f>
        <v>0</v>
      </c>
      <c r="E387" s="18">
        <f t="shared" si="25"/>
        <v>0</v>
      </c>
      <c r="F387" s="228" t="s">
        <v>192</v>
      </c>
      <c r="G387" s="228" t="s">
        <v>225</v>
      </c>
      <c r="H387" s="157" t="str">
        <f>_xlfn.IFNA(+VLOOKUP(G387,'Legenda Nature'!A:B,2,0),"-")</f>
        <v>Altri debiti: di cui non finanziari</v>
      </c>
      <c r="I387" s="228" t="s">
        <v>220</v>
      </c>
      <c r="J387" s="157" t="str">
        <f>_xlfn.IFNA(+VLOOKUP(I387,'Legenda Destinazioni'!A:B,2,0),"-")</f>
        <v>SC Servizi amm.vi e finanziari</v>
      </c>
      <c r="K387" s="231" t="s">
        <v>1283</v>
      </c>
      <c r="L387" s="26" t="str">
        <f t="shared" si="26"/>
        <v>PD.14aSCi</v>
      </c>
    </row>
    <row r="388" spans="1:12" x14ac:dyDescent="0.15">
      <c r="A388" s="248" t="s">
        <v>346</v>
      </c>
      <c r="B388" s="249" t="s">
        <v>1285</v>
      </c>
      <c r="C388" s="250"/>
      <c r="D388" s="231">
        <f>+SUM($C$366:$C$381)*'Criteri di ripartizione'!C24</f>
        <v>0</v>
      </c>
      <c r="E388" s="18">
        <f t="shared" si="25"/>
        <v>0</v>
      </c>
      <c r="F388" s="228" t="s">
        <v>192</v>
      </c>
      <c r="G388" s="228" t="s">
        <v>225</v>
      </c>
      <c r="H388" s="157" t="str">
        <f>_xlfn.IFNA(+VLOOKUP(G388,'Legenda Nature'!A:B,2,0),"-")</f>
        <v>Altri debiti: di cui non finanziari</v>
      </c>
      <c r="I388" s="228" t="s">
        <v>221</v>
      </c>
      <c r="J388" s="157" t="str">
        <f>_xlfn.IFNA(+VLOOKUP(I388,'Legenda Destinazioni'!A:B,2,0),"-")</f>
        <v>SC Organi legali e societari, alta direzione e staff centrali</v>
      </c>
      <c r="K388" s="231" t="s">
        <v>1283</v>
      </c>
      <c r="L388" s="26" t="str">
        <f t="shared" si="26"/>
        <v>PD.14aSCj</v>
      </c>
    </row>
    <row r="389" spans="1:12" x14ac:dyDescent="0.15">
      <c r="A389" s="248" t="s">
        <v>346</v>
      </c>
      <c r="B389" s="249" t="s">
        <v>1285</v>
      </c>
      <c r="C389" s="250"/>
      <c r="D389" s="231">
        <f>+SUM($C$366:$C$381)*'Criteri di ripartizione'!C25</f>
        <v>0</v>
      </c>
      <c r="E389" s="18">
        <f t="shared" si="25"/>
        <v>0</v>
      </c>
      <c r="F389" s="228" t="s">
        <v>192</v>
      </c>
      <c r="G389" s="228" t="s">
        <v>225</v>
      </c>
      <c r="H389" s="157" t="str">
        <f>_xlfn.IFNA(+VLOOKUP(G389,'Legenda Nature'!A:B,2,0),"-")</f>
        <v>Altri debiti: di cui non finanziari</v>
      </c>
      <c r="I389" s="228" t="s">
        <v>222</v>
      </c>
      <c r="J389" s="157" t="str">
        <f>_xlfn.IFNA(+VLOOKUP(I389,'Legenda Destinazioni'!A:B,2,0),"-")</f>
        <v>SC Servizi HR</v>
      </c>
      <c r="K389" s="231" t="s">
        <v>1283</v>
      </c>
      <c r="L389" s="26" t="str">
        <f t="shared" si="26"/>
        <v>PD.14aSCk</v>
      </c>
    </row>
    <row r="390" spans="1:12" x14ac:dyDescent="0.15">
      <c r="A390" s="248" t="s">
        <v>346</v>
      </c>
      <c r="B390" s="249" t="s">
        <v>1285</v>
      </c>
      <c r="C390" s="250"/>
      <c r="D390" s="231">
        <f>+SUM($C$366:$C$381)*'Criteri di ripartizione'!C26</f>
        <v>0</v>
      </c>
      <c r="E390" s="18">
        <f t="shared" si="25"/>
        <v>0</v>
      </c>
      <c r="F390" s="228" t="s">
        <v>192</v>
      </c>
      <c r="G390" s="228" t="s">
        <v>225</v>
      </c>
      <c r="H390" s="157" t="str">
        <f>_xlfn.IFNA(+VLOOKUP(G390,'Legenda Nature'!A:B,2,0),"-")</f>
        <v>Altri debiti: di cui non finanziari</v>
      </c>
      <c r="I390" s="228" t="s">
        <v>211</v>
      </c>
      <c r="J390" s="157" t="str">
        <f>_xlfn.IFNA(+VLOOKUP(I390,'Legenda Destinazioni'!A:B,2,0),"-")</f>
        <v>FOC Servizi tecnici</v>
      </c>
      <c r="K390" s="231" t="s">
        <v>1283</v>
      </c>
      <c r="L390" s="26" t="str">
        <f t="shared" si="26"/>
        <v>PD.14aFOCc</v>
      </c>
    </row>
    <row r="391" spans="1:12" x14ac:dyDescent="0.15">
      <c r="A391" s="229" t="s">
        <v>1120</v>
      </c>
      <c r="B391" s="230" t="s">
        <v>1121</v>
      </c>
      <c r="C391" s="231">
        <v>73696.13</v>
      </c>
      <c r="D391" s="231">
        <f>-C391</f>
        <v>-73696.13</v>
      </c>
      <c r="E391" s="18">
        <f t="shared" si="19"/>
        <v>0</v>
      </c>
      <c r="F391" s="228" t="s">
        <v>192</v>
      </c>
      <c r="G391" s="228" t="s">
        <v>225</v>
      </c>
      <c r="H391" s="157" t="str">
        <f>_xlfn.IFNA(+VLOOKUP(G391,'Legenda Nature'!A:B,2,0),"-")</f>
        <v>Altri debiti: di cui non finanziari</v>
      </c>
      <c r="I391" s="228" t="s">
        <v>346</v>
      </c>
      <c r="J391" s="157" t="str">
        <f>_xlfn.IFNA(+VLOOKUP(I391,'Legenda Destinazioni'!A:B,2,0),"-")</f>
        <v>-</v>
      </c>
      <c r="K391" s="231" t="s">
        <v>1281</v>
      </c>
      <c r="L391" s="26" t="str">
        <f t="shared" si="20"/>
        <v>PD.14a-</v>
      </c>
    </row>
    <row r="392" spans="1:12" x14ac:dyDescent="0.15">
      <c r="A392" s="229" t="s">
        <v>1122</v>
      </c>
      <c r="B392" s="230" t="s">
        <v>1123</v>
      </c>
      <c r="C392" s="231">
        <v>306148.03999999998</v>
      </c>
      <c r="D392" s="231">
        <f t="shared" ref="D392:D406" si="27">-C392</f>
        <v>-306148.03999999998</v>
      </c>
      <c r="E392" s="18">
        <f t="shared" si="19"/>
        <v>0</v>
      </c>
      <c r="F392" s="228" t="s">
        <v>192</v>
      </c>
      <c r="G392" s="228" t="s">
        <v>225</v>
      </c>
      <c r="H392" s="157" t="str">
        <f>_xlfn.IFNA(+VLOOKUP(G392,'Legenda Nature'!A:B,2,0),"-")</f>
        <v>Altri debiti: di cui non finanziari</v>
      </c>
      <c r="I392" s="228" t="s">
        <v>346</v>
      </c>
      <c r="J392" s="157" t="str">
        <f>_xlfn.IFNA(+VLOOKUP(I392,'Legenda Destinazioni'!A:B,2,0),"-")</f>
        <v>-</v>
      </c>
      <c r="K392" s="231" t="s">
        <v>1281</v>
      </c>
      <c r="L392" s="26" t="str">
        <f t="shared" si="20"/>
        <v>PD.14a-</v>
      </c>
    </row>
    <row r="393" spans="1:12" x14ac:dyDescent="0.15">
      <c r="A393" s="229" t="s">
        <v>1124</v>
      </c>
      <c r="B393" s="230" t="s">
        <v>1125</v>
      </c>
      <c r="C393" s="231">
        <v>815.74</v>
      </c>
      <c r="D393" s="231">
        <f t="shared" si="27"/>
        <v>-815.74</v>
      </c>
      <c r="E393" s="18">
        <f t="shared" si="19"/>
        <v>0</v>
      </c>
      <c r="F393" s="228" t="s">
        <v>192</v>
      </c>
      <c r="G393" s="228" t="s">
        <v>225</v>
      </c>
      <c r="H393" s="157" t="str">
        <f>_xlfn.IFNA(+VLOOKUP(G393,'Legenda Nature'!A:B,2,0),"-")</f>
        <v>Altri debiti: di cui non finanziari</v>
      </c>
      <c r="I393" s="228" t="s">
        <v>346</v>
      </c>
      <c r="J393" s="157" t="str">
        <f>_xlfn.IFNA(+VLOOKUP(I393,'Legenda Destinazioni'!A:B,2,0),"-")</f>
        <v>-</v>
      </c>
      <c r="K393" s="231" t="s">
        <v>1281</v>
      </c>
      <c r="L393" s="26" t="str">
        <f t="shared" si="20"/>
        <v>PD.14a-</v>
      </c>
    </row>
    <row r="394" spans="1:12" x14ac:dyDescent="0.15">
      <c r="A394" s="229" t="s">
        <v>1126</v>
      </c>
      <c r="B394" s="230" t="s">
        <v>1127</v>
      </c>
      <c r="C394" s="231">
        <v>40278</v>
      </c>
      <c r="D394" s="231">
        <f t="shared" si="27"/>
        <v>-40278</v>
      </c>
      <c r="E394" s="18">
        <f t="shared" si="19"/>
        <v>0</v>
      </c>
      <c r="F394" s="228" t="s">
        <v>192</v>
      </c>
      <c r="G394" s="228" t="s">
        <v>225</v>
      </c>
      <c r="H394" s="157" t="str">
        <f>_xlfn.IFNA(+VLOOKUP(G394,'Legenda Nature'!A:B,2,0),"-")</f>
        <v>Altri debiti: di cui non finanziari</v>
      </c>
      <c r="I394" s="228" t="s">
        <v>346</v>
      </c>
      <c r="J394" s="157" t="str">
        <f>_xlfn.IFNA(+VLOOKUP(I394,'Legenda Destinazioni'!A:B,2,0),"-")</f>
        <v>-</v>
      </c>
      <c r="K394" s="231" t="s">
        <v>1281</v>
      </c>
      <c r="L394" s="26" t="str">
        <f t="shared" si="20"/>
        <v>PD.14a-</v>
      </c>
    </row>
    <row r="395" spans="1:12" x14ac:dyDescent="0.15">
      <c r="A395" s="229" t="s">
        <v>1128</v>
      </c>
      <c r="B395" s="230" t="s">
        <v>1129</v>
      </c>
      <c r="C395" s="231">
        <v>1208.76</v>
      </c>
      <c r="D395" s="231">
        <f t="shared" si="27"/>
        <v>-1208.76</v>
      </c>
      <c r="E395" s="18">
        <f t="shared" si="19"/>
        <v>0</v>
      </c>
      <c r="F395" s="228" t="s">
        <v>192</v>
      </c>
      <c r="G395" s="228" t="s">
        <v>225</v>
      </c>
      <c r="H395" s="157" t="str">
        <f>_xlfn.IFNA(+VLOOKUP(G395,'Legenda Nature'!A:B,2,0),"-")</f>
        <v>Altri debiti: di cui non finanziari</v>
      </c>
      <c r="I395" s="228" t="s">
        <v>346</v>
      </c>
      <c r="J395" s="157" t="str">
        <f>_xlfn.IFNA(+VLOOKUP(I395,'Legenda Destinazioni'!A:B,2,0),"-")</f>
        <v>-</v>
      </c>
      <c r="K395" s="231" t="s">
        <v>1281</v>
      </c>
      <c r="L395" s="26" t="str">
        <f t="shared" si="20"/>
        <v>PD.14a-</v>
      </c>
    </row>
    <row r="396" spans="1:12" x14ac:dyDescent="0.15">
      <c r="A396" s="229" t="s">
        <v>1130</v>
      </c>
      <c r="B396" s="230" t="s">
        <v>1131</v>
      </c>
      <c r="C396" s="231">
        <v>18826.38</v>
      </c>
      <c r="D396" s="231">
        <f t="shared" si="27"/>
        <v>-18826.38</v>
      </c>
      <c r="E396" s="18">
        <f t="shared" si="19"/>
        <v>0</v>
      </c>
      <c r="F396" s="228" t="s">
        <v>192</v>
      </c>
      <c r="G396" s="228" t="s">
        <v>225</v>
      </c>
      <c r="H396" s="157" t="str">
        <f>_xlfn.IFNA(+VLOOKUP(G396,'Legenda Nature'!A:B,2,0),"-")</f>
        <v>Altri debiti: di cui non finanziari</v>
      </c>
      <c r="I396" s="228" t="s">
        <v>346</v>
      </c>
      <c r="J396" s="157" t="str">
        <f>_xlfn.IFNA(+VLOOKUP(I396,'Legenda Destinazioni'!A:B,2,0),"-")</f>
        <v>-</v>
      </c>
      <c r="K396" s="231" t="s">
        <v>1281</v>
      </c>
      <c r="L396" s="26" t="str">
        <f t="shared" si="20"/>
        <v>PD.14a-</v>
      </c>
    </row>
    <row r="397" spans="1:12" x14ac:dyDescent="0.15">
      <c r="A397" s="229" t="s">
        <v>1132</v>
      </c>
      <c r="B397" s="230" t="s">
        <v>1133</v>
      </c>
      <c r="C397" s="231">
        <v>3376.8</v>
      </c>
      <c r="D397" s="231">
        <f t="shared" si="27"/>
        <v>-3376.8</v>
      </c>
      <c r="E397" s="18">
        <f t="shared" si="19"/>
        <v>0</v>
      </c>
      <c r="F397" s="228" t="s">
        <v>192</v>
      </c>
      <c r="G397" s="228" t="s">
        <v>225</v>
      </c>
      <c r="H397" s="157" t="str">
        <f>_xlfn.IFNA(+VLOOKUP(G397,'Legenda Nature'!A:B,2,0),"-")</f>
        <v>Altri debiti: di cui non finanziari</v>
      </c>
      <c r="I397" s="228" t="s">
        <v>346</v>
      </c>
      <c r="J397" s="157" t="str">
        <f>_xlfn.IFNA(+VLOOKUP(I397,'Legenda Destinazioni'!A:B,2,0),"-")</f>
        <v>-</v>
      </c>
      <c r="K397" s="231" t="s">
        <v>1281</v>
      </c>
      <c r="L397" s="26" t="str">
        <f t="shared" si="20"/>
        <v>PD.14a-</v>
      </c>
    </row>
    <row r="398" spans="1:12" x14ac:dyDescent="0.15">
      <c r="A398" s="229" t="s">
        <v>1134</v>
      </c>
      <c r="B398" s="230" t="s">
        <v>1135</v>
      </c>
      <c r="C398" s="231">
        <v>925.59</v>
      </c>
      <c r="D398" s="231">
        <f t="shared" si="27"/>
        <v>-925.59</v>
      </c>
      <c r="E398" s="18">
        <f t="shared" si="19"/>
        <v>0</v>
      </c>
      <c r="F398" s="228" t="s">
        <v>192</v>
      </c>
      <c r="G398" s="228" t="s">
        <v>225</v>
      </c>
      <c r="H398" s="157" t="str">
        <f>_xlfn.IFNA(+VLOOKUP(G398,'Legenda Nature'!A:B,2,0),"-")</f>
        <v>Altri debiti: di cui non finanziari</v>
      </c>
      <c r="I398" s="228" t="s">
        <v>346</v>
      </c>
      <c r="J398" s="157" t="str">
        <f>_xlfn.IFNA(+VLOOKUP(I398,'Legenda Destinazioni'!A:B,2,0),"-")</f>
        <v>-</v>
      </c>
      <c r="K398" s="231" t="s">
        <v>1281</v>
      </c>
      <c r="L398" s="26" t="str">
        <f t="shared" si="20"/>
        <v>PD.14a-</v>
      </c>
    </row>
    <row r="399" spans="1:12" x14ac:dyDescent="0.15">
      <c r="A399" s="229" t="s">
        <v>1136</v>
      </c>
      <c r="B399" s="230" t="s">
        <v>1137</v>
      </c>
      <c r="C399" s="231">
        <v>1880.34</v>
      </c>
      <c r="D399" s="231">
        <f t="shared" si="27"/>
        <v>-1880.34</v>
      </c>
      <c r="E399" s="18">
        <f t="shared" si="19"/>
        <v>0</v>
      </c>
      <c r="F399" s="228" t="s">
        <v>192</v>
      </c>
      <c r="G399" s="228" t="s">
        <v>225</v>
      </c>
      <c r="H399" s="157" t="str">
        <f>_xlfn.IFNA(+VLOOKUP(G399,'Legenda Nature'!A:B,2,0),"-")</f>
        <v>Altri debiti: di cui non finanziari</v>
      </c>
      <c r="I399" s="228" t="s">
        <v>346</v>
      </c>
      <c r="J399" s="157" t="str">
        <f>_xlfn.IFNA(+VLOOKUP(I399,'Legenda Destinazioni'!A:B,2,0),"-")</f>
        <v>-</v>
      </c>
      <c r="K399" s="231" t="s">
        <v>1281</v>
      </c>
      <c r="L399" s="26" t="str">
        <f t="shared" si="20"/>
        <v>PD.14a-</v>
      </c>
    </row>
    <row r="400" spans="1:12" x14ac:dyDescent="0.15">
      <c r="A400" s="229" t="s">
        <v>1138</v>
      </c>
      <c r="B400" s="230" t="s">
        <v>1139</v>
      </c>
      <c r="C400" s="231">
        <v>1339.54</v>
      </c>
      <c r="D400" s="231">
        <f t="shared" si="27"/>
        <v>-1339.54</v>
      </c>
      <c r="E400" s="18">
        <f t="shared" si="19"/>
        <v>0</v>
      </c>
      <c r="F400" s="228" t="s">
        <v>192</v>
      </c>
      <c r="G400" s="228" t="s">
        <v>225</v>
      </c>
      <c r="H400" s="157" t="str">
        <f>_xlfn.IFNA(+VLOOKUP(G400,'Legenda Nature'!A:B,2,0),"-")</f>
        <v>Altri debiti: di cui non finanziari</v>
      </c>
      <c r="I400" s="228" t="s">
        <v>346</v>
      </c>
      <c r="J400" s="157" t="str">
        <f>_xlfn.IFNA(+VLOOKUP(I400,'Legenda Destinazioni'!A:B,2,0),"-")</f>
        <v>-</v>
      </c>
      <c r="K400" s="231" t="s">
        <v>1281</v>
      </c>
      <c r="L400" s="26" t="str">
        <f t="shared" si="20"/>
        <v>PD.14a-</v>
      </c>
    </row>
    <row r="401" spans="1:12" x14ac:dyDescent="0.15">
      <c r="A401" s="229" t="s">
        <v>1140</v>
      </c>
      <c r="B401" s="230" t="s">
        <v>1141</v>
      </c>
      <c r="C401" s="231">
        <v>99.2</v>
      </c>
      <c r="D401" s="231">
        <f t="shared" si="27"/>
        <v>-99.2</v>
      </c>
      <c r="E401" s="18">
        <f t="shared" si="19"/>
        <v>0</v>
      </c>
      <c r="F401" s="228" t="s">
        <v>192</v>
      </c>
      <c r="G401" s="228" t="s">
        <v>225</v>
      </c>
      <c r="H401" s="157" t="str">
        <f>_xlfn.IFNA(+VLOOKUP(G401,'Legenda Nature'!A:B,2,0),"-")</f>
        <v>Altri debiti: di cui non finanziari</v>
      </c>
      <c r="I401" s="228" t="s">
        <v>346</v>
      </c>
      <c r="J401" s="157" t="str">
        <f>_xlfn.IFNA(+VLOOKUP(I401,'Legenda Destinazioni'!A:B,2,0),"-")</f>
        <v>-</v>
      </c>
      <c r="K401" s="231" t="s">
        <v>1281</v>
      </c>
      <c r="L401" s="26" t="str">
        <f t="shared" si="20"/>
        <v>PD.14a-</v>
      </c>
    </row>
    <row r="402" spans="1:12" x14ac:dyDescent="0.15">
      <c r="A402" s="229" t="s">
        <v>1142</v>
      </c>
      <c r="B402" s="230" t="s">
        <v>1143</v>
      </c>
      <c r="C402" s="231">
        <v>4753.88</v>
      </c>
      <c r="D402" s="231">
        <f t="shared" si="27"/>
        <v>-4753.88</v>
      </c>
      <c r="E402" s="18">
        <f t="shared" si="19"/>
        <v>0</v>
      </c>
      <c r="F402" s="228" t="s">
        <v>192</v>
      </c>
      <c r="G402" s="228" t="s">
        <v>225</v>
      </c>
      <c r="H402" s="157" t="str">
        <f>_xlfn.IFNA(+VLOOKUP(G402,'Legenda Nature'!A:B,2,0),"-")</f>
        <v>Altri debiti: di cui non finanziari</v>
      </c>
      <c r="I402" s="228" t="s">
        <v>346</v>
      </c>
      <c r="J402" s="157" t="str">
        <f>_xlfn.IFNA(+VLOOKUP(I402,'Legenda Destinazioni'!A:B,2,0),"-")</f>
        <v>-</v>
      </c>
      <c r="K402" s="231" t="s">
        <v>1281</v>
      </c>
      <c r="L402" s="26" t="str">
        <f t="shared" si="20"/>
        <v>PD.14a-</v>
      </c>
    </row>
    <row r="403" spans="1:12" x14ac:dyDescent="0.15">
      <c r="A403" s="229" t="s">
        <v>1144</v>
      </c>
      <c r="B403" s="230" t="s">
        <v>1145</v>
      </c>
      <c r="C403" s="231">
        <v>10473.19</v>
      </c>
      <c r="D403" s="231">
        <f t="shared" si="27"/>
        <v>-10473.19</v>
      </c>
      <c r="E403" s="18">
        <f t="shared" si="19"/>
        <v>0</v>
      </c>
      <c r="F403" s="228" t="s">
        <v>192</v>
      </c>
      <c r="G403" s="228" t="s">
        <v>225</v>
      </c>
      <c r="H403" s="157" t="str">
        <f>_xlfn.IFNA(+VLOOKUP(G403,'Legenda Nature'!A:B,2,0),"-")</f>
        <v>Altri debiti: di cui non finanziari</v>
      </c>
      <c r="I403" s="228" t="s">
        <v>346</v>
      </c>
      <c r="J403" s="157" t="str">
        <f>_xlfn.IFNA(+VLOOKUP(I403,'Legenda Destinazioni'!A:B,2,0),"-")</f>
        <v>-</v>
      </c>
      <c r="K403" s="231" t="s">
        <v>1281</v>
      </c>
      <c r="L403" s="26" t="str">
        <f t="shared" si="20"/>
        <v>PD.14a-</v>
      </c>
    </row>
    <row r="404" spans="1:12" x14ac:dyDescent="0.15">
      <c r="A404" s="229" t="s">
        <v>1146</v>
      </c>
      <c r="B404" s="230" t="s">
        <v>1147</v>
      </c>
      <c r="C404" s="231">
        <v>10.25</v>
      </c>
      <c r="D404" s="231">
        <f t="shared" si="27"/>
        <v>-10.25</v>
      </c>
      <c r="E404" s="18">
        <f t="shared" si="19"/>
        <v>0</v>
      </c>
      <c r="F404" s="228" t="s">
        <v>192</v>
      </c>
      <c r="G404" s="228" t="s">
        <v>225</v>
      </c>
      <c r="H404" s="157" t="str">
        <f>_xlfn.IFNA(+VLOOKUP(G404,'Legenda Nature'!A:B,2,0),"-")</f>
        <v>Altri debiti: di cui non finanziari</v>
      </c>
      <c r="I404" s="228" t="s">
        <v>346</v>
      </c>
      <c r="J404" s="157" t="str">
        <f>_xlfn.IFNA(+VLOOKUP(I404,'Legenda Destinazioni'!A:B,2,0),"-")</f>
        <v>-</v>
      </c>
      <c r="K404" s="231" t="s">
        <v>1281</v>
      </c>
      <c r="L404" s="26" t="str">
        <f t="shared" si="20"/>
        <v>PD.14a-</v>
      </c>
    </row>
    <row r="405" spans="1:12" x14ac:dyDescent="0.15">
      <c r="A405" s="229" t="s">
        <v>1148</v>
      </c>
      <c r="B405" s="230" t="s">
        <v>1149</v>
      </c>
      <c r="C405" s="231">
        <v>1893.39</v>
      </c>
      <c r="D405" s="231">
        <f t="shared" si="27"/>
        <v>-1893.39</v>
      </c>
      <c r="E405" s="18">
        <f t="shared" si="19"/>
        <v>0</v>
      </c>
      <c r="F405" s="228" t="s">
        <v>192</v>
      </c>
      <c r="G405" s="228" t="s">
        <v>225</v>
      </c>
      <c r="H405" s="157" t="str">
        <f>_xlfn.IFNA(+VLOOKUP(G405,'Legenda Nature'!A:B,2,0),"-")</f>
        <v>Altri debiti: di cui non finanziari</v>
      </c>
      <c r="I405" s="228" t="s">
        <v>346</v>
      </c>
      <c r="J405" s="157" t="str">
        <f>_xlfn.IFNA(+VLOOKUP(I405,'Legenda Destinazioni'!A:B,2,0),"-")</f>
        <v>-</v>
      </c>
      <c r="K405" s="231" t="s">
        <v>1281</v>
      </c>
      <c r="L405" s="26" t="str">
        <f t="shared" si="20"/>
        <v>PD.14a-</v>
      </c>
    </row>
    <row r="406" spans="1:12" x14ac:dyDescent="0.15">
      <c r="A406" s="229" t="s">
        <v>1150</v>
      </c>
      <c r="B406" s="230" t="s">
        <v>1151</v>
      </c>
      <c r="C406" s="231">
        <v>7849.63</v>
      </c>
      <c r="D406" s="231">
        <f t="shared" si="27"/>
        <v>-7849.63</v>
      </c>
      <c r="E406" s="18">
        <f t="shared" si="19"/>
        <v>0</v>
      </c>
      <c r="F406" s="228" t="s">
        <v>192</v>
      </c>
      <c r="G406" s="228" t="s">
        <v>225</v>
      </c>
      <c r="H406" s="157" t="str">
        <f>_xlfn.IFNA(+VLOOKUP(G406,'Legenda Nature'!A:B,2,0),"-")</f>
        <v>Altri debiti: di cui non finanziari</v>
      </c>
      <c r="I406" s="228" t="s">
        <v>346</v>
      </c>
      <c r="J406" s="157" t="str">
        <f>_xlfn.IFNA(+VLOOKUP(I406,'Legenda Destinazioni'!A:B,2,0),"-")</f>
        <v>-</v>
      </c>
      <c r="K406" s="231" t="s">
        <v>1281</v>
      </c>
      <c r="L406" s="26" t="str">
        <f t="shared" si="20"/>
        <v>PD.14a-</v>
      </c>
    </row>
    <row r="407" spans="1:12" x14ac:dyDescent="0.15">
      <c r="A407" s="248" t="s">
        <v>346</v>
      </c>
      <c r="B407" s="249" t="s">
        <v>192</v>
      </c>
      <c r="C407" s="250"/>
      <c r="D407" s="231">
        <f>+SUM($C$391:$C$406)*'Criteri di ripartizione'!C3</f>
        <v>408355.11924851581</v>
      </c>
      <c r="E407" s="18">
        <f t="shared" ref="E407:E415" si="28">+D407+C407</f>
        <v>408355.11924851581</v>
      </c>
      <c r="F407" s="228" t="s">
        <v>192</v>
      </c>
      <c r="G407" s="228" t="s">
        <v>225</v>
      </c>
      <c r="H407" s="157" t="str">
        <f>_xlfn.IFNA(+VLOOKUP(G407,'Legenda Nature'!A:B,2,0),"-")</f>
        <v>Altri debiti: di cui non finanziari</v>
      </c>
      <c r="I407" s="228" t="s">
        <v>309</v>
      </c>
      <c r="J407" s="157" t="str">
        <f>_xlfn.IFNA(+VLOOKUP(I407,'Legenda Destinazioni'!A:B,2,0),"-")</f>
        <v>Impianto trattamento rifiuti Castelceriolo</v>
      </c>
      <c r="K407" s="231" t="s">
        <v>1281</v>
      </c>
      <c r="L407" s="26" t="str">
        <f t="shared" ref="L407:L415" si="29">+G407&amp;I407</f>
        <v>PD.14aATT01</v>
      </c>
    </row>
    <row r="408" spans="1:12" x14ac:dyDescent="0.15">
      <c r="A408" s="248" t="s">
        <v>346</v>
      </c>
      <c r="B408" s="249" t="s">
        <v>192</v>
      </c>
      <c r="C408" s="250"/>
      <c r="D408" s="231">
        <f>+SUM($C$391:$C$406)*'Criteri di ripartizione'!C4</f>
        <v>0</v>
      </c>
      <c r="E408" s="18">
        <f t="shared" si="28"/>
        <v>0</v>
      </c>
      <c r="F408" s="228" t="s">
        <v>192</v>
      </c>
      <c r="G408" s="228" t="s">
        <v>225</v>
      </c>
      <c r="H408" s="157" t="str">
        <f>_xlfn.IFNA(+VLOOKUP(G408,'Legenda Nature'!A:B,2,0),"-")</f>
        <v>Altri debiti: di cui non finanziari</v>
      </c>
      <c r="I408" s="228" t="s">
        <v>310</v>
      </c>
      <c r="J408" s="157" t="str">
        <f>_xlfn.IFNA(+VLOOKUP(I408,'Legenda Destinazioni'!A:B,2,0),"-")</f>
        <v>Gestione post-morten discarica esaurita Castelceriolo</v>
      </c>
      <c r="K408" s="231" t="s">
        <v>1281</v>
      </c>
      <c r="L408" s="26" t="str">
        <f t="shared" si="29"/>
        <v>PD.14aATT02</v>
      </c>
    </row>
    <row r="409" spans="1:12" x14ac:dyDescent="0.15">
      <c r="A409" s="248" t="s">
        <v>346</v>
      </c>
      <c r="B409" s="249" t="s">
        <v>192</v>
      </c>
      <c r="C409" s="250"/>
      <c r="D409" s="231">
        <f>+SUM($C$391:$C$406)*'Criteri di ripartizione'!C5</f>
        <v>1884.2423415199769</v>
      </c>
      <c r="E409" s="18">
        <f t="shared" si="28"/>
        <v>1884.2423415199769</v>
      </c>
      <c r="F409" s="228" t="s">
        <v>192</v>
      </c>
      <c r="G409" s="228" t="s">
        <v>225</v>
      </c>
      <c r="H409" s="157" t="str">
        <f>_xlfn.IFNA(+VLOOKUP(G409,'Legenda Nature'!A:B,2,0),"-")</f>
        <v>Altri debiti: di cui non finanziari</v>
      </c>
      <c r="I409" s="228" t="s">
        <v>311</v>
      </c>
      <c r="J409" s="157" t="str">
        <f>_xlfn.IFNA(+VLOOKUP(I409,'Legenda Destinazioni'!A:B,2,0),"-")</f>
        <v>Gestione discarica esaurita Mugarone</v>
      </c>
      <c r="K409" s="231" t="s">
        <v>1281</v>
      </c>
      <c r="L409" s="26" t="str">
        <f t="shared" si="29"/>
        <v>PD.14aATT03</v>
      </c>
    </row>
    <row r="410" spans="1:12" x14ac:dyDescent="0.15">
      <c r="A410" s="248" t="s">
        <v>346</v>
      </c>
      <c r="B410" s="249" t="s">
        <v>192</v>
      </c>
      <c r="C410" s="250"/>
      <c r="D410" s="231">
        <f>+SUM($C$391:$C$406)*'Criteri di ripartizione'!C6</f>
        <v>53693.059903963585</v>
      </c>
      <c r="E410" s="18">
        <f t="shared" si="28"/>
        <v>53693.059903963585</v>
      </c>
      <c r="F410" s="228" t="s">
        <v>192</v>
      </c>
      <c r="G410" s="228" t="s">
        <v>225</v>
      </c>
      <c r="H410" s="157" t="str">
        <f>_xlfn.IFNA(+VLOOKUP(G410,'Legenda Nature'!A:B,2,0),"-")</f>
        <v>Altri debiti: di cui non finanziari</v>
      </c>
      <c r="I410" s="228" t="s">
        <v>312</v>
      </c>
      <c r="J410" s="157" t="str">
        <f>_xlfn.IFNA(+VLOOKUP(I410,'Legenda Destinazioni'!A:B,2,0),"-")</f>
        <v>Gestione conferimenti discarica di Solero</v>
      </c>
      <c r="K410" s="231" t="s">
        <v>1281</v>
      </c>
      <c r="L410" s="26" t="str">
        <f t="shared" si="29"/>
        <v>PD.14aATT04</v>
      </c>
    </row>
    <row r="411" spans="1:12" x14ac:dyDescent="0.15">
      <c r="A411" s="248" t="s">
        <v>346</v>
      </c>
      <c r="B411" s="249" t="s">
        <v>192</v>
      </c>
      <c r="C411" s="250"/>
      <c r="D411" s="231">
        <f>+SUM($C$391:$C$406)*'Criteri di ripartizione'!C7</f>
        <v>245.96389592723889</v>
      </c>
      <c r="E411" s="18">
        <f t="shared" si="28"/>
        <v>245.96389592723889</v>
      </c>
      <c r="F411" s="228" t="s">
        <v>192</v>
      </c>
      <c r="G411" s="228" t="s">
        <v>225</v>
      </c>
      <c r="H411" s="157" t="str">
        <f>_xlfn.IFNA(+VLOOKUP(G411,'Legenda Nature'!A:B,2,0),"-")</f>
        <v>Altri debiti: di cui non finanziari</v>
      </c>
      <c r="I411" s="228" t="s">
        <v>219</v>
      </c>
      <c r="J411" s="157" t="str">
        <f>_xlfn.IFNA(+VLOOKUP(I411,'Legenda Destinazioni'!A:B,2,0),"-")</f>
        <v>SC Servizi di telecomun.</v>
      </c>
      <c r="K411" s="231" t="s">
        <v>1281</v>
      </c>
      <c r="L411" s="26" t="str">
        <f t="shared" si="29"/>
        <v>PD.14aSCh</v>
      </c>
    </row>
    <row r="412" spans="1:12" x14ac:dyDescent="0.15">
      <c r="A412" s="248" t="s">
        <v>346</v>
      </c>
      <c r="B412" s="249" t="s">
        <v>192</v>
      </c>
      <c r="C412" s="250"/>
      <c r="D412" s="231">
        <f>+SUM($C$391:$C$406)*'Criteri di ripartizione'!C8</f>
        <v>3763.5426279793187</v>
      </c>
      <c r="E412" s="18">
        <f t="shared" si="28"/>
        <v>3763.5426279793187</v>
      </c>
      <c r="F412" s="228" t="s">
        <v>192</v>
      </c>
      <c r="G412" s="228" t="s">
        <v>225</v>
      </c>
      <c r="H412" s="157" t="str">
        <f>_xlfn.IFNA(+VLOOKUP(G412,'Legenda Nature'!A:B,2,0),"-")</f>
        <v>Altri debiti: di cui non finanziari</v>
      </c>
      <c r="I412" s="228" t="s">
        <v>220</v>
      </c>
      <c r="J412" s="157" t="str">
        <f>_xlfn.IFNA(+VLOOKUP(I412,'Legenda Destinazioni'!A:B,2,0),"-")</f>
        <v>SC Servizi amm.vi e finanziari</v>
      </c>
      <c r="K412" s="231" t="s">
        <v>1281</v>
      </c>
      <c r="L412" s="26" t="str">
        <f t="shared" si="29"/>
        <v>PD.14aSCi</v>
      </c>
    </row>
    <row r="413" spans="1:12" x14ac:dyDescent="0.15">
      <c r="A413" s="248" t="s">
        <v>346</v>
      </c>
      <c r="B413" s="249" t="s">
        <v>192</v>
      </c>
      <c r="C413" s="250"/>
      <c r="D413" s="231">
        <f>+SUM($C$391:$C$406)*'Criteri di ripartizione'!C9</f>
        <v>3424.694580837182</v>
      </c>
      <c r="E413" s="18">
        <f t="shared" si="28"/>
        <v>3424.694580837182</v>
      </c>
      <c r="F413" s="228" t="s">
        <v>192</v>
      </c>
      <c r="G413" s="228" t="s">
        <v>225</v>
      </c>
      <c r="H413" s="157" t="str">
        <f>_xlfn.IFNA(+VLOOKUP(G413,'Legenda Nature'!A:B,2,0),"-")</f>
        <v>Altri debiti: di cui non finanziari</v>
      </c>
      <c r="I413" s="228" t="s">
        <v>221</v>
      </c>
      <c r="J413" s="157" t="str">
        <f>_xlfn.IFNA(+VLOOKUP(I413,'Legenda Destinazioni'!A:B,2,0),"-")</f>
        <v>SC Organi legali e societari, alta direzione e staff centrali</v>
      </c>
      <c r="K413" s="231" t="s">
        <v>1281</v>
      </c>
      <c r="L413" s="26" t="str">
        <f t="shared" si="29"/>
        <v>PD.14aSCj</v>
      </c>
    </row>
    <row r="414" spans="1:12" x14ac:dyDescent="0.15">
      <c r="A414" s="248" t="s">
        <v>346</v>
      </c>
      <c r="B414" s="249" t="s">
        <v>192</v>
      </c>
      <c r="C414" s="250"/>
      <c r="D414" s="231">
        <f>+SUM($C$391:$C$406)*'Criteri di ripartizione'!C10</f>
        <v>1809.5699966689951</v>
      </c>
      <c r="E414" s="18">
        <f t="shared" si="28"/>
        <v>1809.5699966689951</v>
      </c>
      <c r="F414" s="228" t="s">
        <v>192</v>
      </c>
      <c r="G414" s="228" t="s">
        <v>225</v>
      </c>
      <c r="H414" s="157" t="str">
        <f>_xlfn.IFNA(+VLOOKUP(G414,'Legenda Nature'!A:B,2,0),"-")</f>
        <v>Altri debiti: di cui non finanziari</v>
      </c>
      <c r="I414" s="228" t="s">
        <v>222</v>
      </c>
      <c r="J414" s="157" t="str">
        <f>_xlfn.IFNA(+VLOOKUP(I414,'Legenda Destinazioni'!A:B,2,0),"-")</f>
        <v>SC Servizi HR</v>
      </c>
      <c r="K414" s="231" t="s">
        <v>1281</v>
      </c>
      <c r="L414" s="26" t="str">
        <f t="shared" si="29"/>
        <v>PD.14aSCk</v>
      </c>
    </row>
    <row r="415" spans="1:12" x14ac:dyDescent="0.15">
      <c r="A415" s="248" t="s">
        <v>346</v>
      </c>
      <c r="B415" s="249" t="s">
        <v>192</v>
      </c>
      <c r="C415" s="250"/>
      <c r="D415" s="231">
        <f>+SUM($C$391:$C$406)*'Criteri di ripartizione'!C11</f>
        <v>398.66740458787723</v>
      </c>
      <c r="E415" s="18">
        <f t="shared" si="28"/>
        <v>398.66740458787723</v>
      </c>
      <c r="F415" s="228" t="s">
        <v>192</v>
      </c>
      <c r="G415" s="228" t="s">
        <v>225</v>
      </c>
      <c r="H415" s="157" t="str">
        <f>_xlfn.IFNA(+VLOOKUP(G415,'Legenda Nature'!A:B,2,0),"-")</f>
        <v>Altri debiti: di cui non finanziari</v>
      </c>
      <c r="I415" s="228" t="s">
        <v>211</v>
      </c>
      <c r="J415" s="157" t="str">
        <f>_xlfn.IFNA(+VLOOKUP(I415,'Legenda Destinazioni'!A:B,2,0),"-")</f>
        <v>FOC Servizi tecnici</v>
      </c>
      <c r="K415" s="231" t="s">
        <v>1281</v>
      </c>
      <c r="L415" s="26" t="str">
        <f t="shared" si="29"/>
        <v>PD.14aFOCc</v>
      </c>
    </row>
    <row r="416" spans="1:12" x14ac:dyDescent="0.15">
      <c r="A416" s="229" t="s">
        <v>1152</v>
      </c>
      <c r="B416" s="230" t="s">
        <v>1153</v>
      </c>
      <c r="C416" s="231">
        <v>3297.26</v>
      </c>
      <c r="D416" s="231"/>
      <c r="E416" s="18">
        <f t="shared" si="19"/>
        <v>3297.26</v>
      </c>
      <c r="F416" s="228" t="s">
        <v>192</v>
      </c>
      <c r="G416" s="228" t="s">
        <v>226</v>
      </c>
      <c r="H416" s="157" t="str">
        <f>_xlfn.IFNA(+VLOOKUP(G416,'Legenda Nature'!A:B,2,0),"-")</f>
        <v>Altri debiti: di cui finanziari</v>
      </c>
      <c r="I416" s="228" t="s">
        <v>223</v>
      </c>
      <c r="J416" s="157" t="str">
        <f>_xlfn.IFNA(+VLOOKUP(I416,'Legenda Destinazioni'!A:B,2,0),"-")</f>
        <v>Valori non attribuibili</v>
      </c>
      <c r="K416" s="231"/>
      <c r="L416" s="26" t="str">
        <f t="shared" si="20"/>
        <v>PD.14bVALNONATT</v>
      </c>
    </row>
    <row r="417" spans="1:12" x14ac:dyDescent="0.15">
      <c r="A417" s="229" t="s">
        <v>1154</v>
      </c>
      <c r="B417" s="230" t="s">
        <v>1155</v>
      </c>
      <c r="C417" s="231">
        <v>1037.6300000000001</v>
      </c>
      <c r="D417" s="231"/>
      <c r="E417" s="18">
        <f t="shared" si="19"/>
        <v>1037.6300000000001</v>
      </c>
      <c r="F417" s="228" t="s">
        <v>192</v>
      </c>
      <c r="G417" s="228" t="s">
        <v>226</v>
      </c>
      <c r="H417" s="157" t="str">
        <f>_xlfn.IFNA(+VLOOKUP(G417,'Legenda Nature'!A:B,2,0),"-")</f>
        <v>Altri debiti: di cui finanziari</v>
      </c>
      <c r="I417" s="228" t="s">
        <v>223</v>
      </c>
      <c r="J417" s="157" t="str">
        <f>_xlfn.IFNA(+VLOOKUP(I417,'Legenda Destinazioni'!A:B,2,0),"-")</f>
        <v>Valori non attribuibili</v>
      </c>
      <c r="K417" s="231"/>
      <c r="L417" s="26" t="str">
        <f t="shared" si="20"/>
        <v>PD.14bVALNONATT</v>
      </c>
    </row>
    <row r="418" spans="1:12" x14ac:dyDescent="0.15">
      <c r="A418" s="229" t="s">
        <v>1156</v>
      </c>
      <c r="B418" s="230" t="s">
        <v>1157</v>
      </c>
      <c r="C418" s="231">
        <v>542529.98</v>
      </c>
      <c r="D418" s="231"/>
      <c r="E418" s="18">
        <f t="shared" si="19"/>
        <v>542529.98</v>
      </c>
      <c r="F418" s="228" t="s">
        <v>389</v>
      </c>
      <c r="G418" s="228" t="s">
        <v>193</v>
      </c>
      <c r="H418" s="157" t="str">
        <f>_xlfn.IFNA(+VLOOKUP(G418,'Legenda Nature'!A:B,2,0),"-")</f>
        <v>Ratei e risconti passivi: di cui non finanziari</v>
      </c>
      <c r="I418" s="228" t="s">
        <v>1272</v>
      </c>
      <c r="J418" s="157" t="str">
        <f>_xlfn.IFNA(+VLOOKUP(I418,'Legenda Destinazioni'!A:B,2,0),"-")</f>
        <v>Impianto trattamento rifiuti Castelceriolo - Mercato</v>
      </c>
      <c r="K418" s="231"/>
      <c r="L418" s="26" t="str">
        <f t="shared" si="20"/>
        <v>PE.aATT01Mer</v>
      </c>
    </row>
    <row r="419" spans="1:12" x14ac:dyDescent="0.15">
      <c r="A419" s="229" t="s">
        <v>1158</v>
      </c>
      <c r="B419" s="230" t="s">
        <v>1159</v>
      </c>
      <c r="C419" s="231">
        <v>24405.66</v>
      </c>
      <c r="D419" s="231"/>
      <c r="E419" s="18">
        <f t="shared" si="19"/>
        <v>24405.66</v>
      </c>
      <c r="F419" s="228" t="s">
        <v>190</v>
      </c>
      <c r="G419" s="228" t="s">
        <v>190</v>
      </c>
      <c r="H419" s="157" t="str">
        <f>_xlfn.IFNA(+VLOOKUP(G419,'Legenda Nature'!A:B,2,0),"-")</f>
        <v>Debiti tributari</v>
      </c>
      <c r="I419" s="228" t="s">
        <v>223</v>
      </c>
      <c r="J419" s="157" t="str">
        <f>_xlfn.IFNA(+VLOOKUP(I419,'Legenda Destinazioni'!A:B,2,0),"-")</f>
        <v>Valori non attribuibili</v>
      </c>
      <c r="K419" s="231"/>
      <c r="L419" s="26" t="str">
        <f t="shared" si="20"/>
        <v>PD.12VALNONATT</v>
      </c>
    </row>
    <row r="420" spans="1:12" x14ac:dyDescent="0.15">
      <c r="A420" s="229" t="s">
        <v>1160</v>
      </c>
      <c r="B420" s="230" t="s">
        <v>1161</v>
      </c>
      <c r="C420" s="231">
        <v>301156.33</v>
      </c>
      <c r="D420" s="231"/>
      <c r="E420" s="18">
        <f t="shared" si="19"/>
        <v>301156.33</v>
      </c>
      <c r="F420" s="228" t="s">
        <v>190</v>
      </c>
      <c r="G420" s="228" t="s">
        <v>190</v>
      </c>
      <c r="H420" s="157" t="str">
        <f>_xlfn.IFNA(+VLOOKUP(G420,'Legenda Nature'!A:B,2,0),"-")</f>
        <v>Debiti tributari</v>
      </c>
      <c r="I420" s="228" t="s">
        <v>223</v>
      </c>
      <c r="J420" s="157" t="str">
        <f>_xlfn.IFNA(+VLOOKUP(I420,'Legenda Destinazioni'!A:B,2,0),"-")</f>
        <v>Valori non attribuibili</v>
      </c>
      <c r="K420" s="231"/>
      <c r="L420" s="26" t="str">
        <f t="shared" si="20"/>
        <v>PD.12VALNONATT</v>
      </c>
    </row>
    <row r="421" spans="1:12" x14ac:dyDescent="0.15">
      <c r="A421" s="229" t="s">
        <v>1162</v>
      </c>
      <c r="B421" s="230" t="s">
        <v>1163</v>
      </c>
      <c r="C421" s="231">
        <v>-306856.81</v>
      </c>
      <c r="D421" s="231"/>
      <c r="E421" s="18">
        <f t="shared" si="19"/>
        <v>-306856.81</v>
      </c>
      <c r="F421" s="228" t="s">
        <v>190</v>
      </c>
      <c r="G421" s="228" t="s">
        <v>190</v>
      </c>
      <c r="H421" s="157" t="str">
        <f>_xlfn.IFNA(+VLOOKUP(G421,'Legenda Nature'!A:B,2,0),"-")</f>
        <v>Debiti tributari</v>
      </c>
      <c r="I421" s="228" t="s">
        <v>223</v>
      </c>
      <c r="J421" s="157" t="str">
        <f>_xlfn.IFNA(+VLOOKUP(I421,'Legenda Destinazioni'!A:B,2,0),"-")</f>
        <v>Valori non attribuibili</v>
      </c>
      <c r="K421" s="231"/>
      <c r="L421" s="26" t="str">
        <f t="shared" si="20"/>
        <v>PD.12VALNONATT</v>
      </c>
    </row>
    <row r="422" spans="1:12" x14ac:dyDescent="0.15">
      <c r="A422" s="229" t="s">
        <v>1164</v>
      </c>
      <c r="B422" s="230" t="s">
        <v>1165</v>
      </c>
      <c r="C422" s="231">
        <v>147401.97</v>
      </c>
      <c r="D422" s="231"/>
      <c r="E422" s="18">
        <f t="shared" ref="E422:E485" si="30">+D422+C422</f>
        <v>147401.97</v>
      </c>
      <c r="F422" s="228" t="s">
        <v>114</v>
      </c>
      <c r="G422" s="228" t="s">
        <v>114</v>
      </c>
      <c r="H422" s="157" t="str">
        <f>_xlfn.IFNA(+VLOOKUP(G422,'Legenda Nature'!A:B,2,0),"-")</f>
        <v>Concessioni, licenze, marchi e diritti simili</v>
      </c>
      <c r="I422" s="228" t="s">
        <v>1272</v>
      </c>
      <c r="J422" s="157" t="str">
        <f>_xlfn.IFNA(+VLOOKUP(I422,'Legenda Destinazioni'!A:B,2,0),"-")</f>
        <v>Impianto trattamento rifiuti Castelceriolo - Mercato</v>
      </c>
      <c r="K422" s="231"/>
      <c r="L422" s="26" t="str">
        <f t="shared" ref="L422:L485" si="31">+G422&amp;I422</f>
        <v>AB.I.4ATT01Mer</v>
      </c>
    </row>
    <row r="423" spans="1:12" x14ac:dyDescent="0.15">
      <c r="A423" s="229" t="s">
        <v>1166</v>
      </c>
      <c r="B423" s="230" t="s">
        <v>1167</v>
      </c>
      <c r="C423" s="231">
        <v>-123656.79</v>
      </c>
      <c r="D423" s="231"/>
      <c r="E423" s="18">
        <f t="shared" si="30"/>
        <v>-123656.79</v>
      </c>
      <c r="F423" s="228" t="s">
        <v>114</v>
      </c>
      <c r="G423" s="228" t="s">
        <v>114</v>
      </c>
      <c r="H423" s="157" t="str">
        <f>_xlfn.IFNA(+VLOOKUP(G423,'Legenda Nature'!A:B,2,0),"-")</f>
        <v>Concessioni, licenze, marchi e diritti simili</v>
      </c>
      <c r="I423" s="228" t="s">
        <v>1272</v>
      </c>
      <c r="J423" s="157" t="str">
        <f>_xlfn.IFNA(+VLOOKUP(I423,'Legenda Destinazioni'!A:B,2,0),"-")</f>
        <v>Impianto trattamento rifiuti Castelceriolo - Mercato</v>
      </c>
      <c r="K423" s="231"/>
      <c r="L423" s="26" t="str">
        <f t="shared" si="31"/>
        <v>AB.I.4ATT01Mer</v>
      </c>
    </row>
    <row r="424" spans="1:12" x14ac:dyDescent="0.15">
      <c r="A424" s="229" t="s">
        <v>1168</v>
      </c>
      <c r="B424" s="230" t="s">
        <v>1169</v>
      </c>
      <c r="C424" s="231">
        <v>4390</v>
      </c>
      <c r="D424" s="231"/>
      <c r="E424" s="18">
        <f t="shared" si="30"/>
        <v>4390</v>
      </c>
      <c r="F424" s="228" t="s">
        <v>117</v>
      </c>
      <c r="G424" s="228" t="s">
        <v>270</v>
      </c>
      <c r="H424" s="157" t="str">
        <f>_xlfn.IFNA(+VLOOKUP(G424,'Legenda Nature'!A:B,2,0),"-")</f>
        <v>Altre Immobilizzazioni: di cui migliorie su altri beni di terzi</v>
      </c>
      <c r="I424" s="228" t="s">
        <v>1272</v>
      </c>
      <c r="J424" s="157" t="str">
        <f>_xlfn.IFNA(+VLOOKUP(I424,'Legenda Destinazioni'!A:B,2,0),"-")</f>
        <v>Impianto trattamento rifiuti Castelceriolo - Mercato</v>
      </c>
      <c r="K424" s="231"/>
      <c r="L424" s="26" t="str">
        <f t="shared" si="31"/>
        <v>AB.I.7bATT01Mer</v>
      </c>
    </row>
    <row r="425" spans="1:12" x14ac:dyDescent="0.15">
      <c r="A425" s="229" t="s">
        <v>1170</v>
      </c>
      <c r="B425" s="230" t="s">
        <v>1171</v>
      </c>
      <c r="C425" s="231">
        <v>33572.25</v>
      </c>
      <c r="D425" s="231"/>
      <c r="E425" s="18">
        <f t="shared" si="30"/>
        <v>33572.25</v>
      </c>
      <c r="F425" s="228" t="s">
        <v>117</v>
      </c>
      <c r="G425" s="228" t="s">
        <v>271</v>
      </c>
      <c r="H425" s="157" t="str">
        <f>_xlfn.IFNA(+VLOOKUP(G425,'Legenda Nature'!A:B,2,0),"-")</f>
        <v>Altre Immobilizzazioni: di cui altre immobilizzazioni</v>
      </c>
      <c r="I425" s="228" t="s">
        <v>1272</v>
      </c>
      <c r="J425" s="157" t="str">
        <f>_xlfn.IFNA(+VLOOKUP(I425,'Legenda Destinazioni'!A:B,2,0),"-")</f>
        <v>Impianto trattamento rifiuti Castelceriolo - Mercato</v>
      </c>
      <c r="K425" s="231"/>
      <c r="L425" s="26" t="str">
        <f t="shared" si="31"/>
        <v>AB.I.7cATT01Mer</v>
      </c>
    </row>
    <row r="426" spans="1:12" x14ac:dyDescent="0.15">
      <c r="A426" s="229" t="s">
        <v>1172</v>
      </c>
      <c r="B426" s="230" t="s">
        <v>1173</v>
      </c>
      <c r="C426" s="231">
        <v>1046764.79</v>
      </c>
      <c r="D426" s="231"/>
      <c r="E426" s="18">
        <f t="shared" si="30"/>
        <v>1046764.79</v>
      </c>
      <c r="F426" s="228" t="s">
        <v>119</v>
      </c>
      <c r="G426" s="228" t="s">
        <v>119</v>
      </c>
      <c r="H426" s="157" t="str">
        <f>_xlfn.IFNA(+VLOOKUP(G426,'Legenda Nature'!A:B,2,0),"-")</f>
        <v>Terreni e fabbricati</v>
      </c>
      <c r="I426" s="228" t="s">
        <v>1272</v>
      </c>
      <c r="J426" s="157" t="str">
        <f>_xlfn.IFNA(+VLOOKUP(I426,'Legenda Destinazioni'!A:B,2,0),"-")</f>
        <v>Impianto trattamento rifiuti Castelceriolo - Mercato</v>
      </c>
      <c r="K426" s="231"/>
      <c r="L426" s="26" t="str">
        <f t="shared" si="31"/>
        <v>AB.II.1ATT01Mer</v>
      </c>
    </row>
    <row r="427" spans="1:12" x14ac:dyDescent="0.15">
      <c r="A427" s="229" t="s">
        <v>1174</v>
      </c>
      <c r="B427" s="230" t="s">
        <v>1175</v>
      </c>
      <c r="C427" s="231">
        <v>216980.94</v>
      </c>
      <c r="D427" s="231"/>
      <c r="E427" s="18">
        <f t="shared" si="30"/>
        <v>216980.94</v>
      </c>
      <c r="F427" s="228" t="s">
        <v>119</v>
      </c>
      <c r="G427" s="228" t="s">
        <v>119</v>
      </c>
      <c r="H427" s="157" t="str">
        <f>_xlfn.IFNA(+VLOOKUP(G427,'Legenda Nature'!A:B,2,0),"-")</f>
        <v>Terreni e fabbricati</v>
      </c>
      <c r="I427" s="228" t="s">
        <v>1277</v>
      </c>
      <c r="J427" s="157" t="str">
        <f>_xlfn.IFNA(+VLOOKUP(I427,'Legenda Destinazioni'!A:B,2,0),"-")</f>
        <v>Gestione conferimenti discarica di Solero - Mercato</v>
      </c>
      <c r="K427" s="231"/>
      <c r="L427" s="26" t="str">
        <f t="shared" si="31"/>
        <v>AB.II.1ATT04Mer</v>
      </c>
    </row>
    <row r="428" spans="1:12" x14ac:dyDescent="0.15">
      <c r="A428" s="229" t="s">
        <v>1176</v>
      </c>
      <c r="B428" s="230" t="s">
        <v>1177</v>
      </c>
      <c r="C428" s="231">
        <v>4279316.2699999996</v>
      </c>
      <c r="D428" s="231"/>
      <c r="E428" s="18">
        <f t="shared" si="30"/>
        <v>4279316.2699999996</v>
      </c>
      <c r="F428" s="228" t="s">
        <v>119</v>
      </c>
      <c r="G428" s="228" t="s">
        <v>119</v>
      </c>
      <c r="H428" s="157" t="str">
        <f>_xlfn.IFNA(+VLOOKUP(G428,'Legenda Nature'!A:B,2,0),"-")</f>
        <v>Terreni e fabbricati</v>
      </c>
      <c r="I428" s="228" t="s">
        <v>1272</v>
      </c>
      <c r="J428" s="157" t="str">
        <f>_xlfn.IFNA(+VLOOKUP(I428,'Legenda Destinazioni'!A:B,2,0),"-")</f>
        <v>Impianto trattamento rifiuti Castelceriolo - Mercato</v>
      </c>
      <c r="K428" s="231"/>
      <c r="L428" s="26" t="str">
        <f t="shared" si="31"/>
        <v>AB.II.1ATT01Mer</v>
      </c>
    </row>
    <row r="429" spans="1:12" x14ac:dyDescent="0.15">
      <c r="A429" s="229" t="s">
        <v>1178</v>
      </c>
      <c r="B429" s="230" t="s">
        <v>1179</v>
      </c>
      <c r="C429" s="231">
        <v>-1984580.51</v>
      </c>
      <c r="D429" s="231"/>
      <c r="E429" s="18">
        <f t="shared" si="30"/>
        <v>-1984580.51</v>
      </c>
      <c r="F429" s="228" t="s">
        <v>119</v>
      </c>
      <c r="G429" s="228" t="s">
        <v>119</v>
      </c>
      <c r="H429" s="157" t="str">
        <f>_xlfn.IFNA(+VLOOKUP(G429,'Legenda Nature'!A:B,2,0),"-")</f>
        <v>Terreni e fabbricati</v>
      </c>
      <c r="I429" s="228" t="s">
        <v>1272</v>
      </c>
      <c r="J429" s="157" t="str">
        <f>_xlfn.IFNA(+VLOOKUP(I429,'Legenda Destinazioni'!A:B,2,0),"-")</f>
        <v>Impianto trattamento rifiuti Castelceriolo - Mercato</v>
      </c>
      <c r="K429" s="231"/>
      <c r="L429" s="26" t="str">
        <f t="shared" si="31"/>
        <v>AB.II.1ATT01Mer</v>
      </c>
    </row>
    <row r="430" spans="1:12" x14ac:dyDescent="0.15">
      <c r="A430" s="229" t="s">
        <v>1180</v>
      </c>
      <c r="B430" s="230" t="s">
        <v>1181</v>
      </c>
      <c r="C430" s="231">
        <v>259368.58</v>
      </c>
      <c r="D430" s="231"/>
      <c r="E430" s="18">
        <f t="shared" si="30"/>
        <v>259368.58</v>
      </c>
      <c r="F430" s="228" t="s">
        <v>119</v>
      </c>
      <c r="G430" s="228" t="s">
        <v>119</v>
      </c>
      <c r="H430" s="157" t="str">
        <f>_xlfn.IFNA(+VLOOKUP(G430,'Legenda Nature'!A:B,2,0),"-")</f>
        <v>Terreni e fabbricati</v>
      </c>
      <c r="I430" s="228" t="s">
        <v>1272</v>
      </c>
      <c r="J430" s="157" t="str">
        <f>_xlfn.IFNA(+VLOOKUP(I430,'Legenda Destinazioni'!A:B,2,0),"-")</f>
        <v>Impianto trattamento rifiuti Castelceriolo - Mercato</v>
      </c>
      <c r="K430" s="231"/>
      <c r="L430" s="26" t="str">
        <f t="shared" si="31"/>
        <v>AB.II.1ATT01Mer</v>
      </c>
    </row>
    <row r="431" spans="1:12" x14ac:dyDescent="0.15">
      <c r="A431" s="229" t="s">
        <v>1182</v>
      </c>
      <c r="B431" s="230" t="s">
        <v>1183</v>
      </c>
      <c r="C431" s="231">
        <v>-218209.92000000001</v>
      </c>
      <c r="D431" s="231"/>
      <c r="E431" s="18">
        <f t="shared" si="30"/>
        <v>-218209.92000000001</v>
      </c>
      <c r="F431" s="228" t="s">
        <v>119</v>
      </c>
      <c r="G431" s="228" t="s">
        <v>119</v>
      </c>
      <c r="H431" s="157" t="str">
        <f>_xlfn.IFNA(+VLOOKUP(G431,'Legenda Nature'!A:B,2,0),"-")</f>
        <v>Terreni e fabbricati</v>
      </c>
      <c r="I431" s="228" t="s">
        <v>1272</v>
      </c>
      <c r="J431" s="157" t="str">
        <f>_xlfn.IFNA(+VLOOKUP(I431,'Legenda Destinazioni'!A:B,2,0),"-")</f>
        <v>Impianto trattamento rifiuti Castelceriolo - Mercato</v>
      </c>
      <c r="K431" s="231"/>
      <c r="L431" s="26" t="str">
        <f t="shared" si="31"/>
        <v>AB.II.1ATT01Mer</v>
      </c>
    </row>
    <row r="432" spans="1:12" x14ac:dyDescent="0.15">
      <c r="A432" s="229" t="s">
        <v>1184</v>
      </c>
      <c r="B432" s="230" t="s">
        <v>1185</v>
      </c>
      <c r="C432" s="231">
        <v>2335634.5699999998</v>
      </c>
      <c r="D432" s="231"/>
      <c r="E432" s="18">
        <f t="shared" si="30"/>
        <v>2335634.5699999998</v>
      </c>
      <c r="F432" s="228" t="s">
        <v>119</v>
      </c>
      <c r="G432" s="228" t="s">
        <v>119</v>
      </c>
      <c r="H432" s="157" t="str">
        <f>_xlfn.IFNA(+VLOOKUP(G432,'Legenda Nature'!A:B,2,0),"-")</f>
        <v>Terreni e fabbricati</v>
      </c>
      <c r="I432" s="228" t="s">
        <v>1272</v>
      </c>
      <c r="J432" s="157" t="str">
        <f>_xlfn.IFNA(+VLOOKUP(I432,'Legenda Destinazioni'!A:B,2,0),"-")</f>
        <v>Impianto trattamento rifiuti Castelceriolo - Mercato</v>
      </c>
      <c r="K432" s="231"/>
      <c r="L432" s="26" t="str">
        <f t="shared" si="31"/>
        <v>AB.II.1ATT01Mer</v>
      </c>
    </row>
    <row r="433" spans="1:12" x14ac:dyDescent="0.15">
      <c r="A433" s="229" t="s">
        <v>1186</v>
      </c>
      <c r="B433" s="230" t="s">
        <v>1187</v>
      </c>
      <c r="C433" s="231">
        <v>-1130755.3700000001</v>
      </c>
      <c r="D433" s="231"/>
      <c r="E433" s="18">
        <f t="shared" si="30"/>
        <v>-1130755.3700000001</v>
      </c>
      <c r="F433" s="228" t="s">
        <v>119</v>
      </c>
      <c r="G433" s="228" t="s">
        <v>119</v>
      </c>
      <c r="H433" s="157" t="str">
        <f>_xlfn.IFNA(+VLOOKUP(G433,'Legenda Nature'!A:B,2,0),"-")</f>
        <v>Terreni e fabbricati</v>
      </c>
      <c r="I433" s="228" t="s">
        <v>1272</v>
      </c>
      <c r="J433" s="157" t="str">
        <f>_xlfn.IFNA(+VLOOKUP(I433,'Legenda Destinazioni'!A:B,2,0),"-")</f>
        <v>Impianto trattamento rifiuti Castelceriolo - Mercato</v>
      </c>
      <c r="K433" s="231"/>
      <c r="L433" s="26" t="str">
        <f t="shared" si="31"/>
        <v>AB.II.1ATT01Mer</v>
      </c>
    </row>
    <row r="434" spans="1:12" x14ac:dyDescent="0.15">
      <c r="A434" s="229" t="s">
        <v>1188</v>
      </c>
      <c r="B434" s="230" t="s">
        <v>1189</v>
      </c>
      <c r="C434" s="231">
        <v>12101198.550000001</v>
      </c>
      <c r="D434" s="231">
        <f>-C434</f>
        <v>-12101198.550000001</v>
      </c>
      <c r="E434" s="18">
        <f t="shared" si="30"/>
        <v>0</v>
      </c>
      <c r="F434" s="228" t="s">
        <v>120</v>
      </c>
      <c r="G434" s="228" t="s">
        <v>120</v>
      </c>
      <c r="H434" s="157" t="str">
        <f>_xlfn.IFNA(+VLOOKUP(G434,'Legenda Nature'!A:B,2,0),"-")</f>
        <v>Impianti e macchinario</v>
      </c>
      <c r="I434" s="228" t="s">
        <v>346</v>
      </c>
      <c r="J434" s="157" t="str">
        <f>_xlfn.IFNA(+VLOOKUP(I434,'Legenda Destinazioni'!A:B,2,0),"-")</f>
        <v>-</v>
      </c>
      <c r="K434" s="231"/>
      <c r="L434" s="26" t="str">
        <f t="shared" si="31"/>
        <v>AB.II.2-</v>
      </c>
    </row>
    <row r="435" spans="1:12" x14ac:dyDescent="0.15">
      <c r="A435" s="229" t="s">
        <v>1190</v>
      </c>
      <c r="B435" s="230" t="s">
        <v>1191</v>
      </c>
      <c r="C435" s="231">
        <v>-10503797.189999999</v>
      </c>
      <c r="D435" s="231">
        <f>-C435</f>
        <v>10503797.189999999</v>
      </c>
      <c r="E435" s="18">
        <f t="shared" si="30"/>
        <v>0</v>
      </c>
      <c r="F435" s="228" t="s">
        <v>120</v>
      </c>
      <c r="G435" s="228" t="s">
        <v>120</v>
      </c>
      <c r="H435" s="157" t="str">
        <f>_xlfn.IFNA(+VLOOKUP(G435,'Legenda Nature'!A:B,2,0),"-")</f>
        <v>Impianti e macchinario</v>
      </c>
      <c r="I435" s="228" t="s">
        <v>346</v>
      </c>
      <c r="J435" s="157" t="str">
        <f>_xlfn.IFNA(+VLOOKUP(I435,'Legenda Destinazioni'!A:B,2,0),"-")</f>
        <v>-</v>
      </c>
      <c r="K435" s="231"/>
      <c r="L435" s="26" t="str">
        <f t="shared" si="31"/>
        <v>AB.II.2-</v>
      </c>
    </row>
    <row r="436" spans="1:12" x14ac:dyDescent="0.15">
      <c r="A436" s="248" t="s">
        <v>1188</v>
      </c>
      <c r="B436" s="249" t="s">
        <v>1189</v>
      </c>
      <c r="C436" s="250"/>
      <c r="D436" s="250">
        <v>118027</v>
      </c>
      <c r="E436" s="18">
        <f t="shared" si="30"/>
        <v>118027</v>
      </c>
      <c r="F436" s="228" t="s">
        <v>120</v>
      </c>
      <c r="G436" s="228" t="s">
        <v>120</v>
      </c>
      <c r="H436" s="157" t="str">
        <f>_xlfn.IFNA(+VLOOKUP(G436,'Legenda Nature'!A:B,2,0),"-")</f>
        <v>Impianti e macchinario</v>
      </c>
      <c r="I436" s="228" t="s">
        <v>1278</v>
      </c>
      <c r="J436" s="157" t="str">
        <f>_xlfn.IFNA(+VLOOKUP(I436,'Legenda Destinazioni'!A:B,2,0),"-")</f>
        <v>Gestione discarica esaurita Mugarone - Mercato</v>
      </c>
      <c r="K436" s="231"/>
      <c r="L436" s="26" t="str">
        <f t="shared" si="31"/>
        <v>AB.II.2ATT03Mer</v>
      </c>
    </row>
    <row r="437" spans="1:12" x14ac:dyDescent="0.15">
      <c r="A437" s="248" t="s">
        <v>1190</v>
      </c>
      <c r="B437" s="249" t="s">
        <v>1191</v>
      </c>
      <c r="C437" s="250"/>
      <c r="D437" s="250">
        <v>-94444.4</v>
      </c>
      <c r="E437" s="18">
        <f t="shared" si="30"/>
        <v>-94444.4</v>
      </c>
      <c r="F437" s="228" t="s">
        <v>120</v>
      </c>
      <c r="G437" s="228" t="s">
        <v>120</v>
      </c>
      <c r="H437" s="157" t="str">
        <f>_xlfn.IFNA(+VLOOKUP(G437,'Legenda Nature'!A:B,2,0),"-")</f>
        <v>Impianti e macchinario</v>
      </c>
      <c r="I437" s="228" t="s">
        <v>1278</v>
      </c>
      <c r="J437" s="157" t="str">
        <f>_xlfn.IFNA(+VLOOKUP(I437,'Legenda Destinazioni'!A:B,2,0),"-")</f>
        <v>Gestione discarica esaurita Mugarone - Mercato</v>
      </c>
      <c r="K437" s="231"/>
      <c r="L437" s="26" t="str">
        <f t="shared" si="31"/>
        <v>AB.II.2ATT03Mer</v>
      </c>
    </row>
    <row r="438" spans="1:12" x14ac:dyDescent="0.15">
      <c r="A438" s="248" t="s">
        <v>1188</v>
      </c>
      <c r="B438" s="249" t="s">
        <v>1189</v>
      </c>
      <c r="C438" s="250"/>
      <c r="D438" s="250">
        <f>154892.56-230</f>
        <v>154662.56</v>
      </c>
      <c r="E438" s="18">
        <f t="shared" si="30"/>
        <v>154662.56</v>
      </c>
      <c r="F438" s="228" t="s">
        <v>120</v>
      </c>
      <c r="G438" s="228" t="s">
        <v>120</v>
      </c>
      <c r="H438" s="157" t="str">
        <f>_xlfn.IFNA(+VLOOKUP(G438,'Legenda Nature'!A:B,2,0),"-")</f>
        <v>Impianti e macchinario</v>
      </c>
      <c r="I438" s="228" t="s">
        <v>1277</v>
      </c>
      <c r="J438" s="157" t="str">
        <f>_xlfn.IFNA(+VLOOKUP(I438,'Legenda Destinazioni'!A:B,2,0),"-")</f>
        <v>Gestione conferimenti discarica di Solero - Mercato</v>
      </c>
      <c r="K438" s="231"/>
      <c r="L438" s="26" t="str">
        <f t="shared" si="31"/>
        <v>AB.II.2ATT04Mer</v>
      </c>
    </row>
    <row r="439" spans="1:12" x14ac:dyDescent="0.15">
      <c r="A439" s="248" t="s">
        <v>1190</v>
      </c>
      <c r="B439" s="249" t="s">
        <v>1191</v>
      </c>
      <c r="C439" s="250"/>
      <c r="D439" s="250">
        <v>-53789.75</v>
      </c>
      <c r="E439" s="18">
        <f t="shared" si="30"/>
        <v>-53789.75</v>
      </c>
      <c r="F439" s="228" t="s">
        <v>120</v>
      </c>
      <c r="G439" s="228" t="s">
        <v>120</v>
      </c>
      <c r="H439" s="157" t="str">
        <f>_xlfn.IFNA(+VLOOKUP(G439,'Legenda Nature'!A:B,2,0),"-")</f>
        <v>Impianti e macchinario</v>
      </c>
      <c r="I439" s="228" t="s">
        <v>1277</v>
      </c>
      <c r="J439" s="157" t="str">
        <f>_xlfn.IFNA(+VLOOKUP(I439,'Legenda Destinazioni'!A:B,2,0),"-")</f>
        <v>Gestione conferimenti discarica di Solero - Mercato</v>
      </c>
      <c r="K439" s="231"/>
      <c r="L439" s="26" t="str">
        <f t="shared" si="31"/>
        <v>AB.II.2ATT04Mer</v>
      </c>
    </row>
    <row r="440" spans="1:12" x14ac:dyDescent="0.15">
      <c r="A440" s="248" t="s">
        <v>1188</v>
      </c>
      <c r="B440" s="249" t="s">
        <v>1189</v>
      </c>
      <c r="C440" s="250"/>
      <c r="D440" s="250">
        <f>11828508.99</f>
        <v>11828508.99</v>
      </c>
      <c r="E440" s="18">
        <f t="shared" si="30"/>
        <v>11828508.99</v>
      </c>
      <c r="F440" s="228" t="s">
        <v>120</v>
      </c>
      <c r="G440" s="228" t="s">
        <v>120</v>
      </c>
      <c r="H440" s="157" t="str">
        <f>_xlfn.IFNA(+VLOOKUP(G440,'Legenda Nature'!A:B,2,0),"-")</f>
        <v>Impianti e macchinario</v>
      </c>
      <c r="I440" s="228" t="s">
        <v>1272</v>
      </c>
      <c r="J440" s="157" t="str">
        <f>_xlfn.IFNA(+VLOOKUP(I440,'Legenda Destinazioni'!A:B,2,0),"-")</f>
        <v>Impianto trattamento rifiuti Castelceriolo - Mercato</v>
      </c>
      <c r="K440" s="231"/>
      <c r="L440" s="26" t="str">
        <f t="shared" si="31"/>
        <v>AB.II.2ATT01Mer</v>
      </c>
    </row>
    <row r="441" spans="1:12" x14ac:dyDescent="0.15">
      <c r="A441" s="248" t="s">
        <v>1190</v>
      </c>
      <c r="B441" s="249" t="s">
        <v>1191</v>
      </c>
      <c r="C441" s="250"/>
      <c r="D441" s="250">
        <f>C435-D437-D439</f>
        <v>-10355563.039999999</v>
      </c>
      <c r="E441" s="18">
        <f t="shared" si="30"/>
        <v>-10355563.039999999</v>
      </c>
      <c r="F441" s="228" t="s">
        <v>120</v>
      </c>
      <c r="G441" s="228" t="s">
        <v>120</v>
      </c>
      <c r="H441" s="157" t="str">
        <f>_xlfn.IFNA(+VLOOKUP(G441,'Legenda Nature'!A:B,2,0),"-")</f>
        <v>Impianti e macchinario</v>
      </c>
      <c r="I441" s="228" t="s">
        <v>1272</v>
      </c>
      <c r="J441" s="157" t="str">
        <f>_xlfn.IFNA(+VLOOKUP(I441,'Legenda Destinazioni'!A:B,2,0),"-")</f>
        <v>Impianto trattamento rifiuti Castelceriolo - Mercato</v>
      </c>
      <c r="K441" s="231"/>
      <c r="L441" s="26" t="str">
        <f t="shared" si="31"/>
        <v>AB.II.2ATT01Mer</v>
      </c>
    </row>
    <row r="442" spans="1:12" x14ac:dyDescent="0.15">
      <c r="A442" s="229" t="s">
        <v>1192</v>
      </c>
      <c r="B442" s="230" t="s">
        <v>1193</v>
      </c>
      <c r="C442" s="231">
        <v>90129.59</v>
      </c>
      <c r="D442" s="231"/>
      <c r="E442" s="18">
        <f t="shared" si="30"/>
        <v>90129.59</v>
      </c>
      <c r="F442" s="228" t="s">
        <v>121</v>
      </c>
      <c r="G442" s="228" t="s">
        <v>121</v>
      </c>
      <c r="H442" s="157" t="str">
        <f>_xlfn.IFNA(+VLOOKUP(G442,'Legenda Nature'!A:B,2,0),"-")</f>
        <v>Attrezzature industriali e commerciali</v>
      </c>
      <c r="I442" s="228" t="s">
        <v>1272</v>
      </c>
      <c r="J442" s="157" t="str">
        <f>_xlfn.IFNA(+VLOOKUP(I442,'Legenda Destinazioni'!A:B,2,0),"-")</f>
        <v>Impianto trattamento rifiuti Castelceriolo - Mercato</v>
      </c>
      <c r="K442" s="231"/>
      <c r="L442" s="26" t="str">
        <f t="shared" si="31"/>
        <v>AB.II.3ATT01Mer</v>
      </c>
    </row>
    <row r="443" spans="1:12" x14ac:dyDescent="0.15">
      <c r="A443" s="229" t="s">
        <v>1194</v>
      </c>
      <c r="B443" s="230" t="s">
        <v>1195</v>
      </c>
      <c r="C443" s="231">
        <v>-60139.43</v>
      </c>
      <c r="D443" s="231"/>
      <c r="E443" s="18">
        <f t="shared" si="30"/>
        <v>-60139.43</v>
      </c>
      <c r="F443" s="228" t="s">
        <v>121</v>
      </c>
      <c r="G443" s="228" t="s">
        <v>121</v>
      </c>
      <c r="H443" s="157" t="str">
        <f>_xlfn.IFNA(+VLOOKUP(G443,'Legenda Nature'!A:B,2,0),"-")</f>
        <v>Attrezzature industriali e commerciali</v>
      </c>
      <c r="I443" s="228" t="s">
        <v>1272</v>
      </c>
      <c r="J443" s="157" t="str">
        <f>_xlfn.IFNA(+VLOOKUP(I443,'Legenda Destinazioni'!A:B,2,0),"-")</f>
        <v>Impianto trattamento rifiuti Castelceriolo - Mercato</v>
      </c>
      <c r="K443" s="231"/>
      <c r="L443" s="26" t="str">
        <f t="shared" si="31"/>
        <v>AB.II.3ATT01Mer</v>
      </c>
    </row>
    <row r="444" spans="1:12" x14ac:dyDescent="0.15">
      <c r="A444" s="229" t="s">
        <v>1196</v>
      </c>
      <c r="B444" s="230" t="s">
        <v>1197</v>
      </c>
      <c r="C444" s="231">
        <v>1284112.97</v>
      </c>
      <c r="D444" s="231">
        <f>-C444</f>
        <v>-1284112.97</v>
      </c>
      <c r="E444" s="18">
        <f t="shared" si="30"/>
        <v>0</v>
      </c>
      <c r="F444" s="228" t="s">
        <v>121</v>
      </c>
      <c r="G444" s="228" t="s">
        <v>121</v>
      </c>
      <c r="H444" s="157" t="str">
        <f>_xlfn.IFNA(+VLOOKUP(G444,'Legenda Nature'!A:B,2,0),"-")</f>
        <v>Attrezzature industriali e commerciali</v>
      </c>
      <c r="I444" s="228" t="s">
        <v>346</v>
      </c>
      <c r="J444" s="157" t="str">
        <f>_xlfn.IFNA(+VLOOKUP(I444,'Legenda Destinazioni'!A:B,2,0),"-")</f>
        <v>-</v>
      </c>
      <c r="K444" s="231"/>
      <c r="L444" s="26" t="str">
        <f t="shared" si="31"/>
        <v>AB.II.3-</v>
      </c>
    </row>
    <row r="445" spans="1:12" x14ac:dyDescent="0.15">
      <c r="A445" s="229" t="s">
        <v>1198</v>
      </c>
      <c r="B445" s="230" t="s">
        <v>1199</v>
      </c>
      <c r="C445" s="231">
        <v>-349719.87</v>
      </c>
      <c r="D445" s="231">
        <f>-C445</f>
        <v>349719.87</v>
      </c>
      <c r="E445" s="18">
        <f t="shared" si="30"/>
        <v>0</v>
      </c>
      <c r="F445" s="228" t="s">
        <v>121</v>
      </c>
      <c r="G445" s="228" t="s">
        <v>121</v>
      </c>
      <c r="H445" s="157" t="str">
        <f>_xlfn.IFNA(+VLOOKUP(G445,'Legenda Nature'!A:B,2,0),"-")</f>
        <v>Attrezzature industriali e commerciali</v>
      </c>
      <c r="I445" s="228" t="s">
        <v>346</v>
      </c>
      <c r="J445" s="157" t="str">
        <f>_xlfn.IFNA(+VLOOKUP(I445,'Legenda Destinazioni'!A:B,2,0),"-")</f>
        <v>-</v>
      </c>
      <c r="K445" s="231"/>
      <c r="L445" s="26" t="str">
        <f t="shared" si="31"/>
        <v>AB.II.3-</v>
      </c>
    </row>
    <row r="446" spans="1:12" x14ac:dyDescent="0.15">
      <c r="A446" s="248" t="s">
        <v>1196</v>
      </c>
      <c r="B446" s="249" t="s">
        <v>1197</v>
      </c>
      <c r="C446" s="250"/>
      <c r="D446" s="250">
        <v>65800</v>
      </c>
      <c r="E446" s="18">
        <f t="shared" si="30"/>
        <v>65800</v>
      </c>
      <c r="F446" s="228" t="s">
        <v>121</v>
      </c>
      <c r="G446" s="228" t="s">
        <v>121</v>
      </c>
      <c r="H446" s="157" t="str">
        <f>_xlfn.IFNA(+VLOOKUP(G446,'Legenda Nature'!A:B,2,0),"-")</f>
        <v>Attrezzature industriali e commerciali</v>
      </c>
      <c r="I446" s="228" t="s">
        <v>1277</v>
      </c>
      <c r="J446" s="157" t="str">
        <f>_xlfn.IFNA(+VLOOKUP(I446,'Legenda Destinazioni'!A:B,2,0),"-")</f>
        <v>Gestione conferimenti discarica di Solero - Mercato</v>
      </c>
      <c r="K446" s="231"/>
      <c r="L446" s="26" t="str">
        <f t="shared" si="31"/>
        <v>AB.II.3ATT04Mer</v>
      </c>
    </row>
    <row r="447" spans="1:12" x14ac:dyDescent="0.15">
      <c r="A447" s="248" t="s">
        <v>1198</v>
      </c>
      <c r="B447" s="249" t="s">
        <v>1199</v>
      </c>
      <c r="C447" s="250"/>
      <c r="D447" s="250">
        <v>-6580</v>
      </c>
      <c r="E447" s="18">
        <f t="shared" si="30"/>
        <v>-6580</v>
      </c>
      <c r="F447" s="228" t="s">
        <v>121</v>
      </c>
      <c r="G447" s="228" t="s">
        <v>121</v>
      </c>
      <c r="H447" s="157" t="str">
        <f>_xlfn.IFNA(+VLOOKUP(G447,'Legenda Nature'!A:B,2,0),"-")</f>
        <v>Attrezzature industriali e commerciali</v>
      </c>
      <c r="I447" s="228" t="s">
        <v>1277</v>
      </c>
      <c r="J447" s="157" t="str">
        <f>_xlfn.IFNA(+VLOOKUP(I447,'Legenda Destinazioni'!A:B,2,0),"-")</f>
        <v>Gestione conferimenti discarica di Solero - Mercato</v>
      </c>
      <c r="K447" s="231"/>
      <c r="L447" s="26" t="str">
        <f t="shared" si="31"/>
        <v>AB.II.3ATT04Mer</v>
      </c>
    </row>
    <row r="448" spans="1:12" x14ac:dyDescent="0.15">
      <c r="A448" s="248" t="s">
        <v>1196</v>
      </c>
      <c r="B448" s="249" t="s">
        <v>1197</v>
      </c>
      <c r="C448" s="250"/>
      <c r="D448" s="250">
        <f>C444-D446</f>
        <v>1218312.97</v>
      </c>
      <c r="E448" s="18">
        <f t="shared" si="30"/>
        <v>1218312.97</v>
      </c>
      <c r="F448" s="228" t="s">
        <v>121</v>
      </c>
      <c r="G448" s="228" t="s">
        <v>121</v>
      </c>
      <c r="H448" s="157" t="str">
        <f>_xlfn.IFNA(+VLOOKUP(G448,'Legenda Nature'!A:B,2,0),"-")</f>
        <v>Attrezzature industriali e commerciali</v>
      </c>
      <c r="I448" s="228" t="s">
        <v>1272</v>
      </c>
      <c r="J448" s="157" t="str">
        <f>_xlfn.IFNA(+VLOOKUP(I448,'Legenda Destinazioni'!A:B,2,0),"-")</f>
        <v>Impianto trattamento rifiuti Castelceriolo - Mercato</v>
      </c>
      <c r="K448" s="231"/>
      <c r="L448" s="26" t="str">
        <f t="shared" si="31"/>
        <v>AB.II.3ATT01Mer</v>
      </c>
    </row>
    <row r="449" spans="1:12" x14ac:dyDescent="0.15">
      <c r="A449" s="248" t="s">
        <v>1198</v>
      </c>
      <c r="B449" s="249" t="s">
        <v>1199</v>
      </c>
      <c r="C449" s="250"/>
      <c r="D449" s="250">
        <f>C445-D447</f>
        <v>-343139.87</v>
      </c>
      <c r="E449" s="18">
        <f t="shared" si="30"/>
        <v>-343139.87</v>
      </c>
      <c r="F449" s="228" t="s">
        <v>121</v>
      </c>
      <c r="G449" s="228" t="s">
        <v>121</v>
      </c>
      <c r="H449" s="157" t="str">
        <f>_xlfn.IFNA(+VLOOKUP(G449,'Legenda Nature'!A:B,2,0),"-")</f>
        <v>Attrezzature industriali e commerciali</v>
      </c>
      <c r="I449" s="228" t="s">
        <v>1272</v>
      </c>
      <c r="J449" s="157" t="str">
        <f>_xlfn.IFNA(+VLOOKUP(I449,'Legenda Destinazioni'!A:B,2,0),"-")</f>
        <v>Impianto trattamento rifiuti Castelceriolo - Mercato</v>
      </c>
      <c r="K449" s="231"/>
      <c r="L449" s="26" t="str">
        <f t="shared" si="31"/>
        <v>AB.II.3ATT01Mer</v>
      </c>
    </row>
    <row r="450" spans="1:12" x14ac:dyDescent="0.15">
      <c r="A450" s="229" t="s">
        <v>1200</v>
      </c>
      <c r="B450" s="230" t="s">
        <v>1201</v>
      </c>
      <c r="C450" s="231">
        <v>433095.06</v>
      </c>
      <c r="D450" s="231">
        <f>-C450</f>
        <v>-433095.06</v>
      </c>
      <c r="E450" s="18">
        <f t="shared" si="30"/>
        <v>0</v>
      </c>
      <c r="F450" s="228" t="s">
        <v>121</v>
      </c>
      <c r="G450" s="228" t="s">
        <v>121</v>
      </c>
      <c r="H450" s="157" t="str">
        <f>_xlfn.IFNA(+VLOOKUP(G450,'Legenda Nature'!A:B,2,0),"-")</f>
        <v>Attrezzature industriali e commerciali</v>
      </c>
      <c r="I450" s="228" t="s">
        <v>346</v>
      </c>
      <c r="J450" s="157" t="str">
        <f>_xlfn.IFNA(+VLOOKUP(I450,'Legenda Destinazioni'!A:B,2,0),"-")</f>
        <v>-</v>
      </c>
      <c r="K450" s="231"/>
      <c r="L450" s="26" t="str">
        <f t="shared" si="31"/>
        <v>AB.II.3-</v>
      </c>
    </row>
    <row r="451" spans="1:12" x14ac:dyDescent="0.15">
      <c r="A451" s="229" t="s">
        <v>1202</v>
      </c>
      <c r="B451" s="230" t="s">
        <v>1203</v>
      </c>
      <c r="C451" s="231">
        <v>-369098.88</v>
      </c>
      <c r="D451" s="231">
        <f>-C451</f>
        <v>369098.88</v>
      </c>
      <c r="E451" s="18">
        <f t="shared" si="30"/>
        <v>0</v>
      </c>
      <c r="F451" s="228" t="s">
        <v>121</v>
      </c>
      <c r="G451" s="228" t="s">
        <v>121</v>
      </c>
      <c r="H451" s="157" t="str">
        <f>_xlfn.IFNA(+VLOOKUP(G451,'Legenda Nature'!A:B,2,0),"-")</f>
        <v>Attrezzature industriali e commerciali</v>
      </c>
      <c r="I451" s="228" t="s">
        <v>346</v>
      </c>
      <c r="J451" s="157" t="str">
        <f>_xlfn.IFNA(+VLOOKUP(I451,'Legenda Destinazioni'!A:B,2,0),"-")</f>
        <v>-</v>
      </c>
      <c r="K451" s="231"/>
      <c r="L451" s="26" t="str">
        <f t="shared" si="31"/>
        <v>AB.II.3-</v>
      </c>
    </row>
    <row r="452" spans="1:12" x14ac:dyDescent="0.15">
      <c r="A452" s="248" t="s">
        <v>1200</v>
      </c>
      <c r="B452" s="249" t="s">
        <v>1201</v>
      </c>
      <c r="C452" s="250"/>
      <c r="D452" s="250">
        <v>998</v>
      </c>
      <c r="E452" s="18">
        <f t="shared" si="30"/>
        <v>998</v>
      </c>
      <c r="F452" s="228" t="s">
        <v>121</v>
      </c>
      <c r="G452" s="228" t="s">
        <v>121</v>
      </c>
      <c r="H452" s="157" t="str">
        <f>_xlfn.IFNA(+VLOOKUP(G452,'Legenda Nature'!A:B,2,0),"-")</f>
        <v>Attrezzature industriali e commerciali</v>
      </c>
      <c r="I452" s="228" t="s">
        <v>1278</v>
      </c>
      <c r="J452" s="157" t="str">
        <f>_xlfn.IFNA(+VLOOKUP(I452,'Legenda Destinazioni'!A:B,2,0),"-")</f>
        <v>Gestione discarica esaurita Mugarone - Mercato</v>
      </c>
      <c r="K452" s="231"/>
      <c r="L452" s="26" t="str">
        <f t="shared" si="31"/>
        <v>AB.II.3ATT03Mer</v>
      </c>
    </row>
    <row r="453" spans="1:12" x14ac:dyDescent="0.15">
      <c r="A453" s="248" t="s">
        <v>1202</v>
      </c>
      <c r="B453" s="249" t="s">
        <v>1203</v>
      </c>
      <c r="C453" s="250"/>
      <c r="D453" s="250">
        <v>-998</v>
      </c>
      <c r="E453" s="18">
        <f t="shared" si="30"/>
        <v>-998</v>
      </c>
      <c r="F453" s="228" t="s">
        <v>121</v>
      </c>
      <c r="G453" s="228" t="s">
        <v>121</v>
      </c>
      <c r="H453" s="157" t="str">
        <f>_xlfn.IFNA(+VLOOKUP(G453,'Legenda Nature'!A:B,2,0),"-")</f>
        <v>Attrezzature industriali e commerciali</v>
      </c>
      <c r="I453" s="228" t="s">
        <v>1278</v>
      </c>
      <c r="J453" s="157" t="str">
        <f>_xlfn.IFNA(+VLOOKUP(I453,'Legenda Destinazioni'!A:B,2,0),"-")</f>
        <v>Gestione discarica esaurita Mugarone - Mercato</v>
      </c>
      <c r="K453" s="231"/>
      <c r="L453" s="26" t="str">
        <f t="shared" si="31"/>
        <v>AB.II.3ATT03Mer</v>
      </c>
    </row>
    <row r="454" spans="1:12" x14ac:dyDescent="0.15">
      <c r="A454" s="248" t="s">
        <v>1200</v>
      </c>
      <c r="B454" s="249" t="s">
        <v>1201</v>
      </c>
      <c r="C454" s="250"/>
      <c r="D454" s="250">
        <v>13101</v>
      </c>
      <c r="E454" s="18">
        <f t="shared" si="30"/>
        <v>13101</v>
      </c>
      <c r="F454" s="228" t="s">
        <v>121</v>
      </c>
      <c r="G454" s="228" t="s">
        <v>121</v>
      </c>
      <c r="H454" s="157" t="str">
        <f>_xlfn.IFNA(+VLOOKUP(G454,'Legenda Nature'!A:B,2,0),"-")</f>
        <v>Attrezzature industriali e commerciali</v>
      </c>
      <c r="I454" s="228" t="s">
        <v>1277</v>
      </c>
      <c r="J454" s="157" t="str">
        <f>_xlfn.IFNA(+VLOOKUP(I454,'Legenda Destinazioni'!A:B,2,0),"-")</f>
        <v>Gestione conferimenti discarica di Solero - Mercato</v>
      </c>
      <c r="K454" s="231"/>
      <c r="L454" s="26" t="str">
        <f t="shared" si="31"/>
        <v>AB.II.3ATT04Mer</v>
      </c>
    </row>
    <row r="455" spans="1:12" x14ac:dyDescent="0.15">
      <c r="A455" s="248" t="s">
        <v>1202</v>
      </c>
      <c r="B455" s="249" t="s">
        <v>1203</v>
      </c>
      <c r="C455" s="250"/>
      <c r="D455" s="250">
        <v>-7848.5</v>
      </c>
      <c r="E455" s="18">
        <f t="shared" si="30"/>
        <v>-7848.5</v>
      </c>
      <c r="F455" s="228" t="s">
        <v>121</v>
      </c>
      <c r="G455" s="228" t="s">
        <v>121</v>
      </c>
      <c r="H455" s="157" t="str">
        <f>_xlfn.IFNA(+VLOOKUP(G455,'Legenda Nature'!A:B,2,0),"-")</f>
        <v>Attrezzature industriali e commerciali</v>
      </c>
      <c r="I455" s="228" t="s">
        <v>1277</v>
      </c>
      <c r="J455" s="157" t="str">
        <f>_xlfn.IFNA(+VLOOKUP(I455,'Legenda Destinazioni'!A:B,2,0),"-")</f>
        <v>Gestione conferimenti discarica di Solero - Mercato</v>
      </c>
      <c r="K455" s="231"/>
      <c r="L455" s="26" t="str">
        <f t="shared" si="31"/>
        <v>AB.II.3ATT04Mer</v>
      </c>
    </row>
    <row r="456" spans="1:12" x14ac:dyDescent="0.15">
      <c r="A456" s="248" t="s">
        <v>1200</v>
      </c>
      <c r="B456" s="249" t="s">
        <v>1201</v>
      </c>
      <c r="C456" s="250"/>
      <c r="D456" s="250">
        <f>C450-D452-D454</f>
        <v>418996.06</v>
      </c>
      <c r="E456" s="18">
        <f t="shared" si="30"/>
        <v>418996.06</v>
      </c>
      <c r="F456" s="228" t="s">
        <v>121</v>
      </c>
      <c r="G456" s="228" t="s">
        <v>121</v>
      </c>
      <c r="H456" s="157" t="str">
        <f>_xlfn.IFNA(+VLOOKUP(G456,'Legenda Nature'!A:B,2,0),"-")</f>
        <v>Attrezzature industriali e commerciali</v>
      </c>
      <c r="I456" s="228" t="s">
        <v>1272</v>
      </c>
      <c r="J456" s="157" t="str">
        <f>_xlfn.IFNA(+VLOOKUP(I456,'Legenda Destinazioni'!A:B,2,0),"-")</f>
        <v>Impianto trattamento rifiuti Castelceriolo - Mercato</v>
      </c>
      <c r="K456" s="231"/>
      <c r="L456" s="26" t="str">
        <f t="shared" si="31"/>
        <v>AB.II.3ATT01Mer</v>
      </c>
    </row>
    <row r="457" spans="1:12" x14ac:dyDescent="0.15">
      <c r="A457" s="248" t="s">
        <v>1202</v>
      </c>
      <c r="B457" s="249" t="s">
        <v>1203</v>
      </c>
      <c r="C457" s="250"/>
      <c r="D457" s="250">
        <f>C451-D453-D455</f>
        <v>-360252.38</v>
      </c>
      <c r="E457" s="18">
        <f t="shared" si="30"/>
        <v>-360252.38</v>
      </c>
      <c r="F457" s="228" t="s">
        <v>121</v>
      </c>
      <c r="G457" s="228" t="s">
        <v>121</v>
      </c>
      <c r="H457" s="157" t="str">
        <f>_xlfn.IFNA(+VLOOKUP(G457,'Legenda Nature'!A:B,2,0),"-")</f>
        <v>Attrezzature industriali e commerciali</v>
      </c>
      <c r="I457" s="228" t="s">
        <v>1272</v>
      </c>
      <c r="J457" s="157" t="str">
        <f>_xlfn.IFNA(+VLOOKUP(I457,'Legenda Destinazioni'!A:B,2,0),"-")</f>
        <v>Impianto trattamento rifiuti Castelceriolo - Mercato</v>
      </c>
      <c r="K457" s="231"/>
      <c r="L457" s="26" t="str">
        <f t="shared" si="31"/>
        <v>AB.II.3ATT01Mer</v>
      </c>
    </row>
    <row r="458" spans="1:12" x14ac:dyDescent="0.15">
      <c r="A458" s="229" t="s">
        <v>1204</v>
      </c>
      <c r="B458" s="230" t="s">
        <v>1205</v>
      </c>
      <c r="C458" s="231">
        <v>183462.58</v>
      </c>
      <c r="D458" s="231">
        <f>-C458</f>
        <v>-183462.58</v>
      </c>
      <c r="E458" s="18">
        <f t="shared" si="30"/>
        <v>0</v>
      </c>
      <c r="F458" s="228" t="s">
        <v>121</v>
      </c>
      <c r="G458" s="228" t="s">
        <v>121</v>
      </c>
      <c r="H458" s="157" t="str">
        <f>_xlfn.IFNA(+VLOOKUP(G458,'Legenda Nature'!A:B,2,0),"-")</f>
        <v>Attrezzature industriali e commerciali</v>
      </c>
      <c r="I458" s="228" t="s">
        <v>346</v>
      </c>
      <c r="J458" s="157" t="str">
        <f>_xlfn.IFNA(+VLOOKUP(I458,'Legenda Destinazioni'!A:B,2,0),"-")</f>
        <v>-</v>
      </c>
      <c r="K458" s="231"/>
      <c r="L458" s="26" t="str">
        <f t="shared" si="31"/>
        <v>AB.II.3-</v>
      </c>
    </row>
    <row r="459" spans="1:12" x14ac:dyDescent="0.15">
      <c r="A459" s="229" t="s">
        <v>1206</v>
      </c>
      <c r="B459" s="230" t="s">
        <v>1207</v>
      </c>
      <c r="C459" s="231">
        <v>-122665.94</v>
      </c>
      <c r="D459" s="231">
        <f>-C459</f>
        <v>122665.94</v>
      </c>
      <c r="E459" s="18">
        <f t="shared" si="30"/>
        <v>0</v>
      </c>
      <c r="F459" s="228" t="s">
        <v>121</v>
      </c>
      <c r="G459" s="228" t="s">
        <v>121</v>
      </c>
      <c r="H459" s="157" t="str">
        <f>_xlfn.IFNA(+VLOOKUP(G459,'Legenda Nature'!A:B,2,0),"-")</f>
        <v>Attrezzature industriali e commerciali</v>
      </c>
      <c r="I459" s="228" t="s">
        <v>346</v>
      </c>
      <c r="J459" s="157" t="str">
        <f>_xlfn.IFNA(+VLOOKUP(I459,'Legenda Destinazioni'!A:B,2,0),"-")</f>
        <v>-</v>
      </c>
      <c r="K459" s="231"/>
      <c r="L459" s="26" t="str">
        <f t="shared" si="31"/>
        <v>AB.II.3-</v>
      </c>
    </row>
    <row r="460" spans="1:12" x14ac:dyDescent="0.15">
      <c r="A460" s="248" t="s">
        <v>1204</v>
      </c>
      <c r="B460" s="249" t="s">
        <v>1205</v>
      </c>
      <c r="C460" s="250"/>
      <c r="D460" s="250">
        <v>212.5</v>
      </c>
      <c r="E460" s="18">
        <f t="shared" si="30"/>
        <v>212.5</v>
      </c>
      <c r="F460" s="228" t="s">
        <v>121</v>
      </c>
      <c r="G460" s="228" t="s">
        <v>121</v>
      </c>
      <c r="H460" s="157" t="str">
        <f>_xlfn.IFNA(+VLOOKUP(G460,'Legenda Nature'!A:B,2,0),"-")</f>
        <v>Attrezzature industriali e commerciali</v>
      </c>
      <c r="I460" s="228" t="s">
        <v>1277</v>
      </c>
      <c r="J460" s="157" t="str">
        <f>_xlfn.IFNA(+VLOOKUP(I460,'Legenda Destinazioni'!A:B,2,0),"-")</f>
        <v>Gestione conferimenti discarica di Solero - Mercato</v>
      </c>
      <c r="K460" s="231"/>
      <c r="L460" s="26" t="str">
        <f t="shared" si="31"/>
        <v>AB.II.3ATT04Mer</v>
      </c>
    </row>
    <row r="461" spans="1:12" x14ac:dyDescent="0.15">
      <c r="A461" s="248" t="s">
        <v>1206</v>
      </c>
      <c r="B461" s="249" t="s">
        <v>1207</v>
      </c>
      <c r="C461" s="250"/>
      <c r="D461" s="250">
        <v>-212.5</v>
      </c>
      <c r="E461" s="18">
        <f t="shared" si="30"/>
        <v>-212.5</v>
      </c>
      <c r="F461" s="228" t="s">
        <v>121</v>
      </c>
      <c r="G461" s="228" t="s">
        <v>121</v>
      </c>
      <c r="H461" s="157" t="str">
        <f>_xlfn.IFNA(+VLOOKUP(G461,'Legenda Nature'!A:B,2,0),"-")</f>
        <v>Attrezzature industriali e commerciali</v>
      </c>
      <c r="I461" s="228" t="s">
        <v>1277</v>
      </c>
      <c r="J461" s="157" t="str">
        <f>_xlfn.IFNA(+VLOOKUP(I461,'Legenda Destinazioni'!A:B,2,0),"-")</f>
        <v>Gestione conferimenti discarica di Solero - Mercato</v>
      </c>
      <c r="K461" s="231"/>
      <c r="L461" s="26" t="str">
        <f t="shared" si="31"/>
        <v>AB.II.3ATT04Mer</v>
      </c>
    </row>
    <row r="462" spans="1:12" x14ac:dyDescent="0.15">
      <c r="A462" s="248" t="s">
        <v>1204</v>
      </c>
      <c r="B462" s="249" t="s">
        <v>1205</v>
      </c>
      <c r="C462" s="250"/>
      <c r="D462" s="250">
        <f>C458-D460</f>
        <v>183250.08</v>
      </c>
      <c r="E462" s="18">
        <f t="shared" si="30"/>
        <v>183250.08</v>
      </c>
      <c r="F462" s="228" t="s">
        <v>121</v>
      </c>
      <c r="G462" s="228" t="s">
        <v>121</v>
      </c>
      <c r="H462" s="157" t="str">
        <f>_xlfn.IFNA(+VLOOKUP(G462,'Legenda Nature'!A:B,2,0),"-")</f>
        <v>Attrezzature industriali e commerciali</v>
      </c>
      <c r="I462" s="228" t="s">
        <v>1272</v>
      </c>
      <c r="J462" s="157" t="str">
        <f>_xlfn.IFNA(+VLOOKUP(I462,'Legenda Destinazioni'!A:B,2,0),"-")</f>
        <v>Impianto trattamento rifiuti Castelceriolo - Mercato</v>
      </c>
      <c r="K462" s="231"/>
      <c r="L462" s="26" t="str">
        <f t="shared" si="31"/>
        <v>AB.II.3ATT01Mer</v>
      </c>
    </row>
    <row r="463" spans="1:12" x14ac:dyDescent="0.15">
      <c r="A463" s="248" t="s">
        <v>1206</v>
      </c>
      <c r="B463" s="249" t="s">
        <v>1207</v>
      </c>
      <c r="C463" s="250"/>
      <c r="D463" s="250">
        <f>C459-D461</f>
        <v>-122453.44</v>
      </c>
      <c r="E463" s="18">
        <f t="shared" si="30"/>
        <v>-122453.44</v>
      </c>
      <c r="F463" s="228" t="s">
        <v>121</v>
      </c>
      <c r="G463" s="228" t="s">
        <v>121</v>
      </c>
      <c r="H463" s="157" t="str">
        <f>_xlfn.IFNA(+VLOOKUP(G463,'Legenda Nature'!A:B,2,0),"-")</f>
        <v>Attrezzature industriali e commerciali</v>
      </c>
      <c r="I463" s="228" t="s">
        <v>1272</v>
      </c>
      <c r="J463" s="157" t="str">
        <f>_xlfn.IFNA(+VLOOKUP(I463,'Legenda Destinazioni'!A:B,2,0),"-")</f>
        <v>Impianto trattamento rifiuti Castelceriolo - Mercato</v>
      </c>
      <c r="K463" s="231"/>
      <c r="L463" s="26" t="str">
        <f t="shared" si="31"/>
        <v>AB.II.3ATT01Mer</v>
      </c>
    </row>
    <row r="464" spans="1:12" x14ac:dyDescent="0.15">
      <c r="A464" s="229" t="s">
        <v>1208</v>
      </c>
      <c r="B464" s="230" t="s">
        <v>1209</v>
      </c>
      <c r="C464" s="231">
        <v>199492.05</v>
      </c>
      <c r="D464" s="231">
        <f>-C464</f>
        <v>-199492.05</v>
      </c>
      <c r="E464" s="18">
        <f t="shared" si="30"/>
        <v>0</v>
      </c>
      <c r="F464" s="228" t="s">
        <v>121</v>
      </c>
      <c r="G464" s="228" t="s">
        <v>121</v>
      </c>
      <c r="H464" s="157" t="str">
        <f>_xlfn.IFNA(+VLOOKUP(G464,'Legenda Nature'!A:B,2,0),"-")</f>
        <v>Attrezzature industriali e commerciali</v>
      </c>
      <c r="I464" s="228" t="s">
        <v>346</v>
      </c>
      <c r="J464" s="157" t="str">
        <f>_xlfn.IFNA(+VLOOKUP(I464,'Legenda Destinazioni'!A:B,2,0),"-")</f>
        <v>-</v>
      </c>
      <c r="K464" s="231"/>
      <c r="L464" s="26" t="str">
        <f t="shared" si="31"/>
        <v>AB.II.3-</v>
      </c>
    </row>
    <row r="465" spans="1:12" x14ac:dyDescent="0.15">
      <c r="A465" s="229" t="s">
        <v>1210</v>
      </c>
      <c r="B465" s="230" t="s">
        <v>1211</v>
      </c>
      <c r="C465" s="231">
        <v>-179864.45</v>
      </c>
      <c r="D465" s="231">
        <f>-C465</f>
        <v>179864.45</v>
      </c>
      <c r="E465" s="18">
        <f t="shared" si="30"/>
        <v>0</v>
      </c>
      <c r="F465" s="228" t="s">
        <v>121</v>
      </c>
      <c r="G465" s="228" t="s">
        <v>121</v>
      </c>
      <c r="H465" s="157" t="str">
        <f>_xlfn.IFNA(+VLOOKUP(G465,'Legenda Nature'!A:B,2,0),"-")</f>
        <v>Attrezzature industriali e commerciali</v>
      </c>
      <c r="I465" s="228" t="s">
        <v>346</v>
      </c>
      <c r="J465" s="157" t="str">
        <f>_xlfn.IFNA(+VLOOKUP(I465,'Legenda Destinazioni'!A:B,2,0),"-")</f>
        <v>-</v>
      </c>
      <c r="K465" s="231"/>
      <c r="L465" s="26" t="str">
        <f t="shared" si="31"/>
        <v>AB.II.3-</v>
      </c>
    </row>
    <row r="466" spans="1:12" x14ac:dyDescent="0.15">
      <c r="A466" s="248" t="s">
        <v>1208</v>
      </c>
      <c r="B466" s="249" t="s">
        <v>1209</v>
      </c>
      <c r="C466" s="250"/>
      <c r="D466" s="250">
        <v>1384</v>
      </c>
      <c r="E466" s="18">
        <f t="shared" si="30"/>
        <v>1384</v>
      </c>
      <c r="F466" s="228" t="s">
        <v>121</v>
      </c>
      <c r="G466" s="228" t="s">
        <v>121</v>
      </c>
      <c r="H466" s="157" t="str">
        <f>_xlfn.IFNA(+VLOOKUP(G466,'Legenda Nature'!A:B,2,0),"-")</f>
        <v>Attrezzature industriali e commerciali</v>
      </c>
      <c r="I466" s="228" t="s">
        <v>1278</v>
      </c>
      <c r="J466" s="157" t="str">
        <f>_xlfn.IFNA(+VLOOKUP(I466,'Legenda Destinazioni'!A:B,2,0),"-")</f>
        <v>Gestione discarica esaurita Mugarone - Mercato</v>
      </c>
      <c r="K466" s="231"/>
      <c r="L466" s="26" t="str">
        <f t="shared" si="31"/>
        <v>AB.II.3ATT03Mer</v>
      </c>
    </row>
    <row r="467" spans="1:12" x14ac:dyDescent="0.15">
      <c r="A467" s="248" t="s">
        <v>1210</v>
      </c>
      <c r="B467" s="249" t="s">
        <v>1211</v>
      </c>
      <c r="C467" s="250"/>
      <c r="D467" s="250">
        <v>-1384</v>
      </c>
      <c r="E467" s="18">
        <f t="shared" si="30"/>
        <v>-1384</v>
      </c>
      <c r="F467" s="228" t="s">
        <v>121</v>
      </c>
      <c r="G467" s="228" t="s">
        <v>121</v>
      </c>
      <c r="H467" s="157" t="str">
        <f>_xlfn.IFNA(+VLOOKUP(G467,'Legenda Nature'!A:B,2,0),"-")</f>
        <v>Attrezzature industriali e commerciali</v>
      </c>
      <c r="I467" s="228" t="s">
        <v>1278</v>
      </c>
      <c r="J467" s="157" t="str">
        <f>_xlfn.IFNA(+VLOOKUP(I467,'Legenda Destinazioni'!A:B,2,0),"-")</f>
        <v>Gestione discarica esaurita Mugarone - Mercato</v>
      </c>
      <c r="K467" s="231"/>
      <c r="L467" s="26" t="str">
        <f t="shared" si="31"/>
        <v>AB.II.3ATT03Mer</v>
      </c>
    </row>
    <row r="468" spans="1:12" x14ac:dyDescent="0.15">
      <c r="A468" s="248" t="s">
        <v>1208</v>
      </c>
      <c r="B468" s="249" t="s">
        <v>1209</v>
      </c>
      <c r="C468" s="250"/>
      <c r="D468" s="250">
        <f>6374.02+5</f>
        <v>6379.02</v>
      </c>
      <c r="E468" s="18">
        <f t="shared" si="30"/>
        <v>6379.02</v>
      </c>
      <c r="F468" s="228" t="s">
        <v>121</v>
      </c>
      <c r="G468" s="228" t="s">
        <v>121</v>
      </c>
      <c r="H468" s="157" t="str">
        <f>_xlfn.IFNA(+VLOOKUP(G468,'Legenda Nature'!A:B,2,0),"-")</f>
        <v>Attrezzature industriali e commerciali</v>
      </c>
      <c r="I468" s="228" t="s">
        <v>1277</v>
      </c>
      <c r="J468" s="157" t="str">
        <f>_xlfn.IFNA(+VLOOKUP(I468,'Legenda Destinazioni'!A:B,2,0),"-")</f>
        <v>Gestione conferimenti discarica di Solero - Mercato</v>
      </c>
      <c r="K468" s="231"/>
      <c r="L468" s="26" t="str">
        <f t="shared" si="31"/>
        <v>AB.II.3ATT04Mer</v>
      </c>
    </row>
    <row r="469" spans="1:12" x14ac:dyDescent="0.15">
      <c r="A469" s="248" t="s">
        <v>1210</v>
      </c>
      <c r="B469" s="249" t="s">
        <v>1211</v>
      </c>
      <c r="C469" s="250"/>
      <c r="D469" s="250">
        <v>-4736.0200000000004</v>
      </c>
      <c r="E469" s="18">
        <f t="shared" si="30"/>
        <v>-4736.0200000000004</v>
      </c>
      <c r="F469" s="228" t="s">
        <v>121</v>
      </c>
      <c r="G469" s="228" t="s">
        <v>121</v>
      </c>
      <c r="H469" s="157" t="str">
        <f>_xlfn.IFNA(+VLOOKUP(G469,'Legenda Nature'!A:B,2,0),"-")</f>
        <v>Attrezzature industriali e commerciali</v>
      </c>
      <c r="I469" s="228" t="s">
        <v>1277</v>
      </c>
      <c r="J469" s="157" t="str">
        <f>_xlfn.IFNA(+VLOOKUP(I469,'Legenda Destinazioni'!A:B,2,0),"-")</f>
        <v>Gestione conferimenti discarica di Solero - Mercato</v>
      </c>
      <c r="K469" s="231"/>
      <c r="L469" s="26" t="str">
        <f t="shared" si="31"/>
        <v>AB.II.3ATT04Mer</v>
      </c>
    </row>
    <row r="470" spans="1:12" x14ac:dyDescent="0.15">
      <c r="A470" s="248" t="s">
        <v>1208</v>
      </c>
      <c r="B470" s="249" t="s">
        <v>1209</v>
      </c>
      <c r="C470" s="250"/>
      <c r="D470" s="250">
        <f>191734.03-5</f>
        <v>191729.03</v>
      </c>
      <c r="E470" s="18">
        <f t="shared" si="30"/>
        <v>191729.03</v>
      </c>
      <c r="F470" s="228" t="s">
        <v>121</v>
      </c>
      <c r="G470" s="228" t="s">
        <v>121</v>
      </c>
      <c r="H470" s="157" t="str">
        <f>_xlfn.IFNA(+VLOOKUP(G470,'Legenda Nature'!A:B,2,0),"-")</f>
        <v>Attrezzature industriali e commerciali</v>
      </c>
      <c r="I470" s="228" t="s">
        <v>1272</v>
      </c>
      <c r="J470" s="157" t="str">
        <f>_xlfn.IFNA(+VLOOKUP(I470,'Legenda Destinazioni'!A:B,2,0),"-")</f>
        <v>Impianto trattamento rifiuti Castelceriolo - Mercato</v>
      </c>
      <c r="K470" s="231"/>
      <c r="L470" s="26" t="str">
        <f t="shared" si="31"/>
        <v>AB.II.3ATT01Mer</v>
      </c>
    </row>
    <row r="471" spans="1:12" x14ac:dyDescent="0.15">
      <c r="A471" s="248" t="s">
        <v>1210</v>
      </c>
      <c r="B471" s="249" t="s">
        <v>1211</v>
      </c>
      <c r="C471" s="250"/>
      <c r="D471" s="250">
        <f>C465-D467-D469</f>
        <v>-173744.43000000002</v>
      </c>
      <c r="E471" s="18">
        <f t="shared" si="30"/>
        <v>-173744.43000000002</v>
      </c>
      <c r="F471" s="228" t="s">
        <v>121</v>
      </c>
      <c r="G471" s="228" t="s">
        <v>121</v>
      </c>
      <c r="H471" s="157" t="str">
        <f>_xlfn.IFNA(+VLOOKUP(G471,'Legenda Nature'!A:B,2,0),"-")</f>
        <v>Attrezzature industriali e commerciali</v>
      </c>
      <c r="I471" s="228" t="s">
        <v>1272</v>
      </c>
      <c r="J471" s="157" t="str">
        <f>_xlfn.IFNA(+VLOOKUP(I471,'Legenda Destinazioni'!A:B,2,0),"-")</f>
        <v>Impianto trattamento rifiuti Castelceriolo - Mercato</v>
      </c>
      <c r="K471" s="231"/>
      <c r="L471" s="26" t="str">
        <f t="shared" si="31"/>
        <v>AB.II.3ATT01Mer</v>
      </c>
    </row>
    <row r="472" spans="1:12" x14ac:dyDescent="0.15">
      <c r="A472" s="229" t="s">
        <v>1212</v>
      </c>
      <c r="B472" s="230" t="s">
        <v>1213</v>
      </c>
      <c r="C472" s="231">
        <v>123.75</v>
      </c>
      <c r="D472" s="231"/>
      <c r="E472" s="18">
        <f t="shared" si="30"/>
        <v>123.75</v>
      </c>
      <c r="F472" s="228" t="s">
        <v>122</v>
      </c>
      <c r="G472" s="228" t="s">
        <v>275</v>
      </c>
      <c r="H472" s="157" t="str">
        <f>_xlfn.IFNA(+VLOOKUP(G472,'Legenda Nature'!A:B,2,0),"-")</f>
        <v>Altri beni: di cui altri beni</v>
      </c>
      <c r="I472" s="228" t="s">
        <v>1272</v>
      </c>
      <c r="J472" s="157" t="str">
        <f>_xlfn.IFNA(+VLOOKUP(I472,'Legenda Destinazioni'!A:B,2,0),"-")</f>
        <v>Impianto trattamento rifiuti Castelceriolo - Mercato</v>
      </c>
      <c r="K472" s="231"/>
      <c r="L472" s="26" t="str">
        <f t="shared" si="31"/>
        <v>AB.II.4bATT01Mer</v>
      </c>
    </row>
    <row r="473" spans="1:12" x14ac:dyDescent="0.15">
      <c r="A473" s="229" t="s">
        <v>1214</v>
      </c>
      <c r="B473" s="230" t="s">
        <v>1215</v>
      </c>
      <c r="C473" s="231">
        <f>-123.75</f>
        <v>-123.75</v>
      </c>
      <c r="D473" s="231"/>
      <c r="E473" s="18">
        <f t="shared" si="30"/>
        <v>-123.75</v>
      </c>
      <c r="F473" s="228" t="s">
        <v>122</v>
      </c>
      <c r="G473" s="228" t="s">
        <v>275</v>
      </c>
      <c r="H473" s="157" t="str">
        <f>_xlfn.IFNA(+VLOOKUP(G473,'Legenda Nature'!A:B,2,0),"-")</f>
        <v>Altri beni: di cui altri beni</v>
      </c>
      <c r="I473" s="228" t="s">
        <v>1272</v>
      </c>
      <c r="J473" s="157" t="str">
        <f>_xlfn.IFNA(+VLOOKUP(I473,'Legenda Destinazioni'!A:B,2,0),"-")</f>
        <v>Impianto trattamento rifiuti Castelceriolo - Mercato</v>
      </c>
      <c r="K473" s="231"/>
      <c r="L473" s="26" t="str">
        <f t="shared" si="31"/>
        <v>AB.II.4bATT01Mer</v>
      </c>
    </row>
    <row r="474" spans="1:12" x14ac:dyDescent="0.15">
      <c r="A474" s="229" t="s">
        <v>1216</v>
      </c>
      <c r="B474" s="230" t="s">
        <v>1217</v>
      </c>
      <c r="C474" s="231">
        <v>1283327.77</v>
      </c>
      <c r="D474" s="231"/>
      <c r="E474" s="18">
        <f t="shared" si="30"/>
        <v>1283327.77</v>
      </c>
      <c r="F474" s="228" t="s">
        <v>122</v>
      </c>
      <c r="G474" s="228" t="s">
        <v>275</v>
      </c>
      <c r="H474" s="157" t="str">
        <f>_xlfn.IFNA(+VLOOKUP(G474,'Legenda Nature'!A:B,2,0),"-")</f>
        <v>Altri beni: di cui altri beni</v>
      </c>
      <c r="I474" s="228" t="s">
        <v>1277</v>
      </c>
      <c r="J474" s="157" t="str">
        <f>_xlfn.IFNA(+VLOOKUP(I474,'Legenda Destinazioni'!A:B,2,0),"-")</f>
        <v>Gestione conferimenti discarica di Solero - Mercato</v>
      </c>
      <c r="K474" s="231"/>
      <c r="L474" s="26" t="str">
        <f t="shared" si="31"/>
        <v>AB.II.4bATT04Mer</v>
      </c>
    </row>
    <row r="475" spans="1:12" x14ac:dyDescent="0.15">
      <c r="A475" s="229" t="s">
        <v>1218</v>
      </c>
      <c r="B475" s="230" t="s">
        <v>1219</v>
      </c>
      <c r="C475" s="231">
        <v>327854.68</v>
      </c>
      <c r="D475" s="231"/>
      <c r="E475" s="18">
        <f t="shared" si="30"/>
        <v>327854.68</v>
      </c>
      <c r="F475" s="228" t="s">
        <v>123</v>
      </c>
      <c r="G475" s="228" t="s">
        <v>123</v>
      </c>
      <c r="H475" s="157" t="str">
        <f>_xlfn.IFNA(+VLOOKUP(G475,'Legenda Nature'!A:B,2,0),"-")</f>
        <v>Immobilizzazioni in corso e acconti</v>
      </c>
      <c r="I475" s="228" t="s">
        <v>1272</v>
      </c>
      <c r="J475" s="157" t="str">
        <f>_xlfn.IFNA(+VLOOKUP(I475,'Legenda Destinazioni'!A:B,2,0),"-")</f>
        <v>Impianto trattamento rifiuti Castelceriolo - Mercato</v>
      </c>
      <c r="K475" s="231"/>
      <c r="L475" s="26" t="str">
        <f t="shared" si="31"/>
        <v>AB.II.5ATT01Mer</v>
      </c>
    </row>
    <row r="476" spans="1:12" x14ac:dyDescent="0.15">
      <c r="A476" s="229" t="s">
        <v>1220</v>
      </c>
      <c r="B476" s="230" t="s">
        <v>1221</v>
      </c>
      <c r="C476" s="231">
        <v>71760</v>
      </c>
      <c r="D476" s="231"/>
      <c r="E476" s="18">
        <f t="shared" si="30"/>
        <v>71760</v>
      </c>
      <c r="F476" s="228" t="s">
        <v>123</v>
      </c>
      <c r="G476" s="228" t="s">
        <v>123</v>
      </c>
      <c r="H476" s="157" t="str">
        <f>_xlfn.IFNA(+VLOOKUP(G476,'Legenda Nature'!A:B,2,0),"-")</f>
        <v>Immobilizzazioni in corso e acconti</v>
      </c>
      <c r="I476" s="228" t="s">
        <v>1277</v>
      </c>
      <c r="J476" s="157" t="str">
        <f>_xlfn.IFNA(+VLOOKUP(I476,'Legenda Destinazioni'!A:B,2,0),"-")</f>
        <v>Gestione conferimenti discarica di Solero - Mercato</v>
      </c>
      <c r="K476" s="231"/>
      <c r="L476" s="26" t="str">
        <f t="shared" si="31"/>
        <v>AB.II.5ATT04Mer</v>
      </c>
    </row>
    <row r="477" spans="1:12" x14ac:dyDescent="0.15">
      <c r="A477" s="229" t="s">
        <v>1222</v>
      </c>
      <c r="B477" s="230" t="s">
        <v>1223</v>
      </c>
      <c r="C477" s="231">
        <v>1795.6</v>
      </c>
      <c r="D477" s="231"/>
      <c r="E477" s="18">
        <f t="shared" si="30"/>
        <v>1795.6</v>
      </c>
      <c r="F477" s="228" t="s">
        <v>255</v>
      </c>
      <c r="G477" s="228" t="s">
        <v>255</v>
      </c>
      <c r="H477" s="157" t="str">
        <f>_xlfn.IFNA(+VLOOKUP(G477,'Legenda Nature'!A:B,2,0),"-")</f>
        <v>Crediti verso altri</v>
      </c>
      <c r="I477" s="228" t="s">
        <v>1272</v>
      </c>
      <c r="J477" s="157" t="str">
        <f>_xlfn.IFNA(+VLOOKUP(I477,'Legenda Destinazioni'!A:B,2,0),"-")</f>
        <v>Impianto trattamento rifiuti Castelceriolo - Mercato</v>
      </c>
      <c r="K477" s="231"/>
      <c r="L477" s="26" t="str">
        <f t="shared" si="31"/>
        <v>AC.II.5quaterATT01Mer</v>
      </c>
    </row>
    <row r="478" spans="1:12" x14ac:dyDescent="0.15">
      <c r="A478" s="229" t="s">
        <v>1224</v>
      </c>
      <c r="B478" s="230" t="s">
        <v>1225</v>
      </c>
      <c r="C478" s="231">
        <v>16941.22</v>
      </c>
      <c r="D478" s="231"/>
      <c r="E478" s="18">
        <f t="shared" si="30"/>
        <v>16941.22</v>
      </c>
      <c r="F478" s="228" t="s">
        <v>139</v>
      </c>
      <c r="G478" s="228" t="s">
        <v>139</v>
      </c>
      <c r="H478" s="157" t="str">
        <f>_xlfn.IFNA(+VLOOKUP(G478,'Legenda Nature'!A:B,2,0),"-")</f>
        <v>Materie prime, sussidiarie e di consumo</v>
      </c>
      <c r="I478" s="228" t="s">
        <v>1272</v>
      </c>
      <c r="J478" s="157" t="str">
        <f>_xlfn.IFNA(+VLOOKUP(I478,'Legenda Destinazioni'!A:B,2,0),"-")</f>
        <v>Impianto trattamento rifiuti Castelceriolo - Mercato</v>
      </c>
      <c r="K478" s="231"/>
      <c r="L478" s="26" t="str">
        <f t="shared" si="31"/>
        <v>AC.I.1ATT01Mer</v>
      </c>
    </row>
    <row r="479" spans="1:12" x14ac:dyDescent="0.15">
      <c r="A479" s="229" t="s">
        <v>1226</v>
      </c>
      <c r="B479" s="230" t="s">
        <v>1227</v>
      </c>
      <c r="C479" s="231">
        <v>789808.51</v>
      </c>
      <c r="D479" s="231"/>
      <c r="E479" s="18">
        <f t="shared" si="30"/>
        <v>789808.51</v>
      </c>
      <c r="F479" s="228" t="s">
        <v>145</v>
      </c>
      <c r="G479" s="228" t="s">
        <v>145</v>
      </c>
      <c r="H479" s="157" t="str">
        <f>_xlfn.IFNA(+VLOOKUP(G479,'Legenda Nature'!A:B,2,0),"-")</f>
        <v>Crediti verso clienti</v>
      </c>
      <c r="I479" s="228" t="s">
        <v>1279</v>
      </c>
      <c r="J479" s="157" t="str">
        <f>_xlfn.IFNA(+VLOOKUP(I479,'Legenda Destinazioni'!A:B,2,0),"-")</f>
        <v>Impianto trattamento rifiuti Castelceriolo - Protetta</v>
      </c>
      <c r="K479" s="231"/>
      <c r="L479" s="26" t="str">
        <f t="shared" si="31"/>
        <v>AC.II.1ATT01PRO</v>
      </c>
    </row>
    <row r="480" spans="1:12" x14ac:dyDescent="0.15">
      <c r="A480" s="229" t="s">
        <v>1228</v>
      </c>
      <c r="B480" s="230" t="s">
        <v>1229</v>
      </c>
      <c r="C480" s="231">
        <v>-228267.39</v>
      </c>
      <c r="D480" s="231">
        <f>-C480</f>
        <v>228267.39</v>
      </c>
      <c r="E480" s="18">
        <f t="shared" si="30"/>
        <v>0</v>
      </c>
      <c r="F480" s="228" t="s">
        <v>346</v>
      </c>
      <c r="G480" s="228" t="s">
        <v>346</v>
      </c>
      <c r="H480" s="157" t="str">
        <f>_xlfn.IFNA(+VLOOKUP(G480,'Legenda Nature'!A:B,2,0),"-")</f>
        <v>-</v>
      </c>
      <c r="I480" s="228" t="s">
        <v>346</v>
      </c>
      <c r="J480" s="157" t="str">
        <f>_xlfn.IFNA(+VLOOKUP(I480,'Legenda Destinazioni'!A:B,2,0),"-")</f>
        <v>-</v>
      </c>
      <c r="K480" s="231"/>
      <c r="L480" s="26" t="str">
        <f t="shared" si="31"/>
        <v>--</v>
      </c>
    </row>
    <row r="481" spans="1:12" x14ac:dyDescent="0.15">
      <c r="A481" s="248" t="s">
        <v>1228</v>
      </c>
      <c r="B481" s="249" t="s">
        <v>1229</v>
      </c>
      <c r="C481" s="250"/>
      <c r="D481" s="250">
        <v>-37435.81</v>
      </c>
      <c r="E481" s="18">
        <f t="shared" si="30"/>
        <v>-37435.81</v>
      </c>
      <c r="F481" s="228" t="s">
        <v>148</v>
      </c>
      <c r="G481" s="228" t="s">
        <v>148</v>
      </c>
      <c r="H481" s="157" t="str">
        <f>_xlfn.IFNA(+VLOOKUP(G481,'Legenda Nature'!A:B,2,0),"-")</f>
        <v>Crediti verso controllanti</v>
      </c>
      <c r="I481" s="228" t="s">
        <v>1279</v>
      </c>
      <c r="J481" s="157" t="str">
        <f>_xlfn.IFNA(+VLOOKUP(I481,'Legenda Destinazioni'!A:B,2,0),"-")</f>
        <v>Impianto trattamento rifiuti Castelceriolo - Protetta</v>
      </c>
      <c r="K481" s="231"/>
      <c r="L481" s="26" t="str">
        <f t="shared" si="31"/>
        <v>AC.II.4ATT01PRO</v>
      </c>
    </row>
    <row r="482" spans="1:12" x14ac:dyDescent="0.15">
      <c r="A482" s="248" t="s">
        <v>1228</v>
      </c>
      <c r="B482" s="249" t="s">
        <v>1229</v>
      </c>
      <c r="C482" s="250"/>
      <c r="D482" s="250">
        <f>C480-D481</f>
        <v>-190831.58000000002</v>
      </c>
      <c r="E482" s="18">
        <f t="shared" si="30"/>
        <v>-190831.58000000002</v>
      </c>
      <c r="F482" s="228" t="s">
        <v>145</v>
      </c>
      <c r="G482" s="228" t="s">
        <v>145</v>
      </c>
      <c r="H482" s="157" t="str">
        <f>_xlfn.IFNA(+VLOOKUP(G482,'Legenda Nature'!A:B,2,0),"-")</f>
        <v>Crediti verso clienti</v>
      </c>
      <c r="I482" s="228" t="s">
        <v>1279</v>
      </c>
      <c r="J482" s="157" t="str">
        <f>_xlfn.IFNA(+VLOOKUP(I482,'Legenda Destinazioni'!A:B,2,0),"-")</f>
        <v>Impianto trattamento rifiuti Castelceriolo - Protetta</v>
      </c>
      <c r="K482" s="231"/>
      <c r="L482" s="26" t="str">
        <f t="shared" si="31"/>
        <v>AC.II.1ATT01PRO</v>
      </c>
    </row>
    <row r="483" spans="1:12" x14ac:dyDescent="0.15">
      <c r="A483" s="229" t="s">
        <v>1230</v>
      </c>
      <c r="B483" s="230" t="s">
        <v>1231</v>
      </c>
      <c r="C483" s="231">
        <v>4281507.34</v>
      </c>
      <c r="D483" s="231"/>
      <c r="E483" s="18">
        <f t="shared" si="30"/>
        <v>4281507.34</v>
      </c>
      <c r="F483" s="228" t="s">
        <v>148</v>
      </c>
      <c r="G483" s="228" t="s">
        <v>148</v>
      </c>
      <c r="H483" s="157" t="str">
        <f>_xlfn.IFNA(+VLOOKUP(G483,'Legenda Nature'!A:B,2,0),"-")</f>
        <v>Crediti verso controllanti</v>
      </c>
      <c r="I483" s="228" t="s">
        <v>1279</v>
      </c>
      <c r="J483" s="157" t="str">
        <f>_xlfn.IFNA(+VLOOKUP(I483,'Legenda Destinazioni'!A:B,2,0),"-")</f>
        <v>Impianto trattamento rifiuti Castelceriolo - Protetta</v>
      </c>
      <c r="K483" s="231"/>
      <c r="L483" s="26" t="str">
        <f t="shared" si="31"/>
        <v>AC.II.4ATT01PRO</v>
      </c>
    </row>
    <row r="484" spans="1:12" x14ac:dyDescent="0.15">
      <c r="A484" s="229" t="s">
        <v>1232</v>
      </c>
      <c r="B484" s="230" t="s">
        <v>1233</v>
      </c>
      <c r="C484" s="231">
        <v>364017.35</v>
      </c>
      <c r="D484" s="231">
        <f>-C484</f>
        <v>-364017.35</v>
      </c>
      <c r="E484" s="18">
        <f t="shared" si="30"/>
        <v>0</v>
      </c>
      <c r="F484" s="228" t="s">
        <v>346</v>
      </c>
      <c r="G484" s="228" t="s">
        <v>346</v>
      </c>
      <c r="H484" s="157" t="str">
        <f>_xlfn.IFNA(+VLOOKUP(G484,'Legenda Nature'!A:B,2,0),"-")</f>
        <v>-</v>
      </c>
      <c r="I484" s="228" t="s">
        <v>346</v>
      </c>
      <c r="J484" s="157" t="str">
        <f>_xlfn.IFNA(+VLOOKUP(I484,'Legenda Destinazioni'!A:B,2,0),"-")</f>
        <v>-</v>
      </c>
      <c r="K484" s="231"/>
      <c r="L484" s="26" t="str">
        <f t="shared" si="31"/>
        <v>--</v>
      </c>
    </row>
    <row r="485" spans="1:12" x14ac:dyDescent="0.15">
      <c r="A485" s="248" t="s">
        <v>1232</v>
      </c>
      <c r="B485" s="249" t="s">
        <v>1233</v>
      </c>
      <c r="C485" s="250"/>
      <c r="D485" s="250">
        <v>7950.88</v>
      </c>
      <c r="E485" s="18">
        <f t="shared" si="30"/>
        <v>7950.88</v>
      </c>
      <c r="F485" s="228" t="s">
        <v>145</v>
      </c>
      <c r="G485" s="228" t="s">
        <v>145</v>
      </c>
      <c r="H485" s="157" t="str">
        <f>_xlfn.IFNA(+VLOOKUP(G485,'Legenda Nature'!A:B,2,0),"-")</f>
        <v>Crediti verso clienti</v>
      </c>
      <c r="I485" s="228" t="s">
        <v>1279</v>
      </c>
      <c r="J485" s="157" t="str">
        <f>_xlfn.IFNA(+VLOOKUP(I485,'Legenda Destinazioni'!A:B,2,0),"-")</f>
        <v>Impianto trattamento rifiuti Castelceriolo - Protetta</v>
      </c>
      <c r="K485" s="231"/>
      <c r="L485" s="26" t="str">
        <f t="shared" si="31"/>
        <v>AC.II.1ATT01PRO</v>
      </c>
    </row>
    <row r="486" spans="1:12" x14ac:dyDescent="0.15">
      <c r="A486" s="248" t="s">
        <v>1232</v>
      </c>
      <c r="B486" s="249" t="s">
        <v>1233</v>
      </c>
      <c r="C486" s="250"/>
      <c r="D486" s="250">
        <v>356066.47</v>
      </c>
      <c r="E486" s="18">
        <f t="shared" ref="E486:E526" si="32">+D486+C486</f>
        <v>356066.47</v>
      </c>
      <c r="F486" s="228" t="s">
        <v>148</v>
      </c>
      <c r="G486" s="228" t="s">
        <v>148</v>
      </c>
      <c r="H486" s="157" t="str">
        <f>_xlfn.IFNA(+VLOOKUP(G486,'Legenda Nature'!A:B,2,0),"-")</f>
        <v>Crediti verso controllanti</v>
      </c>
      <c r="I486" s="228" t="s">
        <v>1279</v>
      </c>
      <c r="J486" s="157" t="str">
        <f>_xlfn.IFNA(+VLOOKUP(I486,'Legenda Destinazioni'!A:B,2,0),"-")</f>
        <v>Impianto trattamento rifiuti Castelceriolo - Protetta</v>
      </c>
      <c r="K486" s="231"/>
      <c r="L486" s="26" t="str">
        <f t="shared" ref="L486:L526" si="33">+G486&amp;I486</f>
        <v>AC.II.4ATT01PRO</v>
      </c>
    </row>
    <row r="487" spans="1:12" x14ac:dyDescent="0.15">
      <c r="A487" s="229" t="s">
        <v>1234</v>
      </c>
      <c r="B487" s="230" t="s">
        <v>1235</v>
      </c>
      <c r="C487" s="231">
        <v>-61969.32</v>
      </c>
      <c r="D487" s="231">
        <f>-C487</f>
        <v>61969.32</v>
      </c>
      <c r="E487" s="18">
        <f t="shared" si="32"/>
        <v>0</v>
      </c>
      <c r="F487" s="228" t="s">
        <v>346</v>
      </c>
      <c r="G487" s="228" t="s">
        <v>346</v>
      </c>
      <c r="H487" s="157" t="str">
        <f>_xlfn.IFNA(+VLOOKUP(G487,'Legenda Nature'!A:B,2,0),"-")</f>
        <v>-</v>
      </c>
      <c r="I487" s="228" t="s">
        <v>346</v>
      </c>
      <c r="J487" s="157" t="str">
        <f>_xlfn.IFNA(+VLOOKUP(I487,'Legenda Destinazioni'!A:B,2,0),"-")</f>
        <v>-</v>
      </c>
      <c r="K487" s="231"/>
      <c r="L487" s="26" t="str">
        <f t="shared" si="33"/>
        <v>--</v>
      </c>
    </row>
    <row r="488" spans="1:12" x14ac:dyDescent="0.15">
      <c r="A488" s="248" t="s">
        <v>1234</v>
      </c>
      <c r="B488" s="249" t="s">
        <v>1235</v>
      </c>
      <c r="C488" s="250"/>
      <c r="D488" s="250">
        <v>-20873.560000000001</v>
      </c>
      <c r="E488" s="18">
        <f t="shared" si="32"/>
        <v>-20873.560000000001</v>
      </c>
      <c r="F488" s="228" t="s">
        <v>145</v>
      </c>
      <c r="G488" s="228" t="s">
        <v>145</v>
      </c>
      <c r="H488" s="157" t="str">
        <f>_xlfn.IFNA(+VLOOKUP(G488,'Legenda Nature'!A:B,2,0),"-")</f>
        <v>Crediti verso clienti</v>
      </c>
      <c r="I488" s="228" t="s">
        <v>1279</v>
      </c>
      <c r="J488" s="157" t="str">
        <f>_xlfn.IFNA(+VLOOKUP(I488,'Legenda Destinazioni'!A:B,2,0),"-")</f>
        <v>Impianto trattamento rifiuti Castelceriolo - Protetta</v>
      </c>
      <c r="K488" s="231"/>
      <c r="L488" s="26" t="str">
        <f t="shared" si="33"/>
        <v>AC.II.1ATT01PRO</v>
      </c>
    </row>
    <row r="489" spans="1:12" x14ac:dyDescent="0.15">
      <c r="A489" s="248" t="s">
        <v>1234</v>
      </c>
      <c r="B489" s="249" t="s">
        <v>1235</v>
      </c>
      <c r="C489" s="250"/>
      <c r="D489" s="250">
        <v>-41095.760000000002</v>
      </c>
      <c r="E489" s="18">
        <f t="shared" si="32"/>
        <v>-41095.760000000002</v>
      </c>
      <c r="F489" s="228" t="s">
        <v>148</v>
      </c>
      <c r="G489" s="228" t="s">
        <v>148</v>
      </c>
      <c r="H489" s="157" t="str">
        <f>_xlfn.IFNA(+VLOOKUP(G489,'Legenda Nature'!A:B,2,0),"-")</f>
        <v>Crediti verso controllanti</v>
      </c>
      <c r="I489" s="228" t="s">
        <v>1279</v>
      </c>
      <c r="J489" s="157" t="str">
        <f>_xlfn.IFNA(+VLOOKUP(I489,'Legenda Destinazioni'!A:B,2,0),"-")</f>
        <v>Impianto trattamento rifiuti Castelceriolo - Protetta</v>
      </c>
      <c r="K489" s="231"/>
      <c r="L489" s="26" t="str">
        <f t="shared" si="33"/>
        <v>AC.II.4ATT01PRO</v>
      </c>
    </row>
    <row r="490" spans="1:12" x14ac:dyDescent="0.15">
      <c r="A490" s="229" t="s">
        <v>1236</v>
      </c>
      <c r="B490" s="230" t="s">
        <v>1237</v>
      </c>
      <c r="C490" s="231">
        <v>17949.5</v>
      </c>
      <c r="D490" s="231"/>
      <c r="E490" s="18">
        <f t="shared" si="32"/>
        <v>17949.5</v>
      </c>
      <c r="F490" s="228" t="s">
        <v>251</v>
      </c>
      <c r="G490" s="228" t="s">
        <v>251</v>
      </c>
      <c r="H490" s="157" t="str">
        <f>_xlfn.IFNA(+VLOOKUP(G490,'Legenda Nature'!A:B,2,0),"-")</f>
        <v>Crediti tributari</v>
      </c>
      <c r="I490" s="228" t="s">
        <v>223</v>
      </c>
      <c r="J490" s="157" t="str">
        <f>_xlfn.IFNA(+VLOOKUP(I490,'Legenda Destinazioni'!A:B,2,0),"-")</f>
        <v>Valori non attribuibili</v>
      </c>
      <c r="K490" s="231"/>
      <c r="L490" s="26" t="str">
        <f t="shared" si="33"/>
        <v>AC.II.5bisVALNONATT</v>
      </c>
    </row>
    <row r="491" spans="1:12" x14ac:dyDescent="0.15">
      <c r="A491" s="229" t="s">
        <v>1238</v>
      </c>
      <c r="B491" s="230" t="s">
        <v>1239</v>
      </c>
      <c r="C491" s="231">
        <v>9325.24</v>
      </c>
      <c r="D491" s="231"/>
      <c r="E491" s="18">
        <f t="shared" si="32"/>
        <v>9325.24</v>
      </c>
      <c r="F491" s="228" t="s">
        <v>251</v>
      </c>
      <c r="G491" s="228" t="s">
        <v>251</v>
      </c>
      <c r="H491" s="157" t="str">
        <f>_xlfn.IFNA(+VLOOKUP(G491,'Legenda Nature'!A:B,2,0),"-")</f>
        <v>Crediti tributari</v>
      </c>
      <c r="I491" s="228" t="s">
        <v>223</v>
      </c>
      <c r="J491" s="157" t="str">
        <f>_xlfn.IFNA(+VLOOKUP(I491,'Legenda Destinazioni'!A:B,2,0),"-")</f>
        <v>Valori non attribuibili</v>
      </c>
      <c r="K491" s="231"/>
      <c r="L491" s="26" t="str">
        <f t="shared" si="33"/>
        <v>AC.II.5bisVALNONATT</v>
      </c>
    </row>
    <row r="492" spans="1:12" x14ac:dyDescent="0.15">
      <c r="A492" s="229" t="s">
        <v>1240</v>
      </c>
      <c r="B492" s="230" t="s">
        <v>1241</v>
      </c>
      <c r="C492" s="231">
        <v>962</v>
      </c>
      <c r="D492" s="231"/>
      <c r="E492" s="18">
        <f t="shared" si="32"/>
        <v>962</v>
      </c>
      <c r="F492" s="228" t="s">
        <v>251</v>
      </c>
      <c r="G492" s="228" t="s">
        <v>251</v>
      </c>
      <c r="H492" s="157" t="str">
        <f>_xlfn.IFNA(+VLOOKUP(G492,'Legenda Nature'!A:B,2,0),"-")</f>
        <v>Crediti tributari</v>
      </c>
      <c r="I492" s="228" t="s">
        <v>223</v>
      </c>
      <c r="J492" s="157" t="str">
        <f>_xlfn.IFNA(+VLOOKUP(I492,'Legenda Destinazioni'!A:B,2,0),"-")</f>
        <v>Valori non attribuibili</v>
      </c>
      <c r="K492" s="231"/>
      <c r="L492" s="26" t="str">
        <f t="shared" si="33"/>
        <v>AC.II.5bisVALNONATT</v>
      </c>
    </row>
    <row r="493" spans="1:12" x14ac:dyDescent="0.15">
      <c r="A493" s="229" t="s">
        <v>1242</v>
      </c>
      <c r="B493" s="230" t="s">
        <v>1243</v>
      </c>
      <c r="C493" s="231">
        <v>2676.19</v>
      </c>
      <c r="D493" s="231"/>
      <c r="E493" s="18">
        <f t="shared" si="32"/>
        <v>2676.19</v>
      </c>
      <c r="F493" s="228" t="s">
        <v>251</v>
      </c>
      <c r="G493" s="228" t="s">
        <v>251</v>
      </c>
      <c r="H493" s="157" t="str">
        <f>_xlfn.IFNA(+VLOOKUP(G493,'Legenda Nature'!A:B,2,0),"-")</f>
        <v>Crediti tributari</v>
      </c>
      <c r="I493" s="228" t="s">
        <v>223</v>
      </c>
      <c r="J493" s="157" t="str">
        <f>_xlfn.IFNA(+VLOOKUP(I493,'Legenda Destinazioni'!A:B,2,0),"-")</f>
        <v>Valori non attribuibili</v>
      </c>
      <c r="K493" s="231"/>
      <c r="L493" s="26" t="str">
        <f t="shared" si="33"/>
        <v>AC.II.5bisVALNONATT</v>
      </c>
    </row>
    <row r="494" spans="1:12" x14ac:dyDescent="0.15">
      <c r="A494" s="229" t="s">
        <v>1244</v>
      </c>
      <c r="B494" s="230" t="s">
        <v>1245</v>
      </c>
      <c r="C494" s="231">
        <v>127.23</v>
      </c>
      <c r="D494" s="231"/>
      <c r="E494" s="18">
        <f t="shared" si="32"/>
        <v>127.23</v>
      </c>
      <c r="F494" s="228" t="s">
        <v>251</v>
      </c>
      <c r="G494" s="228" t="s">
        <v>251</v>
      </c>
      <c r="H494" s="157" t="str">
        <f>_xlfn.IFNA(+VLOOKUP(G494,'Legenda Nature'!A:B,2,0),"-")</f>
        <v>Crediti tributari</v>
      </c>
      <c r="I494" s="228" t="s">
        <v>223</v>
      </c>
      <c r="J494" s="157" t="str">
        <f>_xlfn.IFNA(+VLOOKUP(I494,'Legenda Destinazioni'!A:B,2,0),"-")</f>
        <v>Valori non attribuibili</v>
      </c>
      <c r="K494" s="231"/>
      <c r="L494" s="26" t="str">
        <f t="shared" si="33"/>
        <v>AC.II.5bisVALNONATT</v>
      </c>
    </row>
    <row r="495" spans="1:12" x14ac:dyDescent="0.15">
      <c r="A495" s="229" t="s">
        <v>1246</v>
      </c>
      <c r="B495" s="230" t="s">
        <v>1247</v>
      </c>
      <c r="C495" s="231">
        <v>312.67</v>
      </c>
      <c r="D495" s="231"/>
      <c r="E495" s="18">
        <f t="shared" si="32"/>
        <v>312.67</v>
      </c>
      <c r="F495" s="228" t="s">
        <v>251</v>
      </c>
      <c r="G495" s="228" t="s">
        <v>251</v>
      </c>
      <c r="H495" s="157" t="str">
        <f>_xlfn.IFNA(+VLOOKUP(G495,'Legenda Nature'!A:B,2,0),"-")</f>
        <v>Crediti tributari</v>
      </c>
      <c r="I495" s="228" t="s">
        <v>223</v>
      </c>
      <c r="J495" s="157" t="str">
        <f>_xlfn.IFNA(+VLOOKUP(I495,'Legenda Destinazioni'!A:B,2,0),"-")</f>
        <v>Valori non attribuibili</v>
      </c>
      <c r="K495" s="231"/>
      <c r="L495" s="26" t="str">
        <f t="shared" si="33"/>
        <v>AC.II.5bisVALNONATT</v>
      </c>
    </row>
    <row r="496" spans="1:12" x14ac:dyDescent="0.15">
      <c r="A496" s="229" t="s">
        <v>1248</v>
      </c>
      <c r="B496" s="230" t="s">
        <v>1249</v>
      </c>
      <c r="C496" s="231">
        <v>3490.61</v>
      </c>
      <c r="D496" s="231"/>
      <c r="E496" s="18">
        <f t="shared" si="32"/>
        <v>3490.61</v>
      </c>
      <c r="F496" s="228" t="s">
        <v>251</v>
      </c>
      <c r="G496" s="228" t="s">
        <v>251</v>
      </c>
      <c r="H496" s="157" t="str">
        <f>_xlfn.IFNA(+VLOOKUP(G496,'Legenda Nature'!A:B,2,0),"-")</f>
        <v>Crediti tributari</v>
      </c>
      <c r="I496" s="228" t="s">
        <v>223</v>
      </c>
      <c r="J496" s="157" t="str">
        <f>_xlfn.IFNA(+VLOOKUP(I496,'Legenda Destinazioni'!A:B,2,0),"-")</f>
        <v>Valori non attribuibili</v>
      </c>
      <c r="K496" s="231"/>
      <c r="L496" s="26" t="str">
        <f t="shared" si="33"/>
        <v>AC.II.5bisVALNONATT</v>
      </c>
    </row>
    <row r="497" spans="1:12" x14ac:dyDescent="0.15">
      <c r="A497" s="229" t="s">
        <v>1250</v>
      </c>
      <c r="B497" s="230" t="s">
        <v>1251</v>
      </c>
      <c r="C497" s="231">
        <v>15595.5</v>
      </c>
      <c r="D497" s="231"/>
      <c r="E497" s="18">
        <f t="shared" si="32"/>
        <v>15595.5</v>
      </c>
      <c r="F497" s="228" t="s">
        <v>251</v>
      </c>
      <c r="G497" s="228" t="s">
        <v>251</v>
      </c>
      <c r="H497" s="157" t="str">
        <f>_xlfn.IFNA(+VLOOKUP(G497,'Legenda Nature'!A:B,2,0),"-")</f>
        <v>Crediti tributari</v>
      </c>
      <c r="I497" s="228" t="s">
        <v>223</v>
      </c>
      <c r="J497" s="157" t="str">
        <f>_xlfn.IFNA(+VLOOKUP(I497,'Legenda Destinazioni'!A:B,2,0),"-")</f>
        <v>Valori non attribuibili</v>
      </c>
      <c r="K497" s="231"/>
      <c r="L497" s="26" t="str">
        <f t="shared" si="33"/>
        <v>AC.II.5bisVALNONATT</v>
      </c>
    </row>
    <row r="498" spans="1:12" x14ac:dyDescent="0.15">
      <c r="A498" s="229" t="s">
        <v>1252</v>
      </c>
      <c r="B498" s="230" t="s">
        <v>1253</v>
      </c>
      <c r="C498" s="231">
        <v>309243.82</v>
      </c>
      <c r="D498" s="231"/>
      <c r="E498" s="18">
        <f t="shared" si="32"/>
        <v>309243.82</v>
      </c>
      <c r="F498" s="228" t="s">
        <v>251</v>
      </c>
      <c r="G498" s="228" t="s">
        <v>251</v>
      </c>
      <c r="H498" s="157" t="str">
        <f>_xlfn.IFNA(+VLOOKUP(G498,'Legenda Nature'!A:B,2,0),"-")</f>
        <v>Crediti tributari</v>
      </c>
      <c r="I498" s="228" t="s">
        <v>223</v>
      </c>
      <c r="J498" s="157" t="str">
        <f>_xlfn.IFNA(+VLOOKUP(I498,'Legenda Destinazioni'!A:B,2,0),"-")</f>
        <v>Valori non attribuibili</v>
      </c>
      <c r="K498" s="231"/>
      <c r="L498" s="26" t="str">
        <f t="shared" si="33"/>
        <v>AC.II.5bisVALNONATT</v>
      </c>
    </row>
    <row r="499" spans="1:12" x14ac:dyDescent="0.15">
      <c r="A499" s="229" t="s">
        <v>1254</v>
      </c>
      <c r="B499" s="230" t="s">
        <v>1255</v>
      </c>
      <c r="C499" s="231">
        <v>61277.04</v>
      </c>
      <c r="D499" s="231"/>
      <c r="E499" s="18">
        <f t="shared" si="32"/>
        <v>61277.04</v>
      </c>
      <c r="F499" s="228" t="s">
        <v>251</v>
      </c>
      <c r="G499" s="228" t="s">
        <v>251</v>
      </c>
      <c r="H499" s="157" t="str">
        <f>_xlfn.IFNA(+VLOOKUP(G499,'Legenda Nature'!A:B,2,0),"-")</f>
        <v>Crediti tributari</v>
      </c>
      <c r="I499" s="228" t="s">
        <v>223</v>
      </c>
      <c r="J499" s="157" t="str">
        <f>_xlfn.IFNA(+VLOOKUP(I499,'Legenda Destinazioni'!A:B,2,0),"-")</f>
        <v>Valori non attribuibili</v>
      </c>
      <c r="K499" s="231"/>
      <c r="L499" s="26" t="str">
        <f t="shared" si="33"/>
        <v>AC.II.5bisVALNONATT</v>
      </c>
    </row>
    <row r="500" spans="1:12" x14ac:dyDescent="0.15">
      <c r="A500" s="229" t="s">
        <v>1256</v>
      </c>
      <c r="B500" s="230" t="s">
        <v>1257</v>
      </c>
      <c r="C500" s="231">
        <v>625095</v>
      </c>
      <c r="D500" s="231"/>
      <c r="E500" s="18">
        <f t="shared" si="32"/>
        <v>625095</v>
      </c>
      <c r="F500" s="228" t="s">
        <v>252</v>
      </c>
      <c r="G500" s="228" t="s">
        <v>252</v>
      </c>
      <c r="H500" s="157" t="str">
        <f>_xlfn.IFNA(+VLOOKUP(G500,'Legenda Nature'!A:B,2,0),"-")</f>
        <v>Imposte anticipate</v>
      </c>
      <c r="I500" s="228" t="s">
        <v>223</v>
      </c>
      <c r="J500" s="157" t="str">
        <f>_xlfn.IFNA(+VLOOKUP(I500,'Legenda Destinazioni'!A:B,2,0),"-")</f>
        <v>Valori non attribuibili</v>
      </c>
      <c r="K500" s="231"/>
      <c r="L500" s="26" t="str">
        <f t="shared" si="33"/>
        <v>AC.II.5terVALNONATT</v>
      </c>
    </row>
    <row r="501" spans="1:12" x14ac:dyDescent="0.15">
      <c r="A501" s="229" t="s">
        <v>1258</v>
      </c>
      <c r="B501" s="230" t="s">
        <v>1259</v>
      </c>
      <c r="C501" s="231">
        <v>43372.38</v>
      </c>
      <c r="D501" s="231"/>
      <c r="E501" s="18">
        <f t="shared" si="32"/>
        <v>43372.38</v>
      </c>
      <c r="F501" s="228" t="s">
        <v>255</v>
      </c>
      <c r="G501" s="228" t="s">
        <v>255</v>
      </c>
      <c r="H501" s="157" t="str">
        <f>_xlfn.IFNA(+VLOOKUP(G501,'Legenda Nature'!A:B,2,0),"-")</f>
        <v>Crediti verso altri</v>
      </c>
      <c r="I501" s="228" t="s">
        <v>1272</v>
      </c>
      <c r="J501" s="157" t="str">
        <f>_xlfn.IFNA(+VLOOKUP(I501,'Legenda Destinazioni'!A:B,2,0),"-")</f>
        <v>Impianto trattamento rifiuti Castelceriolo - Mercato</v>
      </c>
      <c r="K501" s="231"/>
      <c r="L501" s="26" t="str">
        <f t="shared" si="33"/>
        <v>AC.II.5quaterATT01Mer</v>
      </c>
    </row>
    <row r="502" spans="1:12" x14ac:dyDescent="0.15">
      <c r="A502" s="229" t="s">
        <v>1260</v>
      </c>
      <c r="B502" s="230" t="s">
        <v>1261</v>
      </c>
      <c r="C502" s="231">
        <v>144842</v>
      </c>
      <c r="D502" s="231"/>
      <c r="E502" s="18">
        <f t="shared" si="32"/>
        <v>144842</v>
      </c>
      <c r="F502" s="228" t="s">
        <v>255</v>
      </c>
      <c r="G502" s="228" t="s">
        <v>255</v>
      </c>
      <c r="H502" s="157" t="str">
        <f>_xlfn.IFNA(+VLOOKUP(G502,'Legenda Nature'!A:B,2,0),"-")</f>
        <v>Crediti verso altri</v>
      </c>
      <c r="I502" s="228" t="s">
        <v>1272</v>
      </c>
      <c r="J502" s="157" t="str">
        <f>_xlfn.IFNA(+VLOOKUP(I502,'Legenda Destinazioni'!A:B,2,0),"-")</f>
        <v>Impianto trattamento rifiuti Castelceriolo - Mercato</v>
      </c>
      <c r="K502" s="231"/>
      <c r="L502" s="26" t="str">
        <f t="shared" si="33"/>
        <v>AC.II.5quaterATT01Mer</v>
      </c>
    </row>
    <row r="503" spans="1:12" x14ac:dyDescent="0.15">
      <c r="A503" s="229" t="s">
        <v>1262</v>
      </c>
      <c r="B503" s="230" t="s">
        <v>1263</v>
      </c>
      <c r="C503" s="231">
        <v>157.94</v>
      </c>
      <c r="D503" s="231"/>
      <c r="E503" s="18">
        <f t="shared" si="32"/>
        <v>157.94</v>
      </c>
      <c r="F503" s="228" t="s">
        <v>255</v>
      </c>
      <c r="G503" s="228" t="s">
        <v>255</v>
      </c>
      <c r="H503" s="157" t="str">
        <f>_xlfn.IFNA(+VLOOKUP(G503,'Legenda Nature'!A:B,2,0),"-")</f>
        <v>Crediti verso altri</v>
      </c>
      <c r="I503" s="228" t="s">
        <v>1272</v>
      </c>
      <c r="J503" s="157" t="str">
        <f>_xlfn.IFNA(+VLOOKUP(I503,'Legenda Destinazioni'!A:B,2,0),"-")</f>
        <v>Impianto trattamento rifiuti Castelceriolo - Mercato</v>
      </c>
      <c r="K503" s="231"/>
      <c r="L503" s="26" t="str">
        <f t="shared" si="33"/>
        <v>AC.II.5quaterATT01Mer</v>
      </c>
    </row>
    <row r="504" spans="1:12" x14ac:dyDescent="0.15">
      <c r="A504" s="229" t="s">
        <v>1264</v>
      </c>
      <c r="B504" s="230" t="s">
        <v>1265</v>
      </c>
      <c r="C504" s="231">
        <v>497481.68</v>
      </c>
      <c r="D504" s="231"/>
      <c r="E504" s="18">
        <f t="shared" si="32"/>
        <v>497481.68</v>
      </c>
      <c r="F504" s="228" t="s">
        <v>158</v>
      </c>
      <c r="G504" s="228" t="s">
        <v>158</v>
      </c>
      <c r="H504" s="157" t="str">
        <f>_xlfn.IFNA(+VLOOKUP(G504,'Legenda Nature'!A:B,2,0),"-")</f>
        <v>Depositi bancari e postali</v>
      </c>
      <c r="I504" s="228" t="s">
        <v>223</v>
      </c>
      <c r="J504" s="157" t="str">
        <f>_xlfn.IFNA(+VLOOKUP(I504,'Legenda Destinazioni'!A:B,2,0),"-")</f>
        <v>Valori non attribuibili</v>
      </c>
      <c r="K504" s="231"/>
      <c r="L504" s="26" t="str">
        <f t="shared" si="33"/>
        <v>AC.IV.1VALNONATT</v>
      </c>
    </row>
    <row r="505" spans="1:12" x14ac:dyDescent="0.15">
      <c r="A505" s="229" t="s">
        <v>1266</v>
      </c>
      <c r="B505" s="230" t="s">
        <v>1267</v>
      </c>
      <c r="C505" s="231">
        <v>1839.04</v>
      </c>
      <c r="D505" s="231"/>
      <c r="E505" s="18">
        <f t="shared" si="32"/>
        <v>1839.04</v>
      </c>
      <c r="F505" s="228" t="s">
        <v>158</v>
      </c>
      <c r="G505" s="228" t="s">
        <v>158</v>
      </c>
      <c r="H505" s="157" t="str">
        <f>_xlfn.IFNA(+VLOOKUP(G505,'Legenda Nature'!A:B,2,0),"-")</f>
        <v>Depositi bancari e postali</v>
      </c>
      <c r="I505" s="228" t="s">
        <v>223</v>
      </c>
      <c r="J505" s="157" t="str">
        <f>_xlfn.IFNA(+VLOOKUP(I505,'Legenda Destinazioni'!A:B,2,0),"-")</f>
        <v>Valori non attribuibili</v>
      </c>
      <c r="K505" s="231"/>
      <c r="L505" s="26" t="str">
        <f t="shared" si="33"/>
        <v>AC.IV.1VALNONATT</v>
      </c>
    </row>
    <row r="506" spans="1:12" x14ac:dyDescent="0.15">
      <c r="A506" s="229" t="s">
        <v>1268</v>
      </c>
      <c r="B506" s="230" t="s">
        <v>1269</v>
      </c>
      <c r="C506" s="231">
        <v>2284.39</v>
      </c>
      <c r="D506" s="231"/>
      <c r="E506" s="18">
        <f t="shared" si="32"/>
        <v>2284.39</v>
      </c>
      <c r="F506" s="228" t="s">
        <v>160</v>
      </c>
      <c r="G506" s="228" t="s">
        <v>160</v>
      </c>
      <c r="H506" s="157" t="str">
        <f>_xlfn.IFNA(+VLOOKUP(G506,'Legenda Nature'!A:B,2,0),"-")</f>
        <v>Denaro e valori in cassa</v>
      </c>
      <c r="I506" s="228" t="s">
        <v>223</v>
      </c>
      <c r="J506" s="157" t="str">
        <f>_xlfn.IFNA(+VLOOKUP(I506,'Legenda Destinazioni'!A:B,2,0),"-")</f>
        <v>Valori non attribuibili</v>
      </c>
      <c r="K506" s="231"/>
      <c r="L506" s="26" t="str">
        <f t="shared" si="33"/>
        <v>AC.IV.3VALNONATT</v>
      </c>
    </row>
    <row r="507" spans="1:12" x14ac:dyDescent="0.15">
      <c r="A507" s="229" t="s">
        <v>1270</v>
      </c>
      <c r="B507" s="230" t="s">
        <v>1271</v>
      </c>
      <c r="C507" s="231">
        <v>181186.89</v>
      </c>
      <c r="D507" s="231">
        <f>-C507</f>
        <v>-181186.89</v>
      </c>
      <c r="E507" s="18">
        <f t="shared" si="32"/>
        <v>0</v>
      </c>
      <c r="F507" s="228" t="s">
        <v>388</v>
      </c>
      <c r="G507" s="228" t="s">
        <v>388</v>
      </c>
      <c r="H507" s="157" t="str">
        <f>_xlfn.IFNA(+VLOOKUP(G507,'Legenda Nature'!A:B,2,0),"-")</f>
        <v>Ratei e risconti attivi</v>
      </c>
      <c r="I507" s="228" t="s">
        <v>346</v>
      </c>
      <c r="J507" s="157" t="str">
        <f>_xlfn.IFNA(+VLOOKUP(I507,'Legenda Destinazioni'!A:B,2,0),"-")</f>
        <v>-</v>
      </c>
      <c r="K507" s="231"/>
      <c r="L507" s="26" t="str">
        <f t="shared" si="33"/>
        <v>AD-</v>
      </c>
    </row>
    <row r="508" spans="1:12" x14ac:dyDescent="0.15">
      <c r="A508" s="248" t="s">
        <v>1270</v>
      </c>
      <c r="B508" s="249" t="s">
        <v>1271</v>
      </c>
      <c r="C508" s="250"/>
      <c r="D508" s="250">
        <v>2790.66</v>
      </c>
      <c r="E508" s="18">
        <f t="shared" si="32"/>
        <v>2790.66</v>
      </c>
      <c r="F508" s="228" t="s">
        <v>388</v>
      </c>
      <c r="G508" s="228" t="s">
        <v>161</v>
      </c>
      <c r="H508" s="157" t="str">
        <f>_xlfn.IFNA(+VLOOKUP(G508,'Legenda Nature'!A:B,2,0),"-")</f>
        <v>Ratei e risconti attivi: di cui non finanziari</v>
      </c>
      <c r="I508" s="228" t="s">
        <v>1272</v>
      </c>
      <c r="J508" s="157" t="str">
        <f>_xlfn.IFNA(+VLOOKUP(I508,'Legenda Destinazioni'!A:B,2,0),"-")</f>
        <v>Impianto trattamento rifiuti Castelceriolo - Mercato</v>
      </c>
      <c r="K508" s="231"/>
      <c r="L508" s="26" t="str">
        <f t="shared" si="33"/>
        <v>AD.aATT01Mer</v>
      </c>
    </row>
    <row r="509" spans="1:12" x14ac:dyDescent="0.15">
      <c r="A509" s="248" t="s">
        <v>1270</v>
      </c>
      <c r="B509" s="249" t="s">
        <v>1271</v>
      </c>
      <c r="C509" s="250"/>
      <c r="D509" s="250">
        <v>28500</v>
      </c>
      <c r="E509" s="18">
        <f t="shared" si="32"/>
        <v>28500</v>
      </c>
      <c r="F509" s="228" t="s">
        <v>388</v>
      </c>
      <c r="G509" s="228" t="s">
        <v>161</v>
      </c>
      <c r="H509" s="157" t="str">
        <f>_xlfn.IFNA(+VLOOKUP(G509,'Legenda Nature'!A:B,2,0),"-")</f>
        <v>Ratei e risconti attivi: di cui non finanziari</v>
      </c>
      <c r="I509" s="228" t="s">
        <v>1272</v>
      </c>
      <c r="J509" s="157" t="str">
        <f>_xlfn.IFNA(+VLOOKUP(I509,'Legenda Destinazioni'!A:B,2,0),"-")</f>
        <v>Impianto trattamento rifiuti Castelceriolo - Mercato</v>
      </c>
      <c r="K509" s="231"/>
      <c r="L509" s="26" t="str">
        <f t="shared" si="33"/>
        <v>AD.aATT01Mer</v>
      </c>
    </row>
    <row r="510" spans="1:12" x14ac:dyDescent="0.15">
      <c r="A510" s="248" t="s">
        <v>1270</v>
      </c>
      <c r="B510" s="249" t="s">
        <v>1271</v>
      </c>
      <c r="C510" s="250"/>
      <c r="D510" s="250">
        <v>5520</v>
      </c>
      <c r="E510" s="18">
        <f t="shared" si="32"/>
        <v>5520</v>
      </c>
      <c r="F510" s="228" t="s">
        <v>388</v>
      </c>
      <c r="G510" s="228" t="s">
        <v>161</v>
      </c>
      <c r="H510" s="157" t="str">
        <f>_xlfn.IFNA(+VLOOKUP(G510,'Legenda Nature'!A:B,2,0),"-")</f>
        <v>Ratei e risconti attivi: di cui non finanziari</v>
      </c>
      <c r="I510" s="228" t="s">
        <v>1272</v>
      </c>
      <c r="J510" s="157" t="str">
        <f>_xlfn.IFNA(+VLOOKUP(I510,'Legenda Destinazioni'!A:B,2,0),"-")</f>
        <v>Impianto trattamento rifiuti Castelceriolo - Mercato</v>
      </c>
      <c r="K510" s="231"/>
      <c r="L510" s="26" t="str">
        <f t="shared" si="33"/>
        <v>AD.aATT01Mer</v>
      </c>
    </row>
    <row r="511" spans="1:12" x14ac:dyDescent="0.15">
      <c r="A511" s="248" t="s">
        <v>1270</v>
      </c>
      <c r="B511" s="249" t="s">
        <v>1271</v>
      </c>
      <c r="C511" s="250"/>
      <c r="D511" s="250">
        <v>2380</v>
      </c>
      <c r="E511" s="18">
        <f t="shared" si="32"/>
        <v>2380</v>
      </c>
      <c r="F511" s="228" t="s">
        <v>388</v>
      </c>
      <c r="G511" s="228" t="s">
        <v>161</v>
      </c>
      <c r="H511" s="157" t="str">
        <f>_xlfn.IFNA(+VLOOKUP(G511,'Legenda Nature'!A:B,2,0),"-")</f>
        <v>Ratei e risconti attivi: di cui non finanziari</v>
      </c>
      <c r="I511" s="228" t="s">
        <v>1272</v>
      </c>
      <c r="J511" s="157" t="str">
        <f>_xlfn.IFNA(+VLOOKUP(I511,'Legenda Destinazioni'!A:B,2,0),"-")</f>
        <v>Impianto trattamento rifiuti Castelceriolo - Mercato</v>
      </c>
      <c r="K511" s="231"/>
      <c r="L511" s="26" t="str">
        <f t="shared" si="33"/>
        <v>AD.aATT01Mer</v>
      </c>
    </row>
    <row r="512" spans="1:12" x14ac:dyDescent="0.15">
      <c r="A512" s="248" t="s">
        <v>1270</v>
      </c>
      <c r="B512" s="249" t="s">
        <v>1271</v>
      </c>
      <c r="C512" s="250"/>
      <c r="D512" s="250">
        <v>45</v>
      </c>
      <c r="E512" s="18">
        <f t="shared" si="32"/>
        <v>45</v>
      </c>
      <c r="F512" s="228" t="s">
        <v>388</v>
      </c>
      <c r="G512" s="228" t="s">
        <v>161</v>
      </c>
      <c r="H512" s="157" t="str">
        <f>_xlfn.IFNA(+VLOOKUP(G512,'Legenda Nature'!A:B,2,0),"-")</f>
        <v>Ratei e risconti attivi: di cui non finanziari</v>
      </c>
      <c r="I512" s="228" t="s">
        <v>1272</v>
      </c>
      <c r="J512" s="157" t="str">
        <f>_xlfn.IFNA(+VLOOKUP(I512,'Legenda Destinazioni'!A:B,2,0),"-")</f>
        <v>Impianto trattamento rifiuti Castelceriolo - Mercato</v>
      </c>
      <c r="K512" s="231"/>
      <c r="L512" s="26" t="str">
        <f t="shared" si="33"/>
        <v>AD.aATT01Mer</v>
      </c>
    </row>
    <row r="513" spans="1:12" x14ac:dyDescent="0.15">
      <c r="A513" s="248" t="s">
        <v>1270</v>
      </c>
      <c r="B513" s="249" t="s">
        <v>1271</v>
      </c>
      <c r="C513" s="250"/>
      <c r="D513" s="250">
        <v>51.5</v>
      </c>
      <c r="E513" s="18">
        <f t="shared" si="32"/>
        <v>51.5</v>
      </c>
      <c r="F513" s="228" t="s">
        <v>388</v>
      </c>
      <c r="G513" s="228" t="s">
        <v>161</v>
      </c>
      <c r="H513" s="157" t="str">
        <f>_xlfn.IFNA(+VLOOKUP(G513,'Legenda Nature'!A:B,2,0),"-")</f>
        <v>Ratei e risconti attivi: di cui non finanziari</v>
      </c>
      <c r="I513" s="228" t="s">
        <v>1278</v>
      </c>
      <c r="J513" s="157" t="str">
        <f>_xlfn.IFNA(+VLOOKUP(I513,'Legenda Destinazioni'!A:B,2,0),"-")</f>
        <v>Gestione discarica esaurita Mugarone - Mercato</v>
      </c>
      <c r="K513" s="231"/>
      <c r="L513" s="26" t="str">
        <f t="shared" si="33"/>
        <v>AD.aATT03Mer</v>
      </c>
    </row>
    <row r="514" spans="1:12" x14ac:dyDescent="0.15">
      <c r="A514" s="248" t="s">
        <v>1270</v>
      </c>
      <c r="B514" s="249" t="s">
        <v>1271</v>
      </c>
      <c r="C514" s="250"/>
      <c r="D514" s="250">
        <v>83</v>
      </c>
      <c r="E514" s="18">
        <f t="shared" si="32"/>
        <v>83</v>
      </c>
      <c r="F514" s="228" t="s">
        <v>388</v>
      </c>
      <c r="G514" s="228" t="s">
        <v>161</v>
      </c>
      <c r="H514" s="157" t="str">
        <f>_xlfn.IFNA(+VLOOKUP(G514,'Legenda Nature'!A:B,2,0),"-")</f>
        <v>Ratei e risconti attivi: di cui non finanziari</v>
      </c>
      <c r="I514" s="228" t="s">
        <v>1277</v>
      </c>
      <c r="J514" s="157" t="str">
        <f>_xlfn.IFNA(+VLOOKUP(I514,'Legenda Destinazioni'!A:B,2,0),"-")</f>
        <v>Gestione conferimenti discarica di Solero - Mercato</v>
      </c>
      <c r="K514" s="231"/>
      <c r="L514" s="26" t="str">
        <f t="shared" si="33"/>
        <v>AD.aATT04Mer</v>
      </c>
    </row>
    <row r="515" spans="1:12" x14ac:dyDescent="0.15">
      <c r="A515" s="248" t="s">
        <v>1270</v>
      </c>
      <c r="B515" s="249" t="s">
        <v>1271</v>
      </c>
      <c r="C515" s="250"/>
      <c r="D515" s="250">
        <v>1024</v>
      </c>
      <c r="E515" s="18">
        <f t="shared" si="32"/>
        <v>1024</v>
      </c>
      <c r="F515" s="228" t="s">
        <v>388</v>
      </c>
      <c r="G515" s="228" t="s">
        <v>161</v>
      </c>
      <c r="H515" s="157" t="str">
        <f>_xlfn.IFNA(+VLOOKUP(G515,'Legenda Nature'!A:B,2,0),"-")</f>
        <v>Ratei e risconti attivi: di cui non finanziari</v>
      </c>
      <c r="I515" s="228" t="s">
        <v>1272</v>
      </c>
      <c r="J515" s="157" t="str">
        <f>_xlfn.IFNA(+VLOOKUP(I515,'Legenda Destinazioni'!A:B,2,0),"-")</f>
        <v>Impianto trattamento rifiuti Castelceriolo - Mercato</v>
      </c>
      <c r="K515" s="231"/>
      <c r="L515" s="26" t="str">
        <f t="shared" si="33"/>
        <v>AD.aATT01Mer</v>
      </c>
    </row>
    <row r="516" spans="1:12" x14ac:dyDescent="0.15">
      <c r="A516" s="248" t="s">
        <v>1270</v>
      </c>
      <c r="B516" s="249" t="s">
        <v>1271</v>
      </c>
      <c r="C516" s="250"/>
      <c r="D516" s="250">
        <v>8186.85</v>
      </c>
      <c r="E516" s="18">
        <f t="shared" si="32"/>
        <v>8186.85</v>
      </c>
      <c r="F516" s="228" t="s">
        <v>388</v>
      </c>
      <c r="G516" s="228" t="s">
        <v>161</v>
      </c>
      <c r="H516" s="157" t="str">
        <f>_xlfn.IFNA(+VLOOKUP(G516,'Legenda Nature'!A:B,2,0),"-")</f>
        <v>Ratei e risconti attivi: di cui non finanziari</v>
      </c>
      <c r="I516" s="228" t="s">
        <v>1272</v>
      </c>
      <c r="J516" s="157" t="str">
        <f>_xlfn.IFNA(+VLOOKUP(I516,'Legenda Destinazioni'!A:B,2,0),"-")</f>
        <v>Impianto trattamento rifiuti Castelceriolo - Mercato</v>
      </c>
      <c r="K516" s="231"/>
      <c r="L516" s="26" t="str">
        <f t="shared" si="33"/>
        <v>AD.aATT01Mer</v>
      </c>
    </row>
    <row r="517" spans="1:12" x14ac:dyDescent="0.15">
      <c r="A517" s="248" t="s">
        <v>1270</v>
      </c>
      <c r="B517" s="249" t="s">
        <v>1271</v>
      </c>
      <c r="C517" s="250"/>
      <c r="D517" s="250">
        <v>5964.84</v>
      </c>
      <c r="E517" s="18">
        <f t="shared" si="32"/>
        <v>5964.84</v>
      </c>
      <c r="F517" s="228" t="s">
        <v>388</v>
      </c>
      <c r="G517" s="228" t="s">
        <v>161</v>
      </c>
      <c r="H517" s="157" t="str">
        <f>_xlfn.IFNA(+VLOOKUP(G517,'Legenda Nature'!A:B,2,0),"-")</f>
        <v>Ratei e risconti attivi: di cui non finanziari</v>
      </c>
      <c r="I517" s="228" t="s">
        <v>1272</v>
      </c>
      <c r="J517" s="157" t="str">
        <f>_xlfn.IFNA(+VLOOKUP(I517,'Legenda Destinazioni'!A:B,2,0),"-")</f>
        <v>Impianto trattamento rifiuti Castelceriolo - Mercato</v>
      </c>
      <c r="K517" s="231"/>
      <c r="L517" s="26" t="str">
        <f t="shared" si="33"/>
        <v>AD.aATT01Mer</v>
      </c>
    </row>
    <row r="518" spans="1:12" x14ac:dyDescent="0.15">
      <c r="A518" s="248" t="s">
        <v>1270</v>
      </c>
      <c r="B518" s="249" t="s">
        <v>1271</v>
      </c>
      <c r="C518" s="250"/>
      <c r="D518" s="250">
        <v>538.07000000000005</v>
      </c>
      <c r="E518" s="18">
        <f t="shared" si="32"/>
        <v>538.07000000000005</v>
      </c>
      <c r="F518" s="228" t="s">
        <v>388</v>
      </c>
      <c r="G518" s="228" t="s">
        <v>161</v>
      </c>
      <c r="H518" s="157" t="str">
        <f>_xlfn.IFNA(+VLOOKUP(G518,'Legenda Nature'!A:B,2,0),"-")</f>
        <v>Ratei e risconti attivi: di cui non finanziari</v>
      </c>
      <c r="I518" s="228" t="s">
        <v>1278</v>
      </c>
      <c r="J518" s="157" t="str">
        <f>_xlfn.IFNA(+VLOOKUP(I518,'Legenda Destinazioni'!A:B,2,0),"-")</f>
        <v>Gestione discarica esaurita Mugarone - Mercato</v>
      </c>
      <c r="K518" s="231"/>
      <c r="L518" s="26" t="str">
        <f t="shared" si="33"/>
        <v>AD.aATT03Mer</v>
      </c>
    </row>
    <row r="519" spans="1:12" x14ac:dyDescent="0.15">
      <c r="A519" s="248" t="s">
        <v>1270</v>
      </c>
      <c r="B519" s="249" t="s">
        <v>1271</v>
      </c>
      <c r="C519" s="250"/>
      <c r="D519" s="250">
        <v>20238.04</v>
      </c>
      <c r="E519" s="18">
        <f t="shared" si="32"/>
        <v>20238.04</v>
      </c>
      <c r="F519" s="228" t="s">
        <v>388</v>
      </c>
      <c r="G519" s="228" t="s">
        <v>161</v>
      </c>
      <c r="H519" s="157" t="str">
        <f>_xlfn.IFNA(+VLOOKUP(G519,'Legenda Nature'!A:B,2,0),"-")</f>
        <v>Ratei e risconti attivi: di cui non finanziari</v>
      </c>
      <c r="I519" s="228" t="s">
        <v>1272</v>
      </c>
      <c r="J519" s="157" t="str">
        <f>_xlfn.IFNA(+VLOOKUP(I519,'Legenda Destinazioni'!A:B,2,0),"-")</f>
        <v>Impianto trattamento rifiuti Castelceriolo - Mercato</v>
      </c>
      <c r="K519" s="231"/>
      <c r="L519" s="26" t="str">
        <f t="shared" si="33"/>
        <v>AD.aATT01Mer</v>
      </c>
    </row>
    <row r="520" spans="1:12" x14ac:dyDescent="0.15">
      <c r="A520" s="248" t="s">
        <v>1270</v>
      </c>
      <c r="B520" s="249" t="s">
        <v>1271</v>
      </c>
      <c r="C520" s="250"/>
      <c r="D520" s="250">
        <v>3825.07</v>
      </c>
      <c r="E520" s="18">
        <f t="shared" si="32"/>
        <v>3825.07</v>
      </c>
      <c r="F520" s="228" t="s">
        <v>388</v>
      </c>
      <c r="G520" s="228" t="s">
        <v>161</v>
      </c>
      <c r="H520" s="157" t="str">
        <f>_xlfn.IFNA(+VLOOKUP(G520,'Legenda Nature'!A:B,2,0),"-")</f>
        <v>Ratei e risconti attivi: di cui non finanziari</v>
      </c>
      <c r="I520" s="228" t="s">
        <v>1272</v>
      </c>
      <c r="J520" s="157" t="str">
        <f>_xlfn.IFNA(+VLOOKUP(I520,'Legenda Destinazioni'!A:B,2,0),"-")</f>
        <v>Impianto trattamento rifiuti Castelceriolo - Mercato</v>
      </c>
      <c r="K520" s="231"/>
      <c r="L520" s="26" t="str">
        <f t="shared" si="33"/>
        <v>AD.aATT01Mer</v>
      </c>
    </row>
    <row r="521" spans="1:12" x14ac:dyDescent="0.15">
      <c r="A521" s="248" t="s">
        <v>1270</v>
      </c>
      <c r="B521" s="249" t="s">
        <v>1271</v>
      </c>
      <c r="C521" s="250"/>
      <c r="D521" s="250">
        <v>1608.23</v>
      </c>
      <c r="E521" s="18">
        <f t="shared" si="32"/>
        <v>1608.23</v>
      </c>
      <c r="F521" s="228" t="s">
        <v>388</v>
      </c>
      <c r="G521" s="228" t="s">
        <v>161</v>
      </c>
      <c r="H521" s="157" t="str">
        <f>_xlfn.IFNA(+VLOOKUP(G521,'Legenda Nature'!A:B,2,0),"-")</f>
        <v>Ratei e risconti attivi: di cui non finanziari</v>
      </c>
      <c r="I521" s="228" t="s">
        <v>1272</v>
      </c>
      <c r="J521" s="157" t="str">
        <f>_xlfn.IFNA(+VLOOKUP(I521,'Legenda Destinazioni'!A:B,2,0),"-")</f>
        <v>Impianto trattamento rifiuti Castelceriolo - Mercato</v>
      </c>
      <c r="K521" s="231"/>
      <c r="L521" s="26" t="str">
        <f t="shared" si="33"/>
        <v>AD.aATT01Mer</v>
      </c>
    </row>
    <row r="522" spans="1:12" x14ac:dyDescent="0.15">
      <c r="A522" s="248" t="s">
        <v>1270</v>
      </c>
      <c r="B522" s="249" t="s">
        <v>1271</v>
      </c>
      <c r="C522" s="250"/>
      <c r="D522" s="250">
        <v>37.53</v>
      </c>
      <c r="E522" s="18">
        <f t="shared" si="32"/>
        <v>37.53</v>
      </c>
      <c r="F522" s="228" t="s">
        <v>388</v>
      </c>
      <c r="G522" s="228" t="s">
        <v>161</v>
      </c>
      <c r="H522" s="157" t="str">
        <f>_xlfn.IFNA(+VLOOKUP(G522,'Legenda Nature'!A:B,2,0),"-")</f>
        <v>Ratei e risconti attivi: di cui non finanziari</v>
      </c>
      <c r="I522" s="228" t="s">
        <v>1277</v>
      </c>
      <c r="J522" s="157" t="str">
        <f>_xlfn.IFNA(+VLOOKUP(I522,'Legenda Destinazioni'!A:B,2,0),"-")</f>
        <v>Gestione conferimenti discarica di Solero - Mercato</v>
      </c>
      <c r="K522" s="231"/>
      <c r="L522" s="26" t="str">
        <f t="shared" si="33"/>
        <v>AD.aATT04Mer</v>
      </c>
    </row>
    <row r="523" spans="1:12" x14ac:dyDescent="0.15">
      <c r="A523" s="248" t="s">
        <v>1270</v>
      </c>
      <c r="B523" s="249" t="s">
        <v>1271</v>
      </c>
      <c r="C523" s="250"/>
      <c r="D523" s="250">
        <f>1001.56-D522</f>
        <v>964.03</v>
      </c>
      <c r="E523" s="18">
        <f t="shared" si="32"/>
        <v>964.03</v>
      </c>
      <c r="F523" s="228" t="s">
        <v>388</v>
      </c>
      <c r="G523" s="228" t="s">
        <v>161</v>
      </c>
      <c r="H523" s="157" t="str">
        <f>_xlfn.IFNA(+VLOOKUP(G523,'Legenda Nature'!A:B,2,0),"-")</f>
        <v>Ratei e risconti attivi: di cui non finanziari</v>
      </c>
      <c r="I523" s="228" t="s">
        <v>1272</v>
      </c>
      <c r="J523" s="157" t="str">
        <f>_xlfn.IFNA(+VLOOKUP(I523,'Legenda Destinazioni'!A:B,2,0),"-")</f>
        <v>Impianto trattamento rifiuti Castelceriolo - Mercato</v>
      </c>
      <c r="K523" s="231"/>
      <c r="L523" s="26" t="str">
        <f t="shared" si="33"/>
        <v>AD.aATT01Mer</v>
      </c>
    </row>
    <row r="524" spans="1:12" x14ac:dyDescent="0.15">
      <c r="A524" s="248" t="s">
        <v>1270</v>
      </c>
      <c r="B524" s="249" t="s">
        <v>1271</v>
      </c>
      <c r="C524" s="250"/>
      <c r="D524" s="250">
        <v>59556.01</v>
      </c>
      <c r="E524" s="18">
        <f t="shared" si="32"/>
        <v>59556.01</v>
      </c>
      <c r="F524" s="228" t="s">
        <v>388</v>
      </c>
      <c r="G524" s="228" t="s">
        <v>161</v>
      </c>
      <c r="H524" s="157" t="str">
        <f>_xlfn.IFNA(+VLOOKUP(G524,'Legenda Nature'!A:B,2,0),"-")</f>
        <v>Ratei e risconti attivi: di cui non finanziari</v>
      </c>
      <c r="I524" s="228" t="s">
        <v>1277</v>
      </c>
      <c r="J524" s="157" t="str">
        <f>_xlfn.IFNA(+VLOOKUP(I524,'Legenda Destinazioni'!A:B,2,0),"-")</f>
        <v>Gestione conferimenti discarica di Solero - Mercato</v>
      </c>
      <c r="K524" s="231"/>
      <c r="L524" s="26" t="str">
        <f t="shared" si="33"/>
        <v>AD.aATT04Mer</v>
      </c>
    </row>
    <row r="525" spans="1:12" x14ac:dyDescent="0.15">
      <c r="A525" s="248" t="s">
        <v>1270</v>
      </c>
      <c r="B525" s="249" t="s">
        <v>1271</v>
      </c>
      <c r="C525" s="250"/>
      <c r="D525" s="250">
        <v>35975.699999999997</v>
      </c>
      <c r="E525" s="18">
        <f t="shared" si="32"/>
        <v>35975.699999999997</v>
      </c>
      <c r="F525" s="228" t="s">
        <v>388</v>
      </c>
      <c r="G525" s="228" t="s">
        <v>161</v>
      </c>
      <c r="H525" s="157" t="str">
        <f>_xlfn.IFNA(+VLOOKUP(G525,'Legenda Nature'!A:B,2,0),"-")</f>
        <v>Ratei e risconti attivi: di cui non finanziari</v>
      </c>
      <c r="I525" s="228" t="s">
        <v>1278</v>
      </c>
      <c r="J525" s="157" t="str">
        <f>_xlfn.IFNA(+VLOOKUP(I525,'Legenda Destinazioni'!A:B,2,0),"-")</f>
        <v>Gestione discarica esaurita Mugarone - Mercato</v>
      </c>
      <c r="K525" s="231"/>
      <c r="L525" s="26" t="str">
        <f t="shared" si="33"/>
        <v>AD.aATT03Mer</v>
      </c>
    </row>
    <row r="526" spans="1:12" x14ac:dyDescent="0.15">
      <c r="A526" s="251" t="s">
        <v>1270</v>
      </c>
      <c r="B526" s="252" t="s">
        <v>1271</v>
      </c>
      <c r="C526" s="253"/>
      <c r="D526" s="253">
        <f>99430.07-D524-D525</f>
        <v>3898.3600000000079</v>
      </c>
      <c r="E526" s="18">
        <f t="shared" si="32"/>
        <v>3898.3600000000079</v>
      </c>
      <c r="F526" s="233" t="s">
        <v>388</v>
      </c>
      <c r="G526" s="233" t="s">
        <v>161</v>
      </c>
      <c r="H526" s="158" t="str">
        <f>_xlfn.IFNA(+VLOOKUP(G526,'Legenda Nature'!A:B,2,0),"-")</f>
        <v>Ratei e risconti attivi: di cui non finanziari</v>
      </c>
      <c r="I526" s="233" t="s">
        <v>1272</v>
      </c>
      <c r="J526" s="158" t="str">
        <f>_xlfn.IFNA(+VLOOKUP(I526,'Legenda Destinazioni'!A:B,2,0),"-")</f>
        <v>Impianto trattamento rifiuti Castelceriolo - Mercato</v>
      </c>
      <c r="K526" s="232"/>
      <c r="L526" s="26" t="str">
        <f t="shared" si="33"/>
        <v>AD.aATT01Mer</v>
      </c>
    </row>
    <row r="528" spans="1:12" x14ac:dyDescent="0.15">
      <c r="C528" s="18">
        <f>+SUBTOTAL(9,C2:C526)</f>
        <v>32672853.549999993</v>
      </c>
      <c r="D528" s="18">
        <f>+SUBTOTAL(9,D2:D526)</f>
        <v>1.4551915228366852E-11</v>
      </c>
      <c r="E528" s="18">
        <f>+SUBTOTAL(9,E2:E526)</f>
        <v>32672853.550000004</v>
      </c>
    </row>
  </sheetData>
  <autoFilter ref="A1:L526" xr:uid="{00000000-0009-0000-0000-000002000000}"/>
  <phoneticPr fontId="9" type="noConversion"/>
  <pageMargins left="0" right="0" top="0" bottom="0" header="0" footer="0"/>
  <pageSetup paperSize="9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2">
    <tabColor rgb="FFFFFF99"/>
  </sheetPr>
  <dimension ref="A1:AO134"/>
  <sheetViews>
    <sheetView showGridLines="0" zoomScaleNormal="100" zoomScaleSheetLayoutView="50" workbookViewId="0">
      <pane xSplit="3" ySplit="5" topLeftCell="D108" activePane="bottomRight" state="frozen"/>
      <selection activeCell="R79" sqref="R79"/>
      <selection pane="topRight" activeCell="R79" sqref="R79"/>
      <selection pane="bottomLeft" activeCell="R79" sqref="R79"/>
      <selection pane="bottomRight" activeCell="AA126" sqref="AA126"/>
    </sheetView>
  </sheetViews>
  <sheetFormatPr defaultColWidth="9.140625" defaultRowHeight="10.5" outlineLevelRow="1" x14ac:dyDescent="0.2"/>
  <cols>
    <col min="1" max="1" width="11.5703125" style="8" bestFit="1" customWidth="1"/>
    <col min="2" max="2" width="10" style="1" customWidth="1"/>
    <col min="3" max="3" width="50.42578125" style="7" customWidth="1"/>
    <col min="4" max="7" width="10.7109375" style="1" customWidth="1"/>
    <col min="8" max="18" width="10.7109375" style="1" hidden="1" customWidth="1"/>
    <col min="19" max="19" width="9.140625" style="5" bestFit="1" customWidth="1"/>
    <col min="20" max="20" width="12.5703125" style="1" hidden="1" customWidth="1"/>
    <col min="21" max="21" width="8.42578125" style="1" hidden="1" customWidth="1"/>
    <col min="22" max="22" width="8.140625" style="1" hidden="1" customWidth="1"/>
    <col min="23" max="23" width="12.7109375" style="1" hidden="1" customWidth="1"/>
    <col min="24" max="24" width="8" style="1" hidden="1" customWidth="1"/>
    <col min="25" max="25" width="7.28515625" style="1" hidden="1" customWidth="1"/>
    <col min="26" max="26" width="11" style="1" hidden="1" customWidth="1"/>
    <col min="27" max="27" width="13.5703125" style="1" bestFit="1" customWidth="1"/>
    <col min="28" max="28" width="10.28515625" style="1" bestFit="1" customWidth="1"/>
    <col min="29" max="29" width="10.7109375" style="1" bestFit="1" customWidth="1"/>
    <col min="30" max="30" width="9.140625" style="1" bestFit="1" customWidth="1"/>
    <col min="31" max="31" width="12.42578125" style="5" customWidth="1"/>
    <col min="32" max="33" width="12.85546875" style="1" hidden="1" customWidth="1"/>
    <col min="34" max="34" width="12.85546875" style="1" customWidth="1"/>
    <col min="35" max="35" width="9.85546875" style="5" bestFit="1" customWidth="1"/>
    <col min="36" max="36" width="13.28515625" style="1" customWidth="1"/>
    <col min="37" max="37" width="14.5703125" style="5" bestFit="1" customWidth="1"/>
    <col min="38" max="38" width="0.85546875" style="1" customWidth="1"/>
    <col min="39" max="39" width="9.28515625" style="23" bestFit="1" customWidth="1"/>
    <col min="40" max="40" width="6.140625" style="23" customWidth="1"/>
    <col min="41" max="41" width="2" style="1" customWidth="1"/>
    <col min="42" max="16384" width="9.140625" style="1"/>
  </cols>
  <sheetData>
    <row r="1" spans="1:41" ht="11.25" x14ac:dyDescent="0.2">
      <c r="B1" s="5" t="s">
        <v>304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2"/>
      <c r="AF1" s="11"/>
      <c r="AG1" s="11"/>
      <c r="AH1" s="11"/>
      <c r="AI1" s="12"/>
      <c r="AJ1" s="11"/>
      <c r="AO1" s="234"/>
    </row>
    <row r="2" spans="1:41" ht="12" thickBot="1" x14ac:dyDescent="0.25">
      <c r="B2" s="2"/>
      <c r="C2" s="5"/>
      <c r="AO2" s="234"/>
    </row>
    <row r="3" spans="1:41" ht="11.25" hidden="1" outlineLevel="1" x14ac:dyDescent="0.2">
      <c r="C3" s="3" t="s">
        <v>197</v>
      </c>
      <c r="D3" s="40" t="str">
        <f>+Attività!$A$4</f>
        <v>ATT01</v>
      </c>
      <c r="E3" s="40" t="str">
        <f>+Attività!$A$5</f>
        <v>ATT02</v>
      </c>
      <c r="F3" s="40" t="str">
        <f>+Attività!$A$6</f>
        <v>ATT03</v>
      </c>
      <c r="G3" s="40" t="str">
        <f>+Attività!$A$7</f>
        <v>ATT04</v>
      </c>
      <c r="H3" s="40" t="str">
        <f>+Attività!$A$8</f>
        <v>ATT05</v>
      </c>
      <c r="I3" s="40" t="str">
        <f>+Attività!$A$9</f>
        <v>ATT06</v>
      </c>
      <c r="J3" s="40" t="str">
        <f>+Attività!$A$10</f>
        <v>ATT07</v>
      </c>
      <c r="K3" s="40" t="str">
        <f>+Attività!$A$11</f>
        <v>ATT08</v>
      </c>
      <c r="L3" s="40" t="str">
        <f>+Attività!$A$12</f>
        <v>ATT09</v>
      </c>
      <c r="M3" s="40" t="str">
        <f>+Attività!$A$13</f>
        <v>ATT10</v>
      </c>
      <c r="N3" s="40" t="str">
        <f>+Attività!$A$14</f>
        <v>ATT11</v>
      </c>
      <c r="O3" s="40" t="str">
        <f>+Attività!$A$15</f>
        <v>ATT12</v>
      </c>
      <c r="P3" s="40" t="str">
        <f>+Attività!$A$16</f>
        <v>ATT13</v>
      </c>
      <c r="Q3" s="40" t="str">
        <f>+Attività!$A$17</f>
        <v>ATT14</v>
      </c>
      <c r="R3" s="40" t="str">
        <f>+Attività!$A$18</f>
        <v>ATT15</v>
      </c>
      <c r="S3" s="40" t="s">
        <v>197</v>
      </c>
      <c r="T3" s="40" t="s">
        <v>212</v>
      </c>
      <c r="U3" s="40" t="s">
        <v>213</v>
      </c>
      <c r="V3" s="40" t="s">
        <v>214</v>
      </c>
      <c r="W3" s="40" t="s">
        <v>215</v>
      </c>
      <c r="X3" s="40" t="s">
        <v>216</v>
      </c>
      <c r="Y3" s="40" t="s">
        <v>217</v>
      </c>
      <c r="Z3" s="40" t="s">
        <v>218</v>
      </c>
      <c r="AA3" s="40" t="s">
        <v>219</v>
      </c>
      <c r="AB3" s="40" t="s">
        <v>220</v>
      </c>
      <c r="AC3" s="40" t="s">
        <v>221</v>
      </c>
      <c r="AD3" s="40" t="s">
        <v>222</v>
      </c>
      <c r="AE3" s="40" t="s">
        <v>195</v>
      </c>
      <c r="AF3" s="40" t="s">
        <v>209</v>
      </c>
      <c r="AG3" s="40" t="s">
        <v>210</v>
      </c>
      <c r="AH3" s="40" t="s">
        <v>211</v>
      </c>
      <c r="AI3" s="40" t="s">
        <v>196</v>
      </c>
      <c r="AJ3" s="40" t="s">
        <v>223</v>
      </c>
      <c r="AK3" s="40" t="s">
        <v>229</v>
      </c>
      <c r="AL3" s="52"/>
      <c r="AM3" s="39" t="s">
        <v>300</v>
      </c>
      <c r="AN3" s="39" t="s">
        <v>228</v>
      </c>
      <c r="AO3" s="234"/>
    </row>
    <row r="4" spans="1:41" ht="12" hidden="1" outlineLevel="1" thickBot="1" x14ac:dyDescent="0.25">
      <c r="A4" s="1"/>
      <c r="C4" s="1"/>
      <c r="S4" s="1"/>
      <c r="AE4" s="1"/>
      <c r="AI4" s="1"/>
      <c r="AK4" s="1"/>
      <c r="AM4" s="1"/>
      <c r="AN4" s="1"/>
      <c r="AO4" s="234"/>
    </row>
    <row r="5" spans="1:41" ht="53.25" collapsed="1" thickBot="1" x14ac:dyDescent="0.25">
      <c r="B5" s="258" t="s">
        <v>3</v>
      </c>
      <c r="C5" s="259"/>
      <c r="D5" s="45" t="str">
        <f>+Attività!$B$4</f>
        <v>Impianto trattamento rifiuti Castelceriolo</v>
      </c>
      <c r="E5" s="46" t="str">
        <f>+Attività!$B$5</f>
        <v>Gestione post-morten discarica esaurita Castelceriolo</v>
      </c>
      <c r="F5" s="46" t="str">
        <f>+Attività!$B$6</f>
        <v>Gestione discarica esaurita Mugarone</v>
      </c>
      <c r="G5" s="46" t="str">
        <f>+Attività!$B$7</f>
        <v>Gestione conferimenti discarica di Solero</v>
      </c>
      <c r="H5" s="46" t="str">
        <f>+Attività!$B$8</f>
        <v>Attività 5</v>
      </c>
      <c r="I5" s="46" t="str">
        <f>+Attività!$B$9</f>
        <v>Attività 6</v>
      </c>
      <c r="J5" s="46" t="str">
        <f>+Attività!$B$10</f>
        <v>Attività 7</v>
      </c>
      <c r="K5" s="46" t="str">
        <f>+Attività!$B$11</f>
        <v>Attività 8</v>
      </c>
      <c r="L5" s="46" t="str">
        <f>+Attività!$B$12</f>
        <v>Attività 9</v>
      </c>
      <c r="M5" s="46" t="str">
        <f>+Attività!$B$13</f>
        <v>Attività 10</v>
      </c>
      <c r="N5" s="46" t="str">
        <f>+Attività!$B$14</f>
        <v>Attività 11</v>
      </c>
      <c r="O5" s="46" t="str">
        <f>+Attività!$B$15</f>
        <v>Attività 12</v>
      </c>
      <c r="P5" s="46" t="str">
        <f>+Attività!$B$16</f>
        <v>Attività 13</v>
      </c>
      <c r="Q5" s="46" t="str">
        <f>+Attività!$B$17</f>
        <v>Attività 14</v>
      </c>
      <c r="R5" s="46" t="str">
        <f>+Attività!$B$18</f>
        <v>Attività 15</v>
      </c>
      <c r="S5" s="48" t="s">
        <v>232</v>
      </c>
      <c r="T5" s="45" t="s">
        <v>294</v>
      </c>
      <c r="U5" s="46" t="s">
        <v>241</v>
      </c>
      <c r="V5" s="46" t="s">
        <v>0</v>
      </c>
      <c r="W5" s="46" t="s">
        <v>295</v>
      </c>
      <c r="X5" s="46" t="s">
        <v>1</v>
      </c>
      <c r="Y5" s="46" t="s">
        <v>2</v>
      </c>
      <c r="Z5" s="46" t="s">
        <v>296</v>
      </c>
      <c r="AA5" s="46" t="s">
        <v>297</v>
      </c>
      <c r="AB5" s="46" t="s">
        <v>298</v>
      </c>
      <c r="AC5" s="46" t="s">
        <v>242</v>
      </c>
      <c r="AD5" s="47" t="s">
        <v>299</v>
      </c>
      <c r="AE5" s="48" t="s">
        <v>234</v>
      </c>
      <c r="AF5" s="49" t="s">
        <v>324</v>
      </c>
      <c r="AG5" s="46" t="s">
        <v>325</v>
      </c>
      <c r="AH5" s="46" t="s">
        <v>326</v>
      </c>
      <c r="AI5" s="181" t="s">
        <v>233</v>
      </c>
      <c r="AJ5" s="51" t="s">
        <v>235</v>
      </c>
      <c r="AK5" s="187" t="s">
        <v>293</v>
      </c>
      <c r="AL5" s="199"/>
      <c r="AM5" s="200" t="s">
        <v>227</v>
      </c>
      <c r="AN5" s="200" t="s">
        <v>228</v>
      </c>
      <c r="AO5" s="234"/>
    </row>
    <row r="6" spans="1:41" ht="11.25" x14ac:dyDescent="0.2">
      <c r="B6" s="27"/>
      <c r="C6" s="31" t="s">
        <v>4</v>
      </c>
      <c r="D6" s="74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6"/>
      <c r="T6" s="75"/>
      <c r="U6" s="75"/>
      <c r="V6" s="75"/>
      <c r="W6" s="75"/>
      <c r="X6" s="75"/>
      <c r="Y6" s="75"/>
      <c r="Z6" s="75"/>
      <c r="AA6" s="75"/>
      <c r="AB6" s="75"/>
      <c r="AC6" s="75"/>
      <c r="AD6" s="77"/>
      <c r="AE6" s="76"/>
      <c r="AF6" s="77"/>
      <c r="AG6" s="77"/>
      <c r="AH6" s="77"/>
      <c r="AI6" s="182"/>
      <c r="AJ6" s="78"/>
      <c r="AK6" s="188"/>
      <c r="AL6" s="23"/>
      <c r="AO6" s="234"/>
    </row>
    <row r="7" spans="1:41" ht="21" x14ac:dyDescent="0.2">
      <c r="A7" s="8" t="s">
        <v>108</v>
      </c>
      <c r="B7" s="28" t="s">
        <v>6</v>
      </c>
      <c r="C7" s="32" t="s">
        <v>85</v>
      </c>
      <c r="D7" s="79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1"/>
      <c r="T7" s="80"/>
      <c r="U7" s="80"/>
      <c r="V7" s="80"/>
      <c r="W7" s="80"/>
      <c r="X7" s="80"/>
      <c r="Y7" s="80"/>
      <c r="Z7" s="80"/>
      <c r="AA7" s="80"/>
      <c r="AB7" s="80"/>
      <c r="AC7" s="80"/>
      <c r="AD7" s="82"/>
      <c r="AE7" s="81"/>
      <c r="AF7" s="82"/>
      <c r="AG7" s="82"/>
      <c r="AH7" s="82"/>
      <c r="AI7" s="183"/>
      <c r="AJ7" s="209">
        <f>ROUND(+SUMIF(BdV_2022!$L:$L,A7&amp;$AJ$3,BdV_2022!$E:$E),2)</f>
        <v>0</v>
      </c>
      <c r="AK7" s="189">
        <f>+S7+AE7+AI7+AJ7</f>
        <v>0</v>
      </c>
      <c r="AL7" s="23"/>
      <c r="AM7" s="197">
        <v>0</v>
      </c>
      <c r="AN7" s="198">
        <f t="shared" ref="AN7:AN13" si="0">AM7-AK7</f>
        <v>0</v>
      </c>
      <c r="AO7" s="234"/>
    </row>
    <row r="8" spans="1:41" ht="21" x14ac:dyDescent="0.2">
      <c r="A8" s="8" t="s">
        <v>110</v>
      </c>
      <c r="B8" s="28" t="s">
        <v>7</v>
      </c>
      <c r="C8" s="137" t="s">
        <v>86</v>
      </c>
      <c r="D8" s="112">
        <f>+D9+D20+D28</f>
        <v>7492734.6499999994</v>
      </c>
      <c r="E8" s="112">
        <f t="shared" ref="E8:U8" si="1">+E9+E20+E28</f>
        <v>0</v>
      </c>
      <c r="F8" s="112">
        <f t="shared" si="1"/>
        <v>23582.6</v>
      </c>
      <c r="G8" s="112">
        <f t="shared" si="1"/>
        <v>1739057.02</v>
      </c>
      <c r="H8" s="112">
        <f t="shared" si="1"/>
        <v>0</v>
      </c>
      <c r="I8" s="112">
        <f t="shared" si="1"/>
        <v>0</v>
      </c>
      <c r="J8" s="112">
        <f t="shared" si="1"/>
        <v>0</v>
      </c>
      <c r="K8" s="112">
        <f t="shared" si="1"/>
        <v>0</v>
      </c>
      <c r="L8" s="112">
        <f t="shared" si="1"/>
        <v>0</v>
      </c>
      <c r="M8" s="112">
        <f t="shared" si="1"/>
        <v>0</v>
      </c>
      <c r="N8" s="112">
        <f t="shared" si="1"/>
        <v>0</v>
      </c>
      <c r="O8" s="112">
        <f t="shared" si="1"/>
        <v>0</v>
      </c>
      <c r="P8" s="112">
        <f t="shared" si="1"/>
        <v>0</v>
      </c>
      <c r="Q8" s="112">
        <f t="shared" si="1"/>
        <v>0</v>
      </c>
      <c r="R8" s="112">
        <f t="shared" si="1"/>
        <v>0</v>
      </c>
      <c r="S8" s="86">
        <f t="shared" ref="S8:S29" si="2">+SUM(D8:R8)</f>
        <v>9255374.2699999996</v>
      </c>
      <c r="T8" s="112">
        <f t="shared" si="1"/>
        <v>0</v>
      </c>
      <c r="U8" s="112">
        <f t="shared" si="1"/>
        <v>0</v>
      </c>
      <c r="V8" s="112">
        <f t="shared" ref="V8:AD8" si="3">+V9+V20+V28</f>
        <v>0</v>
      </c>
      <c r="W8" s="112">
        <f t="shared" si="3"/>
        <v>0</v>
      </c>
      <c r="X8" s="112">
        <f t="shared" si="3"/>
        <v>0</v>
      </c>
      <c r="Y8" s="112">
        <f t="shared" si="3"/>
        <v>0</v>
      </c>
      <c r="Z8" s="112">
        <f t="shared" si="3"/>
        <v>0</v>
      </c>
      <c r="AA8" s="112">
        <f t="shared" si="3"/>
        <v>0</v>
      </c>
      <c r="AB8" s="112">
        <f t="shared" si="3"/>
        <v>0</v>
      </c>
      <c r="AC8" s="112">
        <f t="shared" si="3"/>
        <v>0</v>
      </c>
      <c r="AD8" s="177">
        <f t="shared" si="3"/>
        <v>0</v>
      </c>
      <c r="AE8" s="86">
        <f>+SUM(T8:AD8)</f>
        <v>0</v>
      </c>
      <c r="AF8" s="178">
        <f>+AF9+AF20+AF28</f>
        <v>0</v>
      </c>
      <c r="AG8" s="112">
        <f>+AG9+AG20+AG28</f>
        <v>0</v>
      </c>
      <c r="AH8" s="112">
        <f>+AH9+AH20+AH28</f>
        <v>0</v>
      </c>
      <c r="AI8" s="184">
        <f t="shared" ref="AI8:AI29" si="4">+SUM(AF8:AH8)</f>
        <v>0</v>
      </c>
      <c r="AJ8" s="86">
        <f>+AJ9+AJ20+AJ28</f>
        <v>0</v>
      </c>
      <c r="AK8" s="189">
        <f t="shared" ref="AK8:AK71" si="5">+S8+AE8+AI8+AJ8</f>
        <v>9255374.2699999996</v>
      </c>
      <c r="AL8" s="23"/>
      <c r="AM8" s="197">
        <v>9255375</v>
      </c>
      <c r="AN8" s="198">
        <f t="shared" si="0"/>
        <v>0.73000000044703484</v>
      </c>
      <c r="AO8" s="234"/>
    </row>
    <row r="9" spans="1:41" ht="11.25" x14ac:dyDescent="0.2">
      <c r="A9" s="8" t="s">
        <v>111</v>
      </c>
      <c r="B9" s="29" t="s">
        <v>23</v>
      </c>
      <c r="C9" s="137" t="s">
        <v>87</v>
      </c>
      <c r="D9" s="112">
        <f>+SUM(D10:D16)</f>
        <v>61707.43</v>
      </c>
      <c r="E9" s="112">
        <f t="shared" ref="E9:U9" si="6">+SUM(E10:E16)</f>
        <v>0</v>
      </c>
      <c r="F9" s="112">
        <f t="shared" si="6"/>
        <v>0</v>
      </c>
      <c r="G9" s="112">
        <f t="shared" si="6"/>
        <v>0</v>
      </c>
      <c r="H9" s="112">
        <f t="shared" si="6"/>
        <v>0</v>
      </c>
      <c r="I9" s="112">
        <f t="shared" si="6"/>
        <v>0</v>
      </c>
      <c r="J9" s="112">
        <f t="shared" si="6"/>
        <v>0</v>
      </c>
      <c r="K9" s="112">
        <f t="shared" si="6"/>
        <v>0</v>
      </c>
      <c r="L9" s="112">
        <f t="shared" si="6"/>
        <v>0</v>
      </c>
      <c r="M9" s="112">
        <f t="shared" si="6"/>
        <v>0</v>
      </c>
      <c r="N9" s="112">
        <f t="shared" si="6"/>
        <v>0</v>
      </c>
      <c r="O9" s="112">
        <f t="shared" si="6"/>
        <v>0</v>
      </c>
      <c r="P9" s="112">
        <f t="shared" si="6"/>
        <v>0</v>
      </c>
      <c r="Q9" s="112">
        <f t="shared" si="6"/>
        <v>0</v>
      </c>
      <c r="R9" s="112">
        <f t="shared" si="6"/>
        <v>0</v>
      </c>
      <c r="S9" s="86">
        <f t="shared" si="2"/>
        <v>61707.43</v>
      </c>
      <c r="T9" s="112">
        <f t="shared" si="6"/>
        <v>0</v>
      </c>
      <c r="U9" s="112">
        <f t="shared" si="6"/>
        <v>0</v>
      </c>
      <c r="V9" s="112">
        <f t="shared" ref="V9:AD9" si="7">+SUM(V10:V16)</f>
        <v>0</v>
      </c>
      <c r="W9" s="112">
        <f t="shared" si="7"/>
        <v>0</v>
      </c>
      <c r="X9" s="112">
        <f t="shared" si="7"/>
        <v>0</v>
      </c>
      <c r="Y9" s="112">
        <f t="shared" si="7"/>
        <v>0</v>
      </c>
      <c r="Z9" s="112">
        <f t="shared" si="7"/>
        <v>0</v>
      </c>
      <c r="AA9" s="112">
        <f t="shared" si="7"/>
        <v>0</v>
      </c>
      <c r="AB9" s="112">
        <f t="shared" si="7"/>
        <v>0</v>
      </c>
      <c r="AC9" s="112">
        <f t="shared" si="7"/>
        <v>0</v>
      </c>
      <c r="AD9" s="177">
        <f t="shared" si="7"/>
        <v>0</v>
      </c>
      <c r="AE9" s="86">
        <f>+SUM(T9:AD9)</f>
        <v>0</v>
      </c>
      <c r="AF9" s="178">
        <f>+SUM(AF10:AF16)</f>
        <v>0</v>
      </c>
      <c r="AG9" s="112">
        <f>+SUM(AG10:AG16)</f>
        <v>0</v>
      </c>
      <c r="AH9" s="112">
        <f>+SUM(AH10:AH16)</f>
        <v>0</v>
      </c>
      <c r="AI9" s="184">
        <f t="shared" si="4"/>
        <v>0</v>
      </c>
      <c r="AJ9" s="86">
        <f>+SUM(AJ10:AJ16)</f>
        <v>0</v>
      </c>
      <c r="AK9" s="189">
        <f t="shared" si="5"/>
        <v>61707.43</v>
      </c>
      <c r="AL9" s="23"/>
      <c r="AM9" s="197">
        <v>61707</v>
      </c>
      <c r="AN9" s="198">
        <f t="shared" si="0"/>
        <v>-0.43000000000029104</v>
      </c>
      <c r="AO9" s="234"/>
    </row>
    <row r="10" spans="1:41" ht="11.25" x14ac:dyDescent="0.2">
      <c r="A10" s="8" t="s">
        <v>109</v>
      </c>
      <c r="B10" s="30" t="s">
        <v>8</v>
      </c>
      <c r="C10" s="137" t="s">
        <v>40</v>
      </c>
      <c r="D10" s="136">
        <f>+INDEX('SP ATT'!$A$1:$BK$135,MATCH($A10,'SP ATT'!$A:$A,0),MATCH(D$3,'SP ATT'!$3:$3,0))</f>
        <v>0</v>
      </c>
      <c r="E10" s="136">
        <f>+INDEX('SP ATT'!$A$1:$BK$135,MATCH($A10,'SP ATT'!$A:$A,0),MATCH(E$3,'SP ATT'!$3:$3,0))</f>
        <v>0</v>
      </c>
      <c r="F10" s="136">
        <f>+INDEX('SP ATT'!$A$1:$BK$135,MATCH($A10,'SP ATT'!$A:$A,0),MATCH(F$3,'SP ATT'!$3:$3,0))</f>
        <v>0</v>
      </c>
      <c r="G10" s="136">
        <f>+INDEX('SP ATT'!$A$1:$BK$135,MATCH($A10,'SP ATT'!$A:$A,0),MATCH(G$3,'SP ATT'!$3:$3,0))</f>
        <v>0</v>
      </c>
      <c r="H10" s="136">
        <f>+INDEX('SP ATT'!$A$1:$BK$135,MATCH($A10,'SP ATT'!$A:$A,0),MATCH(H$3,'SP ATT'!$3:$3,0))</f>
        <v>0</v>
      </c>
      <c r="I10" s="136">
        <f>+INDEX('SP ATT'!$A$1:$BK$135,MATCH($A10,'SP ATT'!$A:$A,0),MATCH(I$3,'SP ATT'!$3:$3,0))</f>
        <v>0</v>
      </c>
      <c r="J10" s="136">
        <f>+INDEX('SP ATT'!$A$1:$BK$135,MATCH($A10,'SP ATT'!$A:$A,0),MATCH(J$3,'SP ATT'!$3:$3,0))</f>
        <v>0</v>
      </c>
      <c r="K10" s="136">
        <f>+INDEX('SP ATT'!$A$1:$BK$135,MATCH($A10,'SP ATT'!$A:$A,0),MATCH(K$3,'SP ATT'!$3:$3,0))</f>
        <v>0</v>
      </c>
      <c r="L10" s="136">
        <f>+INDEX('SP ATT'!$A$1:$BK$135,MATCH($A10,'SP ATT'!$A:$A,0),MATCH(L$3,'SP ATT'!$3:$3,0))</f>
        <v>0</v>
      </c>
      <c r="M10" s="136">
        <f>+INDEX('SP ATT'!$A$1:$BK$135,MATCH($A10,'SP ATT'!$A:$A,0),MATCH(M$3,'SP ATT'!$3:$3,0))</f>
        <v>0</v>
      </c>
      <c r="N10" s="136">
        <f>+INDEX('SP ATT'!$A$1:$BK$135,MATCH($A10,'SP ATT'!$A:$A,0),MATCH(N$3,'SP ATT'!$3:$3,0))</f>
        <v>0</v>
      </c>
      <c r="O10" s="136">
        <f>+INDEX('SP ATT'!$A$1:$BK$135,MATCH($A10,'SP ATT'!$A:$A,0),MATCH(O$3,'SP ATT'!$3:$3,0))</f>
        <v>0</v>
      </c>
      <c r="P10" s="136">
        <f>+INDEX('SP ATT'!$A$1:$BK$135,MATCH($A10,'SP ATT'!$A:$A,0),MATCH(P$3,'SP ATT'!$3:$3,0))</f>
        <v>0</v>
      </c>
      <c r="Q10" s="136">
        <f>+INDEX('SP ATT'!$A$1:$BK$135,MATCH($A10,'SP ATT'!$A:$A,0),MATCH(Q$3,'SP ATT'!$3:$3,0))</f>
        <v>0</v>
      </c>
      <c r="R10" s="136">
        <f>+INDEX('SP ATT'!$A$1:$BK$135,MATCH($A10,'SP ATT'!$A:$A,0),MATCH(R$3,'SP ATT'!$3:$3,0))</f>
        <v>0</v>
      </c>
      <c r="S10" s="86">
        <f t="shared" si="2"/>
        <v>0</v>
      </c>
      <c r="T10" s="136">
        <f>+INDEX('SP SC'!$A$1:$P$134,MATCH($A10,'SP SC'!$A:$A,0),MATCH(T$3,'SP SC'!$3:$3,0))</f>
        <v>0</v>
      </c>
      <c r="U10" s="136">
        <f>+INDEX('SP SC'!$A$1:$P$134,MATCH($A10,'SP SC'!$A:$A,0),MATCH(U$3,'SP SC'!$3:$3,0))</f>
        <v>0</v>
      </c>
      <c r="V10" s="136">
        <f>+INDEX('SP SC'!$A$1:$P$134,MATCH($A10,'SP SC'!$A:$A,0),MATCH(V$3,'SP SC'!$3:$3,0))</f>
        <v>0</v>
      </c>
      <c r="W10" s="136">
        <f>+INDEX('SP SC'!$A$1:$P$134,MATCH($A10,'SP SC'!$A:$A,0),MATCH(W$3,'SP SC'!$3:$3,0))</f>
        <v>0</v>
      </c>
      <c r="X10" s="136">
        <f>+INDEX('SP SC'!$A$1:$P$134,MATCH($A10,'SP SC'!$A:$A,0),MATCH(X$3,'SP SC'!$3:$3,0))</f>
        <v>0</v>
      </c>
      <c r="Y10" s="136">
        <f>+INDEX('SP SC'!$A$1:$P$134,MATCH($A10,'SP SC'!$A:$A,0),MATCH(Y$3,'SP SC'!$3:$3,0))</f>
        <v>0</v>
      </c>
      <c r="Z10" s="136">
        <f>+INDEX('SP SC'!$A$1:$P$134,MATCH($A10,'SP SC'!$A:$A,0),MATCH(Z$3,'SP SC'!$3:$3,0))</f>
        <v>0</v>
      </c>
      <c r="AA10" s="136">
        <f>+INDEX('SP SC'!$A$1:$P$134,MATCH($A10,'SP SC'!$A:$A,0),MATCH(AA$3,'SP SC'!$3:$3,0))</f>
        <v>0</v>
      </c>
      <c r="AB10" s="136">
        <f>+INDEX('SP SC'!$A$1:$P$134,MATCH($A10,'SP SC'!$A:$A,0),MATCH(AB$3,'SP SC'!$3:$3,0))</f>
        <v>0</v>
      </c>
      <c r="AC10" s="136">
        <f>+INDEX('SP SC'!$A$1:$P$134,MATCH($A10,'SP SC'!$A:$A,0),MATCH(AC$3,'SP SC'!$3:$3,0))</f>
        <v>0</v>
      </c>
      <c r="AD10" s="136">
        <f>+INDEX('SP SC'!$A$1:$P$134,MATCH($A10,'SP SC'!$A:$A,0),MATCH(AD$3,'SP SC'!$3:$3,0))</f>
        <v>0</v>
      </c>
      <c r="AE10" s="86">
        <f>+SUM(T10:AD10)</f>
        <v>0</v>
      </c>
      <c r="AF10" s="136">
        <f>+INDEX('SP FOC'!$A$1:$P$134,MATCH($A10,'SP FOC'!$A:$A,0),MATCH(AF$3,'SP FOC'!$3:$3,0))</f>
        <v>0</v>
      </c>
      <c r="AG10" s="136">
        <f>+INDEX('SP FOC'!$A$1:$P$134,MATCH($A10,'SP FOC'!$A:$A,0),MATCH(AG$3,'SP FOC'!$3:$3,0))</f>
        <v>0</v>
      </c>
      <c r="AH10" s="136">
        <f>+INDEX('SP FOC'!$A$1:$P$134,MATCH($A10,'SP FOC'!$A:$A,0),MATCH(AH$3,'SP FOC'!$3:$3,0))</f>
        <v>0</v>
      </c>
      <c r="AI10" s="184">
        <f t="shared" si="4"/>
        <v>0</v>
      </c>
      <c r="AJ10" s="209">
        <f>ROUND(+SUMIF(BdV_2022!$L:$L,A10&amp;$AJ$3,BdV_2022!$E:$E),2)</f>
        <v>0</v>
      </c>
      <c r="AK10" s="189">
        <f t="shared" si="5"/>
        <v>0</v>
      </c>
      <c r="AL10" s="23"/>
      <c r="AM10" s="197">
        <v>0</v>
      </c>
      <c r="AN10" s="198">
        <f t="shared" si="0"/>
        <v>0</v>
      </c>
      <c r="AO10" s="234"/>
    </row>
    <row r="11" spans="1:41" ht="11.25" x14ac:dyDescent="0.2">
      <c r="A11" s="8" t="s">
        <v>112</v>
      </c>
      <c r="B11" s="30" t="s">
        <v>9</v>
      </c>
      <c r="C11" s="137" t="s">
        <v>243</v>
      </c>
      <c r="D11" s="136">
        <f>+INDEX('SP ATT'!$A$1:$BK$135,MATCH($A11,'SP ATT'!$A:$A,0),MATCH(D$3,'SP ATT'!$3:$3,0))</f>
        <v>0</v>
      </c>
      <c r="E11" s="136">
        <f>+INDEX('SP ATT'!$A$1:$BK$135,MATCH($A11,'SP ATT'!$A:$A,0),MATCH(E$3,'SP ATT'!$3:$3,0))</f>
        <v>0</v>
      </c>
      <c r="F11" s="136">
        <f>+INDEX('SP ATT'!$A$1:$BK$135,MATCH($A11,'SP ATT'!$A:$A,0),MATCH(F$3,'SP ATT'!$3:$3,0))</f>
        <v>0</v>
      </c>
      <c r="G11" s="136">
        <f>+INDEX('SP ATT'!$A$1:$BK$135,MATCH($A11,'SP ATT'!$A:$A,0),MATCH(G$3,'SP ATT'!$3:$3,0))</f>
        <v>0</v>
      </c>
      <c r="H11" s="136">
        <f>+INDEX('SP ATT'!$A$1:$BK$135,MATCH($A11,'SP ATT'!$A:$A,0),MATCH(H$3,'SP ATT'!$3:$3,0))</f>
        <v>0</v>
      </c>
      <c r="I11" s="136">
        <f>+INDEX('SP ATT'!$A$1:$BK$135,MATCH($A11,'SP ATT'!$A:$A,0),MATCH(I$3,'SP ATT'!$3:$3,0))</f>
        <v>0</v>
      </c>
      <c r="J11" s="136">
        <f>+INDEX('SP ATT'!$A$1:$BK$135,MATCH($A11,'SP ATT'!$A:$A,0),MATCH(J$3,'SP ATT'!$3:$3,0))</f>
        <v>0</v>
      </c>
      <c r="K11" s="136">
        <f>+INDEX('SP ATT'!$A$1:$BK$135,MATCH($A11,'SP ATT'!$A:$A,0),MATCH(K$3,'SP ATT'!$3:$3,0))</f>
        <v>0</v>
      </c>
      <c r="L11" s="136">
        <f>+INDEX('SP ATT'!$A$1:$BK$135,MATCH($A11,'SP ATT'!$A:$A,0),MATCH(L$3,'SP ATT'!$3:$3,0))</f>
        <v>0</v>
      </c>
      <c r="M11" s="136">
        <f>+INDEX('SP ATT'!$A$1:$BK$135,MATCH($A11,'SP ATT'!$A:$A,0),MATCH(M$3,'SP ATT'!$3:$3,0))</f>
        <v>0</v>
      </c>
      <c r="N11" s="136">
        <f>+INDEX('SP ATT'!$A$1:$BK$135,MATCH($A11,'SP ATT'!$A:$A,0),MATCH(N$3,'SP ATT'!$3:$3,0))</f>
        <v>0</v>
      </c>
      <c r="O11" s="136">
        <f>+INDEX('SP ATT'!$A$1:$BK$135,MATCH($A11,'SP ATT'!$A:$A,0),MATCH(O$3,'SP ATT'!$3:$3,0))</f>
        <v>0</v>
      </c>
      <c r="P11" s="136">
        <f>+INDEX('SP ATT'!$A$1:$BK$135,MATCH($A11,'SP ATT'!$A:$A,0),MATCH(P$3,'SP ATT'!$3:$3,0))</f>
        <v>0</v>
      </c>
      <c r="Q11" s="136">
        <f>+INDEX('SP ATT'!$A$1:$BK$135,MATCH($A11,'SP ATT'!$A:$A,0),MATCH(Q$3,'SP ATT'!$3:$3,0))</f>
        <v>0</v>
      </c>
      <c r="R11" s="136">
        <f>+INDEX('SP ATT'!$A$1:$BK$135,MATCH($A11,'SP ATT'!$A:$A,0),MATCH(R$3,'SP ATT'!$3:$3,0))</f>
        <v>0</v>
      </c>
      <c r="S11" s="86">
        <f t="shared" si="2"/>
        <v>0</v>
      </c>
      <c r="T11" s="136">
        <f>+INDEX('SP SC'!$A$1:$P$134,MATCH($A11,'SP SC'!$A:$A,0),MATCH(T$3,'SP SC'!$3:$3,0))</f>
        <v>0</v>
      </c>
      <c r="U11" s="136">
        <f>+INDEX('SP SC'!$A$1:$P$134,MATCH($A11,'SP SC'!$A:$A,0),MATCH(U$3,'SP SC'!$3:$3,0))</f>
        <v>0</v>
      </c>
      <c r="V11" s="136">
        <f>+INDEX('SP SC'!$A$1:$P$134,MATCH($A11,'SP SC'!$A:$A,0),MATCH(V$3,'SP SC'!$3:$3,0))</f>
        <v>0</v>
      </c>
      <c r="W11" s="136">
        <f>+INDEX('SP SC'!$A$1:$P$134,MATCH($A11,'SP SC'!$A:$A,0),MATCH(W$3,'SP SC'!$3:$3,0))</f>
        <v>0</v>
      </c>
      <c r="X11" s="136">
        <f>+INDEX('SP SC'!$A$1:$P$134,MATCH($A11,'SP SC'!$A:$A,0),MATCH(X$3,'SP SC'!$3:$3,0))</f>
        <v>0</v>
      </c>
      <c r="Y11" s="136">
        <f>+INDEX('SP SC'!$A$1:$P$134,MATCH($A11,'SP SC'!$A:$A,0),MATCH(Y$3,'SP SC'!$3:$3,0))</f>
        <v>0</v>
      </c>
      <c r="Z11" s="136">
        <f>+INDEX('SP SC'!$A$1:$P$134,MATCH($A11,'SP SC'!$A:$A,0),MATCH(Z$3,'SP SC'!$3:$3,0))</f>
        <v>0</v>
      </c>
      <c r="AA11" s="136">
        <f>+INDEX('SP SC'!$A$1:$P$134,MATCH($A11,'SP SC'!$A:$A,0),MATCH(AA$3,'SP SC'!$3:$3,0))</f>
        <v>0</v>
      </c>
      <c r="AB11" s="136">
        <f>+INDEX('SP SC'!$A$1:$P$134,MATCH($A11,'SP SC'!$A:$A,0),MATCH(AB$3,'SP SC'!$3:$3,0))</f>
        <v>0</v>
      </c>
      <c r="AC11" s="136">
        <f>+INDEX('SP SC'!$A$1:$P$134,MATCH($A11,'SP SC'!$A:$A,0),MATCH(AC$3,'SP SC'!$3:$3,0))</f>
        <v>0</v>
      </c>
      <c r="AD11" s="136">
        <f>+INDEX('SP SC'!$A$1:$P$134,MATCH($A11,'SP SC'!$A:$A,0),MATCH(AD$3,'SP SC'!$3:$3,0))</f>
        <v>0</v>
      </c>
      <c r="AE11" s="86">
        <f t="shared" ref="AE11:AE16" si="8">+SUM(T11:AD11)</f>
        <v>0</v>
      </c>
      <c r="AF11" s="136">
        <f>+INDEX('SP FOC'!$A$1:$P$134,MATCH($A11,'SP FOC'!$A:$A,0),MATCH(AF$3,'SP FOC'!$3:$3,0))</f>
        <v>0</v>
      </c>
      <c r="AG11" s="136">
        <f>+INDEX('SP FOC'!$A$1:$P$134,MATCH($A11,'SP FOC'!$A:$A,0),MATCH(AG$3,'SP FOC'!$3:$3,0))</f>
        <v>0</v>
      </c>
      <c r="AH11" s="136">
        <f>+INDEX('SP FOC'!$A$1:$P$134,MATCH($A11,'SP FOC'!$A:$A,0),MATCH(AH$3,'SP FOC'!$3:$3,0))</f>
        <v>0</v>
      </c>
      <c r="AI11" s="184">
        <f t="shared" si="4"/>
        <v>0</v>
      </c>
      <c r="AJ11" s="209">
        <f>ROUND(+SUMIF(BdV_2022!$L:$L,A11&amp;$AJ$3,BdV_2022!$E:$E),2)</f>
        <v>0</v>
      </c>
      <c r="AK11" s="189">
        <f t="shared" si="5"/>
        <v>0</v>
      </c>
      <c r="AL11" s="23"/>
      <c r="AM11" s="197">
        <v>0</v>
      </c>
      <c r="AN11" s="198">
        <f t="shared" si="0"/>
        <v>0</v>
      </c>
      <c r="AO11" s="234"/>
    </row>
    <row r="12" spans="1:41" ht="21" x14ac:dyDescent="0.2">
      <c r="A12" s="8" t="s">
        <v>113</v>
      </c>
      <c r="B12" s="30" t="s">
        <v>10</v>
      </c>
      <c r="C12" s="137" t="s">
        <v>41</v>
      </c>
      <c r="D12" s="136">
        <f>+INDEX('SP ATT'!$A$1:$BK$135,MATCH($A12,'SP ATT'!$A:$A,0),MATCH(D$3,'SP ATT'!$3:$3,0))</f>
        <v>0</v>
      </c>
      <c r="E12" s="136">
        <f>+INDEX('SP ATT'!$A$1:$BK$135,MATCH($A12,'SP ATT'!$A:$A,0),MATCH(E$3,'SP ATT'!$3:$3,0))</f>
        <v>0</v>
      </c>
      <c r="F12" s="136">
        <f>+INDEX('SP ATT'!$A$1:$BK$135,MATCH($A12,'SP ATT'!$A:$A,0),MATCH(F$3,'SP ATT'!$3:$3,0))</f>
        <v>0</v>
      </c>
      <c r="G12" s="136">
        <f>+INDEX('SP ATT'!$A$1:$BK$135,MATCH($A12,'SP ATT'!$A:$A,0),MATCH(G$3,'SP ATT'!$3:$3,0))</f>
        <v>0</v>
      </c>
      <c r="H12" s="136">
        <f>+INDEX('SP ATT'!$A$1:$BK$135,MATCH($A12,'SP ATT'!$A:$A,0),MATCH(H$3,'SP ATT'!$3:$3,0))</f>
        <v>0</v>
      </c>
      <c r="I12" s="136">
        <f>+INDEX('SP ATT'!$A$1:$BK$135,MATCH($A12,'SP ATT'!$A:$A,0),MATCH(I$3,'SP ATT'!$3:$3,0))</f>
        <v>0</v>
      </c>
      <c r="J12" s="136">
        <f>+INDEX('SP ATT'!$A$1:$BK$135,MATCH($A12,'SP ATT'!$A:$A,0),MATCH(J$3,'SP ATT'!$3:$3,0))</f>
        <v>0</v>
      </c>
      <c r="K12" s="136">
        <f>+INDEX('SP ATT'!$A$1:$BK$135,MATCH($A12,'SP ATT'!$A:$A,0),MATCH(K$3,'SP ATT'!$3:$3,0))</f>
        <v>0</v>
      </c>
      <c r="L12" s="136">
        <f>+INDEX('SP ATT'!$A$1:$BK$135,MATCH($A12,'SP ATT'!$A:$A,0),MATCH(L$3,'SP ATT'!$3:$3,0))</f>
        <v>0</v>
      </c>
      <c r="M12" s="136">
        <f>+INDEX('SP ATT'!$A$1:$BK$135,MATCH($A12,'SP ATT'!$A:$A,0),MATCH(M$3,'SP ATT'!$3:$3,0))</f>
        <v>0</v>
      </c>
      <c r="N12" s="136">
        <f>+INDEX('SP ATT'!$A$1:$BK$135,MATCH($A12,'SP ATT'!$A:$A,0),MATCH(N$3,'SP ATT'!$3:$3,0))</f>
        <v>0</v>
      </c>
      <c r="O12" s="136">
        <f>+INDEX('SP ATT'!$A$1:$BK$135,MATCH($A12,'SP ATT'!$A:$A,0),MATCH(O$3,'SP ATT'!$3:$3,0))</f>
        <v>0</v>
      </c>
      <c r="P12" s="136">
        <f>+INDEX('SP ATT'!$A$1:$BK$135,MATCH($A12,'SP ATT'!$A:$A,0),MATCH(P$3,'SP ATT'!$3:$3,0))</f>
        <v>0</v>
      </c>
      <c r="Q12" s="136">
        <f>+INDEX('SP ATT'!$A$1:$BK$135,MATCH($A12,'SP ATT'!$A:$A,0),MATCH(Q$3,'SP ATT'!$3:$3,0))</f>
        <v>0</v>
      </c>
      <c r="R12" s="136">
        <f>+INDEX('SP ATT'!$A$1:$BK$135,MATCH($A12,'SP ATT'!$A:$A,0),MATCH(R$3,'SP ATT'!$3:$3,0))</f>
        <v>0</v>
      </c>
      <c r="S12" s="86">
        <f t="shared" si="2"/>
        <v>0</v>
      </c>
      <c r="T12" s="136">
        <f>+INDEX('SP SC'!$A$1:$P$134,MATCH($A12,'SP SC'!$A:$A,0),MATCH(T$3,'SP SC'!$3:$3,0))</f>
        <v>0</v>
      </c>
      <c r="U12" s="136">
        <f>+INDEX('SP SC'!$A$1:$P$134,MATCH($A12,'SP SC'!$A:$A,0),MATCH(U$3,'SP SC'!$3:$3,0))</f>
        <v>0</v>
      </c>
      <c r="V12" s="136">
        <f>+INDEX('SP SC'!$A$1:$P$134,MATCH($A12,'SP SC'!$A:$A,0),MATCH(V$3,'SP SC'!$3:$3,0))</f>
        <v>0</v>
      </c>
      <c r="W12" s="136">
        <f>+INDEX('SP SC'!$A$1:$P$134,MATCH($A12,'SP SC'!$A:$A,0),MATCH(W$3,'SP SC'!$3:$3,0))</f>
        <v>0</v>
      </c>
      <c r="X12" s="136">
        <f>+INDEX('SP SC'!$A$1:$P$134,MATCH($A12,'SP SC'!$A:$A,0),MATCH(X$3,'SP SC'!$3:$3,0))</f>
        <v>0</v>
      </c>
      <c r="Y12" s="136">
        <f>+INDEX('SP SC'!$A$1:$P$134,MATCH($A12,'SP SC'!$A:$A,0),MATCH(Y$3,'SP SC'!$3:$3,0))</f>
        <v>0</v>
      </c>
      <c r="Z12" s="136">
        <f>+INDEX('SP SC'!$A$1:$P$134,MATCH($A12,'SP SC'!$A:$A,0),MATCH(Z$3,'SP SC'!$3:$3,0))</f>
        <v>0</v>
      </c>
      <c r="AA12" s="136">
        <f>+INDEX('SP SC'!$A$1:$P$134,MATCH($A12,'SP SC'!$A:$A,0),MATCH(AA$3,'SP SC'!$3:$3,0))</f>
        <v>0</v>
      </c>
      <c r="AB12" s="136">
        <f>+INDEX('SP SC'!$A$1:$P$134,MATCH($A12,'SP SC'!$A:$A,0),MATCH(AB$3,'SP SC'!$3:$3,0))</f>
        <v>0</v>
      </c>
      <c r="AC12" s="136">
        <f>+INDEX('SP SC'!$A$1:$P$134,MATCH($A12,'SP SC'!$A:$A,0),MATCH(AC$3,'SP SC'!$3:$3,0))</f>
        <v>0</v>
      </c>
      <c r="AD12" s="136">
        <f>+INDEX('SP SC'!$A$1:$P$134,MATCH($A12,'SP SC'!$A:$A,0),MATCH(AD$3,'SP SC'!$3:$3,0))</f>
        <v>0</v>
      </c>
      <c r="AE12" s="86">
        <f t="shared" si="8"/>
        <v>0</v>
      </c>
      <c r="AF12" s="136">
        <f>+INDEX('SP FOC'!$A$1:$P$134,MATCH($A12,'SP FOC'!$A:$A,0),MATCH(AF$3,'SP FOC'!$3:$3,0))</f>
        <v>0</v>
      </c>
      <c r="AG12" s="136">
        <f>+INDEX('SP FOC'!$A$1:$P$134,MATCH($A12,'SP FOC'!$A:$A,0),MATCH(AG$3,'SP FOC'!$3:$3,0))</f>
        <v>0</v>
      </c>
      <c r="AH12" s="136">
        <f>+INDEX('SP FOC'!$A$1:$P$134,MATCH($A12,'SP FOC'!$A:$A,0),MATCH(AH$3,'SP FOC'!$3:$3,0))</f>
        <v>0</v>
      </c>
      <c r="AI12" s="184">
        <f t="shared" si="4"/>
        <v>0</v>
      </c>
      <c r="AJ12" s="209">
        <f>ROUND(+SUMIF(BdV_2022!$L:$L,A12&amp;$AJ$3,BdV_2022!$E:$E),2)</f>
        <v>0</v>
      </c>
      <c r="AK12" s="189">
        <f t="shared" si="5"/>
        <v>0</v>
      </c>
      <c r="AL12" s="23"/>
      <c r="AM12" s="197">
        <v>0</v>
      </c>
      <c r="AN12" s="198">
        <f t="shared" si="0"/>
        <v>0</v>
      </c>
      <c r="AO12" s="234"/>
    </row>
    <row r="13" spans="1:41" ht="11.25" x14ac:dyDescent="0.2">
      <c r="A13" s="8" t="s">
        <v>114</v>
      </c>
      <c r="B13" s="30" t="s">
        <v>11</v>
      </c>
      <c r="C13" s="137" t="s">
        <v>42</v>
      </c>
      <c r="D13" s="136">
        <f>+INDEX('SP ATT'!$A$1:$BK$135,MATCH($A13,'SP ATT'!$A:$A,0),MATCH(D$3,'SP ATT'!$3:$3,0))</f>
        <v>23745.18</v>
      </c>
      <c r="E13" s="136">
        <f>+INDEX('SP ATT'!$A$1:$BK$135,MATCH($A13,'SP ATT'!$A:$A,0),MATCH(E$3,'SP ATT'!$3:$3,0))</f>
        <v>0</v>
      </c>
      <c r="F13" s="136">
        <f>+INDEX('SP ATT'!$A$1:$BK$135,MATCH($A13,'SP ATT'!$A:$A,0),MATCH(F$3,'SP ATT'!$3:$3,0))</f>
        <v>0</v>
      </c>
      <c r="G13" s="136">
        <f>+INDEX('SP ATT'!$A$1:$BK$135,MATCH($A13,'SP ATT'!$A:$A,0),MATCH(G$3,'SP ATT'!$3:$3,0))</f>
        <v>0</v>
      </c>
      <c r="H13" s="136">
        <f>+INDEX('SP ATT'!$A$1:$BK$135,MATCH($A13,'SP ATT'!$A:$A,0),MATCH(H$3,'SP ATT'!$3:$3,0))</f>
        <v>0</v>
      </c>
      <c r="I13" s="136">
        <f>+INDEX('SP ATT'!$A$1:$BK$135,MATCH($A13,'SP ATT'!$A:$A,0),MATCH(I$3,'SP ATT'!$3:$3,0))</f>
        <v>0</v>
      </c>
      <c r="J13" s="136">
        <f>+INDEX('SP ATT'!$A$1:$BK$135,MATCH($A13,'SP ATT'!$A:$A,0),MATCH(J$3,'SP ATT'!$3:$3,0))</f>
        <v>0</v>
      </c>
      <c r="K13" s="136">
        <f>+INDEX('SP ATT'!$A$1:$BK$135,MATCH($A13,'SP ATT'!$A:$A,0),MATCH(K$3,'SP ATT'!$3:$3,0))</f>
        <v>0</v>
      </c>
      <c r="L13" s="136">
        <f>+INDEX('SP ATT'!$A$1:$BK$135,MATCH($A13,'SP ATT'!$A:$A,0),MATCH(L$3,'SP ATT'!$3:$3,0))</f>
        <v>0</v>
      </c>
      <c r="M13" s="136">
        <f>+INDEX('SP ATT'!$A$1:$BK$135,MATCH($A13,'SP ATT'!$A:$A,0),MATCH(M$3,'SP ATT'!$3:$3,0))</f>
        <v>0</v>
      </c>
      <c r="N13" s="136">
        <f>+INDEX('SP ATT'!$A$1:$BK$135,MATCH($A13,'SP ATT'!$A:$A,0),MATCH(N$3,'SP ATT'!$3:$3,0))</f>
        <v>0</v>
      </c>
      <c r="O13" s="136">
        <f>+INDEX('SP ATT'!$A$1:$BK$135,MATCH($A13,'SP ATT'!$A:$A,0),MATCH(O$3,'SP ATT'!$3:$3,0))</f>
        <v>0</v>
      </c>
      <c r="P13" s="136">
        <f>+INDEX('SP ATT'!$A$1:$BK$135,MATCH($A13,'SP ATT'!$A:$A,0),MATCH(P$3,'SP ATT'!$3:$3,0))</f>
        <v>0</v>
      </c>
      <c r="Q13" s="136">
        <f>+INDEX('SP ATT'!$A$1:$BK$135,MATCH($A13,'SP ATT'!$A:$A,0),MATCH(Q$3,'SP ATT'!$3:$3,0))</f>
        <v>0</v>
      </c>
      <c r="R13" s="136">
        <f>+INDEX('SP ATT'!$A$1:$BK$135,MATCH($A13,'SP ATT'!$A:$A,0),MATCH(R$3,'SP ATT'!$3:$3,0))</f>
        <v>0</v>
      </c>
      <c r="S13" s="86">
        <f t="shared" si="2"/>
        <v>23745.18</v>
      </c>
      <c r="T13" s="136">
        <f>+INDEX('SP SC'!$A$1:$P$134,MATCH($A13,'SP SC'!$A:$A,0),MATCH(T$3,'SP SC'!$3:$3,0))</f>
        <v>0</v>
      </c>
      <c r="U13" s="136">
        <f>+INDEX('SP SC'!$A$1:$P$134,MATCH($A13,'SP SC'!$A:$A,0),MATCH(U$3,'SP SC'!$3:$3,0))</f>
        <v>0</v>
      </c>
      <c r="V13" s="136">
        <f>+INDEX('SP SC'!$A$1:$P$134,MATCH($A13,'SP SC'!$A:$A,0),MATCH(V$3,'SP SC'!$3:$3,0))</f>
        <v>0</v>
      </c>
      <c r="W13" s="136">
        <f>+INDEX('SP SC'!$A$1:$P$134,MATCH($A13,'SP SC'!$A:$A,0),MATCH(W$3,'SP SC'!$3:$3,0))</f>
        <v>0</v>
      </c>
      <c r="X13" s="136">
        <f>+INDEX('SP SC'!$A$1:$P$134,MATCH($A13,'SP SC'!$A:$A,0),MATCH(X$3,'SP SC'!$3:$3,0))</f>
        <v>0</v>
      </c>
      <c r="Y13" s="136">
        <f>+INDEX('SP SC'!$A$1:$P$134,MATCH($A13,'SP SC'!$A:$A,0),MATCH(Y$3,'SP SC'!$3:$3,0))</f>
        <v>0</v>
      </c>
      <c r="Z13" s="136">
        <f>+INDEX('SP SC'!$A$1:$P$134,MATCH($A13,'SP SC'!$A:$A,0),MATCH(Z$3,'SP SC'!$3:$3,0))</f>
        <v>0</v>
      </c>
      <c r="AA13" s="136">
        <f>+INDEX('SP SC'!$A$1:$P$134,MATCH($A13,'SP SC'!$A:$A,0),MATCH(AA$3,'SP SC'!$3:$3,0))</f>
        <v>0</v>
      </c>
      <c r="AB13" s="136">
        <f>+INDEX('SP SC'!$A$1:$P$134,MATCH($A13,'SP SC'!$A:$A,0),MATCH(AB$3,'SP SC'!$3:$3,0))</f>
        <v>0</v>
      </c>
      <c r="AC13" s="136">
        <f>+INDEX('SP SC'!$A$1:$P$134,MATCH($A13,'SP SC'!$A:$A,0),MATCH(AC$3,'SP SC'!$3:$3,0))</f>
        <v>0</v>
      </c>
      <c r="AD13" s="136">
        <f>+INDEX('SP SC'!$A$1:$P$134,MATCH($A13,'SP SC'!$A:$A,0),MATCH(AD$3,'SP SC'!$3:$3,0))</f>
        <v>0</v>
      </c>
      <c r="AE13" s="86">
        <f t="shared" si="8"/>
        <v>0</v>
      </c>
      <c r="AF13" s="136">
        <f>+INDEX('SP FOC'!$A$1:$P$134,MATCH($A13,'SP FOC'!$A:$A,0),MATCH(AF$3,'SP FOC'!$3:$3,0))</f>
        <v>0</v>
      </c>
      <c r="AG13" s="136">
        <f>+INDEX('SP FOC'!$A$1:$P$134,MATCH($A13,'SP FOC'!$A:$A,0),MATCH(AG$3,'SP FOC'!$3:$3,0))</f>
        <v>0</v>
      </c>
      <c r="AH13" s="136">
        <f>+INDEX('SP FOC'!$A$1:$P$134,MATCH($A13,'SP FOC'!$A:$A,0),MATCH(AH$3,'SP FOC'!$3:$3,0))</f>
        <v>0</v>
      </c>
      <c r="AI13" s="184">
        <f t="shared" si="4"/>
        <v>0</v>
      </c>
      <c r="AJ13" s="209">
        <f>ROUND(+SUMIF(BdV_2022!$L:$L,A13&amp;$AJ$3,BdV_2022!$E:$E),2)</f>
        <v>0</v>
      </c>
      <c r="AK13" s="189">
        <f t="shared" si="5"/>
        <v>23745.18</v>
      </c>
      <c r="AL13" s="23"/>
      <c r="AM13" s="197">
        <v>23745.18</v>
      </c>
      <c r="AN13" s="198">
        <f t="shared" si="0"/>
        <v>0</v>
      </c>
      <c r="AO13" s="234"/>
    </row>
    <row r="14" spans="1:41" ht="11.25" x14ac:dyDescent="0.2">
      <c r="A14" s="8" t="s">
        <v>115</v>
      </c>
      <c r="B14" s="30" t="s">
        <v>12</v>
      </c>
      <c r="C14" s="137" t="s">
        <v>43</v>
      </c>
      <c r="D14" s="136">
        <f>+INDEX('SP ATT'!$A$1:$BK$135,MATCH($A14,'SP ATT'!$A:$A,0),MATCH(D$3,'SP ATT'!$3:$3,0))</f>
        <v>0</v>
      </c>
      <c r="E14" s="136">
        <f>+INDEX('SP ATT'!$A$1:$BK$135,MATCH($A14,'SP ATT'!$A:$A,0),MATCH(E$3,'SP ATT'!$3:$3,0))</f>
        <v>0</v>
      </c>
      <c r="F14" s="136">
        <f>+INDEX('SP ATT'!$A$1:$BK$135,MATCH($A14,'SP ATT'!$A:$A,0),MATCH(F$3,'SP ATT'!$3:$3,0))</f>
        <v>0</v>
      </c>
      <c r="G14" s="136">
        <f>+INDEX('SP ATT'!$A$1:$BK$135,MATCH($A14,'SP ATT'!$A:$A,0),MATCH(G$3,'SP ATT'!$3:$3,0))</f>
        <v>0</v>
      </c>
      <c r="H14" s="136">
        <f>+INDEX('SP ATT'!$A$1:$BK$135,MATCH($A14,'SP ATT'!$A:$A,0),MATCH(H$3,'SP ATT'!$3:$3,0))</f>
        <v>0</v>
      </c>
      <c r="I14" s="136">
        <f>+INDEX('SP ATT'!$A$1:$BK$135,MATCH($A14,'SP ATT'!$A:$A,0),MATCH(I$3,'SP ATT'!$3:$3,0))</f>
        <v>0</v>
      </c>
      <c r="J14" s="136">
        <f>+INDEX('SP ATT'!$A$1:$BK$135,MATCH($A14,'SP ATT'!$A:$A,0),MATCH(J$3,'SP ATT'!$3:$3,0))</f>
        <v>0</v>
      </c>
      <c r="K14" s="136">
        <f>+INDEX('SP ATT'!$A$1:$BK$135,MATCH($A14,'SP ATT'!$A:$A,0),MATCH(K$3,'SP ATT'!$3:$3,0))</f>
        <v>0</v>
      </c>
      <c r="L14" s="136">
        <f>+INDEX('SP ATT'!$A$1:$BK$135,MATCH($A14,'SP ATT'!$A:$A,0),MATCH(L$3,'SP ATT'!$3:$3,0))</f>
        <v>0</v>
      </c>
      <c r="M14" s="136">
        <f>+INDEX('SP ATT'!$A$1:$BK$135,MATCH($A14,'SP ATT'!$A:$A,0),MATCH(M$3,'SP ATT'!$3:$3,0))</f>
        <v>0</v>
      </c>
      <c r="N14" s="136">
        <f>+INDEX('SP ATT'!$A$1:$BK$135,MATCH($A14,'SP ATT'!$A:$A,0),MATCH(N$3,'SP ATT'!$3:$3,0))</f>
        <v>0</v>
      </c>
      <c r="O14" s="136">
        <f>+INDEX('SP ATT'!$A$1:$BK$135,MATCH($A14,'SP ATT'!$A:$A,0),MATCH(O$3,'SP ATT'!$3:$3,0))</f>
        <v>0</v>
      </c>
      <c r="P14" s="136">
        <f>+INDEX('SP ATT'!$A$1:$BK$135,MATCH($A14,'SP ATT'!$A:$A,0),MATCH(P$3,'SP ATT'!$3:$3,0))</f>
        <v>0</v>
      </c>
      <c r="Q14" s="136">
        <f>+INDEX('SP ATT'!$A$1:$BK$135,MATCH($A14,'SP ATT'!$A:$A,0),MATCH(Q$3,'SP ATT'!$3:$3,0))</f>
        <v>0</v>
      </c>
      <c r="R14" s="136">
        <f>+INDEX('SP ATT'!$A$1:$BK$135,MATCH($A14,'SP ATT'!$A:$A,0),MATCH(R$3,'SP ATT'!$3:$3,0))</f>
        <v>0</v>
      </c>
      <c r="S14" s="86">
        <f t="shared" si="2"/>
        <v>0</v>
      </c>
      <c r="T14" s="136">
        <f>+INDEX('SP SC'!$A$1:$P$134,MATCH($A14,'SP SC'!$A:$A,0),MATCH(T$3,'SP SC'!$3:$3,0))</f>
        <v>0</v>
      </c>
      <c r="U14" s="136">
        <f>+INDEX('SP SC'!$A$1:$P$134,MATCH($A14,'SP SC'!$A:$A,0),MATCH(U$3,'SP SC'!$3:$3,0))</f>
        <v>0</v>
      </c>
      <c r="V14" s="136">
        <f>+INDEX('SP SC'!$A$1:$P$134,MATCH($A14,'SP SC'!$A:$A,0),MATCH(V$3,'SP SC'!$3:$3,0))</f>
        <v>0</v>
      </c>
      <c r="W14" s="136">
        <f>+INDEX('SP SC'!$A$1:$P$134,MATCH($A14,'SP SC'!$A:$A,0),MATCH(W$3,'SP SC'!$3:$3,0))</f>
        <v>0</v>
      </c>
      <c r="X14" s="136">
        <f>+INDEX('SP SC'!$A$1:$P$134,MATCH($A14,'SP SC'!$A:$A,0),MATCH(X$3,'SP SC'!$3:$3,0))</f>
        <v>0</v>
      </c>
      <c r="Y14" s="136">
        <f>+INDEX('SP SC'!$A$1:$P$134,MATCH($A14,'SP SC'!$A:$A,0),MATCH(Y$3,'SP SC'!$3:$3,0))</f>
        <v>0</v>
      </c>
      <c r="Z14" s="136">
        <f>+INDEX('SP SC'!$A$1:$P$134,MATCH($A14,'SP SC'!$A:$A,0),MATCH(Z$3,'SP SC'!$3:$3,0))</f>
        <v>0</v>
      </c>
      <c r="AA14" s="136">
        <f>+INDEX('SP SC'!$A$1:$P$134,MATCH($A14,'SP SC'!$A:$A,0),MATCH(AA$3,'SP SC'!$3:$3,0))</f>
        <v>0</v>
      </c>
      <c r="AB14" s="136">
        <f>+INDEX('SP SC'!$A$1:$P$134,MATCH($A14,'SP SC'!$A:$A,0),MATCH(AB$3,'SP SC'!$3:$3,0))</f>
        <v>0</v>
      </c>
      <c r="AC14" s="136">
        <f>+INDEX('SP SC'!$A$1:$P$134,MATCH($A14,'SP SC'!$A:$A,0),MATCH(AC$3,'SP SC'!$3:$3,0))</f>
        <v>0</v>
      </c>
      <c r="AD14" s="136">
        <f>+INDEX('SP SC'!$A$1:$P$134,MATCH($A14,'SP SC'!$A:$A,0),MATCH(AD$3,'SP SC'!$3:$3,0))</f>
        <v>0</v>
      </c>
      <c r="AE14" s="86">
        <f t="shared" si="8"/>
        <v>0</v>
      </c>
      <c r="AF14" s="136">
        <f>+INDEX('SP FOC'!$A$1:$P$134,MATCH($A14,'SP FOC'!$A:$A,0),MATCH(AF$3,'SP FOC'!$3:$3,0))</f>
        <v>0</v>
      </c>
      <c r="AG14" s="136">
        <f>+INDEX('SP FOC'!$A$1:$P$134,MATCH($A14,'SP FOC'!$A:$A,0),MATCH(AG$3,'SP FOC'!$3:$3,0))</f>
        <v>0</v>
      </c>
      <c r="AH14" s="136">
        <f>+INDEX('SP FOC'!$A$1:$P$134,MATCH($A14,'SP FOC'!$A:$A,0),MATCH(AH$3,'SP FOC'!$3:$3,0))</f>
        <v>0</v>
      </c>
      <c r="AI14" s="184">
        <f t="shared" si="4"/>
        <v>0</v>
      </c>
      <c r="AJ14" s="209">
        <f>ROUND(+SUMIF(BdV_2022!$L:$L,A14&amp;$AJ$3,BdV_2022!$E:$E),2)</f>
        <v>0</v>
      </c>
      <c r="AK14" s="189">
        <f t="shared" si="5"/>
        <v>0</v>
      </c>
      <c r="AL14" s="23"/>
      <c r="AM14" s="197">
        <v>0</v>
      </c>
      <c r="AN14" s="198">
        <f t="shared" ref="AN14:AN66" si="9">AM14-AK14</f>
        <v>0</v>
      </c>
      <c r="AO14" s="234"/>
    </row>
    <row r="15" spans="1:41" ht="11.25" x14ac:dyDescent="0.2">
      <c r="A15" s="8" t="s">
        <v>116</v>
      </c>
      <c r="B15" s="30" t="s">
        <v>13</v>
      </c>
      <c r="C15" s="137" t="s">
        <v>44</v>
      </c>
      <c r="D15" s="136">
        <f>+INDEX('SP ATT'!$A$1:$BK$135,MATCH($A15,'SP ATT'!$A:$A,0),MATCH(D$3,'SP ATT'!$3:$3,0))</f>
        <v>0</v>
      </c>
      <c r="E15" s="136">
        <f>+INDEX('SP ATT'!$A$1:$BK$135,MATCH($A15,'SP ATT'!$A:$A,0),MATCH(E$3,'SP ATT'!$3:$3,0))</f>
        <v>0</v>
      </c>
      <c r="F15" s="136">
        <f>+INDEX('SP ATT'!$A$1:$BK$135,MATCH($A15,'SP ATT'!$A:$A,0),MATCH(F$3,'SP ATT'!$3:$3,0))</f>
        <v>0</v>
      </c>
      <c r="G15" s="136">
        <f>+INDEX('SP ATT'!$A$1:$BK$135,MATCH($A15,'SP ATT'!$A:$A,0),MATCH(G$3,'SP ATT'!$3:$3,0))</f>
        <v>0</v>
      </c>
      <c r="H15" s="136">
        <f>+INDEX('SP ATT'!$A$1:$BK$135,MATCH($A15,'SP ATT'!$A:$A,0),MATCH(H$3,'SP ATT'!$3:$3,0))</f>
        <v>0</v>
      </c>
      <c r="I15" s="136">
        <f>+INDEX('SP ATT'!$A$1:$BK$135,MATCH($A15,'SP ATT'!$A:$A,0),MATCH(I$3,'SP ATT'!$3:$3,0))</f>
        <v>0</v>
      </c>
      <c r="J15" s="136">
        <f>+INDEX('SP ATT'!$A$1:$BK$135,MATCH($A15,'SP ATT'!$A:$A,0),MATCH(J$3,'SP ATT'!$3:$3,0))</f>
        <v>0</v>
      </c>
      <c r="K15" s="136">
        <f>+INDEX('SP ATT'!$A$1:$BK$135,MATCH($A15,'SP ATT'!$A:$A,0),MATCH(K$3,'SP ATT'!$3:$3,0))</f>
        <v>0</v>
      </c>
      <c r="L15" s="136">
        <f>+INDEX('SP ATT'!$A$1:$BK$135,MATCH($A15,'SP ATT'!$A:$A,0),MATCH(L$3,'SP ATT'!$3:$3,0))</f>
        <v>0</v>
      </c>
      <c r="M15" s="136">
        <f>+INDEX('SP ATT'!$A$1:$BK$135,MATCH($A15,'SP ATT'!$A:$A,0),MATCH(M$3,'SP ATT'!$3:$3,0))</f>
        <v>0</v>
      </c>
      <c r="N15" s="136">
        <f>+INDEX('SP ATT'!$A$1:$BK$135,MATCH($A15,'SP ATT'!$A:$A,0),MATCH(N$3,'SP ATT'!$3:$3,0))</f>
        <v>0</v>
      </c>
      <c r="O15" s="136">
        <f>+INDEX('SP ATT'!$A$1:$BK$135,MATCH($A15,'SP ATT'!$A:$A,0),MATCH(O$3,'SP ATT'!$3:$3,0))</f>
        <v>0</v>
      </c>
      <c r="P15" s="136">
        <f>+INDEX('SP ATT'!$A$1:$BK$135,MATCH($A15,'SP ATT'!$A:$A,0),MATCH(P$3,'SP ATT'!$3:$3,0))</f>
        <v>0</v>
      </c>
      <c r="Q15" s="136">
        <f>+INDEX('SP ATT'!$A$1:$BK$135,MATCH($A15,'SP ATT'!$A:$A,0),MATCH(Q$3,'SP ATT'!$3:$3,0))</f>
        <v>0</v>
      </c>
      <c r="R15" s="136">
        <f>+INDEX('SP ATT'!$A$1:$BK$135,MATCH($A15,'SP ATT'!$A:$A,0),MATCH(R$3,'SP ATT'!$3:$3,0))</f>
        <v>0</v>
      </c>
      <c r="S15" s="86">
        <f t="shared" si="2"/>
        <v>0</v>
      </c>
      <c r="T15" s="136">
        <f>+INDEX('SP SC'!$A$1:$P$134,MATCH($A15,'SP SC'!$A:$A,0),MATCH(T$3,'SP SC'!$3:$3,0))</f>
        <v>0</v>
      </c>
      <c r="U15" s="136">
        <f>+INDEX('SP SC'!$A$1:$P$134,MATCH($A15,'SP SC'!$A:$A,0),MATCH(U$3,'SP SC'!$3:$3,0))</f>
        <v>0</v>
      </c>
      <c r="V15" s="136">
        <f>+INDEX('SP SC'!$A$1:$P$134,MATCH($A15,'SP SC'!$A:$A,0),MATCH(V$3,'SP SC'!$3:$3,0))</f>
        <v>0</v>
      </c>
      <c r="W15" s="136">
        <f>+INDEX('SP SC'!$A$1:$P$134,MATCH($A15,'SP SC'!$A:$A,0),MATCH(W$3,'SP SC'!$3:$3,0))</f>
        <v>0</v>
      </c>
      <c r="X15" s="136">
        <f>+INDEX('SP SC'!$A$1:$P$134,MATCH($A15,'SP SC'!$A:$A,0),MATCH(X$3,'SP SC'!$3:$3,0))</f>
        <v>0</v>
      </c>
      <c r="Y15" s="136">
        <f>+INDEX('SP SC'!$A$1:$P$134,MATCH($A15,'SP SC'!$A:$A,0),MATCH(Y$3,'SP SC'!$3:$3,0))</f>
        <v>0</v>
      </c>
      <c r="Z15" s="136">
        <f>+INDEX('SP SC'!$A$1:$P$134,MATCH($A15,'SP SC'!$A:$A,0),MATCH(Z$3,'SP SC'!$3:$3,0))</f>
        <v>0</v>
      </c>
      <c r="AA15" s="136">
        <f>+INDEX('SP SC'!$A$1:$P$134,MATCH($A15,'SP SC'!$A:$A,0),MATCH(AA$3,'SP SC'!$3:$3,0))</f>
        <v>0</v>
      </c>
      <c r="AB15" s="136">
        <f>+INDEX('SP SC'!$A$1:$P$134,MATCH($A15,'SP SC'!$A:$A,0),MATCH(AB$3,'SP SC'!$3:$3,0))</f>
        <v>0</v>
      </c>
      <c r="AC15" s="136">
        <f>+INDEX('SP SC'!$A$1:$P$134,MATCH($A15,'SP SC'!$A:$A,0),MATCH(AC$3,'SP SC'!$3:$3,0))</f>
        <v>0</v>
      </c>
      <c r="AD15" s="136">
        <f>+INDEX('SP SC'!$A$1:$P$134,MATCH($A15,'SP SC'!$A:$A,0),MATCH(AD$3,'SP SC'!$3:$3,0))</f>
        <v>0</v>
      </c>
      <c r="AE15" s="86">
        <f t="shared" si="8"/>
        <v>0</v>
      </c>
      <c r="AF15" s="136">
        <f>+INDEX('SP FOC'!$A$1:$P$134,MATCH($A15,'SP FOC'!$A:$A,0),MATCH(AF$3,'SP FOC'!$3:$3,0))</f>
        <v>0</v>
      </c>
      <c r="AG15" s="136">
        <f>+INDEX('SP FOC'!$A$1:$P$134,MATCH($A15,'SP FOC'!$A:$A,0),MATCH(AG$3,'SP FOC'!$3:$3,0))</f>
        <v>0</v>
      </c>
      <c r="AH15" s="136">
        <f>+INDEX('SP FOC'!$A$1:$P$134,MATCH($A15,'SP FOC'!$A:$A,0),MATCH(AH$3,'SP FOC'!$3:$3,0))</f>
        <v>0</v>
      </c>
      <c r="AI15" s="184">
        <f t="shared" si="4"/>
        <v>0</v>
      </c>
      <c r="AJ15" s="209">
        <f>ROUND(+SUMIF(BdV_2022!$L:$L,A15&amp;$AJ$3,BdV_2022!$E:$E),2)</f>
        <v>0</v>
      </c>
      <c r="AK15" s="189">
        <f t="shared" si="5"/>
        <v>0</v>
      </c>
      <c r="AL15" s="23"/>
      <c r="AM15" s="197">
        <v>0</v>
      </c>
      <c r="AN15" s="198">
        <f t="shared" si="9"/>
        <v>0</v>
      </c>
      <c r="AO15" s="234"/>
    </row>
    <row r="16" spans="1:41" ht="11.25" x14ac:dyDescent="0.2">
      <c r="A16" s="8" t="s">
        <v>117</v>
      </c>
      <c r="B16" s="30" t="s">
        <v>14</v>
      </c>
      <c r="C16" s="137" t="s">
        <v>45</v>
      </c>
      <c r="D16" s="85">
        <f>+SUM(D17:D19)</f>
        <v>37962.25</v>
      </c>
      <c r="E16" s="85">
        <f t="shared" ref="E16:U16" si="10">+SUM(E17:E19)</f>
        <v>0</v>
      </c>
      <c r="F16" s="85">
        <f t="shared" si="10"/>
        <v>0</v>
      </c>
      <c r="G16" s="85">
        <f t="shared" si="10"/>
        <v>0</v>
      </c>
      <c r="H16" s="85">
        <f t="shared" si="10"/>
        <v>0</v>
      </c>
      <c r="I16" s="85">
        <f t="shared" si="10"/>
        <v>0</v>
      </c>
      <c r="J16" s="85">
        <f t="shared" si="10"/>
        <v>0</v>
      </c>
      <c r="K16" s="85">
        <f t="shared" si="10"/>
        <v>0</v>
      </c>
      <c r="L16" s="85">
        <f t="shared" si="10"/>
        <v>0</v>
      </c>
      <c r="M16" s="85">
        <f t="shared" si="10"/>
        <v>0</v>
      </c>
      <c r="N16" s="85">
        <f t="shared" si="10"/>
        <v>0</v>
      </c>
      <c r="O16" s="85">
        <f t="shared" si="10"/>
        <v>0</v>
      </c>
      <c r="P16" s="85">
        <f t="shared" si="10"/>
        <v>0</v>
      </c>
      <c r="Q16" s="85">
        <f t="shared" si="10"/>
        <v>0</v>
      </c>
      <c r="R16" s="85">
        <f t="shared" si="10"/>
        <v>0</v>
      </c>
      <c r="S16" s="86">
        <f t="shared" si="2"/>
        <v>37962.25</v>
      </c>
      <c r="T16" s="85">
        <f t="shared" si="10"/>
        <v>0</v>
      </c>
      <c r="U16" s="85">
        <f t="shared" si="10"/>
        <v>0</v>
      </c>
      <c r="V16" s="85">
        <f t="shared" ref="V16:AD16" si="11">+SUM(V17:V19)</f>
        <v>0</v>
      </c>
      <c r="W16" s="85">
        <f t="shared" si="11"/>
        <v>0</v>
      </c>
      <c r="X16" s="85">
        <f t="shared" si="11"/>
        <v>0</v>
      </c>
      <c r="Y16" s="85">
        <f t="shared" si="11"/>
        <v>0</v>
      </c>
      <c r="Z16" s="85">
        <f t="shared" si="11"/>
        <v>0</v>
      </c>
      <c r="AA16" s="85">
        <f t="shared" si="11"/>
        <v>0</v>
      </c>
      <c r="AB16" s="85">
        <f t="shared" si="11"/>
        <v>0</v>
      </c>
      <c r="AC16" s="85">
        <f t="shared" si="11"/>
        <v>0</v>
      </c>
      <c r="AD16" s="85">
        <f t="shared" si="11"/>
        <v>0</v>
      </c>
      <c r="AE16" s="86">
        <f t="shared" si="8"/>
        <v>0</v>
      </c>
      <c r="AF16" s="85">
        <f>+SUM(AF17:AF19)</f>
        <v>0</v>
      </c>
      <c r="AG16" s="85">
        <f>+SUM(AG17:AG19)</f>
        <v>0</v>
      </c>
      <c r="AH16" s="85">
        <f>+SUM(AH17:AH19)</f>
        <v>0</v>
      </c>
      <c r="AI16" s="184">
        <f t="shared" si="4"/>
        <v>0</v>
      </c>
      <c r="AJ16" s="128">
        <f>+SUM(AJ17:AJ19)</f>
        <v>0</v>
      </c>
      <c r="AK16" s="189">
        <f t="shared" si="5"/>
        <v>37962.25</v>
      </c>
      <c r="AL16" s="23"/>
      <c r="AM16" s="197">
        <v>37962.25</v>
      </c>
      <c r="AN16" s="198">
        <f t="shared" si="9"/>
        <v>0</v>
      </c>
      <c r="AO16" s="234"/>
    </row>
    <row r="17" spans="1:41" ht="11.25" x14ac:dyDescent="0.2">
      <c r="A17" s="8" t="s">
        <v>269</v>
      </c>
      <c r="B17" s="30"/>
      <c r="C17" s="138" t="s">
        <v>327</v>
      </c>
      <c r="D17" s="149">
        <f>+INDEX('SP ATT'!$A$1:$BK$135,MATCH($A17,'SP ATT'!$A:$A,0),MATCH(D$3,'SP ATT'!$3:$3,0))</f>
        <v>0</v>
      </c>
      <c r="E17" s="149">
        <f>+INDEX('SP ATT'!$A$1:$BK$135,MATCH($A17,'SP ATT'!$A:$A,0),MATCH(E$3,'SP ATT'!$3:$3,0))</f>
        <v>0</v>
      </c>
      <c r="F17" s="149">
        <f>+INDEX('SP ATT'!$A$1:$BK$135,MATCH($A17,'SP ATT'!$A:$A,0),MATCH(F$3,'SP ATT'!$3:$3,0))</f>
        <v>0</v>
      </c>
      <c r="G17" s="149">
        <f>+INDEX('SP ATT'!$A$1:$BK$135,MATCH($A17,'SP ATT'!$A:$A,0),MATCH(G$3,'SP ATT'!$3:$3,0))</f>
        <v>0</v>
      </c>
      <c r="H17" s="149">
        <f>+INDEX('SP ATT'!$A$1:$BK$135,MATCH($A17,'SP ATT'!$A:$A,0),MATCH(H$3,'SP ATT'!$3:$3,0))</f>
        <v>0</v>
      </c>
      <c r="I17" s="149">
        <f>+INDEX('SP ATT'!$A$1:$BK$135,MATCH($A17,'SP ATT'!$A:$A,0),MATCH(I$3,'SP ATT'!$3:$3,0))</f>
        <v>0</v>
      </c>
      <c r="J17" s="149">
        <f>+INDEX('SP ATT'!$A$1:$BK$135,MATCH($A17,'SP ATT'!$A:$A,0),MATCH(J$3,'SP ATT'!$3:$3,0))</f>
        <v>0</v>
      </c>
      <c r="K17" s="149">
        <f>+INDEX('SP ATT'!$A$1:$BK$135,MATCH($A17,'SP ATT'!$A:$A,0),MATCH(K$3,'SP ATT'!$3:$3,0))</f>
        <v>0</v>
      </c>
      <c r="L17" s="149">
        <f>+INDEX('SP ATT'!$A$1:$BK$135,MATCH($A17,'SP ATT'!$A:$A,0),MATCH(L$3,'SP ATT'!$3:$3,0))</f>
        <v>0</v>
      </c>
      <c r="M17" s="149">
        <f>+INDEX('SP ATT'!$A$1:$BK$135,MATCH($A17,'SP ATT'!$A:$A,0),MATCH(M$3,'SP ATT'!$3:$3,0))</f>
        <v>0</v>
      </c>
      <c r="N17" s="149">
        <f>+INDEX('SP ATT'!$A$1:$BK$135,MATCH($A17,'SP ATT'!$A:$A,0),MATCH(N$3,'SP ATT'!$3:$3,0))</f>
        <v>0</v>
      </c>
      <c r="O17" s="149">
        <f>+INDEX('SP ATT'!$A$1:$BK$135,MATCH($A17,'SP ATT'!$A:$A,0),MATCH(O$3,'SP ATT'!$3:$3,0))</f>
        <v>0</v>
      </c>
      <c r="P17" s="149">
        <f>+INDEX('SP ATT'!$A$1:$BK$135,MATCH($A17,'SP ATT'!$A:$A,0),MATCH(P$3,'SP ATT'!$3:$3,0))</f>
        <v>0</v>
      </c>
      <c r="Q17" s="149">
        <f>+INDEX('SP ATT'!$A$1:$BK$135,MATCH($A17,'SP ATT'!$A:$A,0),MATCH(Q$3,'SP ATT'!$3:$3,0))</f>
        <v>0</v>
      </c>
      <c r="R17" s="149">
        <f>+INDEX('SP ATT'!$A$1:$BK$135,MATCH($A17,'SP ATT'!$A:$A,0),MATCH(R$3,'SP ATT'!$3:$3,0))</f>
        <v>0</v>
      </c>
      <c r="S17" s="86">
        <f t="shared" si="2"/>
        <v>0</v>
      </c>
      <c r="T17" s="149">
        <f>+INDEX('SP SC'!$A$1:$P$134,MATCH($A17,'SP SC'!$A:$A,0),MATCH(T$3,'SP SC'!$3:$3,0))</f>
        <v>0</v>
      </c>
      <c r="U17" s="149">
        <f>+INDEX('SP SC'!$A$1:$P$134,MATCH($A17,'SP SC'!$A:$A,0),MATCH(U$3,'SP SC'!$3:$3,0))</f>
        <v>0</v>
      </c>
      <c r="V17" s="149">
        <f>+INDEX('SP SC'!$A$1:$P$134,MATCH($A17,'SP SC'!$A:$A,0),MATCH(V$3,'SP SC'!$3:$3,0))</f>
        <v>0</v>
      </c>
      <c r="W17" s="149">
        <f>+INDEX('SP SC'!$A$1:$P$134,MATCH($A17,'SP SC'!$A:$A,0),MATCH(W$3,'SP SC'!$3:$3,0))</f>
        <v>0</v>
      </c>
      <c r="X17" s="149">
        <f>+INDEX('SP SC'!$A$1:$P$134,MATCH($A17,'SP SC'!$A:$A,0),MATCH(X$3,'SP SC'!$3:$3,0))</f>
        <v>0</v>
      </c>
      <c r="Y17" s="149">
        <f>+INDEX('SP SC'!$A$1:$P$134,MATCH($A17,'SP SC'!$A:$A,0),MATCH(Y$3,'SP SC'!$3:$3,0))</f>
        <v>0</v>
      </c>
      <c r="Z17" s="149">
        <f>+INDEX('SP SC'!$A$1:$P$134,MATCH($A17,'SP SC'!$A:$A,0),MATCH(Z$3,'SP SC'!$3:$3,0))</f>
        <v>0</v>
      </c>
      <c r="AA17" s="149">
        <f>+INDEX('SP SC'!$A$1:$P$134,MATCH($A17,'SP SC'!$A:$A,0),MATCH(AA$3,'SP SC'!$3:$3,0))</f>
        <v>0</v>
      </c>
      <c r="AB17" s="149">
        <f>+INDEX('SP SC'!$A$1:$P$134,MATCH($A17,'SP SC'!$A:$A,0),MATCH(AB$3,'SP SC'!$3:$3,0))</f>
        <v>0</v>
      </c>
      <c r="AC17" s="149">
        <f>+INDEX('SP SC'!$A$1:$P$134,MATCH($A17,'SP SC'!$A:$A,0),MATCH(AC$3,'SP SC'!$3:$3,0))</f>
        <v>0</v>
      </c>
      <c r="AD17" s="149">
        <f>+INDEX('SP SC'!$A$1:$P$134,MATCH($A17,'SP SC'!$A:$A,0),MATCH(AD$3,'SP SC'!$3:$3,0))</f>
        <v>0</v>
      </c>
      <c r="AE17" s="86">
        <f>+SUM(T17:AD17)</f>
        <v>0</v>
      </c>
      <c r="AF17" s="149">
        <f>+INDEX('SP FOC'!$A$1:$P$134,MATCH($A17,'SP FOC'!$A:$A,0),MATCH(AF$3,'SP FOC'!$3:$3,0))</f>
        <v>0</v>
      </c>
      <c r="AG17" s="149">
        <f>+INDEX('SP FOC'!$A$1:$P$134,MATCH($A17,'SP FOC'!$A:$A,0),MATCH(AG$3,'SP FOC'!$3:$3,0))</f>
        <v>0</v>
      </c>
      <c r="AH17" s="149">
        <f>+INDEX('SP FOC'!$A$1:$P$134,MATCH($A17,'SP FOC'!$A:$A,0),MATCH(AH$3,'SP FOC'!$3:$3,0))</f>
        <v>0</v>
      </c>
      <c r="AI17" s="184">
        <f t="shared" si="4"/>
        <v>0</v>
      </c>
      <c r="AJ17" s="209">
        <f>ROUND(+SUMIF(BdV_2022!$L:$L,A17&amp;$AJ$3,BdV_2022!$E:$E),2)</f>
        <v>0</v>
      </c>
      <c r="AK17" s="189">
        <f t="shared" si="5"/>
        <v>0</v>
      </c>
      <c r="AM17" s="1"/>
      <c r="AN17" s="1"/>
      <c r="AO17" s="234"/>
    </row>
    <row r="18" spans="1:41" ht="11.25" x14ac:dyDescent="0.2">
      <c r="A18" s="8" t="s">
        <v>270</v>
      </c>
      <c r="B18" s="30"/>
      <c r="C18" s="138" t="s">
        <v>272</v>
      </c>
      <c r="D18" s="149">
        <f>+INDEX('SP ATT'!$A$1:$BK$135,MATCH($A18,'SP ATT'!$A:$A,0),MATCH(D$3,'SP ATT'!$3:$3,0))</f>
        <v>4390</v>
      </c>
      <c r="E18" s="149">
        <f>+INDEX('SP ATT'!$A$1:$BK$135,MATCH($A18,'SP ATT'!$A:$A,0),MATCH(E$3,'SP ATT'!$3:$3,0))</f>
        <v>0</v>
      </c>
      <c r="F18" s="149">
        <f>+INDEX('SP ATT'!$A$1:$BK$135,MATCH($A18,'SP ATT'!$A:$A,0),MATCH(F$3,'SP ATT'!$3:$3,0))</f>
        <v>0</v>
      </c>
      <c r="G18" s="149">
        <f>+INDEX('SP ATT'!$A$1:$BK$135,MATCH($A18,'SP ATT'!$A:$A,0),MATCH(G$3,'SP ATT'!$3:$3,0))</f>
        <v>0</v>
      </c>
      <c r="H18" s="149">
        <f>+INDEX('SP ATT'!$A$1:$BK$135,MATCH($A18,'SP ATT'!$A:$A,0),MATCH(H$3,'SP ATT'!$3:$3,0))</f>
        <v>0</v>
      </c>
      <c r="I18" s="149">
        <f>+INDEX('SP ATT'!$A$1:$BK$135,MATCH($A18,'SP ATT'!$A:$A,0),MATCH(I$3,'SP ATT'!$3:$3,0))</f>
        <v>0</v>
      </c>
      <c r="J18" s="149">
        <f>+INDEX('SP ATT'!$A$1:$BK$135,MATCH($A18,'SP ATT'!$A:$A,0),MATCH(J$3,'SP ATT'!$3:$3,0))</f>
        <v>0</v>
      </c>
      <c r="K18" s="149">
        <f>+INDEX('SP ATT'!$A$1:$BK$135,MATCH($A18,'SP ATT'!$A:$A,0),MATCH(K$3,'SP ATT'!$3:$3,0))</f>
        <v>0</v>
      </c>
      <c r="L18" s="149">
        <f>+INDEX('SP ATT'!$A$1:$BK$135,MATCH($A18,'SP ATT'!$A:$A,0),MATCH(L$3,'SP ATT'!$3:$3,0))</f>
        <v>0</v>
      </c>
      <c r="M18" s="149">
        <f>+INDEX('SP ATT'!$A$1:$BK$135,MATCH($A18,'SP ATT'!$A:$A,0),MATCH(M$3,'SP ATT'!$3:$3,0))</f>
        <v>0</v>
      </c>
      <c r="N18" s="149">
        <f>+INDEX('SP ATT'!$A$1:$BK$135,MATCH($A18,'SP ATT'!$A:$A,0),MATCH(N$3,'SP ATT'!$3:$3,0))</f>
        <v>0</v>
      </c>
      <c r="O18" s="149">
        <f>+INDEX('SP ATT'!$A$1:$BK$135,MATCH($A18,'SP ATT'!$A:$A,0),MATCH(O$3,'SP ATT'!$3:$3,0))</f>
        <v>0</v>
      </c>
      <c r="P18" s="149">
        <f>+INDEX('SP ATT'!$A$1:$BK$135,MATCH($A18,'SP ATT'!$A:$A,0),MATCH(P$3,'SP ATT'!$3:$3,0))</f>
        <v>0</v>
      </c>
      <c r="Q18" s="149">
        <f>+INDEX('SP ATT'!$A$1:$BK$135,MATCH($A18,'SP ATT'!$A:$A,0),MATCH(Q$3,'SP ATT'!$3:$3,0))</f>
        <v>0</v>
      </c>
      <c r="R18" s="149">
        <f>+INDEX('SP ATT'!$A$1:$BK$135,MATCH($A18,'SP ATT'!$A:$A,0),MATCH(R$3,'SP ATT'!$3:$3,0))</f>
        <v>0</v>
      </c>
      <c r="S18" s="86">
        <f t="shared" si="2"/>
        <v>4390</v>
      </c>
      <c r="T18" s="149">
        <f>+INDEX('SP SC'!$A$1:$P$134,MATCH($A18,'SP SC'!$A:$A,0),MATCH(T$3,'SP SC'!$3:$3,0))</f>
        <v>0</v>
      </c>
      <c r="U18" s="149">
        <f>+INDEX('SP SC'!$A$1:$P$134,MATCH($A18,'SP SC'!$A:$A,0),MATCH(U$3,'SP SC'!$3:$3,0))</f>
        <v>0</v>
      </c>
      <c r="V18" s="149">
        <f>+INDEX('SP SC'!$A$1:$P$134,MATCH($A18,'SP SC'!$A:$A,0),MATCH(V$3,'SP SC'!$3:$3,0))</f>
        <v>0</v>
      </c>
      <c r="W18" s="149">
        <f>+INDEX('SP SC'!$A$1:$P$134,MATCH($A18,'SP SC'!$A:$A,0),MATCH(W$3,'SP SC'!$3:$3,0))</f>
        <v>0</v>
      </c>
      <c r="X18" s="149">
        <f>+INDEX('SP SC'!$A$1:$P$134,MATCH($A18,'SP SC'!$A:$A,0),MATCH(X$3,'SP SC'!$3:$3,0))</f>
        <v>0</v>
      </c>
      <c r="Y18" s="149">
        <f>+INDEX('SP SC'!$A$1:$P$134,MATCH($A18,'SP SC'!$A:$A,0),MATCH(Y$3,'SP SC'!$3:$3,0))</f>
        <v>0</v>
      </c>
      <c r="Z18" s="149">
        <f>+INDEX('SP SC'!$A$1:$P$134,MATCH($A18,'SP SC'!$A:$A,0),MATCH(Z$3,'SP SC'!$3:$3,0))</f>
        <v>0</v>
      </c>
      <c r="AA18" s="149">
        <f>+INDEX('SP SC'!$A$1:$P$134,MATCH($A18,'SP SC'!$A:$A,0),MATCH(AA$3,'SP SC'!$3:$3,0))</f>
        <v>0</v>
      </c>
      <c r="AB18" s="149">
        <f>+INDEX('SP SC'!$A$1:$P$134,MATCH($A18,'SP SC'!$A:$A,0),MATCH(AB$3,'SP SC'!$3:$3,0))</f>
        <v>0</v>
      </c>
      <c r="AC18" s="149">
        <f>+INDEX('SP SC'!$A$1:$P$134,MATCH($A18,'SP SC'!$A:$A,0),MATCH(AC$3,'SP SC'!$3:$3,0))</f>
        <v>0</v>
      </c>
      <c r="AD18" s="149">
        <f>+INDEX('SP SC'!$A$1:$P$134,MATCH($A18,'SP SC'!$A:$A,0),MATCH(AD$3,'SP SC'!$3:$3,0))</f>
        <v>0</v>
      </c>
      <c r="AE18" s="86">
        <f>+SUM(T18:AD18)</f>
        <v>0</v>
      </c>
      <c r="AF18" s="149">
        <f>+INDEX('SP FOC'!$A$1:$P$134,MATCH($A18,'SP FOC'!$A:$A,0),MATCH(AF$3,'SP FOC'!$3:$3,0))</f>
        <v>0</v>
      </c>
      <c r="AG18" s="149">
        <f>+INDEX('SP FOC'!$A$1:$P$134,MATCH($A18,'SP FOC'!$A:$A,0),MATCH(AG$3,'SP FOC'!$3:$3,0))</f>
        <v>0</v>
      </c>
      <c r="AH18" s="149">
        <f>+INDEX('SP FOC'!$A$1:$P$134,MATCH($A18,'SP FOC'!$A:$A,0),MATCH(AH$3,'SP FOC'!$3:$3,0))</f>
        <v>0</v>
      </c>
      <c r="AI18" s="184">
        <f t="shared" si="4"/>
        <v>0</v>
      </c>
      <c r="AJ18" s="209">
        <f>ROUND(+SUMIF(BdV_2022!$L:$L,A18&amp;$AJ$3,BdV_2022!$E:$E),2)</f>
        <v>0</v>
      </c>
      <c r="AK18" s="189">
        <f t="shared" si="5"/>
        <v>4390</v>
      </c>
      <c r="AM18" s="1"/>
      <c r="AN18" s="1"/>
      <c r="AO18" s="234"/>
    </row>
    <row r="19" spans="1:41" ht="11.25" x14ac:dyDescent="0.2">
      <c r="A19" s="8" t="s">
        <v>271</v>
      </c>
      <c r="B19" s="30"/>
      <c r="C19" s="138" t="s">
        <v>273</v>
      </c>
      <c r="D19" s="149">
        <f>+INDEX('SP ATT'!$A$1:$BK$135,MATCH($A19,'SP ATT'!$A:$A,0),MATCH(D$3,'SP ATT'!$3:$3,0))</f>
        <v>33572.25</v>
      </c>
      <c r="E19" s="149">
        <f>+INDEX('SP ATT'!$A$1:$BK$135,MATCH($A19,'SP ATT'!$A:$A,0),MATCH(E$3,'SP ATT'!$3:$3,0))</f>
        <v>0</v>
      </c>
      <c r="F19" s="149">
        <f>+INDEX('SP ATT'!$A$1:$BK$135,MATCH($A19,'SP ATT'!$A:$A,0),MATCH(F$3,'SP ATT'!$3:$3,0))</f>
        <v>0</v>
      </c>
      <c r="G19" s="149">
        <f>+INDEX('SP ATT'!$A$1:$BK$135,MATCH($A19,'SP ATT'!$A:$A,0),MATCH(G$3,'SP ATT'!$3:$3,0))</f>
        <v>0</v>
      </c>
      <c r="H19" s="149">
        <f>+INDEX('SP ATT'!$A$1:$BK$135,MATCH($A19,'SP ATT'!$A:$A,0),MATCH(H$3,'SP ATT'!$3:$3,0))</f>
        <v>0</v>
      </c>
      <c r="I19" s="149">
        <f>+INDEX('SP ATT'!$A$1:$BK$135,MATCH($A19,'SP ATT'!$A:$A,0),MATCH(I$3,'SP ATT'!$3:$3,0))</f>
        <v>0</v>
      </c>
      <c r="J19" s="149">
        <f>+INDEX('SP ATT'!$A$1:$BK$135,MATCH($A19,'SP ATT'!$A:$A,0),MATCH(J$3,'SP ATT'!$3:$3,0))</f>
        <v>0</v>
      </c>
      <c r="K19" s="149">
        <f>+INDEX('SP ATT'!$A$1:$BK$135,MATCH($A19,'SP ATT'!$A:$A,0),MATCH(K$3,'SP ATT'!$3:$3,0))</f>
        <v>0</v>
      </c>
      <c r="L19" s="149">
        <f>+INDEX('SP ATT'!$A$1:$BK$135,MATCH($A19,'SP ATT'!$A:$A,0),MATCH(L$3,'SP ATT'!$3:$3,0))</f>
        <v>0</v>
      </c>
      <c r="M19" s="149">
        <f>+INDEX('SP ATT'!$A$1:$BK$135,MATCH($A19,'SP ATT'!$A:$A,0),MATCH(M$3,'SP ATT'!$3:$3,0))</f>
        <v>0</v>
      </c>
      <c r="N19" s="149">
        <f>+INDEX('SP ATT'!$A$1:$BK$135,MATCH($A19,'SP ATT'!$A:$A,0),MATCH(N$3,'SP ATT'!$3:$3,0))</f>
        <v>0</v>
      </c>
      <c r="O19" s="149">
        <f>+INDEX('SP ATT'!$A$1:$BK$135,MATCH($A19,'SP ATT'!$A:$A,0),MATCH(O$3,'SP ATT'!$3:$3,0))</f>
        <v>0</v>
      </c>
      <c r="P19" s="149">
        <f>+INDEX('SP ATT'!$A$1:$BK$135,MATCH($A19,'SP ATT'!$A:$A,0),MATCH(P$3,'SP ATT'!$3:$3,0))</f>
        <v>0</v>
      </c>
      <c r="Q19" s="149">
        <f>+INDEX('SP ATT'!$A$1:$BK$135,MATCH($A19,'SP ATT'!$A:$A,0),MATCH(Q$3,'SP ATT'!$3:$3,0))</f>
        <v>0</v>
      </c>
      <c r="R19" s="149">
        <f>+INDEX('SP ATT'!$A$1:$BK$135,MATCH($A19,'SP ATT'!$A:$A,0),MATCH(R$3,'SP ATT'!$3:$3,0))</f>
        <v>0</v>
      </c>
      <c r="S19" s="86">
        <f t="shared" si="2"/>
        <v>33572.25</v>
      </c>
      <c r="T19" s="149">
        <f>+INDEX('SP SC'!$A$1:$P$134,MATCH($A19,'SP SC'!$A:$A,0),MATCH(T$3,'SP SC'!$3:$3,0))</f>
        <v>0</v>
      </c>
      <c r="U19" s="149">
        <f>+INDEX('SP SC'!$A$1:$P$134,MATCH($A19,'SP SC'!$A:$A,0),MATCH(U$3,'SP SC'!$3:$3,0))</f>
        <v>0</v>
      </c>
      <c r="V19" s="149">
        <f>+INDEX('SP SC'!$A$1:$P$134,MATCH($A19,'SP SC'!$A:$A,0),MATCH(V$3,'SP SC'!$3:$3,0))</f>
        <v>0</v>
      </c>
      <c r="W19" s="149">
        <f>+INDEX('SP SC'!$A$1:$P$134,MATCH($A19,'SP SC'!$A:$A,0),MATCH(W$3,'SP SC'!$3:$3,0))</f>
        <v>0</v>
      </c>
      <c r="X19" s="149">
        <f>+INDEX('SP SC'!$A$1:$P$134,MATCH($A19,'SP SC'!$A:$A,0),MATCH(X$3,'SP SC'!$3:$3,0))</f>
        <v>0</v>
      </c>
      <c r="Y19" s="149">
        <f>+INDEX('SP SC'!$A$1:$P$134,MATCH($A19,'SP SC'!$A:$A,0),MATCH(Y$3,'SP SC'!$3:$3,0))</f>
        <v>0</v>
      </c>
      <c r="Z19" s="149">
        <f>+INDEX('SP SC'!$A$1:$P$134,MATCH($A19,'SP SC'!$A:$A,0),MATCH(Z$3,'SP SC'!$3:$3,0))</f>
        <v>0</v>
      </c>
      <c r="AA19" s="149">
        <f>+INDEX('SP SC'!$A$1:$P$134,MATCH($A19,'SP SC'!$A:$A,0),MATCH(AA$3,'SP SC'!$3:$3,0))</f>
        <v>0</v>
      </c>
      <c r="AB19" s="149">
        <f>+INDEX('SP SC'!$A$1:$P$134,MATCH($A19,'SP SC'!$A:$A,0),MATCH(AB$3,'SP SC'!$3:$3,0))</f>
        <v>0</v>
      </c>
      <c r="AC19" s="149">
        <f>+INDEX('SP SC'!$A$1:$P$134,MATCH($A19,'SP SC'!$A:$A,0),MATCH(AC$3,'SP SC'!$3:$3,0))</f>
        <v>0</v>
      </c>
      <c r="AD19" s="149">
        <f>+INDEX('SP SC'!$A$1:$P$134,MATCH($A19,'SP SC'!$A:$A,0),MATCH(AD$3,'SP SC'!$3:$3,0))</f>
        <v>0</v>
      </c>
      <c r="AE19" s="86">
        <f>+SUM(T19:AD19)</f>
        <v>0</v>
      </c>
      <c r="AF19" s="149">
        <f>+INDEX('SP FOC'!$A$1:$P$134,MATCH($A19,'SP FOC'!$A:$A,0),MATCH(AF$3,'SP FOC'!$3:$3,0))</f>
        <v>0</v>
      </c>
      <c r="AG19" s="149">
        <f>+INDEX('SP FOC'!$A$1:$P$134,MATCH($A19,'SP FOC'!$A:$A,0),MATCH(AG$3,'SP FOC'!$3:$3,0))</f>
        <v>0</v>
      </c>
      <c r="AH19" s="149">
        <f>+INDEX('SP FOC'!$A$1:$P$134,MATCH($A19,'SP FOC'!$A:$A,0),MATCH(AH$3,'SP FOC'!$3:$3,0))</f>
        <v>0</v>
      </c>
      <c r="AI19" s="184">
        <f t="shared" si="4"/>
        <v>0</v>
      </c>
      <c r="AJ19" s="209">
        <f>ROUND(+SUMIF(BdV_2022!$L:$L,A19&amp;$AJ$3,BdV_2022!$E:$E),2)</f>
        <v>0</v>
      </c>
      <c r="AK19" s="189">
        <f t="shared" si="5"/>
        <v>33572.25</v>
      </c>
      <c r="AM19" s="1"/>
      <c r="AN19" s="1"/>
      <c r="AO19" s="234"/>
    </row>
    <row r="20" spans="1:41" ht="11.25" x14ac:dyDescent="0.2">
      <c r="A20" s="8" t="s">
        <v>118</v>
      </c>
      <c r="B20" s="29" t="s">
        <v>15</v>
      </c>
      <c r="C20" s="137" t="s">
        <v>88</v>
      </c>
      <c r="D20" s="112">
        <f>+SUM(D21:D24,D27)</f>
        <v>7431027.2199999997</v>
      </c>
      <c r="E20" s="112">
        <f t="shared" ref="E20:U20" si="12">+SUM(E21:E24,E27)</f>
        <v>0</v>
      </c>
      <c r="F20" s="112">
        <f t="shared" si="12"/>
        <v>23582.6</v>
      </c>
      <c r="G20" s="112">
        <f t="shared" si="12"/>
        <v>1739057.02</v>
      </c>
      <c r="H20" s="112">
        <f t="shared" si="12"/>
        <v>0</v>
      </c>
      <c r="I20" s="112">
        <f t="shared" si="12"/>
        <v>0</v>
      </c>
      <c r="J20" s="112">
        <f t="shared" si="12"/>
        <v>0</v>
      </c>
      <c r="K20" s="112">
        <f t="shared" si="12"/>
        <v>0</v>
      </c>
      <c r="L20" s="112">
        <f t="shared" si="12"/>
        <v>0</v>
      </c>
      <c r="M20" s="112">
        <f t="shared" si="12"/>
        <v>0</v>
      </c>
      <c r="N20" s="112">
        <f t="shared" si="12"/>
        <v>0</v>
      </c>
      <c r="O20" s="112">
        <f t="shared" si="12"/>
        <v>0</v>
      </c>
      <c r="P20" s="112">
        <f t="shared" si="12"/>
        <v>0</v>
      </c>
      <c r="Q20" s="112">
        <f t="shared" si="12"/>
        <v>0</v>
      </c>
      <c r="R20" s="112">
        <f t="shared" si="12"/>
        <v>0</v>
      </c>
      <c r="S20" s="86">
        <f t="shared" si="2"/>
        <v>9193666.8399999999</v>
      </c>
      <c r="T20" s="112">
        <f t="shared" si="12"/>
        <v>0</v>
      </c>
      <c r="U20" s="112">
        <f t="shared" si="12"/>
        <v>0</v>
      </c>
      <c r="V20" s="112">
        <f t="shared" ref="V20:AD20" si="13">+SUM(V21:V24,V27)</f>
        <v>0</v>
      </c>
      <c r="W20" s="112">
        <f t="shared" si="13"/>
        <v>0</v>
      </c>
      <c r="X20" s="112">
        <f t="shared" si="13"/>
        <v>0</v>
      </c>
      <c r="Y20" s="112">
        <f t="shared" si="13"/>
        <v>0</v>
      </c>
      <c r="Z20" s="112">
        <f t="shared" si="13"/>
        <v>0</v>
      </c>
      <c r="AA20" s="112">
        <f t="shared" si="13"/>
        <v>0</v>
      </c>
      <c r="AB20" s="112">
        <f t="shared" si="13"/>
        <v>0</v>
      </c>
      <c r="AC20" s="112">
        <f t="shared" si="13"/>
        <v>0</v>
      </c>
      <c r="AD20" s="112">
        <f t="shared" si="13"/>
        <v>0</v>
      </c>
      <c r="AE20" s="86">
        <f>+SUM(T20:AD20)</f>
        <v>0</v>
      </c>
      <c r="AF20" s="112">
        <f>+SUM(AF21:AF24,AF27)</f>
        <v>0</v>
      </c>
      <c r="AG20" s="112">
        <f>+SUM(AG21:AG24,AG27)</f>
        <v>0</v>
      </c>
      <c r="AH20" s="112">
        <f>+SUM(AH21:AH24,AH27)</f>
        <v>0</v>
      </c>
      <c r="AI20" s="184">
        <f t="shared" si="4"/>
        <v>0</v>
      </c>
      <c r="AJ20" s="86">
        <f>+SUM(AJ21:AJ24,AJ27)</f>
        <v>0</v>
      </c>
      <c r="AK20" s="189">
        <f t="shared" si="5"/>
        <v>9193666.8399999999</v>
      </c>
      <c r="AL20" s="23"/>
      <c r="AM20" s="197">
        <v>9193668</v>
      </c>
      <c r="AN20" s="198">
        <f>AM20-AK20</f>
        <v>1.1600000001490116</v>
      </c>
      <c r="AO20" s="234"/>
    </row>
    <row r="21" spans="1:41" ht="11.25" x14ac:dyDescent="0.2">
      <c r="A21" s="8" t="s">
        <v>119</v>
      </c>
      <c r="B21" s="30" t="s">
        <v>8</v>
      </c>
      <c r="C21" s="137" t="s">
        <v>46</v>
      </c>
      <c r="D21" s="136">
        <f>+INDEX('SP ATT'!$A$1:$BK$135,MATCH($A21,'SP ATT'!$A:$A,0),MATCH(D$3,'SP ATT'!$3:$3,0))</f>
        <v>4587538.41</v>
      </c>
      <c r="E21" s="136">
        <f>+INDEX('SP ATT'!$A$1:$BK$135,MATCH($A21,'SP ATT'!$A:$A,0),MATCH(E$3,'SP ATT'!$3:$3,0))</f>
        <v>0</v>
      </c>
      <c r="F21" s="136">
        <f>+INDEX('SP ATT'!$A$1:$BK$135,MATCH($A21,'SP ATT'!$A:$A,0),MATCH(F$3,'SP ATT'!$3:$3,0))</f>
        <v>0</v>
      </c>
      <c r="G21" s="136">
        <f>+INDEX('SP ATT'!$A$1:$BK$135,MATCH($A21,'SP ATT'!$A:$A,0),MATCH(G$3,'SP ATT'!$3:$3,0))</f>
        <v>216980.94</v>
      </c>
      <c r="H21" s="136">
        <f>+INDEX('SP ATT'!$A$1:$BK$135,MATCH($A21,'SP ATT'!$A:$A,0),MATCH(H$3,'SP ATT'!$3:$3,0))</f>
        <v>0</v>
      </c>
      <c r="I21" s="136">
        <f>+INDEX('SP ATT'!$A$1:$BK$135,MATCH($A21,'SP ATT'!$A:$A,0),MATCH(I$3,'SP ATT'!$3:$3,0))</f>
        <v>0</v>
      </c>
      <c r="J21" s="136">
        <f>+INDEX('SP ATT'!$A$1:$BK$135,MATCH($A21,'SP ATT'!$A:$A,0),MATCH(J$3,'SP ATT'!$3:$3,0))</f>
        <v>0</v>
      </c>
      <c r="K21" s="136">
        <f>+INDEX('SP ATT'!$A$1:$BK$135,MATCH($A21,'SP ATT'!$A:$A,0),MATCH(K$3,'SP ATT'!$3:$3,0))</f>
        <v>0</v>
      </c>
      <c r="L21" s="136">
        <f>+INDEX('SP ATT'!$A$1:$BK$135,MATCH($A21,'SP ATT'!$A:$A,0),MATCH(L$3,'SP ATT'!$3:$3,0))</f>
        <v>0</v>
      </c>
      <c r="M21" s="136">
        <f>+INDEX('SP ATT'!$A$1:$BK$135,MATCH($A21,'SP ATT'!$A:$A,0),MATCH(M$3,'SP ATT'!$3:$3,0))</f>
        <v>0</v>
      </c>
      <c r="N21" s="136">
        <f>+INDEX('SP ATT'!$A$1:$BK$135,MATCH($A21,'SP ATT'!$A:$A,0),MATCH(N$3,'SP ATT'!$3:$3,0))</f>
        <v>0</v>
      </c>
      <c r="O21" s="136">
        <f>+INDEX('SP ATT'!$A$1:$BK$135,MATCH($A21,'SP ATT'!$A:$A,0),MATCH(O$3,'SP ATT'!$3:$3,0))</f>
        <v>0</v>
      </c>
      <c r="P21" s="136">
        <f>+INDEX('SP ATT'!$A$1:$BK$135,MATCH($A21,'SP ATT'!$A:$A,0),MATCH(P$3,'SP ATT'!$3:$3,0))</f>
        <v>0</v>
      </c>
      <c r="Q21" s="136">
        <f>+INDEX('SP ATT'!$A$1:$BK$135,MATCH($A21,'SP ATT'!$A:$A,0),MATCH(Q$3,'SP ATT'!$3:$3,0))</f>
        <v>0</v>
      </c>
      <c r="R21" s="136">
        <f>+INDEX('SP ATT'!$A$1:$BK$135,MATCH($A21,'SP ATT'!$A:$A,0),MATCH(R$3,'SP ATT'!$3:$3,0))</f>
        <v>0</v>
      </c>
      <c r="S21" s="86">
        <f t="shared" si="2"/>
        <v>4804519.3500000006</v>
      </c>
      <c r="T21" s="136">
        <f>+INDEX('SP SC'!$A$1:$P$134,MATCH($A21,'SP SC'!$A:$A,0),MATCH(T$3,'SP SC'!$3:$3,0))</f>
        <v>0</v>
      </c>
      <c r="U21" s="136">
        <f>+INDEX('SP SC'!$A$1:$P$134,MATCH($A21,'SP SC'!$A:$A,0),MATCH(U$3,'SP SC'!$3:$3,0))</f>
        <v>0</v>
      </c>
      <c r="V21" s="136">
        <f>+INDEX('SP SC'!$A$1:$P$134,MATCH($A21,'SP SC'!$A:$A,0),MATCH(V$3,'SP SC'!$3:$3,0))</f>
        <v>0</v>
      </c>
      <c r="W21" s="136">
        <f>+INDEX('SP SC'!$A$1:$P$134,MATCH($A21,'SP SC'!$A:$A,0),MATCH(W$3,'SP SC'!$3:$3,0))</f>
        <v>0</v>
      </c>
      <c r="X21" s="136">
        <f>+INDEX('SP SC'!$A$1:$P$134,MATCH($A21,'SP SC'!$A:$A,0),MATCH(X$3,'SP SC'!$3:$3,0))</f>
        <v>0</v>
      </c>
      <c r="Y21" s="136">
        <f>+INDEX('SP SC'!$A$1:$P$134,MATCH($A21,'SP SC'!$A:$A,0),MATCH(Y$3,'SP SC'!$3:$3,0))</f>
        <v>0</v>
      </c>
      <c r="Z21" s="136">
        <f>+INDEX('SP SC'!$A$1:$P$134,MATCH($A21,'SP SC'!$A:$A,0),MATCH(Z$3,'SP SC'!$3:$3,0))</f>
        <v>0</v>
      </c>
      <c r="AA21" s="136">
        <f>+INDEX('SP SC'!$A$1:$P$134,MATCH($A21,'SP SC'!$A:$A,0),MATCH(AA$3,'SP SC'!$3:$3,0))</f>
        <v>0</v>
      </c>
      <c r="AB21" s="136">
        <f>+INDEX('SP SC'!$A$1:$P$134,MATCH($A21,'SP SC'!$A:$A,0),MATCH(AB$3,'SP SC'!$3:$3,0))</f>
        <v>0</v>
      </c>
      <c r="AC21" s="136">
        <f>+INDEX('SP SC'!$A$1:$P$134,MATCH($A21,'SP SC'!$A:$A,0),MATCH(AC$3,'SP SC'!$3:$3,0))</f>
        <v>0</v>
      </c>
      <c r="AD21" s="136">
        <f>+INDEX('SP SC'!$A$1:$P$134,MATCH($A21,'SP SC'!$A:$A,0),MATCH(AD$3,'SP SC'!$3:$3,0))</f>
        <v>0</v>
      </c>
      <c r="AE21" s="86">
        <f t="shared" ref="AE21:AE29" si="14">+SUM(T21:AD21)</f>
        <v>0</v>
      </c>
      <c r="AF21" s="136">
        <f>+INDEX('SP FOC'!$A$1:$P$134,MATCH($A21,'SP FOC'!$A:$A,0),MATCH(AF$3,'SP FOC'!$3:$3,0))</f>
        <v>0</v>
      </c>
      <c r="AG21" s="136">
        <f>+INDEX('SP FOC'!$A$1:$P$134,MATCH($A21,'SP FOC'!$A:$A,0),MATCH(AG$3,'SP FOC'!$3:$3,0))</f>
        <v>0</v>
      </c>
      <c r="AH21" s="136">
        <f>+INDEX('SP FOC'!$A$1:$P$134,MATCH($A21,'SP FOC'!$A:$A,0),MATCH(AH$3,'SP FOC'!$3:$3,0))</f>
        <v>0</v>
      </c>
      <c r="AI21" s="184">
        <f t="shared" si="4"/>
        <v>0</v>
      </c>
      <c r="AJ21" s="209">
        <f>ROUND(+SUMIF(BdV_2022!$L:$L,A21&amp;$AJ$3,BdV_2022!$E:$E),2)</f>
        <v>0</v>
      </c>
      <c r="AK21" s="189">
        <f t="shared" si="5"/>
        <v>4804519.3500000006</v>
      </c>
      <c r="AL21" s="23"/>
      <c r="AM21" s="197">
        <v>4804519.3499999996</v>
      </c>
      <c r="AN21" s="198">
        <f t="shared" si="9"/>
        <v>0</v>
      </c>
      <c r="AO21" s="234"/>
    </row>
    <row r="22" spans="1:41" ht="11.25" x14ac:dyDescent="0.2">
      <c r="A22" s="8" t="s">
        <v>120</v>
      </c>
      <c r="B22" s="30" t="s">
        <v>9</v>
      </c>
      <c r="C22" s="137" t="s">
        <v>47</v>
      </c>
      <c r="D22" s="136">
        <f>+INDEX('SP ATT'!$A$1:$BK$135,MATCH($A22,'SP ATT'!$A:$A,0),MATCH(D$3,'SP ATT'!$3:$3,0))</f>
        <v>1472945.95</v>
      </c>
      <c r="E22" s="136">
        <f>+INDEX('SP ATT'!$A$1:$BK$135,MATCH($A22,'SP ATT'!$A:$A,0),MATCH(E$3,'SP ATT'!$3:$3,0))</f>
        <v>0</v>
      </c>
      <c r="F22" s="136">
        <f>+INDEX('SP ATT'!$A$1:$BK$135,MATCH($A22,'SP ATT'!$A:$A,0),MATCH(F$3,'SP ATT'!$3:$3,0))</f>
        <v>23582.6</v>
      </c>
      <c r="G22" s="136">
        <f>+INDEX('SP ATT'!$A$1:$BK$135,MATCH($A22,'SP ATT'!$A:$A,0),MATCH(G$3,'SP ATT'!$3:$3,0))</f>
        <v>100872.81</v>
      </c>
      <c r="H22" s="136">
        <f>+INDEX('SP ATT'!$A$1:$BK$135,MATCH($A22,'SP ATT'!$A:$A,0),MATCH(H$3,'SP ATT'!$3:$3,0))</f>
        <v>0</v>
      </c>
      <c r="I22" s="136">
        <f>+INDEX('SP ATT'!$A$1:$BK$135,MATCH($A22,'SP ATT'!$A:$A,0),MATCH(I$3,'SP ATT'!$3:$3,0))</f>
        <v>0</v>
      </c>
      <c r="J22" s="136">
        <f>+INDEX('SP ATT'!$A$1:$BK$135,MATCH($A22,'SP ATT'!$A:$A,0),MATCH(J$3,'SP ATT'!$3:$3,0))</f>
        <v>0</v>
      </c>
      <c r="K22" s="136">
        <f>+INDEX('SP ATT'!$A$1:$BK$135,MATCH($A22,'SP ATT'!$A:$A,0),MATCH(K$3,'SP ATT'!$3:$3,0))</f>
        <v>0</v>
      </c>
      <c r="L22" s="136">
        <f>+INDEX('SP ATT'!$A$1:$BK$135,MATCH($A22,'SP ATT'!$A:$A,0),MATCH(L$3,'SP ATT'!$3:$3,0))</f>
        <v>0</v>
      </c>
      <c r="M22" s="136">
        <f>+INDEX('SP ATT'!$A$1:$BK$135,MATCH($A22,'SP ATT'!$A:$A,0),MATCH(M$3,'SP ATT'!$3:$3,0))</f>
        <v>0</v>
      </c>
      <c r="N22" s="136">
        <f>+INDEX('SP ATT'!$A$1:$BK$135,MATCH($A22,'SP ATT'!$A:$A,0),MATCH(N$3,'SP ATT'!$3:$3,0))</f>
        <v>0</v>
      </c>
      <c r="O22" s="136">
        <f>+INDEX('SP ATT'!$A$1:$BK$135,MATCH($A22,'SP ATT'!$A:$A,0),MATCH(O$3,'SP ATT'!$3:$3,0))</f>
        <v>0</v>
      </c>
      <c r="P22" s="136">
        <f>+INDEX('SP ATT'!$A$1:$BK$135,MATCH($A22,'SP ATT'!$A:$A,0),MATCH(P$3,'SP ATT'!$3:$3,0))</f>
        <v>0</v>
      </c>
      <c r="Q22" s="136">
        <f>+INDEX('SP ATT'!$A$1:$BK$135,MATCH($A22,'SP ATT'!$A:$A,0),MATCH(Q$3,'SP ATT'!$3:$3,0))</f>
        <v>0</v>
      </c>
      <c r="R22" s="136">
        <f>+INDEX('SP ATT'!$A$1:$BK$135,MATCH($A22,'SP ATT'!$A:$A,0),MATCH(R$3,'SP ATT'!$3:$3,0))</f>
        <v>0</v>
      </c>
      <c r="S22" s="86">
        <f t="shared" si="2"/>
        <v>1597401.36</v>
      </c>
      <c r="T22" s="136">
        <f>+INDEX('SP SC'!$A$1:$P$134,MATCH($A22,'SP SC'!$A:$A,0),MATCH(T$3,'SP SC'!$3:$3,0))</f>
        <v>0</v>
      </c>
      <c r="U22" s="136">
        <f>+INDEX('SP SC'!$A$1:$P$134,MATCH($A22,'SP SC'!$A:$A,0),MATCH(U$3,'SP SC'!$3:$3,0))</f>
        <v>0</v>
      </c>
      <c r="V22" s="136">
        <f>+INDEX('SP SC'!$A$1:$P$134,MATCH($A22,'SP SC'!$A:$A,0),MATCH(V$3,'SP SC'!$3:$3,0))</f>
        <v>0</v>
      </c>
      <c r="W22" s="136">
        <f>+INDEX('SP SC'!$A$1:$P$134,MATCH($A22,'SP SC'!$A:$A,0),MATCH(W$3,'SP SC'!$3:$3,0))</f>
        <v>0</v>
      </c>
      <c r="X22" s="136">
        <f>+INDEX('SP SC'!$A$1:$P$134,MATCH($A22,'SP SC'!$A:$A,0),MATCH(X$3,'SP SC'!$3:$3,0))</f>
        <v>0</v>
      </c>
      <c r="Y22" s="136">
        <f>+INDEX('SP SC'!$A$1:$P$134,MATCH($A22,'SP SC'!$A:$A,0),MATCH(Y$3,'SP SC'!$3:$3,0))</f>
        <v>0</v>
      </c>
      <c r="Z22" s="136">
        <f>+INDEX('SP SC'!$A$1:$P$134,MATCH($A22,'SP SC'!$A:$A,0),MATCH(Z$3,'SP SC'!$3:$3,0))</f>
        <v>0</v>
      </c>
      <c r="AA22" s="136">
        <f>+INDEX('SP SC'!$A$1:$P$134,MATCH($A22,'SP SC'!$A:$A,0),MATCH(AA$3,'SP SC'!$3:$3,0))</f>
        <v>0</v>
      </c>
      <c r="AB22" s="136">
        <f>+INDEX('SP SC'!$A$1:$P$134,MATCH($A22,'SP SC'!$A:$A,0),MATCH(AB$3,'SP SC'!$3:$3,0))</f>
        <v>0</v>
      </c>
      <c r="AC22" s="136">
        <f>+INDEX('SP SC'!$A$1:$P$134,MATCH($A22,'SP SC'!$A:$A,0),MATCH(AC$3,'SP SC'!$3:$3,0))</f>
        <v>0</v>
      </c>
      <c r="AD22" s="136">
        <f>+INDEX('SP SC'!$A$1:$P$134,MATCH($A22,'SP SC'!$A:$A,0),MATCH(AD$3,'SP SC'!$3:$3,0))</f>
        <v>0</v>
      </c>
      <c r="AE22" s="86">
        <f t="shared" si="14"/>
        <v>0</v>
      </c>
      <c r="AF22" s="136">
        <f>+INDEX('SP FOC'!$A$1:$P$134,MATCH($A22,'SP FOC'!$A:$A,0),MATCH(AF$3,'SP FOC'!$3:$3,0))</f>
        <v>0</v>
      </c>
      <c r="AG22" s="136">
        <f>+INDEX('SP FOC'!$A$1:$P$134,MATCH($A22,'SP FOC'!$A:$A,0),MATCH(AG$3,'SP FOC'!$3:$3,0))</f>
        <v>0</v>
      </c>
      <c r="AH22" s="136">
        <f>+INDEX('SP FOC'!$A$1:$P$134,MATCH($A22,'SP FOC'!$A:$A,0),MATCH(AH$3,'SP FOC'!$3:$3,0))</f>
        <v>0</v>
      </c>
      <c r="AI22" s="184">
        <f t="shared" si="4"/>
        <v>0</v>
      </c>
      <c r="AJ22" s="209">
        <f>ROUND(+SUMIF(BdV_2022!$L:$L,A22&amp;$AJ$3,BdV_2022!$E:$E),2)</f>
        <v>0</v>
      </c>
      <c r="AK22" s="189">
        <f t="shared" si="5"/>
        <v>1597401.36</v>
      </c>
      <c r="AL22" s="23"/>
      <c r="AM22" s="197">
        <v>1597402</v>
      </c>
      <c r="AN22" s="198">
        <f t="shared" si="9"/>
        <v>0.63999999989755452</v>
      </c>
      <c r="AO22" s="234"/>
    </row>
    <row r="23" spans="1:41" s="5" customFormat="1" ht="11.25" x14ac:dyDescent="0.2">
      <c r="A23" s="8" t="s">
        <v>121</v>
      </c>
      <c r="B23" s="30" t="s">
        <v>10</v>
      </c>
      <c r="C23" s="137" t="s">
        <v>48</v>
      </c>
      <c r="D23" s="136">
        <f>+INDEX('SP ATT'!$A$1:$BK$135,MATCH($A23,'SP ATT'!$A:$A,0),MATCH(D$3,'SP ATT'!$3:$3,0))</f>
        <v>1042688.18</v>
      </c>
      <c r="E23" s="136">
        <f>+INDEX('SP ATT'!$A$1:$BK$135,MATCH($A23,'SP ATT'!$A:$A,0),MATCH(E$3,'SP ATT'!$3:$3,0))</f>
        <v>0</v>
      </c>
      <c r="F23" s="136">
        <f>+INDEX('SP ATT'!$A$1:$BK$135,MATCH($A23,'SP ATT'!$A:$A,0),MATCH(F$3,'SP ATT'!$3:$3,0))</f>
        <v>0</v>
      </c>
      <c r="G23" s="136">
        <f>+INDEX('SP ATT'!$A$1:$BK$135,MATCH($A23,'SP ATT'!$A:$A,0),MATCH(G$3,'SP ATT'!$3:$3,0))</f>
        <v>66115.5</v>
      </c>
      <c r="H23" s="136">
        <f>+INDEX('SP ATT'!$A$1:$BK$135,MATCH($A23,'SP ATT'!$A:$A,0),MATCH(H$3,'SP ATT'!$3:$3,0))</f>
        <v>0</v>
      </c>
      <c r="I23" s="136">
        <f>+INDEX('SP ATT'!$A$1:$BK$135,MATCH($A23,'SP ATT'!$A:$A,0),MATCH(I$3,'SP ATT'!$3:$3,0))</f>
        <v>0</v>
      </c>
      <c r="J23" s="136">
        <f>+INDEX('SP ATT'!$A$1:$BK$135,MATCH($A23,'SP ATT'!$A:$A,0),MATCH(J$3,'SP ATT'!$3:$3,0))</f>
        <v>0</v>
      </c>
      <c r="K23" s="136">
        <f>+INDEX('SP ATT'!$A$1:$BK$135,MATCH($A23,'SP ATT'!$A:$A,0),MATCH(K$3,'SP ATT'!$3:$3,0))</f>
        <v>0</v>
      </c>
      <c r="L23" s="136">
        <f>+INDEX('SP ATT'!$A$1:$BK$135,MATCH($A23,'SP ATT'!$A:$A,0),MATCH(L$3,'SP ATT'!$3:$3,0))</f>
        <v>0</v>
      </c>
      <c r="M23" s="136">
        <f>+INDEX('SP ATT'!$A$1:$BK$135,MATCH($A23,'SP ATT'!$A:$A,0),MATCH(M$3,'SP ATT'!$3:$3,0))</f>
        <v>0</v>
      </c>
      <c r="N23" s="136">
        <f>+INDEX('SP ATT'!$A$1:$BK$135,MATCH($A23,'SP ATT'!$A:$A,0),MATCH(N$3,'SP ATT'!$3:$3,0))</f>
        <v>0</v>
      </c>
      <c r="O23" s="136">
        <f>+INDEX('SP ATT'!$A$1:$BK$135,MATCH($A23,'SP ATT'!$A:$A,0),MATCH(O$3,'SP ATT'!$3:$3,0))</f>
        <v>0</v>
      </c>
      <c r="P23" s="136">
        <f>+INDEX('SP ATT'!$A$1:$BK$135,MATCH($A23,'SP ATT'!$A:$A,0),MATCH(P$3,'SP ATT'!$3:$3,0))</f>
        <v>0</v>
      </c>
      <c r="Q23" s="136">
        <f>+INDEX('SP ATT'!$A$1:$BK$135,MATCH($A23,'SP ATT'!$A:$A,0),MATCH(Q$3,'SP ATT'!$3:$3,0))</f>
        <v>0</v>
      </c>
      <c r="R23" s="136">
        <f>+INDEX('SP ATT'!$A$1:$BK$135,MATCH($A23,'SP ATT'!$A:$A,0),MATCH(R$3,'SP ATT'!$3:$3,0))</f>
        <v>0</v>
      </c>
      <c r="S23" s="86">
        <f t="shared" si="2"/>
        <v>1108803.6800000002</v>
      </c>
      <c r="T23" s="136">
        <f>+INDEX('SP SC'!$A$1:$P$134,MATCH($A23,'SP SC'!$A:$A,0),MATCH(T$3,'SP SC'!$3:$3,0))</f>
        <v>0</v>
      </c>
      <c r="U23" s="136">
        <f>+INDEX('SP SC'!$A$1:$P$134,MATCH($A23,'SP SC'!$A:$A,0),MATCH(U$3,'SP SC'!$3:$3,0))</f>
        <v>0</v>
      </c>
      <c r="V23" s="136">
        <f>+INDEX('SP SC'!$A$1:$P$134,MATCH($A23,'SP SC'!$A:$A,0),MATCH(V$3,'SP SC'!$3:$3,0))</f>
        <v>0</v>
      </c>
      <c r="W23" s="136">
        <f>+INDEX('SP SC'!$A$1:$P$134,MATCH($A23,'SP SC'!$A:$A,0),MATCH(W$3,'SP SC'!$3:$3,0))</f>
        <v>0</v>
      </c>
      <c r="X23" s="136">
        <f>+INDEX('SP SC'!$A$1:$P$134,MATCH($A23,'SP SC'!$A:$A,0),MATCH(X$3,'SP SC'!$3:$3,0))</f>
        <v>0</v>
      </c>
      <c r="Y23" s="136">
        <f>+INDEX('SP SC'!$A$1:$P$134,MATCH($A23,'SP SC'!$A:$A,0),MATCH(Y$3,'SP SC'!$3:$3,0))</f>
        <v>0</v>
      </c>
      <c r="Z23" s="136">
        <f>+INDEX('SP SC'!$A$1:$P$134,MATCH($A23,'SP SC'!$A:$A,0),MATCH(Z$3,'SP SC'!$3:$3,0))</f>
        <v>0</v>
      </c>
      <c r="AA23" s="136">
        <f>+INDEX('SP SC'!$A$1:$P$134,MATCH($A23,'SP SC'!$A:$A,0),MATCH(AA$3,'SP SC'!$3:$3,0))</f>
        <v>0</v>
      </c>
      <c r="AB23" s="136">
        <f>+INDEX('SP SC'!$A$1:$P$134,MATCH($A23,'SP SC'!$A:$A,0),MATCH(AB$3,'SP SC'!$3:$3,0))</f>
        <v>0</v>
      </c>
      <c r="AC23" s="136">
        <f>+INDEX('SP SC'!$A$1:$P$134,MATCH($A23,'SP SC'!$A:$A,0),MATCH(AC$3,'SP SC'!$3:$3,0))</f>
        <v>0</v>
      </c>
      <c r="AD23" s="136">
        <f>+INDEX('SP SC'!$A$1:$P$134,MATCH($A23,'SP SC'!$A:$A,0),MATCH(AD$3,'SP SC'!$3:$3,0))</f>
        <v>0</v>
      </c>
      <c r="AE23" s="86">
        <f t="shared" si="14"/>
        <v>0</v>
      </c>
      <c r="AF23" s="136">
        <f>+INDEX('SP FOC'!$A$1:$P$134,MATCH($A23,'SP FOC'!$A:$A,0),MATCH(AF$3,'SP FOC'!$3:$3,0))</f>
        <v>0</v>
      </c>
      <c r="AG23" s="136">
        <f>+INDEX('SP FOC'!$A$1:$P$134,MATCH($A23,'SP FOC'!$A:$A,0),MATCH(AG$3,'SP FOC'!$3:$3,0))</f>
        <v>0</v>
      </c>
      <c r="AH23" s="136">
        <f>+INDEX('SP FOC'!$A$1:$P$134,MATCH($A23,'SP FOC'!$A:$A,0),MATCH(AH$3,'SP FOC'!$3:$3,0))</f>
        <v>0</v>
      </c>
      <c r="AI23" s="184">
        <f t="shared" si="4"/>
        <v>0</v>
      </c>
      <c r="AJ23" s="209">
        <f>ROUND(+SUMIF(BdV_2022!$L:$L,A23&amp;$AJ$3,BdV_2022!$E:$E),2)</f>
        <v>0</v>
      </c>
      <c r="AK23" s="189">
        <f t="shared" si="5"/>
        <v>1108803.6800000002</v>
      </c>
      <c r="AL23" s="93"/>
      <c r="AM23" s="197">
        <v>1108803.68</v>
      </c>
      <c r="AN23" s="198">
        <f t="shared" si="9"/>
        <v>0</v>
      </c>
      <c r="AO23" s="234"/>
    </row>
    <row r="24" spans="1:41" s="5" customFormat="1" ht="11.25" x14ac:dyDescent="0.2">
      <c r="A24" s="8" t="s">
        <v>122</v>
      </c>
      <c r="B24" s="30" t="s">
        <v>11</v>
      </c>
      <c r="C24" s="137" t="s">
        <v>49</v>
      </c>
      <c r="D24" s="88">
        <f>+SUM(D25:D26)</f>
        <v>0</v>
      </c>
      <c r="E24" s="88">
        <f t="shared" ref="E24:U24" si="15">+SUM(E25:E26)</f>
        <v>0</v>
      </c>
      <c r="F24" s="88">
        <f t="shared" si="15"/>
        <v>0</v>
      </c>
      <c r="G24" s="88">
        <f t="shared" si="15"/>
        <v>1283327.77</v>
      </c>
      <c r="H24" s="88">
        <f t="shared" si="15"/>
        <v>0</v>
      </c>
      <c r="I24" s="88">
        <f t="shared" si="15"/>
        <v>0</v>
      </c>
      <c r="J24" s="88">
        <f t="shared" si="15"/>
        <v>0</v>
      </c>
      <c r="K24" s="88">
        <f t="shared" si="15"/>
        <v>0</v>
      </c>
      <c r="L24" s="88">
        <f t="shared" si="15"/>
        <v>0</v>
      </c>
      <c r="M24" s="88">
        <f t="shared" si="15"/>
        <v>0</v>
      </c>
      <c r="N24" s="88">
        <f t="shared" si="15"/>
        <v>0</v>
      </c>
      <c r="O24" s="88">
        <f t="shared" si="15"/>
        <v>0</v>
      </c>
      <c r="P24" s="88">
        <f t="shared" si="15"/>
        <v>0</v>
      </c>
      <c r="Q24" s="88">
        <f t="shared" si="15"/>
        <v>0</v>
      </c>
      <c r="R24" s="88">
        <f t="shared" si="15"/>
        <v>0</v>
      </c>
      <c r="S24" s="86">
        <f t="shared" si="2"/>
        <v>1283327.77</v>
      </c>
      <c r="T24" s="88">
        <f t="shared" si="15"/>
        <v>0</v>
      </c>
      <c r="U24" s="88">
        <f t="shared" si="15"/>
        <v>0</v>
      </c>
      <c r="V24" s="88">
        <f t="shared" ref="V24:AD24" si="16">+SUM(V25:V26)</f>
        <v>0</v>
      </c>
      <c r="W24" s="88">
        <f t="shared" si="16"/>
        <v>0</v>
      </c>
      <c r="X24" s="88">
        <f t="shared" si="16"/>
        <v>0</v>
      </c>
      <c r="Y24" s="88">
        <f t="shared" si="16"/>
        <v>0</v>
      </c>
      <c r="Z24" s="88">
        <f t="shared" si="16"/>
        <v>0</v>
      </c>
      <c r="AA24" s="88">
        <f t="shared" si="16"/>
        <v>0</v>
      </c>
      <c r="AB24" s="88">
        <f t="shared" si="16"/>
        <v>0</v>
      </c>
      <c r="AC24" s="88">
        <f t="shared" si="16"/>
        <v>0</v>
      </c>
      <c r="AD24" s="88">
        <f t="shared" si="16"/>
        <v>0</v>
      </c>
      <c r="AE24" s="86">
        <f t="shared" si="14"/>
        <v>0</v>
      </c>
      <c r="AF24" s="88">
        <f>+SUM(AF25:AF26)</f>
        <v>0</v>
      </c>
      <c r="AG24" s="88">
        <f>+SUM(AG25:AG26)</f>
        <v>0</v>
      </c>
      <c r="AH24" s="88">
        <f>+SUM(AH25:AH26)</f>
        <v>0</v>
      </c>
      <c r="AI24" s="184">
        <f t="shared" si="4"/>
        <v>0</v>
      </c>
      <c r="AJ24" s="94">
        <f>+SUM(AJ25:AJ26)</f>
        <v>0</v>
      </c>
      <c r="AK24" s="189">
        <f t="shared" si="5"/>
        <v>1283327.77</v>
      </c>
      <c r="AL24" s="93"/>
      <c r="AM24" s="197">
        <v>1283327.77</v>
      </c>
      <c r="AN24" s="198">
        <f>AM24-AK24</f>
        <v>0</v>
      </c>
      <c r="AO24" s="234"/>
    </row>
    <row r="25" spans="1:41" s="5" customFormat="1" ht="11.25" x14ac:dyDescent="0.2">
      <c r="A25" s="69" t="s">
        <v>274</v>
      </c>
      <c r="B25" s="30"/>
      <c r="C25" s="138" t="s">
        <v>328</v>
      </c>
      <c r="D25" s="149">
        <f>+INDEX('SP ATT'!$A$1:$BK$135,MATCH($A25,'SP ATT'!$A:$A,0),MATCH(D$3,'SP ATT'!$3:$3,0))</f>
        <v>0</v>
      </c>
      <c r="E25" s="149">
        <f>+INDEX('SP ATT'!$A$1:$BK$135,MATCH($A25,'SP ATT'!$A:$A,0),MATCH(E$3,'SP ATT'!$3:$3,0))</f>
        <v>0</v>
      </c>
      <c r="F25" s="149">
        <f>+INDEX('SP ATT'!$A$1:$BK$135,MATCH($A25,'SP ATT'!$A:$A,0),MATCH(F$3,'SP ATT'!$3:$3,0))</f>
        <v>0</v>
      </c>
      <c r="G25" s="149">
        <f>+INDEX('SP ATT'!$A$1:$BK$135,MATCH($A25,'SP ATT'!$A:$A,0),MATCH(G$3,'SP ATT'!$3:$3,0))</f>
        <v>0</v>
      </c>
      <c r="H25" s="149">
        <f>+INDEX('SP ATT'!$A$1:$BK$135,MATCH($A25,'SP ATT'!$A:$A,0),MATCH(H$3,'SP ATT'!$3:$3,0))</f>
        <v>0</v>
      </c>
      <c r="I25" s="149">
        <f>+INDEX('SP ATT'!$A$1:$BK$135,MATCH($A25,'SP ATT'!$A:$A,0),MATCH(I$3,'SP ATT'!$3:$3,0))</f>
        <v>0</v>
      </c>
      <c r="J25" s="149">
        <f>+INDEX('SP ATT'!$A$1:$BK$135,MATCH($A25,'SP ATT'!$A:$A,0),MATCH(J$3,'SP ATT'!$3:$3,0))</f>
        <v>0</v>
      </c>
      <c r="K25" s="149">
        <f>+INDEX('SP ATT'!$A$1:$BK$135,MATCH($A25,'SP ATT'!$A:$A,0),MATCH(K$3,'SP ATT'!$3:$3,0))</f>
        <v>0</v>
      </c>
      <c r="L25" s="149">
        <f>+INDEX('SP ATT'!$A$1:$BK$135,MATCH($A25,'SP ATT'!$A:$A,0),MATCH(L$3,'SP ATT'!$3:$3,0))</f>
        <v>0</v>
      </c>
      <c r="M25" s="149">
        <f>+INDEX('SP ATT'!$A$1:$BK$135,MATCH($A25,'SP ATT'!$A:$A,0),MATCH(M$3,'SP ATT'!$3:$3,0))</f>
        <v>0</v>
      </c>
      <c r="N25" s="149">
        <f>+INDEX('SP ATT'!$A$1:$BK$135,MATCH($A25,'SP ATT'!$A:$A,0),MATCH(N$3,'SP ATT'!$3:$3,0))</f>
        <v>0</v>
      </c>
      <c r="O25" s="149">
        <f>+INDEX('SP ATT'!$A$1:$BK$135,MATCH($A25,'SP ATT'!$A:$A,0),MATCH(O$3,'SP ATT'!$3:$3,0))</f>
        <v>0</v>
      </c>
      <c r="P25" s="149">
        <f>+INDEX('SP ATT'!$A$1:$BK$135,MATCH($A25,'SP ATT'!$A:$A,0),MATCH(P$3,'SP ATT'!$3:$3,0))</f>
        <v>0</v>
      </c>
      <c r="Q25" s="149">
        <f>+INDEX('SP ATT'!$A$1:$BK$135,MATCH($A25,'SP ATT'!$A:$A,0),MATCH(Q$3,'SP ATT'!$3:$3,0))</f>
        <v>0</v>
      </c>
      <c r="R25" s="149">
        <f>+INDEX('SP ATT'!$A$1:$BK$135,MATCH($A25,'SP ATT'!$A:$A,0),MATCH(R$3,'SP ATT'!$3:$3,0))</f>
        <v>0</v>
      </c>
      <c r="S25" s="132">
        <f t="shared" si="2"/>
        <v>0</v>
      </c>
      <c r="T25" s="149">
        <f>+INDEX('SP SC'!$A$1:$P$134,MATCH($A25,'SP SC'!$A:$A,0),MATCH(T$3,'SP SC'!$3:$3,0))</f>
        <v>0</v>
      </c>
      <c r="U25" s="149">
        <f>+INDEX('SP SC'!$A$1:$P$134,MATCH($A25,'SP SC'!$A:$A,0),MATCH(U$3,'SP SC'!$3:$3,0))</f>
        <v>0</v>
      </c>
      <c r="V25" s="149">
        <f>+INDEX('SP SC'!$A$1:$P$134,MATCH($A25,'SP SC'!$A:$A,0),MATCH(V$3,'SP SC'!$3:$3,0))</f>
        <v>0</v>
      </c>
      <c r="W25" s="149">
        <f>+INDEX('SP SC'!$A$1:$P$134,MATCH($A25,'SP SC'!$A:$A,0),MATCH(W$3,'SP SC'!$3:$3,0))</f>
        <v>0</v>
      </c>
      <c r="X25" s="149">
        <f>+INDEX('SP SC'!$A$1:$P$134,MATCH($A25,'SP SC'!$A:$A,0),MATCH(X$3,'SP SC'!$3:$3,0))</f>
        <v>0</v>
      </c>
      <c r="Y25" s="149">
        <f>+INDEX('SP SC'!$A$1:$P$134,MATCH($A25,'SP SC'!$A:$A,0),MATCH(Y$3,'SP SC'!$3:$3,0))</f>
        <v>0</v>
      </c>
      <c r="Z25" s="149">
        <f>+INDEX('SP SC'!$A$1:$P$134,MATCH($A25,'SP SC'!$A:$A,0),MATCH(Z$3,'SP SC'!$3:$3,0))</f>
        <v>0</v>
      </c>
      <c r="AA25" s="149">
        <f>+INDEX('SP SC'!$A$1:$P$134,MATCH($A25,'SP SC'!$A:$A,0),MATCH(AA$3,'SP SC'!$3:$3,0))</f>
        <v>0</v>
      </c>
      <c r="AB25" s="149">
        <f>+INDEX('SP SC'!$A$1:$P$134,MATCH($A25,'SP SC'!$A:$A,0),MATCH(AB$3,'SP SC'!$3:$3,0))</f>
        <v>0</v>
      </c>
      <c r="AC25" s="149">
        <f>+INDEX('SP SC'!$A$1:$P$134,MATCH($A25,'SP SC'!$A:$A,0),MATCH(AC$3,'SP SC'!$3:$3,0))</f>
        <v>0</v>
      </c>
      <c r="AD25" s="149">
        <f>+INDEX('SP SC'!$A$1:$P$134,MATCH($A25,'SP SC'!$A:$A,0),MATCH(AD$3,'SP SC'!$3:$3,0))</f>
        <v>0</v>
      </c>
      <c r="AE25" s="132">
        <f t="shared" si="14"/>
        <v>0</v>
      </c>
      <c r="AF25" s="149">
        <f>+INDEX('SP FOC'!$A$1:$P$134,MATCH($A25,'SP FOC'!$A:$A,0),MATCH(AF$3,'SP FOC'!$3:$3,0))</f>
        <v>0</v>
      </c>
      <c r="AG25" s="149">
        <f>+INDEX('SP FOC'!$A$1:$P$134,MATCH($A25,'SP FOC'!$A:$A,0),MATCH(AG$3,'SP FOC'!$3:$3,0))</f>
        <v>0</v>
      </c>
      <c r="AH25" s="149">
        <f>+INDEX('SP FOC'!$A$1:$P$134,MATCH($A25,'SP FOC'!$A:$A,0),MATCH(AH$3,'SP FOC'!$3:$3,0))</f>
        <v>0</v>
      </c>
      <c r="AI25" s="185">
        <f t="shared" si="4"/>
        <v>0</v>
      </c>
      <c r="AJ25" s="209">
        <f>ROUND(+SUMIF(BdV_2022!$L:$L,A25&amp;$AJ$3,BdV_2022!$E:$E),2)</f>
        <v>0</v>
      </c>
      <c r="AK25" s="189">
        <f t="shared" si="5"/>
        <v>0</v>
      </c>
      <c r="AL25" s="93"/>
      <c r="AO25" s="234"/>
    </row>
    <row r="26" spans="1:41" s="5" customFormat="1" ht="11.25" x14ac:dyDescent="0.2">
      <c r="A26" s="69" t="s">
        <v>275</v>
      </c>
      <c r="B26" s="30"/>
      <c r="C26" s="138" t="s">
        <v>276</v>
      </c>
      <c r="D26" s="149">
        <f>+INDEX('SP ATT'!$A$1:$BK$135,MATCH($A26,'SP ATT'!$A:$A,0),MATCH(D$3,'SP ATT'!$3:$3,0))</f>
        <v>0</v>
      </c>
      <c r="E26" s="149">
        <f>+INDEX('SP ATT'!$A$1:$BK$135,MATCH($A26,'SP ATT'!$A:$A,0),MATCH(E$3,'SP ATT'!$3:$3,0))</f>
        <v>0</v>
      </c>
      <c r="F26" s="149">
        <f>+INDEX('SP ATT'!$A$1:$BK$135,MATCH($A26,'SP ATT'!$A:$A,0),MATCH(F$3,'SP ATT'!$3:$3,0))</f>
        <v>0</v>
      </c>
      <c r="G26" s="149">
        <f>+INDEX('SP ATT'!$A$1:$BK$135,MATCH($A26,'SP ATT'!$A:$A,0),MATCH(G$3,'SP ATT'!$3:$3,0))</f>
        <v>1283327.77</v>
      </c>
      <c r="H26" s="149">
        <f>+INDEX('SP ATT'!$A$1:$BK$135,MATCH($A26,'SP ATT'!$A:$A,0),MATCH(H$3,'SP ATT'!$3:$3,0))</f>
        <v>0</v>
      </c>
      <c r="I26" s="149">
        <f>+INDEX('SP ATT'!$A$1:$BK$135,MATCH($A26,'SP ATT'!$A:$A,0),MATCH(I$3,'SP ATT'!$3:$3,0))</f>
        <v>0</v>
      </c>
      <c r="J26" s="149">
        <f>+INDEX('SP ATT'!$A$1:$BK$135,MATCH($A26,'SP ATT'!$A:$A,0),MATCH(J$3,'SP ATT'!$3:$3,0))</f>
        <v>0</v>
      </c>
      <c r="K26" s="149">
        <f>+INDEX('SP ATT'!$A$1:$BK$135,MATCH($A26,'SP ATT'!$A:$A,0),MATCH(K$3,'SP ATT'!$3:$3,0))</f>
        <v>0</v>
      </c>
      <c r="L26" s="149">
        <f>+INDEX('SP ATT'!$A$1:$BK$135,MATCH($A26,'SP ATT'!$A:$A,0),MATCH(L$3,'SP ATT'!$3:$3,0))</f>
        <v>0</v>
      </c>
      <c r="M26" s="149">
        <f>+INDEX('SP ATT'!$A$1:$BK$135,MATCH($A26,'SP ATT'!$A:$A,0),MATCH(M$3,'SP ATT'!$3:$3,0))</f>
        <v>0</v>
      </c>
      <c r="N26" s="149">
        <f>+INDEX('SP ATT'!$A$1:$BK$135,MATCH($A26,'SP ATT'!$A:$A,0),MATCH(N$3,'SP ATT'!$3:$3,0))</f>
        <v>0</v>
      </c>
      <c r="O26" s="149">
        <f>+INDEX('SP ATT'!$A$1:$BK$135,MATCH($A26,'SP ATT'!$A:$A,0),MATCH(O$3,'SP ATT'!$3:$3,0))</f>
        <v>0</v>
      </c>
      <c r="P26" s="149">
        <f>+INDEX('SP ATT'!$A$1:$BK$135,MATCH($A26,'SP ATT'!$A:$A,0),MATCH(P$3,'SP ATT'!$3:$3,0))</f>
        <v>0</v>
      </c>
      <c r="Q26" s="149">
        <f>+INDEX('SP ATT'!$A$1:$BK$135,MATCH($A26,'SP ATT'!$A:$A,0),MATCH(Q$3,'SP ATT'!$3:$3,0))</f>
        <v>0</v>
      </c>
      <c r="R26" s="149">
        <f>+INDEX('SP ATT'!$A$1:$BK$135,MATCH($A26,'SP ATT'!$A:$A,0),MATCH(R$3,'SP ATT'!$3:$3,0))</f>
        <v>0</v>
      </c>
      <c r="S26" s="132">
        <f t="shared" si="2"/>
        <v>1283327.77</v>
      </c>
      <c r="T26" s="149">
        <f>+INDEX('SP SC'!$A$1:$P$134,MATCH($A26,'SP SC'!$A:$A,0),MATCH(T$3,'SP SC'!$3:$3,0))</f>
        <v>0</v>
      </c>
      <c r="U26" s="149">
        <f>+INDEX('SP SC'!$A$1:$P$134,MATCH($A26,'SP SC'!$A:$A,0),MATCH(U$3,'SP SC'!$3:$3,0))</f>
        <v>0</v>
      </c>
      <c r="V26" s="149">
        <f>+INDEX('SP SC'!$A$1:$P$134,MATCH($A26,'SP SC'!$A:$A,0),MATCH(V$3,'SP SC'!$3:$3,0))</f>
        <v>0</v>
      </c>
      <c r="W26" s="149">
        <f>+INDEX('SP SC'!$A$1:$P$134,MATCH($A26,'SP SC'!$A:$A,0),MATCH(W$3,'SP SC'!$3:$3,0))</f>
        <v>0</v>
      </c>
      <c r="X26" s="149">
        <f>+INDEX('SP SC'!$A$1:$P$134,MATCH($A26,'SP SC'!$A:$A,0),MATCH(X$3,'SP SC'!$3:$3,0))</f>
        <v>0</v>
      </c>
      <c r="Y26" s="149">
        <f>+INDEX('SP SC'!$A$1:$P$134,MATCH($A26,'SP SC'!$A:$A,0),MATCH(Y$3,'SP SC'!$3:$3,0))</f>
        <v>0</v>
      </c>
      <c r="Z26" s="149">
        <f>+INDEX('SP SC'!$A$1:$P$134,MATCH($A26,'SP SC'!$A:$A,0),MATCH(Z$3,'SP SC'!$3:$3,0))</f>
        <v>0</v>
      </c>
      <c r="AA26" s="149">
        <f>+INDEX('SP SC'!$A$1:$P$134,MATCH($A26,'SP SC'!$A:$A,0),MATCH(AA$3,'SP SC'!$3:$3,0))</f>
        <v>0</v>
      </c>
      <c r="AB26" s="149">
        <f>+INDEX('SP SC'!$A$1:$P$134,MATCH($A26,'SP SC'!$A:$A,0),MATCH(AB$3,'SP SC'!$3:$3,0))</f>
        <v>0</v>
      </c>
      <c r="AC26" s="149">
        <f>+INDEX('SP SC'!$A$1:$P$134,MATCH($A26,'SP SC'!$A:$A,0),MATCH(AC$3,'SP SC'!$3:$3,0))</f>
        <v>0</v>
      </c>
      <c r="AD26" s="149">
        <f>+INDEX('SP SC'!$A$1:$P$134,MATCH($A26,'SP SC'!$A:$A,0),MATCH(AD$3,'SP SC'!$3:$3,0))</f>
        <v>0</v>
      </c>
      <c r="AE26" s="132">
        <f t="shared" si="14"/>
        <v>0</v>
      </c>
      <c r="AF26" s="149">
        <f>+INDEX('SP FOC'!$A$1:$P$134,MATCH($A26,'SP FOC'!$A:$A,0),MATCH(AF$3,'SP FOC'!$3:$3,0))</f>
        <v>0</v>
      </c>
      <c r="AG26" s="149">
        <f>+INDEX('SP FOC'!$A$1:$P$134,MATCH($A26,'SP FOC'!$A:$A,0),MATCH(AG$3,'SP FOC'!$3:$3,0))</f>
        <v>0</v>
      </c>
      <c r="AH26" s="149">
        <f>+INDEX('SP FOC'!$A$1:$P$134,MATCH($A26,'SP FOC'!$A:$A,0),MATCH(AH$3,'SP FOC'!$3:$3,0))</f>
        <v>0</v>
      </c>
      <c r="AI26" s="185">
        <f t="shared" si="4"/>
        <v>0</v>
      </c>
      <c r="AJ26" s="209">
        <f>ROUND(+SUMIF(BdV_2022!$L:$L,A26&amp;$AJ$3,BdV_2022!$E:$E),2)</f>
        <v>0</v>
      </c>
      <c r="AK26" s="189">
        <f t="shared" si="5"/>
        <v>1283327.77</v>
      </c>
      <c r="AL26" s="93"/>
      <c r="AO26" s="234"/>
    </row>
    <row r="27" spans="1:41" s="5" customFormat="1" ht="11.25" x14ac:dyDescent="0.2">
      <c r="A27" s="8" t="s">
        <v>123</v>
      </c>
      <c r="B27" s="30" t="s">
        <v>12</v>
      </c>
      <c r="C27" s="137" t="s">
        <v>44</v>
      </c>
      <c r="D27" s="136">
        <f>+INDEX('SP ATT'!$A$1:$BK$135,MATCH($A27,'SP ATT'!$A:$A,0),MATCH(D$3,'SP ATT'!$3:$3,0))</f>
        <v>327854.68</v>
      </c>
      <c r="E27" s="136">
        <f>+INDEX('SP ATT'!$A$1:$BK$135,MATCH($A27,'SP ATT'!$A:$A,0),MATCH(E$3,'SP ATT'!$3:$3,0))</f>
        <v>0</v>
      </c>
      <c r="F27" s="136">
        <f>+INDEX('SP ATT'!$A$1:$BK$135,MATCH($A27,'SP ATT'!$A:$A,0),MATCH(F$3,'SP ATT'!$3:$3,0))</f>
        <v>0</v>
      </c>
      <c r="G27" s="136">
        <f>+INDEX('SP ATT'!$A$1:$BK$135,MATCH($A27,'SP ATT'!$A:$A,0),MATCH(G$3,'SP ATT'!$3:$3,0))</f>
        <v>71760</v>
      </c>
      <c r="H27" s="136">
        <f>+INDEX('SP ATT'!$A$1:$BK$135,MATCH($A27,'SP ATT'!$A:$A,0),MATCH(H$3,'SP ATT'!$3:$3,0))</f>
        <v>0</v>
      </c>
      <c r="I27" s="136">
        <f>+INDEX('SP ATT'!$A$1:$BK$135,MATCH($A27,'SP ATT'!$A:$A,0),MATCH(I$3,'SP ATT'!$3:$3,0))</f>
        <v>0</v>
      </c>
      <c r="J27" s="136">
        <f>+INDEX('SP ATT'!$A$1:$BK$135,MATCH($A27,'SP ATT'!$A:$A,0),MATCH(J$3,'SP ATT'!$3:$3,0))</f>
        <v>0</v>
      </c>
      <c r="K27" s="136">
        <f>+INDEX('SP ATT'!$A$1:$BK$135,MATCH($A27,'SP ATT'!$A:$A,0),MATCH(K$3,'SP ATT'!$3:$3,0))</f>
        <v>0</v>
      </c>
      <c r="L27" s="136">
        <f>+INDEX('SP ATT'!$A$1:$BK$135,MATCH($A27,'SP ATT'!$A:$A,0),MATCH(L$3,'SP ATT'!$3:$3,0))</f>
        <v>0</v>
      </c>
      <c r="M27" s="136">
        <f>+INDEX('SP ATT'!$A$1:$BK$135,MATCH($A27,'SP ATT'!$A:$A,0),MATCH(M$3,'SP ATT'!$3:$3,0))</f>
        <v>0</v>
      </c>
      <c r="N27" s="136">
        <f>+INDEX('SP ATT'!$A$1:$BK$135,MATCH($A27,'SP ATT'!$A:$A,0),MATCH(N$3,'SP ATT'!$3:$3,0))</f>
        <v>0</v>
      </c>
      <c r="O27" s="136">
        <f>+INDEX('SP ATT'!$A$1:$BK$135,MATCH($A27,'SP ATT'!$A:$A,0),MATCH(O$3,'SP ATT'!$3:$3,0))</f>
        <v>0</v>
      </c>
      <c r="P27" s="136">
        <f>+INDEX('SP ATT'!$A$1:$BK$135,MATCH($A27,'SP ATT'!$A:$A,0),MATCH(P$3,'SP ATT'!$3:$3,0))</f>
        <v>0</v>
      </c>
      <c r="Q27" s="136">
        <f>+INDEX('SP ATT'!$A$1:$BK$135,MATCH($A27,'SP ATT'!$A:$A,0),MATCH(Q$3,'SP ATT'!$3:$3,0))</f>
        <v>0</v>
      </c>
      <c r="R27" s="136">
        <f>+INDEX('SP ATT'!$A$1:$BK$135,MATCH($A27,'SP ATT'!$A:$A,0),MATCH(R$3,'SP ATT'!$3:$3,0))</f>
        <v>0</v>
      </c>
      <c r="S27" s="86">
        <f t="shared" si="2"/>
        <v>399614.68</v>
      </c>
      <c r="T27" s="136">
        <f>+INDEX('SP SC'!$A$1:$P$134,MATCH($A27,'SP SC'!$A:$A,0),MATCH(T$3,'SP SC'!$3:$3,0))</f>
        <v>0</v>
      </c>
      <c r="U27" s="136">
        <f>+INDEX('SP SC'!$A$1:$P$134,MATCH($A27,'SP SC'!$A:$A,0),MATCH(U$3,'SP SC'!$3:$3,0))</f>
        <v>0</v>
      </c>
      <c r="V27" s="136">
        <f>+INDEX('SP SC'!$A$1:$P$134,MATCH($A27,'SP SC'!$A:$A,0),MATCH(V$3,'SP SC'!$3:$3,0))</f>
        <v>0</v>
      </c>
      <c r="W27" s="136">
        <f>+INDEX('SP SC'!$A$1:$P$134,MATCH($A27,'SP SC'!$A:$A,0),MATCH(W$3,'SP SC'!$3:$3,0))</f>
        <v>0</v>
      </c>
      <c r="X27" s="136">
        <f>+INDEX('SP SC'!$A$1:$P$134,MATCH($A27,'SP SC'!$A:$A,0),MATCH(X$3,'SP SC'!$3:$3,0))</f>
        <v>0</v>
      </c>
      <c r="Y27" s="136">
        <f>+INDEX('SP SC'!$A$1:$P$134,MATCH($A27,'SP SC'!$A:$A,0),MATCH(Y$3,'SP SC'!$3:$3,0))</f>
        <v>0</v>
      </c>
      <c r="Z27" s="136">
        <f>+INDEX('SP SC'!$A$1:$P$134,MATCH($A27,'SP SC'!$A:$A,0),MATCH(Z$3,'SP SC'!$3:$3,0))</f>
        <v>0</v>
      </c>
      <c r="AA27" s="136">
        <f>+INDEX('SP SC'!$A$1:$P$134,MATCH($A27,'SP SC'!$A:$A,0),MATCH(AA$3,'SP SC'!$3:$3,0))</f>
        <v>0</v>
      </c>
      <c r="AB27" s="136">
        <f>+INDEX('SP SC'!$A$1:$P$134,MATCH($A27,'SP SC'!$A:$A,0),MATCH(AB$3,'SP SC'!$3:$3,0))</f>
        <v>0</v>
      </c>
      <c r="AC27" s="136">
        <f>+INDEX('SP SC'!$A$1:$P$134,MATCH($A27,'SP SC'!$A:$A,0),MATCH(AC$3,'SP SC'!$3:$3,0))</f>
        <v>0</v>
      </c>
      <c r="AD27" s="136">
        <f>+INDEX('SP SC'!$A$1:$P$134,MATCH($A27,'SP SC'!$A:$A,0),MATCH(AD$3,'SP SC'!$3:$3,0))</f>
        <v>0</v>
      </c>
      <c r="AE27" s="86">
        <f t="shared" si="14"/>
        <v>0</v>
      </c>
      <c r="AF27" s="136">
        <f>+INDEX('SP FOC'!$A$1:$P$134,MATCH($A27,'SP FOC'!$A:$A,0),MATCH(AF$3,'SP FOC'!$3:$3,0))</f>
        <v>0</v>
      </c>
      <c r="AG27" s="136">
        <f>+INDEX('SP FOC'!$A$1:$P$134,MATCH($A27,'SP FOC'!$A:$A,0),MATCH(AG$3,'SP FOC'!$3:$3,0))</f>
        <v>0</v>
      </c>
      <c r="AH27" s="136">
        <f>+INDEX('SP FOC'!$A$1:$P$134,MATCH($A27,'SP FOC'!$A:$A,0),MATCH(AH$3,'SP FOC'!$3:$3,0))</f>
        <v>0</v>
      </c>
      <c r="AI27" s="184">
        <f t="shared" si="4"/>
        <v>0</v>
      </c>
      <c r="AJ27" s="209">
        <f>ROUND(+SUMIF(BdV_2022!$L:$L,A27&amp;$AJ$3,BdV_2022!$E:$E),2)</f>
        <v>0</v>
      </c>
      <c r="AK27" s="189">
        <f t="shared" si="5"/>
        <v>399614.68</v>
      </c>
      <c r="AL27" s="93"/>
      <c r="AM27" s="197">
        <v>399614.68</v>
      </c>
      <c r="AN27" s="198">
        <f t="shared" si="9"/>
        <v>0</v>
      </c>
      <c r="AO27" s="234"/>
    </row>
    <row r="28" spans="1:41" ht="31.5" x14ac:dyDescent="0.2">
      <c r="A28" s="8" t="s">
        <v>124</v>
      </c>
      <c r="B28" s="29" t="s">
        <v>16</v>
      </c>
      <c r="C28" s="137" t="s">
        <v>89</v>
      </c>
      <c r="D28" s="112">
        <f>+D29+D35+D41+D42</f>
        <v>0</v>
      </c>
      <c r="E28" s="112">
        <f t="shared" ref="E28:U28" si="17">+E29+E35+E41+E42</f>
        <v>0</v>
      </c>
      <c r="F28" s="112">
        <f t="shared" si="17"/>
        <v>0</v>
      </c>
      <c r="G28" s="112">
        <f t="shared" si="17"/>
        <v>0</v>
      </c>
      <c r="H28" s="112">
        <f t="shared" si="17"/>
        <v>0</v>
      </c>
      <c r="I28" s="112">
        <f t="shared" si="17"/>
        <v>0</v>
      </c>
      <c r="J28" s="112">
        <f t="shared" si="17"/>
        <v>0</v>
      </c>
      <c r="K28" s="112">
        <f t="shared" si="17"/>
        <v>0</v>
      </c>
      <c r="L28" s="112">
        <f t="shared" si="17"/>
        <v>0</v>
      </c>
      <c r="M28" s="112">
        <f t="shared" si="17"/>
        <v>0</v>
      </c>
      <c r="N28" s="112">
        <f t="shared" si="17"/>
        <v>0</v>
      </c>
      <c r="O28" s="112">
        <f t="shared" si="17"/>
        <v>0</v>
      </c>
      <c r="P28" s="112">
        <f t="shared" si="17"/>
        <v>0</v>
      </c>
      <c r="Q28" s="112">
        <f t="shared" si="17"/>
        <v>0</v>
      </c>
      <c r="R28" s="112">
        <f t="shared" si="17"/>
        <v>0</v>
      </c>
      <c r="S28" s="86">
        <f t="shared" si="2"/>
        <v>0</v>
      </c>
      <c r="T28" s="112">
        <f t="shared" si="17"/>
        <v>0</v>
      </c>
      <c r="U28" s="112">
        <f t="shared" si="17"/>
        <v>0</v>
      </c>
      <c r="V28" s="112">
        <f t="shared" ref="V28:AD28" si="18">+V29+V35+V41+V42</f>
        <v>0</v>
      </c>
      <c r="W28" s="112">
        <f t="shared" si="18"/>
        <v>0</v>
      </c>
      <c r="X28" s="112">
        <f t="shared" si="18"/>
        <v>0</v>
      </c>
      <c r="Y28" s="112">
        <f t="shared" si="18"/>
        <v>0</v>
      </c>
      <c r="Z28" s="112">
        <f t="shared" si="18"/>
        <v>0</v>
      </c>
      <c r="AA28" s="112">
        <f t="shared" si="18"/>
        <v>0</v>
      </c>
      <c r="AB28" s="112">
        <f t="shared" si="18"/>
        <v>0</v>
      </c>
      <c r="AC28" s="112">
        <f t="shared" si="18"/>
        <v>0</v>
      </c>
      <c r="AD28" s="112">
        <f t="shared" si="18"/>
        <v>0</v>
      </c>
      <c r="AE28" s="86">
        <f t="shared" si="14"/>
        <v>0</v>
      </c>
      <c r="AF28" s="112">
        <f>+AF29+AF35+AF41+AF42</f>
        <v>0</v>
      </c>
      <c r="AG28" s="112">
        <f>+AG29+AG35+AG41+AG42</f>
        <v>0</v>
      </c>
      <c r="AH28" s="112">
        <f>+AH29+AH35+AH41+AH42</f>
        <v>0</v>
      </c>
      <c r="AI28" s="184">
        <f t="shared" si="4"/>
        <v>0</v>
      </c>
      <c r="AJ28" s="86">
        <f>+AJ29+AJ35+AJ41+AJ42</f>
        <v>0</v>
      </c>
      <c r="AK28" s="189">
        <f t="shared" si="5"/>
        <v>0</v>
      </c>
      <c r="AL28" s="23"/>
      <c r="AM28" s="197">
        <v>0</v>
      </c>
      <c r="AN28" s="198">
        <f>AM28-AK28</f>
        <v>0</v>
      </c>
      <c r="AO28" s="234"/>
    </row>
    <row r="29" spans="1:41" ht="11.25" x14ac:dyDescent="0.2">
      <c r="A29" s="8" t="s">
        <v>125</v>
      </c>
      <c r="B29" s="30" t="s">
        <v>8</v>
      </c>
      <c r="C29" s="137" t="s">
        <v>50</v>
      </c>
      <c r="D29" s="112">
        <f>+SUM(D30:D34)</f>
        <v>0</v>
      </c>
      <c r="E29" s="112">
        <f t="shared" ref="E29:U29" si="19">+SUM(E30:E34)</f>
        <v>0</v>
      </c>
      <c r="F29" s="112">
        <f t="shared" si="19"/>
        <v>0</v>
      </c>
      <c r="G29" s="112">
        <f t="shared" si="19"/>
        <v>0</v>
      </c>
      <c r="H29" s="112">
        <f t="shared" si="19"/>
        <v>0</v>
      </c>
      <c r="I29" s="112">
        <f t="shared" si="19"/>
        <v>0</v>
      </c>
      <c r="J29" s="112">
        <f t="shared" si="19"/>
        <v>0</v>
      </c>
      <c r="K29" s="112">
        <f t="shared" si="19"/>
        <v>0</v>
      </c>
      <c r="L29" s="112">
        <f t="shared" si="19"/>
        <v>0</v>
      </c>
      <c r="M29" s="112">
        <f t="shared" si="19"/>
        <v>0</v>
      </c>
      <c r="N29" s="112">
        <f t="shared" si="19"/>
        <v>0</v>
      </c>
      <c r="O29" s="112">
        <f t="shared" si="19"/>
        <v>0</v>
      </c>
      <c r="P29" s="112">
        <f t="shared" si="19"/>
        <v>0</v>
      </c>
      <c r="Q29" s="112">
        <f t="shared" si="19"/>
        <v>0</v>
      </c>
      <c r="R29" s="112">
        <f t="shared" si="19"/>
        <v>0</v>
      </c>
      <c r="S29" s="86">
        <f t="shared" si="2"/>
        <v>0</v>
      </c>
      <c r="T29" s="112">
        <f t="shared" si="19"/>
        <v>0</v>
      </c>
      <c r="U29" s="112">
        <f t="shared" si="19"/>
        <v>0</v>
      </c>
      <c r="V29" s="112">
        <f t="shared" ref="V29:AD29" si="20">+SUM(V30:V34)</f>
        <v>0</v>
      </c>
      <c r="W29" s="112">
        <f t="shared" si="20"/>
        <v>0</v>
      </c>
      <c r="X29" s="112">
        <f t="shared" si="20"/>
        <v>0</v>
      </c>
      <c r="Y29" s="112">
        <f t="shared" si="20"/>
        <v>0</v>
      </c>
      <c r="Z29" s="112">
        <f t="shared" si="20"/>
        <v>0</v>
      </c>
      <c r="AA29" s="112">
        <f t="shared" si="20"/>
        <v>0</v>
      </c>
      <c r="AB29" s="112">
        <f t="shared" si="20"/>
        <v>0</v>
      </c>
      <c r="AC29" s="112">
        <f t="shared" si="20"/>
        <v>0</v>
      </c>
      <c r="AD29" s="112">
        <f t="shared" si="20"/>
        <v>0</v>
      </c>
      <c r="AE29" s="86">
        <f t="shared" si="14"/>
        <v>0</v>
      </c>
      <c r="AF29" s="112">
        <f>+SUM(AF30:AF34)</f>
        <v>0</v>
      </c>
      <c r="AG29" s="112">
        <f>+SUM(AG30:AG34)</f>
        <v>0</v>
      </c>
      <c r="AH29" s="112">
        <f>+SUM(AH30:AH34)</f>
        <v>0</v>
      </c>
      <c r="AI29" s="184">
        <f t="shared" si="4"/>
        <v>0</v>
      </c>
      <c r="AJ29" s="86">
        <f>+SUM(AJ30:AJ34)</f>
        <v>0</v>
      </c>
      <c r="AK29" s="189">
        <f t="shared" si="5"/>
        <v>0</v>
      </c>
      <c r="AL29" s="23"/>
      <c r="AM29" s="197">
        <v>0</v>
      </c>
      <c r="AN29" s="198">
        <f>AM29-AK29</f>
        <v>0</v>
      </c>
      <c r="AO29" s="234"/>
    </row>
    <row r="30" spans="1:41" ht="11.25" x14ac:dyDescent="0.2">
      <c r="A30" s="8" t="s">
        <v>126</v>
      </c>
      <c r="B30" s="10" t="s">
        <v>17</v>
      </c>
      <c r="C30" s="139" t="s">
        <v>237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90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90"/>
      <c r="AF30" s="89"/>
      <c r="AG30" s="89"/>
      <c r="AH30" s="89"/>
      <c r="AI30" s="107"/>
      <c r="AJ30" s="209">
        <f>ROUND(+SUMIF(BdV_2022!$L:$L,A30&amp;$AJ$3,BdV_2022!$E:$E),2)</f>
        <v>0</v>
      </c>
      <c r="AK30" s="189">
        <f t="shared" si="5"/>
        <v>0</v>
      </c>
      <c r="AL30" s="23"/>
      <c r="AM30" s="197">
        <v>0</v>
      </c>
      <c r="AN30" s="198">
        <f t="shared" si="9"/>
        <v>0</v>
      </c>
      <c r="AO30" s="234"/>
    </row>
    <row r="31" spans="1:41" ht="11.25" x14ac:dyDescent="0.2">
      <c r="A31" s="8" t="s">
        <v>127</v>
      </c>
      <c r="B31" s="10" t="s">
        <v>18</v>
      </c>
      <c r="C31" s="139" t="s">
        <v>238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90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90"/>
      <c r="AF31" s="89"/>
      <c r="AG31" s="89"/>
      <c r="AH31" s="89"/>
      <c r="AI31" s="107"/>
      <c r="AJ31" s="209">
        <f>ROUND(+SUMIF(BdV_2022!$L:$L,A31&amp;$AJ$3,BdV_2022!$E:$E),2)</f>
        <v>0</v>
      </c>
      <c r="AK31" s="189">
        <f t="shared" si="5"/>
        <v>0</v>
      </c>
      <c r="AL31" s="23"/>
      <c r="AM31" s="197">
        <v>0</v>
      </c>
      <c r="AN31" s="198">
        <f t="shared" si="9"/>
        <v>0</v>
      </c>
      <c r="AO31" s="234"/>
    </row>
    <row r="32" spans="1:41" ht="11.25" x14ac:dyDescent="0.2">
      <c r="A32" s="8" t="s">
        <v>128</v>
      </c>
      <c r="B32" s="10" t="s">
        <v>19</v>
      </c>
      <c r="C32" s="139" t="s">
        <v>239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90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90"/>
      <c r="AF32" s="89"/>
      <c r="AG32" s="89"/>
      <c r="AH32" s="89"/>
      <c r="AI32" s="107"/>
      <c r="AJ32" s="209">
        <f>ROUND(+SUMIF(BdV_2022!$L:$L,A32&amp;$AJ$3,BdV_2022!$E:$E),2)</f>
        <v>0</v>
      </c>
      <c r="AK32" s="189">
        <f t="shared" si="5"/>
        <v>0</v>
      </c>
      <c r="AL32" s="23"/>
      <c r="AM32" s="197">
        <v>0</v>
      </c>
      <c r="AN32" s="198">
        <f t="shared" si="9"/>
        <v>0</v>
      </c>
      <c r="AO32" s="234"/>
    </row>
    <row r="33" spans="1:41" ht="11.25" x14ac:dyDescent="0.2">
      <c r="A33" s="8" t="s">
        <v>129</v>
      </c>
      <c r="B33" s="10" t="s">
        <v>20</v>
      </c>
      <c r="C33" s="139" t="s">
        <v>244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90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90"/>
      <c r="AF33" s="89"/>
      <c r="AG33" s="89"/>
      <c r="AH33" s="89"/>
      <c r="AI33" s="107"/>
      <c r="AJ33" s="209">
        <f>ROUND(+SUMIF(BdV_2022!$L:$L,A33&amp;$AJ$3,BdV_2022!$E:$E),2)</f>
        <v>0</v>
      </c>
      <c r="AK33" s="189">
        <f t="shared" si="5"/>
        <v>0</v>
      </c>
      <c r="AL33" s="23"/>
      <c r="AM33" s="197">
        <v>0</v>
      </c>
      <c r="AN33" s="198">
        <f t="shared" si="9"/>
        <v>0</v>
      </c>
      <c r="AO33" s="234"/>
    </row>
    <row r="34" spans="1:41" ht="11.25" x14ac:dyDescent="0.2">
      <c r="A34" s="8" t="s">
        <v>248</v>
      </c>
      <c r="B34" s="10" t="s">
        <v>245</v>
      </c>
      <c r="C34" s="139" t="s">
        <v>240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90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90"/>
      <c r="AF34" s="89"/>
      <c r="AG34" s="89"/>
      <c r="AH34" s="89"/>
      <c r="AI34" s="107"/>
      <c r="AJ34" s="209">
        <f>ROUND(+SUMIF(BdV_2022!$L:$L,A34&amp;$AJ$3,BdV_2022!$E:$E),2)</f>
        <v>0</v>
      </c>
      <c r="AK34" s="189">
        <f t="shared" si="5"/>
        <v>0</v>
      </c>
      <c r="AL34" s="23"/>
      <c r="AM34" s="197">
        <v>0</v>
      </c>
      <c r="AN34" s="198">
        <f>AM34-AK34</f>
        <v>0</v>
      </c>
      <c r="AO34" s="234"/>
    </row>
    <row r="35" spans="1:41" ht="11.25" x14ac:dyDescent="0.2">
      <c r="A35" s="8" t="s">
        <v>130</v>
      </c>
      <c r="B35" s="42" t="s">
        <v>9</v>
      </c>
      <c r="C35" s="137" t="s">
        <v>51</v>
      </c>
      <c r="D35" s="112">
        <f>+SUM(D36:D40)</f>
        <v>0</v>
      </c>
      <c r="E35" s="112">
        <f t="shared" ref="E35:U35" si="21">+SUM(E36:E40)</f>
        <v>0</v>
      </c>
      <c r="F35" s="112">
        <f t="shared" si="21"/>
        <v>0</v>
      </c>
      <c r="G35" s="112">
        <f t="shared" si="21"/>
        <v>0</v>
      </c>
      <c r="H35" s="112">
        <f t="shared" si="21"/>
        <v>0</v>
      </c>
      <c r="I35" s="112">
        <f t="shared" si="21"/>
        <v>0</v>
      </c>
      <c r="J35" s="112">
        <f t="shared" si="21"/>
        <v>0</v>
      </c>
      <c r="K35" s="112">
        <f t="shared" si="21"/>
        <v>0</v>
      </c>
      <c r="L35" s="112">
        <f t="shared" si="21"/>
        <v>0</v>
      </c>
      <c r="M35" s="112">
        <f t="shared" si="21"/>
        <v>0</v>
      </c>
      <c r="N35" s="112">
        <f t="shared" si="21"/>
        <v>0</v>
      </c>
      <c r="O35" s="112">
        <f t="shared" si="21"/>
        <v>0</v>
      </c>
      <c r="P35" s="112">
        <f t="shared" si="21"/>
        <v>0</v>
      </c>
      <c r="Q35" s="112">
        <f t="shared" si="21"/>
        <v>0</v>
      </c>
      <c r="R35" s="112">
        <f t="shared" si="21"/>
        <v>0</v>
      </c>
      <c r="S35" s="86">
        <f>+SUM(D35:R35)</f>
        <v>0</v>
      </c>
      <c r="T35" s="112">
        <f t="shared" si="21"/>
        <v>0</v>
      </c>
      <c r="U35" s="112">
        <f t="shared" si="21"/>
        <v>0</v>
      </c>
      <c r="V35" s="112">
        <f t="shared" ref="V35:AD35" si="22">+SUM(V36:V40)</f>
        <v>0</v>
      </c>
      <c r="W35" s="112">
        <f t="shared" si="22"/>
        <v>0</v>
      </c>
      <c r="X35" s="112">
        <f t="shared" si="22"/>
        <v>0</v>
      </c>
      <c r="Y35" s="112">
        <f t="shared" si="22"/>
        <v>0</v>
      </c>
      <c r="Z35" s="112">
        <f t="shared" si="22"/>
        <v>0</v>
      </c>
      <c r="AA35" s="112">
        <f t="shared" si="22"/>
        <v>0</v>
      </c>
      <c r="AB35" s="112">
        <f t="shared" si="22"/>
        <v>0</v>
      </c>
      <c r="AC35" s="112">
        <f t="shared" si="22"/>
        <v>0</v>
      </c>
      <c r="AD35" s="112">
        <f t="shared" si="22"/>
        <v>0</v>
      </c>
      <c r="AE35" s="86">
        <f>+SUM(T35:AD35)</f>
        <v>0</v>
      </c>
      <c r="AF35" s="112">
        <f>+SUM(AF36:AF40)</f>
        <v>0</v>
      </c>
      <c r="AG35" s="112">
        <f>+SUM(AG36:AG40)</f>
        <v>0</v>
      </c>
      <c r="AH35" s="112">
        <f>+SUM(AH36:AH40)</f>
        <v>0</v>
      </c>
      <c r="AI35" s="184">
        <f>+SUM(AF35:AH35)</f>
        <v>0</v>
      </c>
      <c r="AJ35" s="86">
        <f>+SUM(AJ36:AJ40)</f>
        <v>0</v>
      </c>
      <c r="AK35" s="189">
        <f t="shared" si="5"/>
        <v>0</v>
      </c>
      <c r="AL35" s="23"/>
      <c r="AM35" s="197">
        <v>0</v>
      </c>
      <c r="AN35" s="198">
        <f>AM35-AK35</f>
        <v>0</v>
      </c>
      <c r="AO35" s="234"/>
    </row>
    <row r="36" spans="1:41" ht="11.25" x14ac:dyDescent="0.2">
      <c r="A36" s="8" t="s">
        <v>131</v>
      </c>
      <c r="B36" s="10" t="s">
        <v>17</v>
      </c>
      <c r="C36" s="139" t="s">
        <v>60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90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90"/>
      <c r="AF36" s="89"/>
      <c r="AG36" s="89"/>
      <c r="AH36" s="89"/>
      <c r="AI36" s="107"/>
      <c r="AJ36" s="209">
        <f>ROUND(+SUMIF(BdV_2022!$L:$L,A36&amp;$AJ$3,BdV_2022!$E:$E),2)</f>
        <v>0</v>
      </c>
      <c r="AK36" s="189">
        <f t="shared" si="5"/>
        <v>0</v>
      </c>
      <c r="AL36" s="23"/>
      <c r="AM36" s="197">
        <v>0</v>
      </c>
      <c r="AN36" s="198">
        <f t="shared" si="9"/>
        <v>0</v>
      </c>
      <c r="AO36" s="234"/>
    </row>
    <row r="37" spans="1:41" ht="11.25" x14ac:dyDescent="0.2">
      <c r="A37" s="8" t="s">
        <v>132</v>
      </c>
      <c r="B37" s="10" t="s">
        <v>18</v>
      </c>
      <c r="C37" s="139" t="s">
        <v>59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90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90"/>
      <c r="AF37" s="89"/>
      <c r="AG37" s="89"/>
      <c r="AH37" s="89"/>
      <c r="AI37" s="107"/>
      <c r="AJ37" s="209">
        <f>ROUND(+SUMIF(BdV_2022!$L:$L,A37&amp;$AJ$3,BdV_2022!$E:$E),2)</f>
        <v>0</v>
      </c>
      <c r="AK37" s="189">
        <f t="shared" si="5"/>
        <v>0</v>
      </c>
      <c r="AL37" s="23"/>
      <c r="AM37" s="197">
        <v>0</v>
      </c>
      <c r="AN37" s="198">
        <f t="shared" si="9"/>
        <v>0</v>
      </c>
      <c r="AO37" s="234"/>
    </row>
    <row r="38" spans="1:41" ht="11.25" x14ac:dyDescent="0.2">
      <c r="A38" s="8" t="s">
        <v>133</v>
      </c>
      <c r="B38" s="10" t="s">
        <v>19</v>
      </c>
      <c r="C38" s="139" t="s">
        <v>61</v>
      </c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90"/>
      <c r="AF38" s="89"/>
      <c r="AG38" s="89"/>
      <c r="AH38" s="89"/>
      <c r="AI38" s="107"/>
      <c r="AJ38" s="209">
        <f>ROUND(+SUMIF(BdV_2022!$L:$L,A38&amp;$AJ$3,BdV_2022!$E:$E),2)</f>
        <v>0</v>
      </c>
      <c r="AK38" s="189">
        <f t="shared" si="5"/>
        <v>0</v>
      </c>
      <c r="AL38" s="23"/>
      <c r="AM38" s="197">
        <v>0</v>
      </c>
      <c r="AN38" s="198">
        <f t="shared" si="9"/>
        <v>0</v>
      </c>
      <c r="AO38" s="234"/>
    </row>
    <row r="39" spans="1:41" ht="11.25" x14ac:dyDescent="0.2">
      <c r="A39" s="8" t="s">
        <v>134</v>
      </c>
      <c r="B39" s="10" t="s">
        <v>20</v>
      </c>
      <c r="C39" s="139" t="s">
        <v>246</v>
      </c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90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90"/>
      <c r="AF39" s="89"/>
      <c r="AG39" s="89"/>
      <c r="AH39" s="89"/>
      <c r="AI39" s="107"/>
      <c r="AJ39" s="209">
        <f>ROUND(+SUMIF(BdV_2022!$L:$L,A39&amp;$AJ$3,BdV_2022!$E:$E),2)</f>
        <v>0</v>
      </c>
      <c r="AK39" s="189">
        <f t="shared" si="5"/>
        <v>0</v>
      </c>
      <c r="AL39" s="23"/>
      <c r="AM39" s="197">
        <v>0</v>
      </c>
      <c r="AN39" s="198">
        <f t="shared" si="9"/>
        <v>0</v>
      </c>
      <c r="AO39" s="234"/>
    </row>
    <row r="40" spans="1:41" ht="11.25" x14ac:dyDescent="0.2">
      <c r="A40" s="8" t="s">
        <v>247</v>
      </c>
      <c r="B40" s="10" t="s">
        <v>245</v>
      </c>
      <c r="C40" s="139" t="s">
        <v>64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90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90"/>
      <c r="AF40" s="89"/>
      <c r="AG40" s="89"/>
      <c r="AH40" s="89"/>
      <c r="AI40" s="107"/>
      <c r="AJ40" s="209">
        <f>ROUND(+SUMIF(BdV_2022!$L:$L,A40&amp;$AJ$3,BdV_2022!$E:$E),2)</f>
        <v>0</v>
      </c>
      <c r="AK40" s="189">
        <f t="shared" si="5"/>
        <v>0</v>
      </c>
      <c r="AL40" s="23"/>
      <c r="AM40" s="197">
        <v>0</v>
      </c>
      <c r="AN40" s="198">
        <f t="shared" si="9"/>
        <v>0</v>
      </c>
      <c r="AO40" s="234"/>
    </row>
    <row r="41" spans="1:41" ht="11.25" x14ac:dyDescent="0.2">
      <c r="A41" s="8" t="s">
        <v>135</v>
      </c>
      <c r="B41" s="30" t="s">
        <v>10</v>
      </c>
      <c r="C41" s="137" t="s">
        <v>52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90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90"/>
      <c r="AF41" s="89"/>
      <c r="AG41" s="89"/>
      <c r="AH41" s="89"/>
      <c r="AI41" s="107"/>
      <c r="AJ41" s="209">
        <f>ROUND(+SUMIF(BdV_2022!$L:$L,A41&amp;$AJ$3,BdV_2022!$E:$E),2)</f>
        <v>0</v>
      </c>
      <c r="AK41" s="189">
        <f t="shared" si="5"/>
        <v>0</v>
      </c>
      <c r="AL41" s="23"/>
      <c r="AM41" s="197">
        <v>0</v>
      </c>
      <c r="AN41" s="198">
        <f t="shared" si="9"/>
        <v>0</v>
      </c>
      <c r="AO41" s="234"/>
    </row>
    <row r="42" spans="1:41" ht="11.25" x14ac:dyDescent="0.2">
      <c r="A42" s="8" t="s">
        <v>136</v>
      </c>
      <c r="B42" s="30" t="s">
        <v>11</v>
      </c>
      <c r="C42" s="140" t="s">
        <v>249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90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90"/>
      <c r="AF42" s="89"/>
      <c r="AG42" s="89"/>
      <c r="AH42" s="89"/>
      <c r="AI42" s="107"/>
      <c r="AJ42" s="209">
        <f>ROUND(+SUMIF(BdV_2022!$L:$L,A42&amp;$AJ$3,BdV_2022!$E:$E),2)</f>
        <v>0</v>
      </c>
      <c r="AK42" s="189">
        <f t="shared" si="5"/>
        <v>0</v>
      </c>
      <c r="AL42" s="23"/>
      <c r="AM42" s="197">
        <v>0</v>
      </c>
      <c r="AN42" s="198">
        <f t="shared" si="9"/>
        <v>0</v>
      </c>
      <c r="AO42" s="234"/>
    </row>
    <row r="43" spans="1:41" ht="11.25" x14ac:dyDescent="0.2">
      <c r="A43" s="8" t="s">
        <v>137</v>
      </c>
      <c r="B43" s="28" t="s">
        <v>22</v>
      </c>
      <c r="C43" s="141" t="s">
        <v>90</v>
      </c>
      <c r="D43" s="112">
        <f>+D44+D50+D59+D67</f>
        <v>5352205.63</v>
      </c>
      <c r="E43" s="112">
        <f t="shared" ref="E43:U43" si="23">+E44+E50+E59+E67</f>
        <v>0</v>
      </c>
      <c r="F43" s="112">
        <f t="shared" si="23"/>
        <v>0</v>
      </c>
      <c r="G43" s="112">
        <f t="shared" si="23"/>
        <v>0</v>
      </c>
      <c r="H43" s="112">
        <f t="shared" si="23"/>
        <v>0</v>
      </c>
      <c r="I43" s="112">
        <f t="shared" si="23"/>
        <v>0</v>
      </c>
      <c r="J43" s="112">
        <f t="shared" si="23"/>
        <v>0</v>
      </c>
      <c r="K43" s="112">
        <f t="shared" si="23"/>
        <v>0</v>
      </c>
      <c r="L43" s="112">
        <f t="shared" si="23"/>
        <v>0</v>
      </c>
      <c r="M43" s="112">
        <f t="shared" si="23"/>
        <v>0</v>
      </c>
      <c r="N43" s="112">
        <f t="shared" si="23"/>
        <v>0</v>
      </c>
      <c r="O43" s="112">
        <f t="shared" si="23"/>
        <v>0</v>
      </c>
      <c r="P43" s="112">
        <f t="shared" si="23"/>
        <v>0</v>
      </c>
      <c r="Q43" s="112">
        <f t="shared" si="23"/>
        <v>0</v>
      </c>
      <c r="R43" s="112">
        <f t="shared" si="23"/>
        <v>0</v>
      </c>
      <c r="S43" s="86">
        <f t="shared" ref="S43:S55" si="24">+SUM(D43:R43)</f>
        <v>5352205.63</v>
      </c>
      <c r="T43" s="112">
        <f t="shared" si="23"/>
        <v>0</v>
      </c>
      <c r="U43" s="112">
        <f t="shared" si="23"/>
        <v>0</v>
      </c>
      <c r="V43" s="112">
        <f t="shared" ref="V43:AD43" si="25">+V44+V50+V59+V67</f>
        <v>0</v>
      </c>
      <c r="W43" s="112">
        <f t="shared" si="25"/>
        <v>0</v>
      </c>
      <c r="X43" s="112">
        <f t="shared" si="25"/>
        <v>0</v>
      </c>
      <c r="Y43" s="112">
        <f t="shared" si="25"/>
        <v>0</v>
      </c>
      <c r="Z43" s="112">
        <f t="shared" si="25"/>
        <v>0</v>
      </c>
      <c r="AA43" s="112">
        <f t="shared" si="25"/>
        <v>0</v>
      </c>
      <c r="AB43" s="112">
        <f t="shared" si="25"/>
        <v>0</v>
      </c>
      <c r="AC43" s="112">
        <f t="shared" si="25"/>
        <v>0</v>
      </c>
      <c r="AD43" s="112">
        <f t="shared" si="25"/>
        <v>0</v>
      </c>
      <c r="AE43" s="86">
        <f>+SUM(T43:AD43)</f>
        <v>0</v>
      </c>
      <c r="AF43" s="112">
        <f>+AF44+AF50+AF59+AF67</f>
        <v>0</v>
      </c>
      <c r="AG43" s="112">
        <f>+AG44+AG50+AG59+AG67</f>
        <v>0</v>
      </c>
      <c r="AH43" s="112">
        <f>+AH44+AH50+AH59+AH67</f>
        <v>0</v>
      </c>
      <c r="AI43" s="184">
        <f t="shared" ref="AI43:AI55" si="26">+SUM(AF43:AH43)</f>
        <v>0</v>
      </c>
      <c r="AJ43" s="86">
        <f>+AJ44+AJ50+AJ59+AJ67</f>
        <v>1547659.9100000001</v>
      </c>
      <c r="AK43" s="189">
        <f t="shared" si="5"/>
        <v>6899865.54</v>
      </c>
      <c r="AL43" s="23"/>
      <c r="AM43" s="197">
        <v>6899865</v>
      </c>
      <c r="AN43" s="198">
        <f>AM43-AK43</f>
        <v>-0.5400000000372529</v>
      </c>
      <c r="AO43" s="234"/>
    </row>
    <row r="44" spans="1:41" ht="11.25" x14ac:dyDescent="0.2">
      <c r="A44" s="41" t="s">
        <v>138</v>
      </c>
      <c r="B44" s="53" t="s">
        <v>23</v>
      </c>
      <c r="C44" s="142" t="s">
        <v>91</v>
      </c>
      <c r="D44" s="112">
        <f>+SUM(D45:D49)</f>
        <v>16941.22</v>
      </c>
      <c r="E44" s="112">
        <f t="shared" ref="E44:U44" si="27">+SUM(E45:E49)</f>
        <v>0</v>
      </c>
      <c r="F44" s="112">
        <f t="shared" si="27"/>
        <v>0</v>
      </c>
      <c r="G44" s="112">
        <f t="shared" si="27"/>
        <v>0</v>
      </c>
      <c r="H44" s="112">
        <f t="shared" si="27"/>
        <v>0</v>
      </c>
      <c r="I44" s="112">
        <f t="shared" si="27"/>
        <v>0</v>
      </c>
      <c r="J44" s="112">
        <f t="shared" si="27"/>
        <v>0</v>
      </c>
      <c r="K44" s="112">
        <f t="shared" si="27"/>
        <v>0</v>
      </c>
      <c r="L44" s="112">
        <f t="shared" si="27"/>
        <v>0</v>
      </c>
      <c r="M44" s="112">
        <f t="shared" si="27"/>
        <v>0</v>
      </c>
      <c r="N44" s="112">
        <f t="shared" si="27"/>
        <v>0</v>
      </c>
      <c r="O44" s="112">
        <f t="shared" si="27"/>
        <v>0</v>
      </c>
      <c r="P44" s="112">
        <f t="shared" si="27"/>
        <v>0</v>
      </c>
      <c r="Q44" s="112">
        <f t="shared" si="27"/>
        <v>0</v>
      </c>
      <c r="R44" s="112">
        <f t="shared" si="27"/>
        <v>0</v>
      </c>
      <c r="S44" s="86">
        <f t="shared" si="24"/>
        <v>16941.22</v>
      </c>
      <c r="T44" s="112">
        <f t="shared" si="27"/>
        <v>0</v>
      </c>
      <c r="U44" s="112">
        <f t="shared" si="27"/>
        <v>0</v>
      </c>
      <c r="V44" s="112">
        <f t="shared" ref="V44:AD44" si="28">+SUM(V45:V49)</f>
        <v>0</v>
      </c>
      <c r="W44" s="112">
        <f t="shared" si="28"/>
        <v>0</v>
      </c>
      <c r="X44" s="112">
        <f t="shared" si="28"/>
        <v>0</v>
      </c>
      <c r="Y44" s="112">
        <f t="shared" si="28"/>
        <v>0</v>
      </c>
      <c r="Z44" s="112">
        <f t="shared" si="28"/>
        <v>0</v>
      </c>
      <c r="AA44" s="112">
        <f t="shared" si="28"/>
        <v>0</v>
      </c>
      <c r="AB44" s="112">
        <f t="shared" si="28"/>
        <v>0</v>
      </c>
      <c r="AC44" s="112">
        <f t="shared" si="28"/>
        <v>0</v>
      </c>
      <c r="AD44" s="112">
        <f t="shared" si="28"/>
        <v>0</v>
      </c>
      <c r="AE44" s="86">
        <f>+SUM(T44:AD44)</f>
        <v>0</v>
      </c>
      <c r="AF44" s="112">
        <f>+SUM(AF45:AF49)</f>
        <v>0</v>
      </c>
      <c r="AG44" s="112">
        <f>+SUM(AG45:AG49)</f>
        <v>0</v>
      </c>
      <c r="AH44" s="112">
        <f>+SUM(AH45:AH49)</f>
        <v>0</v>
      </c>
      <c r="AI44" s="184">
        <f t="shared" si="26"/>
        <v>0</v>
      </c>
      <c r="AJ44" s="209">
        <f>ROUND(+SUMIF(BdV_2022!$L:$L,A44&amp;$AJ$3,BdV_2022!$E:$E),2)</f>
        <v>0</v>
      </c>
      <c r="AK44" s="189">
        <f t="shared" si="5"/>
        <v>16941.22</v>
      </c>
      <c r="AL44" s="23"/>
      <c r="AM44" s="197">
        <v>16941</v>
      </c>
      <c r="AN44" s="198">
        <f>AM44-AK44</f>
        <v>-0.22000000000116415</v>
      </c>
      <c r="AO44" s="234"/>
    </row>
    <row r="45" spans="1:41" ht="11.25" x14ac:dyDescent="0.2">
      <c r="A45" s="41" t="s">
        <v>139</v>
      </c>
      <c r="B45" s="42" t="s">
        <v>8</v>
      </c>
      <c r="C45" s="142" t="s">
        <v>53</v>
      </c>
      <c r="D45" s="136">
        <f>+INDEX('SP ATT'!$A$1:$BK$135,MATCH($A45,'SP ATT'!$A:$A,0),MATCH(D$3,'SP ATT'!$3:$3,0))</f>
        <v>16941.22</v>
      </c>
      <c r="E45" s="136">
        <f>+INDEX('SP ATT'!$A$1:$BK$135,MATCH($A45,'SP ATT'!$A:$A,0),MATCH(E$3,'SP ATT'!$3:$3,0))</f>
        <v>0</v>
      </c>
      <c r="F45" s="136">
        <f>+INDEX('SP ATT'!$A$1:$BK$135,MATCH($A45,'SP ATT'!$A:$A,0),MATCH(F$3,'SP ATT'!$3:$3,0))</f>
        <v>0</v>
      </c>
      <c r="G45" s="136">
        <f>+INDEX('SP ATT'!$A$1:$BK$135,MATCH($A45,'SP ATT'!$A:$A,0),MATCH(G$3,'SP ATT'!$3:$3,0))</f>
        <v>0</v>
      </c>
      <c r="H45" s="136">
        <f>+INDEX('SP ATT'!$A$1:$BK$135,MATCH($A45,'SP ATT'!$A:$A,0),MATCH(H$3,'SP ATT'!$3:$3,0))</f>
        <v>0</v>
      </c>
      <c r="I45" s="136">
        <f>+INDEX('SP ATT'!$A$1:$BK$135,MATCH($A45,'SP ATT'!$A:$A,0),MATCH(I$3,'SP ATT'!$3:$3,0))</f>
        <v>0</v>
      </c>
      <c r="J45" s="136">
        <f>+INDEX('SP ATT'!$A$1:$BK$135,MATCH($A45,'SP ATT'!$A:$A,0),MATCH(J$3,'SP ATT'!$3:$3,0))</f>
        <v>0</v>
      </c>
      <c r="K45" s="136">
        <f>+INDEX('SP ATT'!$A$1:$BK$135,MATCH($A45,'SP ATT'!$A:$A,0),MATCH(K$3,'SP ATT'!$3:$3,0))</f>
        <v>0</v>
      </c>
      <c r="L45" s="136">
        <f>+INDEX('SP ATT'!$A$1:$BK$135,MATCH($A45,'SP ATT'!$A:$A,0),MATCH(L$3,'SP ATT'!$3:$3,0))</f>
        <v>0</v>
      </c>
      <c r="M45" s="136">
        <f>+INDEX('SP ATT'!$A$1:$BK$135,MATCH($A45,'SP ATT'!$A:$A,0),MATCH(M$3,'SP ATT'!$3:$3,0))</f>
        <v>0</v>
      </c>
      <c r="N45" s="136">
        <f>+INDEX('SP ATT'!$A$1:$BK$135,MATCH($A45,'SP ATT'!$A:$A,0),MATCH(N$3,'SP ATT'!$3:$3,0))</f>
        <v>0</v>
      </c>
      <c r="O45" s="136">
        <f>+INDEX('SP ATT'!$A$1:$BK$135,MATCH($A45,'SP ATT'!$A:$A,0),MATCH(O$3,'SP ATT'!$3:$3,0))</f>
        <v>0</v>
      </c>
      <c r="P45" s="136">
        <f>+INDEX('SP ATT'!$A$1:$BK$135,MATCH($A45,'SP ATT'!$A:$A,0),MATCH(P$3,'SP ATT'!$3:$3,0))</f>
        <v>0</v>
      </c>
      <c r="Q45" s="136">
        <f>+INDEX('SP ATT'!$A$1:$BK$135,MATCH($A45,'SP ATT'!$A:$A,0),MATCH(Q$3,'SP ATT'!$3:$3,0))</f>
        <v>0</v>
      </c>
      <c r="R45" s="136">
        <f>+INDEX('SP ATT'!$A$1:$BK$135,MATCH($A45,'SP ATT'!$A:$A,0),MATCH(R$3,'SP ATT'!$3:$3,0))</f>
        <v>0</v>
      </c>
      <c r="S45" s="86">
        <f t="shared" si="24"/>
        <v>16941.22</v>
      </c>
      <c r="T45" s="136">
        <f>+INDEX('SP SC'!$A$1:$P$134,MATCH($A45,'SP SC'!$A:$A,0),MATCH(T$3,'SP SC'!$3:$3,0))</f>
        <v>0</v>
      </c>
      <c r="U45" s="136">
        <f>+INDEX('SP SC'!$A$1:$P$134,MATCH($A45,'SP SC'!$A:$A,0),MATCH(U$3,'SP SC'!$3:$3,0))</f>
        <v>0</v>
      </c>
      <c r="V45" s="136">
        <f>+INDEX('SP SC'!$A$1:$P$134,MATCH($A45,'SP SC'!$A:$A,0),MATCH(V$3,'SP SC'!$3:$3,0))</f>
        <v>0</v>
      </c>
      <c r="W45" s="136">
        <f>+INDEX('SP SC'!$A$1:$P$134,MATCH($A45,'SP SC'!$A:$A,0),MATCH(W$3,'SP SC'!$3:$3,0))</f>
        <v>0</v>
      </c>
      <c r="X45" s="136">
        <f>+INDEX('SP SC'!$A$1:$P$134,MATCH($A45,'SP SC'!$A:$A,0),MATCH(X$3,'SP SC'!$3:$3,0))</f>
        <v>0</v>
      </c>
      <c r="Y45" s="136">
        <f>+INDEX('SP SC'!$A$1:$P$134,MATCH($A45,'SP SC'!$A:$A,0),MATCH(Y$3,'SP SC'!$3:$3,0))</f>
        <v>0</v>
      </c>
      <c r="Z45" s="136">
        <f>+INDEX('SP SC'!$A$1:$P$134,MATCH($A45,'SP SC'!$A:$A,0),MATCH(Z$3,'SP SC'!$3:$3,0))</f>
        <v>0</v>
      </c>
      <c r="AA45" s="136">
        <f>+INDEX('SP SC'!$A$1:$P$134,MATCH($A45,'SP SC'!$A:$A,0),MATCH(AA$3,'SP SC'!$3:$3,0))</f>
        <v>0</v>
      </c>
      <c r="AB45" s="136">
        <f>+INDEX('SP SC'!$A$1:$P$134,MATCH($A45,'SP SC'!$A:$A,0),MATCH(AB$3,'SP SC'!$3:$3,0))</f>
        <v>0</v>
      </c>
      <c r="AC45" s="136">
        <f>+INDEX('SP SC'!$A$1:$P$134,MATCH($A45,'SP SC'!$A:$A,0),MATCH(AC$3,'SP SC'!$3:$3,0))</f>
        <v>0</v>
      </c>
      <c r="AD45" s="136">
        <f>+INDEX('SP SC'!$A$1:$P$134,MATCH($A45,'SP SC'!$A:$A,0),MATCH(AD$3,'SP SC'!$3:$3,0))</f>
        <v>0</v>
      </c>
      <c r="AE45" s="86">
        <f t="shared" ref="AE45:AE50" si="29">+SUM(T45:AD45)</f>
        <v>0</v>
      </c>
      <c r="AF45" s="136">
        <f>+INDEX('SP FOC'!$A$1:$P$134,MATCH($A45,'SP FOC'!$A:$A,0),MATCH(AF$3,'SP FOC'!$3:$3,0))</f>
        <v>0</v>
      </c>
      <c r="AG45" s="136">
        <f>+INDEX('SP FOC'!$A$1:$P$134,MATCH($A45,'SP FOC'!$A:$A,0),MATCH(AG$3,'SP FOC'!$3:$3,0))</f>
        <v>0</v>
      </c>
      <c r="AH45" s="136">
        <f>+INDEX('SP FOC'!$A$1:$P$134,MATCH($A45,'SP FOC'!$A:$A,0),MATCH(AH$3,'SP FOC'!$3:$3,0))</f>
        <v>0</v>
      </c>
      <c r="AI45" s="184">
        <f t="shared" si="26"/>
        <v>0</v>
      </c>
      <c r="AJ45" s="209">
        <f>ROUND(+SUMIF(BdV_2022!$L:$L,A45&amp;$AJ$3,BdV_2022!$E:$E),2)</f>
        <v>0</v>
      </c>
      <c r="AK45" s="189">
        <f t="shared" si="5"/>
        <v>16941.22</v>
      </c>
      <c r="AL45" s="23"/>
      <c r="AM45" s="197">
        <v>16941</v>
      </c>
      <c r="AN45" s="198">
        <f t="shared" si="9"/>
        <v>-0.22000000000116415</v>
      </c>
      <c r="AO45" s="234"/>
    </row>
    <row r="46" spans="1:41" ht="11.25" x14ac:dyDescent="0.2">
      <c r="A46" s="41" t="s">
        <v>140</v>
      </c>
      <c r="B46" s="42" t="s">
        <v>9</v>
      </c>
      <c r="C46" s="142" t="s">
        <v>54</v>
      </c>
      <c r="D46" s="136">
        <f>+INDEX('SP ATT'!$A$1:$BK$135,MATCH($A46,'SP ATT'!$A:$A,0),MATCH(D$3,'SP ATT'!$3:$3,0))</f>
        <v>0</v>
      </c>
      <c r="E46" s="136">
        <f>+INDEX('SP ATT'!$A$1:$BK$135,MATCH($A46,'SP ATT'!$A:$A,0),MATCH(E$3,'SP ATT'!$3:$3,0))</f>
        <v>0</v>
      </c>
      <c r="F46" s="136">
        <f>+INDEX('SP ATT'!$A$1:$BK$135,MATCH($A46,'SP ATT'!$A:$A,0),MATCH(F$3,'SP ATT'!$3:$3,0))</f>
        <v>0</v>
      </c>
      <c r="G46" s="136">
        <f>+INDEX('SP ATT'!$A$1:$BK$135,MATCH($A46,'SP ATT'!$A:$A,0),MATCH(G$3,'SP ATT'!$3:$3,0))</f>
        <v>0</v>
      </c>
      <c r="H46" s="136">
        <f>+INDEX('SP ATT'!$A$1:$BK$135,MATCH($A46,'SP ATT'!$A:$A,0),MATCH(H$3,'SP ATT'!$3:$3,0))</f>
        <v>0</v>
      </c>
      <c r="I46" s="136">
        <f>+INDEX('SP ATT'!$A$1:$BK$135,MATCH($A46,'SP ATT'!$A:$A,0),MATCH(I$3,'SP ATT'!$3:$3,0))</f>
        <v>0</v>
      </c>
      <c r="J46" s="136">
        <f>+INDEX('SP ATT'!$A$1:$BK$135,MATCH($A46,'SP ATT'!$A:$A,0),MATCH(J$3,'SP ATT'!$3:$3,0))</f>
        <v>0</v>
      </c>
      <c r="K46" s="136">
        <f>+INDEX('SP ATT'!$A$1:$BK$135,MATCH($A46,'SP ATT'!$A:$A,0),MATCH(K$3,'SP ATT'!$3:$3,0))</f>
        <v>0</v>
      </c>
      <c r="L46" s="136">
        <f>+INDEX('SP ATT'!$A$1:$BK$135,MATCH($A46,'SP ATT'!$A:$A,0),MATCH(L$3,'SP ATT'!$3:$3,0))</f>
        <v>0</v>
      </c>
      <c r="M46" s="136">
        <f>+INDEX('SP ATT'!$A$1:$BK$135,MATCH($A46,'SP ATT'!$A:$A,0),MATCH(M$3,'SP ATT'!$3:$3,0))</f>
        <v>0</v>
      </c>
      <c r="N46" s="136">
        <f>+INDEX('SP ATT'!$A$1:$BK$135,MATCH($A46,'SP ATT'!$A:$A,0),MATCH(N$3,'SP ATT'!$3:$3,0))</f>
        <v>0</v>
      </c>
      <c r="O46" s="136">
        <f>+INDEX('SP ATT'!$A$1:$BK$135,MATCH($A46,'SP ATT'!$A:$A,0),MATCH(O$3,'SP ATT'!$3:$3,0))</f>
        <v>0</v>
      </c>
      <c r="P46" s="136">
        <f>+INDEX('SP ATT'!$A$1:$BK$135,MATCH($A46,'SP ATT'!$A:$A,0),MATCH(P$3,'SP ATT'!$3:$3,0))</f>
        <v>0</v>
      </c>
      <c r="Q46" s="136">
        <f>+INDEX('SP ATT'!$A$1:$BK$135,MATCH($A46,'SP ATT'!$A:$A,0),MATCH(Q$3,'SP ATT'!$3:$3,0))</f>
        <v>0</v>
      </c>
      <c r="R46" s="136">
        <f>+INDEX('SP ATT'!$A$1:$BK$135,MATCH($A46,'SP ATT'!$A:$A,0),MATCH(R$3,'SP ATT'!$3:$3,0))</f>
        <v>0</v>
      </c>
      <c r="S46" s="86">
        <f t="shared" si="24"/>
        <v>0</v>
      </c>
      <c r="T46" s="136">
        <f>+INDEX('SP SC'!$A$1:$P$134,MATCH($A46,'SP SC'!$A:$A,0),MATCH(T$3,'SP SC'!$3:$3,0))</f>
        <v>0</v>
      </c>
      <c r="U46" s="136">
        <f>+INDEX('SP SC'!$A$1:$P$134,MATCH($A46,'SP SC'!$A:$A,0),MATCH(U$3,'SP SC'!$3:$3,0))</f>
        <v>0</v>
      </c>
      <c r="V46" s="136">
        <f>+INDEX('SP SC'!$A$1:$P$134,MATCH($A46,'SP SC'!$A:$A,0),MATCH(V$3,'SP SC'!$3:$3,0))</f>
        <v>0</v>
      </c>
      <c r="W46" s="136">
        <f>+INDEX('SP SC'!$A$1:$P$134,MATCH($A46,'SP SC'!$A:$A,0),MATCH(W$3,'SP SC'!$3:$3,0))</f>
        <v>0</v>
      </c>
      <c r="X46" s="136">
        <f>+INDEX('SP SC'!$A$1:$P$134,MATCH($A46,'SP SC'!$A:$A,0),MATCH(X$3,'SP SC'!$3:$3,0))</f>
        <v>0</v>
      </c>
      <c r="Y46" s="136">
        <f>+INDEX('SP SC'!$A$1:$P$134,MATCH($A46,'SP SC'!$A:$A,0),MATCH(Y$3,'SP SC'!$3:$3,0))</f>
        <v>0</v>
      </c>
      <c r="Z46" s="136">
        <f>+INDEX('SP SC'!$A$1:$P$134,MATCH($A46,'SP SC'!$A:$A,0),MATCH(Z$3,'SP SC'!$3:$3,0))</f>
        <v>0</v>
      </c>
      <c r="AA46" s="136">
        <f>+INDEX('SP SC'!$A$1:$P$134,MATCH($A46,'SP SC'!$A:$A,0),MATCH(AA$3,'SP SC'!$3:$3,0))</f>
        <v>0</v>
      </c>
      <c r="AB46" s="136">
        <f>+INDEX('SP SC'!$A$1:$P$134,MATCH($A46,'SP SC'!$A:$A,0),MATCH(AB$3,'SP SC'!$3:$3,0))</f>
        <v>0</v>
      </c>
      <c r="AC46" s="136">
        <f>+INDEX('SP SC'!$A$1:$P$134,MATCH($A46,'SP SC'!$A:$A,0),MATCH(AC$3,'SP SC'!$3:$3,0))</f>
        <v>0</v>
      </c>
      <c r="AD46" s="136">
        <f>+INDEX('SP SC'!$A$1:$P$134,MATCH($A46,'SP SC'!$A:$A,0),MATCH(AD$3,'SP SC'!$3:$3,0))</f>
        <v>0</v>
      </c>
      <c r="AE46" s="86">
        <f t="shared" si="29"/>
        <v>0</v>
      </c>
      <c r="AF46" s="136">
        <f>+INDEX('SP FOC'!$A$1:$P$134,MATCH($A46,'SP FOC'!$A:$A,0),MATCH(AF$3,'SP FOC'!$3:$3,0))</f>
        <v>0</v>
      </c>
      <c r="AG46" s="136">
        <f>+INDEX('SP FOC'!$A$1:$P$134,MATCH($A46,'SP FOC'!$A:$A,0),MATCH(AG$3,'SP FOC'!$3:$3,0))</f>
        <v>0</v>
      </c>
      <c r="AH46" s="136">
        <f>+INDEX('SP FOC'!$A$1:$P$134,MATCH($A46,'SP FOC'!$A:$A,0),MATCH(AH$3,'SP FOC'!$3:$3,0))</f>
        <v>0</v>
      </c>
      <c r="AI46" s="184">
        <f t="shared" si="26"/>
        <v>0</v>
      </c>
      <c r="AJ46" s="209">
        <f>ROUND(+SUMIF(BdV_2022!$L:$L,A46&amp;$AJ$3,BdV_2022!$E:$E),2)</f>
        <v>0</v>
      </c>
      <c r="AK46" s="189">
        <f t="shared" si="5"/>
        <v>0</v>
      </c>
      <c r="AL46" s="23"/>
      <c r="AM46" s="197">
        <v>0</v>
      </c>
      <c r="AN46" s="198">
        <f t="shared" si="9"/>
        <v>0</v>
      </c>
      <c r="AO46" s="234"/>
    </row>
    <row r="47" spans="1:41" ht="11.25" x14ac:dyDescent="0.2">
      <c r="A47" s="41" t="s">
        <v>141</v>
      </c>
      <c r="B47" s="42" t="s">
        <v>10</v>
      </c>
      <c r="C47" s="142" t="s">
        <v>55</v>
      </c>
      <c r="D47" s="136">
        <f>+INDEX('SP ATT'!$A$1:$BK$135,MATCH($A47,'SP ATT'!$A:$A,0),MATCH(D$3,'SP ATT'!$3:$3,0))</f>
        <v>0</v>
      </c>
      <c r="E47" s="136">
        <f>+INDEX('SP ATT'!$A$1:$BK$135,MATCH($A47,'SP ATT'!$A:$A,0),MATCH(E$3,'SP ATT'!$3:$3,0))</f>
        <v>0</v>
      </c>
      <c r="F47" s="136">
        <f>+INDEX('SP ATT'!$A$1:$BK$135,MATCH($A47,'SP ATT'!$A:$A,0),MATCH(F$3,'SP ATT'!$3:$3,0))</f>
        <v>0</v>
      </c>
      <c r="G47" s="136">
        <f>+INDEX('SP ATT'!$A$1:$BK$135,MATCH($A47,'SP ATT'!$A:$A,0),MATCH(G$3,'SP ATT'!$3:$3,0))</f>
        <v>0</v>
      </c>
      <c r="H47" s="136">
        <f>+INDEX('SP ATT'!$A$1:$BK$135,MATCH($A47,'SP ATT'!$A:$A,0),MATCH(H$3,'SP ATT'!$3:$3,0))</f>
        <v>0</v>
      </c>
      <c r="I47" s="136">
        <f>+INDEX('SP ATT'!$A$1:$BK$135,MATCH($A47,'SP ATT'!$A:$A,0),MATCH(I$3,'SP ATT'!$3:$3,0))</f>
        <v>0</v>
      </c>
      <c r="J47" s="136">
        <f>+INDEX('SP ATT'!$A$1:$BK$135,MATCH($A47,'SP ATT'!$A:$A,0),MATCH(J$3,'SP ATT'!$3:$3,0))</f>
        <v>0</v>
      </c>
      <c r="K47" s="136">
        <f>+INDEX('SP ATT'!$A$1:$BK$135,MATCH($A47,'SP ATT'!$A:$A,0),MATCH(K$3,'SP ATT'!$3:$3,0))</f>
        <v>0</v>
      </c>
      <c r="L47" s="136">
        <f>+INDEX('SP ATT'!$A$1:$BK$135,MATCH($A47,'SP ATT'!$A:$A,0),MATCH(L$3,'SP ATT'!$3:$3,0))</f>
        <v>0</v>
      </c>
      <c r="M47" s="136">
        <f>+INDEX('SP ATT'!$A$1:$BK$135,MATCH($A47,'SP ATT'!$A:$A,0),MATCH(M$3,'SP ATT'!$3:$3,0))</f>
        <v>0</v>
      </c>
      <c r="N47" s="136">
        <f>+INDEX('SP ATT'!$A$1:$BK$135,MATCH($A47,'SP ATT'!$A:$A,0),MATCH(N$3,'SP ATT'!$3:$3,0))</f>
        <v>0</v>
      </c>
      <c r="O47" s="136">
        <f>+INDEX('SP ATT'!$A$1:$BK$135,MATCH($A47,'SP ATT'!$A:$A,0),MATCH(O$3,'SP ATT'!$3:$3,0))</f>
        <v>0</v>
      </c>
      <c r="P47" s="136">
        <f>+INDEX('SP ATT'!$A$1:$BK$135,MATCH($A47,'SP ATT'!$A:$A,0),MATCH(P$3,'SP ATT'!$3:$3,0))</f>
        <v>0</v>
      </c>
      <c r="Q47" s="136">
        <f>+INDEX('SP ATT'!$A$1:$BK$135,MATCH($A47,'SP ATT'!$A:$A,0),MATCH(Q$3,'SP ATT'!$3:$3,0))</f>
        <v>0</v>
      </c>
      <c r="R47" s="136">
        <f>+INDEX('SP ATT'!$A$1:$BK$135,MATCH($A47,'SP ATT'!$A:$A,0),MATCH(R$3,'SP ATT'!$3:$3,0))</f>
        <v>0</v>
      </c>
      <c r="S47" s="86">
        <f t="shared" si="24"/>
        <v>0</v>
      </c>
      <c r="T47" s="136">
        <f>+INDEX('SP SC'!$A$1:$P$134,MATCH($A47,'SP SC'!$A:$A,0),MATCH(T$3,'SP SC'!$3:$3,0))</f>
        <v>0</v>
      </c>
      <c r="U47" s="136">
        <f>+INDEX('SP SC'!$A$1:$P$134,MATCH($A47,'SP SC'!$A:$A,0),MATCH(U$3,'SP SC'!$3:$3,0))</f>
        <v>0</v>
      </c>
      <c r="V47" s="136">
        <f>+INDEX('SP SC'!$A$1:$P$134,MATCH($A47,'SP SC'!$A:$A,0),MATCH(V$3,'SP SC'!$3:$3,0))</f>
        <v>0</v>
      </c>
      <c r="W47" s="136">
        <f>+INDEX('SP SC'!$A$1:$P$134,MATCH($A47,'SP SC'!$A:$A,0),MATCH(W$3,'SP SC'!$3:$3,0))</f>
        <v>0</v>
      </c>
      <c r="X47" s="136">
        <f>+INDEX('SP SC'!$A$1:$P$134,MATCH($A47,'SP SC'!$A:$A,0),MATCH(X$3,'SP SC'!$3:$3,0))</f>
        <v>0</v>
      </c>
      <c r="Y47" s="136">
        <f>+INDEX('SP SC'!$A$1:$P$134,MATCH($A47,'SP SC'!$A:$A,0),MATCH(Y$3,'SP SC'!$3:$3,0))</f>
        <v>0</v>
      </c>
      <c r="Z47" s="136">
        <f>+INDEX('SP SC'!$A$1:$P$134,MATCH($A47,'SP SC'!$A:$A,0),MATCH(Z$3,'SP SC'!$3:$3,0))</f>
        <v>0</v>
      </c>
      <c r="AA47" s="136">
        <f>+INDEX('SP SC'!$A$1:$P$134,MATCH($A47,'SP SC'!$A:$A,0),MATCH(AA$3,'SP SC'!$3:$3,0))</f>
        <v>0</v>
      </c>
      <c r="AB47" s="136">
        <f>+INDEX('SP SC'!$A$1:$P$134,MATCH($A47,'SP SC'!$A:$A,0),MATCH(AB$3,'SP SC'!$3:$3,0))</f>
        <v>0</v>
      </c>
      <c r="AC47" s="136">
        <f>+INDEX('SP SC'!$A$1:$P$134,MATCH($A47,'SP SC'!$A:$A,0),MATCH(AC$3,'SP SC'!$3:$3,0))</f>
        <v>0</v>
      </c>
      <c r="AD47" s="136">
        <f>+INDEX('SP SC'!$A$1:$P$134,MATCH($A47,'SP SC'!$A:$A,0),MATCH(AD$3,'SP SC'!$3:$3,0))</f>
        <v>0</v>
      </c>
      <c r="AE47" s="86">
        <f t="shared" si="29"/>
        <v>0</v>
      </c>
      <c r="AF47" s="136">
        <f>+INDEX('SP FOC'!$A$1:$P$134,MATCH($A47,'SP FOC'!$A:$A,0),MATCH(AF$3,'SP FOC'!$3:$3,0))</f>
        <v>0</v>
      </c>
      <c r="AG47" s="136">
        <f>+INDEX('SP FOC'!$A$1:$P$134,MATCH($A47,'SP FOC'!$A:$A,0),MATCH(AG$3,'SP FOC'!$3:$3,0))</f>
        <v>0</v>
      </c>
      <c r="AH47" s="136">
        <f>+INDEX('SP FOC'!$A$1:$P$134,MATCH($A47,'SP FOC'!$A:$A,0),MATCH(AH$3,'SP FOC'!$3:$3,0))</f>
        <v>0</v>
      </c>
      <c r="AI47" s="184">
        <f t="shared" si="26"/>
        <v>0</v>
      </c>
      <c r="AJ47" s="209">
        <f>ROUND(+SUMIF(BdV_2022!$L:$L,A47&amp;$AJ$3,BdV_2022!$E:$E),2)</f>
        <v>0</v>
      </c>
      <c r="AK47" s="189">
        <f t="shared" si="5"/>
        <v>0</v>
      </c>
      <c r="AL47" s="23"/>
      <c r="AM47" s="197">
        <v>0</v>
      </c>
      <c r="AN47" s="198">
        <f t="shared" si="9"/>
        <v>0</v>
      </c>
      <c r="AO47" s="234"/>
    </row>
    <row r="48" spans="1:41" ht="11.25" x14ac:dyDescent="0.2">
      <c r="A48" s="41" t="s">
        <v>142</v>
      </c>
      <c r="B48" s="42" t="s">
        <v>11</v>
      </c>
      <c r="C48" s="142" t="s">
        <v>56</v>
      </c>
      <c r="D48" s="136">
        <f>+INDEX('SP ATT'!$A$1:$BK$135,MATCH($A48,'SP ATT'!$A:$A,0),MATCH(D$3,'SP ATT'!$3:$3,0))</f>
        <v>0</v>
      </c>
      <c r="E48" s="136">
        <f>+INDEX('SP ATT'!$A$1:$BK$135,MATCH($A48,'SP ATT'!$A:$A,0),MATCH(E$3,'SP ATT'!$3:$3,0))</f>
        <v>0</v>
      </c>
      <c r="F48" s="136">
        <f>+INDEX('SP ATT'!$A$1:$BK$135,MATCH($A48,'SP ATT'!$A:$A,0),MATCH(F$3,'SP ATT'!$3:$3,0))</f>
        <v>0</v>
      </c>
      <c r="G48" s="136">
        <f>+INDEX('SP ATT'!$A$1:$BK$135,MATCH($A48,'SP ATT'!$A:$A,0),MATCH(G$3,'SP ATT'!$3:$3,0))</f>
        <v>0</v>
      </c>
      <c r="H48" s="136">
        <f>+INDEX('SP ATT'!$A$1:$BK$135,MATCH($A48,'SP ATT'!$A:$A,0),MATCH(H$3,'SP ATT'!$3:$3,0))</f>
        <v>0</v>
      </c>
      <c r="I48" s="136">
        <f>+INDEX('SP ATT'!$A$1:$BK$135,MATCH($A48,'SP ATT'!$A:$A,0),MATCH(I$3,'SP ATT'!$3:$3,0))</f>
        <v>0</v>
      </c>
      <c r="J48" s="136">
        <f>+INDEX('SP ATT'!$A$1:$BK$135,MATCH($A48,'SP ATT'!$A:$A,0),MATCH(J$3,'SP ATT'!$3:$3,0))</f>
        <v>0</v>
      </c>
      <c r="K48" s="136">
        <f>+INDEX('SP ATT'!$A$1:$BK$135,MATCH($A48,'SP ATT'!$A:$A,0),MATCH(K$3,'SP ATT'!$3:$3,0))</f>
        <v>0</v>
      </c>
      <c r="L48" s="136">
        <f>+INDEX('SP ATT'!$A$1:$BK$135,MATCH($A48,'SP ATT'!$A:$A,0),MATCH(L$3,'SP ATT'!$3:$3,0))</f>
        <v>0</v>
      </c>
      <c r="M48" s="136">
        <f>+INDEX('SP ATT'!$A$1:$BK$135,MATCH($A48,'SP ATT'!$A:$A,0),MATCH(M$3,'SP ATT'!$3:$3,0))</f>
        <v>0</v>
      </c>
      <c r="N48" s="136">
        <f>+INDEX('SP ATT'!$A$1:$BK$135,MATCH($A48,'SP ATT'!$A:$A,0),MATCH(N$3,'SP ATT'!$3:$3,0))</f>
        <v>0</v>
      </c>
      <c r="O48" s="136">
        <f>+INDEX('SP ATT'!$A$1:$BK$135,MATCH($A48,'SP ATT'!$A:$A,0),MATCH(O$3,'SP ATT'!$3:$3,0))</f>
        <v>0</v>
      </c>
      <c r="P48" s="136">
        <f>+INDEX('SP ATT'!$A$1:$BK$135,MATCH($A48,'SP ATT'!$A:$A,0),MATCH(P$3,'SP ATT'!$3:$3,0))</f>
        <v>0</v>
      </c>
      <c r="Q48" s="136">
        <f>+INDEX('SP ATT'!$A$1:$BK$135,MATCH($A48,'SP ATT'!$A:$A,0),MATCH(Q$3,'SP ATT'!$3:$3,0))</f>
        <v>0</v>
      </c>
      <c r="R48" s="136">
        <f>+INDEX('SP ATT'!$A$1:$BK$135,MATCH($A48,'SP ATT'!$A:$A,0),MATCH(R$3,'SP ATT'!$3:$3,0))</f>
        <v>0</v>
      </c>
      <c r="S48" s="86">
        <f t="shared" si="24"/>
        <v>0</v>
      </c>
      <c r="T48" s="136">
        <f>+INDEX('SP SC'!$A$1:$P$134,MATCH($A48,'SP SC'!$A:$A,0),MATCH(T$3,'SP SC'!$3:$3,0))</f>
        <v>0</v>
      </c>
      <c r="U48" s="136">
        <f>+INDEX('SP SC'!$A$1:$P$134,MATCH($A48,'SP SC'!$A:$A,0),MATCH(U$3,'SP SC'!$3:$3,0))</f>
        <v>0</v>
      </c>
      <c r="V48" s="136">
        <f>+INDEX('SP SC'!$A$1:$P$134,MATCH($A48,'SP SC'!$A:$A,0),MATCH(V$3,'SP SC'!$3:$3,0))</f>
        <v>0</v>
      </c>
      <c r="W48" s="136">
        <f>+INDEX('SP SC'!$A$1:$P$134,MATCH($A48,'SP SC'!$A:$A,0),MATCH(W$3,'SP SC'!$3:$3,0))</f>
        <v>0</v>
      </c>
      <c r="X48" s="136">
        <f>+INDEX('SP SC'!$A$1:$P$134,MATCH($A48,'SP SC'!$A:$A,0),MATCH(X$3,'SP SC'!$3:$3,0))</f>
        <v>0</v>
      </c>
      <c r="Y48" s="136">
        <f>+INDEX('SP SC'!$A$1:$P$134,MATCH($A48,'SP SC'!$A:$A,0),MATCH(Y$3,'SP SC'!$3:$3,0))</f>
        <v>0</v>
      </c>
      <c r="Z48" s="136">
        <f>+INDEX('SP SC'!$A$1:$P$134,MATCH($A48,'SP SC'!$A:$A,0),MATCH(Z$3,'SP SC'!$3:$3,0))</f>
        <v>0</v>
      </c>
      <c r="AA48" s="136">
        <f>+INDEX('SP SC'!$A$1:$P$134,MATCH($A48,'SP SC'!$A:$A,0),MATCH(AA$3,'SP SC'!$3:$3,0))</f>
        <v>0</v>
      </c>
      <c r="AB48" s="136">
        <f>+INDEX('SP SC'!$A$1:$P$134,MATCH($A48,'SP SC'!$A:$A,0),MATCH(AB$3,'SP SC'!$3:$3,0))</f>
        <v>0</v>
      </c>
      <c r="AC48" s="136">
        <f>+INDEX('SP SC'!$A$1:$P$134,MATCH($A48,'SP SC'!$A:$A,0),MATCH(AC$3,'SP SC'!$3:$3,0))</f>
        <v>0</v>
      </c>
      <c r="AD48" s="136">
        <f>+INDEX('SP SC'!$A$1:$P$134,MATCH($A48,'SP SC'!$A:$A,0),MATCH(AD$3,'SP SC'!$3:$3,0))</f>
        <v>0</v>
      </c>
      <c r="AE48" s="86">
        <f t="shared" si="29"/>
        <v>0</v>
      </c>
      <c r="AF48" s="136">
        <f>+INDEX('SP FOC'!$A$1:$P$134,MATCH($A48,'SP FOC'!$A:$A,0),MATCH(AF$3,'SP FOC'!$3:$3,0))</f>
        <v>0</v>
      </c>
      <c r="AG48" s="136">
        <f>+INDEX('SP FOC'!$A$1:$P$134,MATCH($A48,'SP FOC'!$A:$A,0),MATCH(AG$3,'SP FOC'!$3:$3,0))</f>
        <v>0</v>
      </c>
      <c r="AH48" s="136">
        <f>+INDEX('SP FOC'!$A$1:$P$134,MATCH($A48,'SP FOC'!$A:$A,0),MATCH(AH$3,'SP FOC'!$3:$3,0))</f>
        <v>0</v>
      </c>
      <c r="AI48" s="184">
        <f t="shared" si="26"/>
        <v>0</v>
      </c>
      <c r="AJ48" s="209">
        <f>ROUND(+SUMIF(BdV_2022!$L:$L,A48&amp;$AJ$3,BdV_2022!$E:$E),2)</f>
        <v>0</v>
      </c>
      <c r="AK48" s="189">
        <f t="shared" si="5"/>
        <v>0</v>
      </c>
      <c r="AL48" s="23"/>
      <c r="AM48" s="197">
        <v>0</v>
      </c>
      <c r="AN48" s="198">
        <f t="shared" si="9"/>
        <v>0</v>
      </c>
      <c r="AO48" s="234"/>
    </row>
    <row r="49" spans="1:41" ht="11.25" x14ac:dyDescent="0.2">
      <c r="A49" s="41" t="s">
        <v>143</v>
      </c>
      <c r="B49" s="42" t="s">
        <v>12</v>
      </c>
      <c r="C49" s="142" t="s">
        <v>57</v>
      </c>
      <c r="D49" s="136">
        <f>+INDEX('SP ATT'!$A$1:$BK$135,MATCH($A49,'SP ATT'!$A:$A,0),MATCH(D$3,'SP ATT'!$3:$3,0))</f>
        <v>0</v>
      </c>
      <c r="E49" s="136">
        <f>+INDEX('SP ATT'!$A$1:$BK$135,MATCH($A49,'SP ATT'!$A:$A,0),MATCH(E$3,'SP ATT'!$3:$3,0))</f>
        <v>0</v>
      </c>
      <c r="F49" s="136">
        <f>+INDEX('SP ATT'!$A$1:$BK$135,MATCH($A49,'SP ATT'!$A:$A,0),MATCH(F$3,'SP ATT'!$3:$3,0))</f>
        <v>0</v>
      </c>
      <c r="G49" s="136">
        <f>+INDEX('SP ATT'!$A$1:$BK$135,MATCH($A49,'SP ATT'!$A:$A,0),MATCH(G$3,'SP ATT'!$3:$3,0))</f>
        <v>0</v>
      </c>
      <c r="H49" s="136">
        <f>+INDEX('SP ATT'!$A$1:$BK$135,MATCH($A49,'SP ATT'!$A:$A,0),MATCH(H$3,'SP ATT'!$3:$3,0))</f>
        <v>0</v>
      </c>
      <c r="I49" s="136">
        <f>+INDEX('SP ATT'!$A$1:$BK$135,MATCH($A49,'SP ATT'!$A:$A,0),MATCH(I$3,'SP ATT'!$3:$3,0))</f>
        <v>0</v>
      </c>
      <c r="J49" s="136">
        <f>+INDEX('SP ATT'!$A$1:$BK$135,MATCH($A49,'SP ATT'!$A:$A,0),MATCH(J$3,'SP ATT'!$3:$3,0))</f>
        <v>0</v>
      </c>
      <c r="K49" s="136">
        <f>+INDEX('SP ATT'!$A$1:$BK$135,MATCH($A49,'SP ATT'!$A:$A,0),MATCH(K$3,'SP ATT'!$3:$3,0))</f>
        <v>0</v>
      </c>
      <c r="L49" s="136">
        <f>+INDEX('SP ATT'!$A$1:$BK$135,MATCH($A49,'SP ATT'!$A:$A,0),MATCH(L$3,'SP ATT'!$3:$3,0))</f>
        <v>0</v>
      </c>
      <c r="M49" s="136">
        <f>+INDEX('SP ATT'!$A$1:$BK$135,MATCH($A49,'SP ATT'!$A:$A,0),MATCH(M$3,'SP ATT'!$3:$3,0))</f>
        <v>0</v>
      </c>
      <c r="N49" s="136">
        <f>+INDEX('SP ATT'!$A$1:$BK$135,MATCH($A49,'SP ATT'!$A:$A,0),MATCH(N$3,'SP ATT'!$3:$3,0))</f>
        <v>0</v>
      </c>
      <c r="O49" s="136">
        <f>+INDEX('SP ATT'!$A$1:$BK$135,MATCH($A49,'SP ATT'!$A:$A,0),MATCH(O$3,'SP ATT'!$3:$3,0))</f>
        <v>0</v>
      </c>
      <c r="P49" s="136">
        <f>+INDEX('SP ATT'!$A$1:$BK$135,MATCH($A49,'SP ATT'!$A:$A,0),MATCH(P$3,'SP ATT'!$3:$3,0))</f>
        <v>0</v>
      </c>
      <c r="Q49" s="136">
        <f>+INDEX('SP ATT'!$A$1:$BK$135,MATCH($A49,'SP ATT'!$A:$A,0),MATCH(Q$3,'SP ATT'!$3:$3,0))</f>
        <v>0</v>
      </c>
      <c r="R49" s="136">
        <f>+INDEX('SP ATT'!$A$1:$BK$135,MATCH($A49,'SP ATT'!$A:$A,0),MATCH(R$3,'SP ATT'!$3:$3,0))</f>
        <v>0</v>
      </c>
      <c r="S49" s="86">
        <f t="shared" si="24"/>
        <v>0</v>
      </c>
      <c r="T49" s="136">
        <f>+INDEX('SP SC'!$A$1:$P$134,MATCH($A49,'SP SC'!$A:$A,0),MATCH(T$3,'SP SC'!$3:$3,0))</f>
        <v>0</v>
      </c>
      <c r="U49" s="136">
        <f>+INDEX('SP SC'!$A$1:$P$134,MATCH($A49,'SP SC'!$A:$A,0),MATCH(U$3,'SP SC'!$3:$3,0))</f>
        <v>0</v>
      </c>
      <c r="V49" s="136">
        <f>+INDEX('SP SC'!$A$1:$P$134,MATCH($A49,'SP SC'!$A:$A,0),MATCH(V$3,'SP SC'!$3:$3,0))</f>
        <v>0</v>
      </c>
      <c r="W49" s="136">
        <f>+INDEX('SP SC'!$A$1:$P$134,MATCH($A49,'SP SC'!$A:$A,0),MATCH(W$3,'SP SC'!$3:$3,0))</f>
        <v>0</v>
      </c>
      <c r="X49" s="136">
        <f>+INDEX('SP SC'!$A$1:$P$134,MATCH($A49,'SP SC'!$A:$A,0),MATCH(X$3,'SP SC'!$3:$3,0))</f>
        <v>0</v>
      </c>
      <c r="Y49" s="136">
        <f>+INDEX('SP SC'!$A$1:$P$134,MATCH($A49,'SP SC'!$A:$A,0),MATCH(Y$3,'SP SC'!$3:$3,0))</f>
        <v>0</v>
      </c>
      <c r="Z49" s="136">
        <f>+INDEX('SP SC'!$A$1:$P$134,MATCH($A49,'SP SC'!$A:$A,0),MATCH(Z$3,'SP SC'!$3:$3,0))</f>
        <v>0</v>
      </c>
      <c r="AA49" s="136">
        <f>+INDEX('SP SC'!$A$1:$P$134,MATCH($A49,'SP SC'!$A:$A,0),MATCH(AA$3,'SP SC'!$3:$3,0))</f>
        <v>0</v>
      </c>
      <c r="AB49" s="136">
        <f>+INDEX('SP SC'!$A$1:$P$134,MATCH($A49,'SP SC'!$A:$A,0),MATCH(AB$3,'SP SC'!$3:$3,0))</f>
        <v>0</v>
      </c>
      <c r="AC49" s="136">
        <f>+INDEX('SP SC'!$A$1:$P$134,MATCH($A49,'SP SC'!$A:$A,0),MATCH(AC$3,'SP SC'!$3:$3,0))</f>
        <v>0</v>
      </c>
      <c r="AD49" s="136">
        <f>+INDEX('SP SC'!$A$1:$P$134,MATCH($A49,'SP SC'!$A:$A,0),MATCH(AD$3,'SP SC'!$3:$3,0))</f>
        <v>0</v>
      </c>
      <c r="AE49" s="86">
        <f t="shared" si="29"/>
        <v>0</v>
      </c>
      <c r="AF49" s="136">
        <f>+INDEX('SP FOC'!$A$1:$P$134,MATCH($A49,'SP FOC'!$A:$A,0),MATCH(AF$3,'SP FOC'!$3:$3,0))</f>
        <v>0</v>
      </c>
      <c r="AG49" s="136">
        <f>+INDEX('SP FOC'!$A$1:$P$134,MATCH($A49,'SP FOC'!$A:$A,0),MATCH(AG$3,'SP FOC'!$3:$3,0))</f>
        <v>0</v>
      </c>
      <c r="AH49" s="136">
        <f>+INDEX('SP FOC'!$A$1:$P$134,MATCH($A49,'SP FOC'!$A:$A,0),MATCH(AH$3,'SP FOC'!$3:$3,0))</f>
        <v>0</v>
      </c>
      <c r="AI49" s="184">
        <f t="shared" si="26"/>
        <v>0</v>
      </c>
      <c r="AJ49" s="209">
        <f>ROUND(+SUMIF(BdV_2022!$L:$L,A49&amp;$AJ$3,BdV_2022!$E:$E),2)</f>
        <v>0</v>
      </c>
      <c r="AK49" s="189">
        <f t="shared" si="5"/>
        <v>0</v>
      </c>
      <c r="AL49" s="23"/>
      <c r="AM49" s="197">
        <v>0</v>
      </c>
      <c r="AN49" s="198">
        <f t="shared" si="9"/>
        <v>0</v>
      </c>
      <c r="AO49" s="234"/>
    </row>
    <row r="50" spans="1:41" ht="21" x14ac:dyDescent="0.2">
      <c r="A50" s="41" t="s">
        <v>144</v>
      </c>
      <c r="B50" s="53" t="s">
        <v>15</v>
      </c>
      <c r="C50" s="142" t="s">
        <v>92</v>
      </c>
      <c r="D50" s="112">
        <f>+SUM(D51:D58)</f>
        <v>5335264.41</v>
      </c>
      <c r="E50" s="112">
        <f t="shared" ref="E50:U50" si="30">+SUM(E51:E58)</f>
        <v>0</v>
      </c>
      <c r="F50" s="112">
        <f t="shared" si="30"/>
        <v>0</v>
      </c>
      <c r="G50" s="112">
        <f t="shared" si="30"/>
        <v>0</v>
      </c>
      <c r="H50" s="112">
        <f t="shared" si="30"/>
        <v>0</v>
      </c>
      <c r="I50" s="112">
        <f t="shared" si="30"/>
        <v>0</v>
      </c>
      <c r="J50" s="112">
        <f t="shared" si="30"/>
        <v>0</v>
      </c>
      <c r="K50" s="112">
        <f t="shared" si="30"/>
        <v>0</v>
      </c>
      <c r="L50" s="112">
        <f t="shared" si="30"/>
        <v>0</v>
      </c>
      <c r="M50" s="112">
        <f t="shared" si="30"/>
        <v>0</v>
      </c>
      <c r="N50" s="112">
        <f t="shared" si="30"/>
        <v>0</v>
      </c>
      <c r="O50" s="112">
        <f t="shared" si="30"/>
        <v>0</v>
      </c>
      <c r="P50" s="112">
        <f t="shared" si="30"/>
        <v>0</v>
      </c>
      <c r="Q50" s="112">
        <f t="shared" si="30"/>
        <v>0</v>
      </c>
      <c r="R50" s="112">
        <f t="shared" si="30"/>
        <v>0</v>
      </c>
      <c r="S50" s="86">
        <f t="shared" si="24"/>
        <v>5335264.41</v>
      </c>
      <c r="T50" s="112">
        <f t="shared" si="30"/>
        <v>0</v>
      </c>
      <c r="U50" s="112">
        <f t="shared" si="30"/>
        <v>0</v>
      </c>
      <c r="V50" s="112">
        <f t="shared" ref="V50:AD50" si="31">+SUM(V51:V58)</f>
        <v>0</v>
      </c>
      <c r="W50" s="112">
        <f t="shared" si="31"/>
        <v>0</v>
      </c>
      <c r="X50" s="112">
        <f t="shared" si="31"/>
        <v>0</v>
      </c>
      <c r="Y50" s="112">
        <f t="shared" si="31"/>
        <v>0</v>
      </c>
      <c r="Z50" s="112">
        <f t="shared" si="31"/>
        <v>0</v>
      </c>
      <c r="AA50" s="112">
        <f t="shared" si="31"/>
        <v>0</v>
      </c>
      <c r="AB50" s="112">
        <f t="shared" si="31"/>
        <v>0</v>
      </c>
      <c r="AC50" s="112">
        <f t="shared" si="31"/>
        <v>0</v>
      </c>
      <c r="AD50" s="112">
        <f t="shared" si="31"/>
        <v>0</v>
      </c>
      <c r="AE50" s="86">
        <f t="shared" si="29"/>
        <v>0</v>
      </c>
      <c r="AF50" s="112">
        <f>+SUM(AF51:AF58)</f>
        <v>0</v>
      </c>
      <c r="AG50" s="112">
        <f>+SUM(AG51:AG58)</f>
        <v>0</v>
      </c>
      <c r="AH50" s="112">
        <f>+SUM(AH51:AH58)</f>
        <v>0</v>
      </c>
      <c r="AI50" s="184">
        <f t="shared" si="26"/>
        <v>0</v>
      </c>
      <c r="AJ50" s="86">
        <f>+SUM(AJ51:AJ58)</f>
        <v>1046054.8</v>
      </c>
      <c r="AK50" s="189">
        <f t="shared" si="5"/>
        <v>6381319.21</v>
      </c>
      <c r="AL50" s="23"/>
      <c r="AM50" s="197">
        <v>6381319</v>
      </c>
      <c r="AN50" s="198">
        <f>AM50-AK50</f>
        <v>-0.2099999999627471</v>
      </c>
      <c r="AO50" s="234"/>
    </row>
    <row r="51" spans="1:41" ht="11.25" x14ac:dyDescent="0.2">
      <c r="A51" s="41" t="s">
        <v>145</v>
      </c>
      <c r="B51" s="42" t="s">
        <v>8</v>
      </c>
      <c r="C51" s="142" t="s">
        <v>58</v>
      </c>
      <c r="D51" s="136">
        <f>+INDEX('SP ATT'!$A$1:$BK$135,MATCH($A51,'SP ATT'!$A:$A,0),MATCH(D$3,'SP ATT'!$3:$3,0))</f>
        <v>586054.25</v>
      </c>
      <c r="E51" s="136">
        <f>+INDEX('SP ATT'!$A$1:$BK$135,MATCH($A51,'SP ATT'!$A:$A,0),MATCH(E$3,'SP ATT'!$3:$3,0))</f>
        <v>0</v>
      </c>
      <c r="F51" s="136">
        <f>+INDEX('SP ATT'!$A$1:$BK$135,MATCH($A51,'SP ATT'!$A:$A,0),MATCH(F$3,'SP ATT'!$3:$3,0))</f>
        <v>0</v>
      </c>
      <c r="G51" s="136">
        <f>+INDEX('SP ATT'!$A$1:$BK$135,MATCH($A51,'SP ATT'!$A:$A,0),MATCH(G$3,'SP ATT'!$3:$3,0))</f>
        <v>0</v>
      </c>
      <c r="H51" s="136">
        <f>+INDEX('SP ATT'!$A$1:$BK$135,MATCH($A51,'SP ATT'!$A:$A,0),MATCH(H$3,'SP ATT'!$3:$3,0))</f>
        <v>0</v>
      </c>
      <c r="I51" s="136">
        <f>+INDEX('SP ATT'!$A$1:$BK$135,MATCH($A51,'SP ATT'!$A:$A,0),MATCH(I$3,'SP ATT'!$3:$3,0))</f>
        <v>0</v>
      </c>
      <c r="J51" s="136">
        <f>+INDEX('SP ATT'!$A$1:$BK$135,MATCH($A51,'SP ATT'!$A:$A,0),MATCH(J$3,'SP ATT'!$3:$3,0))</f>
        <v>0</v>
      </c>
      <c r="K51" s="136">
        <f>+INDEX('SP ATT'!$A$1:$BK$135,MATCH($A51,'SP ATT'!$A:$A,0),MATCH(K$3,'SP ATT'!$3:$3,0))</f>
        <v>0</v>
      </c>
      <c r="L51" s="136">
        <f>+INDEX('SP ATT'!$A$1:$BK$135,MATCH($A51,'SP ATT'!$A:$A,0),MATCH(L$3,'SP ATT'!$3:$3,0))</f>
        <v>0</v>
      </c>
      <c r="M51" s="136">
        <f>+INDEX('SP ATT'!$A$1:$BK$135,MATCH($A51,'SP ATT'!$A:$A,0),MATCH(M$3,'SP ATT'!$3:$3,0))</f>
        <v>0</v>
      </c>
      <c r="N51" s="136">
        <f>+INDEX('SP ATT'!$A$1:$BK$135,MATCH($A51,'SP ATT'!$A:$A,0),MATCH(N$3,'SP ATT'!$3:$3,0))</f>
        <v>0</v>
      </c>
      <c r="O51" s="136">
        <f>+INDEX('SP ATT'!$A$1:$BK$135,MATCH($A51,'SP ATT'!$A:$A,0),MATCH(O$3,'SP ATT'!$3:$3,0))</f>
        <v>0</v>
      </c>
      <c r="P51" s="136">
        <f>+INDEX('SP ATT'!$A$1:$BK$135,MATCH($A51,'SP ATT'!$A:$A,0),MATCH(P$3,'SP ATT'!$3:$3,0))</f>
        <v>0</v>
      </c>
      <c r="Q51" s="136">
        <f>+INDEX('SP ATT'!$A$1:$BK$135,MATCH($A51,'SP ATT'!$A:$A,0),MATCH(Q$3,'SP ATT'!$3:$3,0))</f>
        <v>0</v>
      </c>
      <c r="R51" s="136">
        <f>+INDEX('SP ATT'!$A$1:$BK$135,MATCH($A51,'SP ATT'!$A:$A,0),MATCH(R$3,'SP ATT'!$3:$3,0))</f>
        <v>0</v>
      </c>
      <c r="S51" s="86">
        <f t="shared" si="24"/>
        <v>586054.25</v>
      </c>
      <c r="T51" s="136">
        <f>+INDEX('SP SC'!$A$1:$P$134,MATCH($A51,'SP SC'!$A:$A,0),MATCH(T$3,'SP SC'!$3:$3,0))</f>
        <v>0</v>
      </c>
      <c r="U51" s="136">
        <f>+INDEX('SP SC'!$A$1:$P$134,MATCH($A51,'SP SC'!$A:$A,0),MATCH(U$3,'SP SC'!$3:$3,0))</f>
        <v>0</v>
      </c>
      <c r="V51" s="136">
        <f>+INDEX('SP SC'!$A$1:$P$134,MATCH($A51,'SP SC'!$A:$A,0),MATCH(V$3,'SP SC'!$3:$3,0))</f>
        <v>0</v>
      </c>
      <c r="W51" s="136">
        <f>+INDEX('SP SC'!$A$1:$P$134,MATCH($A51,'SP SC'!$A:$A,0),MATCH(W$3,'SP SC'!$3:$3,0))</f>
        <v>0</v>
      </c>
      <c r="X51" s="136">
        <f>+INDEX('SP SC'!$A$1:$P$134,MATCH($A51,'SP SC'!$A:$A,0),MATCH(X$3,'SP SC'!$3:$3,0))</f>
        <v>0</v>
      </c>
      <c r="Y51" s="136">
        <f>+INDEX('SP SC'!$A$1:$P$134,MATCH($A51,'SP SC'!$A:$A,0),MATCH(Y$3,'SP SC'!$3:$3,0))</f>
        <v>0</v>
      </c>
      <c r="Z51" s="136">
        <f>+INDEX('SP SC'!$A$1:$P$134,MATCH($A51,'SP SC'!$A:$A,0),MATCH(Z$3,'SP SC'!$3:$3,0))</f>
        <v>0</v>
      </c>
      <c r="AA51" s="136">
        <f>+INDEX('SP SC'!$A$1:$P$134,MATCH($A51,'SP SC'!$A:$A,0),MATCH(AA$3,'SP SC'!$3:$3,0))</f>
        <v>0</v>
      </c>
      <c r="AB51" s="136">
        <f>+INDEX('SP SC'!$A$1:$P$134,MATCH($A51,'SP SC'!$A:$A,0),MATCH(AB$3,'SP SC'!$3:$3,0))</f>
        <v>0</v>
      </c>
      <c r="AC51" s="136">
        <f>+INDEX('SP SC'!$A$1:$P$134,MATCH($A51,'SP SC'!$A:$A,0),MATCH(AC$3,'SP SC'!$3:$3,0))</f>
        <v>0</v>
      </c>
      <c r="AD51" s="136">
        <f>+INDEX('SP SC'!$A$1:$P$134,MATCH($A51,'SP SC'!$A:$A,0),MATCH(AD$3,'SP SC'!$3:$3,0))</f>
        <v>0</v>
      </c>
      <c r="AE51" s="86">
        <f>+SUM(T51:AD51)</f>
        <v>0</v>
      </c>
      <c r="AF51" s="136">
        <f>+INDEX('SP FOC'!$A$1:$P$134,MATCH($A51,'SP FOC'!$A:$A,0),MATCH(AF$3,'SP FOC'!$3:$3,0))</f>
        <v>0</v>
      </c>
      <c r="AG51" s="136">
        <f>+INDEX('SP FOC'!$A$1:$P$134,MATCH($A51,'SP FOC'!$A:$A,0),MATCH(AG$3,'SP FOC'!$3:$3,0))</f>
        <v>0</v>
      </c>
      <c r="AH51" s="136">
        <f>+INDEX('SP FOC'!$A$1:$P$134,MATCH($A51,'SP FOC'!$A:$A,0),MATCH(AH$3,'SP FOC'!$3:$3,0))</f>
        <v>0</v>
      </c>
      <c r="AI51" s="184">
        <f t="shared" si="26"/>
        <v>0</v>
      </c>
      <c r="AJ51" s="209">
        <f>ROUND(+SUMIF(BdV_2022!$L:$L,A51&amp;$AJ$3,BdV_2022!$E:$E),2)</f>
        <v>0</v>
      </c>
      <c r="AK51" s="189">
        <f t="shared" si="5"/>
        <v>586054.25</v>
      </c>
      <c r="AL51" s="23"/>
      <c r="AM51" s="197">
        <v>586054</v>
      </c>
      <c r="AN51" s="198">
        <f t="shared" si="9"/>
        <v>-0.25</v>
      </c>
      <c r="AO51" s="234"/>
    </row>
    <row r="52" spans="1:41" ht="11.25" x14ac:dyDescent="0.2">
      <c r="A52" s="41" t="s">
        <v>147</v>
      </c>
      <c r="B52" s="42" t="s">
        <v>9</v>
      </c>
      <c r="C52" s="142" t="s">
        <v>60</v>
      </c>
      <c r="D52" s="136">
        <f>+INDEX('SP ATT'!$A$1:$BK$135,MATCH($A52,'SP ATT'!$A:$A,0),MATCH(D$3,'SP ATT'!$3:$3,0))</f>
        <v>0</v>
      </c>
      <c r="E52" s="136">
        <f>+INDEX('SP ATT'!$A$1:$BK$135,MATCH($A52,'SP ATT'!$A:$A,0),MATCH(E$3,'SP ATT'!$3:$3,0))</f>
        <v>0</v>
      </c>
      <c r="F52" s="136">
        <f>+INDEX('SP ATT'!$A$1:$BK$135,MATCH($A52,'SP ATT'!$A:$A,0),MATCH(F$3,'SP ATT'!$3:$3,0))</f>
        <v>0</v>
      </c>
      <c r="G52" s="136">
        <f>+INDEX('SP ATT'!$A$1:$BK$135,MATCH($A52,'SP ATT'!$A:$A,0),MATCH(G$3,'SP ATT'!$3:$3,0))</f>
        <v>0</v>
      </c>
      <c r="H52" s="136">
        <f>+INDEX('SP ATT'!$A$1:$BK$135,MATCH($A52,'SP ATT'!$A:$A,0),MATCH(H$3,'SP ATT'!$3:$3,0))</f>
        <v>0</v>
      </c>
      <c r="I52" s="136">
        <f>+INDEX('SP ATT'!$A$1:$BK$135,MATCH($A52,'SP ATT'!$A:$A,0),MATCH(I$3,'SP ATT'!$3:$3,0))</f>
        <v>0</v>
      </c>
      <c r="J52" s="136">
        <f>+INDEX('SP ATT'!$A$1:$BK$135,MATCH($A52,'SP ATT'!$A:$A,0),MATCH(J$3,'SP ATT'!$3:$3,0))</f>
        <v>0</v>
      </c>
      <c r="K52" s="136">
        <f>+INDEX('SP ATT'!$A$1:$BK$135,MATCH($A52,'SP ATT'!$A:$A,0),MATCH(K$3,'SP ATT'!$3:$3,0))</f>
        <v>0</v>
      </c>
      <c r="L52" s="136">
        <f>+INDEX('SP ATT'!$A$1:$BK$135,MATCH($A52,'SP ATT'!$A:$A,0),MATCH(L$3,'SP ATT'!$3:$3,0))</f>
        <v>0</v>
      </c>
      <c r="M52" s="136">
        <f>+INDEX('SP ATT'!$A$1:$BK$135,MATCH($A52,'SP ATT'!$A:$A,0),MATCH(M$3,'SP ATT'!$3:$3,0))</f>
        <v>0</v>
      </c>
      <c r="N52" s="136">
        <f>+INDEX('SP ATT'!$A$1:$BK$135,MATCH($A52,'SP ATT'!$A:$A,0),MATCH(N$3,'SP ATT'!$3:$3,0))</f>
        <v>0</v>
      </c>
      <c r="O52" s="136">
        <f>+INDEX('SP ATT'!$A$1:$BK$135,MATCH($A52,'SP ATT'!$A:$A,0),MATCH(O$3,'SP ATT'!$3:$3,0))</f>
        <v>0</v>
      </c>
      <c r="P52" s="136">
        <f>+INDEX('SP ATT'!$A$1:$BK$135,MATCH($A52,'SP ATT'!$A:$A,0),MATCH(P$3,'SP ATT'!$3:$3,0))</f>
        <v>0</v>
      </c>
      <c r="Q52" s="136">
        <f>+INDEX('SP ATT'!$A$1:$BK$135,MATCH($A52,'SP ATT'!$A:$A,0),MATCH(Q$3,'SP ATT'!$3:$3,0))</f>
        <v>0</v>
      </c>
      <c r="R52" s="136">
        <f>+INDEX('SP ATT'!$A$1:$BK$135,MATCH($A52,'SP ATT'!$A:$A,0),MATCH(R$3,'SP ATT'!$3:$3,0))</f>
        <v>0</v>
      </c>
      <c r="S52" s="86">
        <f t="shared" si="24"/>
        <v>0</v>
      </c>
      <c r="T52" s="136">
        <f>+INDEX('SP SC'!$A$1:$P$134,MATCH($A52,'SP SC'!$A:$A,0),MATCH(T$3,'SP SC'!$3:$3,0))</f>
        <v>0</v>
      </c>
      <c r="U52" s="136">
        <f>+INDEX('SP SC'!$A$1:$P$134,MATCH($A52,'SP SC'!$A:$A,0),MATCH(U$3,'SP SC'!$3:$3,0))</f>
        <v>0</v>
      </c>
      <c r="V52" s="136">
        <f>+INDEX('SP SC'!$A$1:$P$134,MATCH($A52,'SP SC'!$A:$A,0),MATCH(V$3,'SP SC'!$3:$3,0))</f>
        <v>0</v>
      </c>
      <c r="W52" s="136">
        <f>+INDEX('SP SC'!$A$1:$P$134,MATCH($A52,'SP SC'!$A:$A,0),MATCH(W$3,'SP SC'!$3:$3,0))</f>
        <v>0</v>
      </c>
      <c r="X52" s="136">
        <f>+INDEX('SP SC'!$A$1:$P$134,MATCH($A52,'SP SC'!$A:$A,0),MATCH(X$3,'SP SC'!$3:$3,0))</f>
        <v>0</v>
      </c>
      <c r="Y52" s="136">
        <f>+INDEX('SP SC'!$A$1:$P$134,MATCH($A52,'SP SC'!$A:$A,0),MATCH(Y$3,'SP SC'!$3:$3,0))</f>
        <v>0</v>
      </c>
      <c r="Z52" s="136">
        <f>+INDEX('SP SC'!$A$1:$P$134,MATCH($A52,'SP SC'!$A:$A,0),MATCH(Z$3,'SP SC'!$3:$3,0))</f>
        <v>0</v>
      </c>
      <c r="AA52" s="136">
        <f>+INDEX('SP SC'!$A$1:$P$134,MATCH($A52,'SP SC'!$A:$A,0),MATCH(AA$3,'SP SC'!$3:$3,0))</f>
        <v>0</v>
      </c>
      <c r="AB52" s="136">
        <f>+INDEX('SP SC'!$A$1:$P$134,MATCH($A52,'SP SC'!$A:$A,0),MATCH(AB$3,'SP SC'!$3:$3,0))</f>
        <v>0</v>
      </c>
      <c r="AC52" s="136">
        <f>+INDEX('SP SC'!$A$1:$P$134,MATCH($A52,'SP SC'!$A:$A,0),MATCH(AC$3,'SP SC'!$3:$3,0))</f>
        <v>0</v>
      </c>
      <c r="AD52" s="136">
        <f>+INDEX('SP SC'!$A$1:$P$134,MATCH($A52,'SP SC'!$A:$A,0),MATCH(AD$3,'SP SC'!$3:$3,0))</f>
        <v>0</v>
      </c>
      <c r="AE52" s="86">
        <f>+SUM(T52:AD52)</f>
        <v>0</v>
      </c>
      <c r="AF52" s="136">
        <f>+INDEX('SP FOC'!$A$1:$P$134,MATCH($A52,'SP FOC'!$A:$A,0),MATCH(AF$3,'SP FOC'!$3:$3,0))</f>
        <v>0</v>
      </c>
      <c r="AG52" s="136">
        <f>+INDEX('SP FOC'!$A$1:$P$134,MATCH($A52,'SP FOC'!$A:$A,0),MATCH(AG$3,'SP FOC'!$3:$3,0))</f>
        <v>0</v>
      </c>
      <c r="AH52" s="136">
        <f>+INDEX('SP FOC'!$A$1:$P$134,MATCH($A52,'SP FOC'!$A:$A,0),MATCH(AH$3,'SP FOC'!$3:$3,0))</f>
        <v>0</v>
      </c>
      <c r="AI52" s="184">
        <f t="shared" si="26"/>
        <v>0</v>
      </c>
      <c r="AJ52" s="209">
        <f>ROUND(+SUMIF(BdV_2022!$L:$L,A52&amp;$AJ$3,BdV_2022!$E:$E),2)</f>
        <v>0</v>
      </c>
      <c r="AK52" s="189">
        <f t="shared" si="5"/>
        <v>0</v>
      </c>
      <c r="AL52" s="23"/>
      <c r="AM52" s="197">
        <v>0</v>
      </c>
      <c r="AN52" s="198">
        <f t="shared" si="9"/>
        <v>0</v>
      </c>
      <c r="AO52" s="234"/>
    </row>
    <row r="53" spans="1:41" ht="11.25" x14ac:dyDescent="0.2">
      <c r="A53" s="41" t="s">
        <v>146</v>
      </c>
      <c r="B53" s="42" t="s">
        <v>10</v>
      </c>
      <c r="C53" s="142" t="s">
        <v>59</v>
      </c>
      <c r="D53" s="136">
        <f>+INDEX('SP ATT'!$A$1:$BK$135,MATCH($A53,'SP ATT'!$A:$A,0),MATCH(D$3,'SP ATT'!$3:$3,0))</f>
        <v>0</v>
      </c>
      <c r="E53" s="136">
        <f>+INDEX('SP ATT'!$A$1:$BK$135,MATCH($A53,'SP ATT'!$A:$A,0),MATCH(E$3,'SP ATT'!$3:$3,0))</f>
        <v>0</v>
      </c>
      <c r="F53" s="136">
        <f>+INDEX('SP ATT'!$A$1:$BK$135,MATCH($A53,'SP ATT'!$A:$A,0),MATCH(F$3,'SP ATT'!$3:$3,0))</f>
        <v>0</v>
      </c>
      <c r="G53" s="136">
        <f>+INDEX('SP ATT'!$A$1:$BK$135,MATCH($A53,'SP ATT'!$A:$A,0),MATCH(G$3,'SP ATT'!$3:$3,0))</f>
        <v>0</v>
      </c>
      <c r="H53" s="136">
        <f>+INDEX('SP ATT'!$A$1:$BK$135,MATCH($A53,'SP ATT'!$A:$A,0),MATCH(H$3,'SP ATT'!$3:$3,0))</f>
        <v>0</v>
      </c>
      <c r="I53" s="136">
        <f>+INDEX('SP ATT'!$A$1:$BK$135,MATCH($A53,'SP ATT'!$A:$A,0),MATCH(I$3,'SP ATT'!$3:$3,0))</f>
        <v>0</v>
      </c>
      <c r="J53" s="136">
        <f>+INDEX('SP ATT'!$A$1:$BK$135,MATCH($A53,'SP ATT'!$A:$A,0),MATCH(J$3,'SP ATT'!$3:$3,0))</f>
        <v>0</v>
      </c>
      <c r="K53" s="136">
        <f>+INDEX('SP ATT'!$A$1:$BK$135,MATCH($A53,'SP ATT'!$A:$A,0),MATCH(K$3,'SP ATT'!$3:$3,0))</f>
        <v>0</v>
      </c>
      <c r="L53" s="136">
        <f>+INDEX('SP ATT'!$A$1:$BK$135,MATCH($A53,'SP ATT'!$A:$A,0),MATCH(L$3,'SP ATT'!$3:$3,0))</f>
        <v>0</v>
      </c>
      <c r="M53" s="136">
        <f>+INDEX('SP ATT'!$A$1:$BK$135,MATCH($A53,'SP ATT'!$A:$A,0),MATCH(M$3,'SP ATT'!$3:$3,0))</f>
        <v>0</v>
      </c>
      <c r="N53" s="136">
        <f>+INDEX('SP ATT'!$A$1:$BK$135,MATCH($A53,'SP ATT'!$A:$A,0),MATCH(N$3,'SP ATT'!$3:$3,0))</f>
        <v>0</v>
      </c>
      <c r="O53" s="136">
        <f>+INDEX('SP ATT'!$A$1:$BK$135,MATCH($A53,'SP ATT'!$A:$A,0),MATCH(O$3,'SP ATT'!$3:$3,0))</f>
        <v>0</v>
      </c>
      <c r="P53" s="136">
        <f>+INDEX('SP ATT'!$A$1:$BK$135,MATCH($A53,'SP ATT'!$A:$A,0),MATCH(P$3,'SP ATT'!$3:$3,0))</f>
        <v>0</v>
      </c>
      <c r="Q53" s="136">
        <f>+INDEX('SP ATT'!$A$1:$BK$135,MATCH($A53,'SP ATT'!$A:$A,0),MATCH(Q$3,'SP ATT'!$3:$3,0))</f>
        <v>0</v>
      </c>
      <c r="R53" s="136">
        <f>+INDEX('SP ATT'!$A$1:$BK$135,MATCH($A53,'SP ATT'!$A:$A,0),MATCH(R$3,'SP ATT'!$3:$3,0))</f>
        <v>0</v>
      </c>
      <c r="S53" s="86">
        <f t="shared" si="24"/>
        <v>0</v>
      </c>
      <c r="T53" s="136">
        <f>+INDEX('SP SC'!$A$1:$P$134,MATCH($A53,'SP SC'!$A:$A,0),MATCH(T$3,'SP SC'!$3:$3,0))</f>
        <v>0</v>
      </c>
      <c r="U53" s="136">
        <f>+INDEX('SP SC'!$A$1:$P$134,MATCH($A53,'SP SC'!$A:$A,0),MATCH(U$3,'SP SC'!$3:$3,0))</f>
        <v>0</v>
      </c>
      <c r="V53" s="136">
        <f>+INDEX('SP SC'!$A$1:$P$134,MATCH($A53,'SP SC'!$A:$A,0),MATCH(V$3,'SP SC'!$3:$3,0))</f>
        <v>0</v>
      </c>
      <c r="W53" s="136">
        <f>+INDEX('SP SC'!$A$1:$P$134,MATCH($A53,'SP SC'!$A:$A,0),MATCH(W$3,'SP SC'!$3:$3,0))</f>
        <v>0</v>
      </c>
      <c r="X53" s="136">
        <f>+INDEX('SP SC'!$A$1:$P$134,MATCH($A53,'SP SC'!$A:$A,0),MATCH(X$3,'SP SC'!$3:$3,0))</f>
        <v>0</v>
      </c>
      <c r="Y53" s="136">
        <f>+INDEX('SP SC'!$A$1:$P$134,MATCH($A53,'SP SC'!$A:$A,0),MATCH(Y$3,'SP SC'!$3:$3,0))</f>
        <v>0</v>
      </c>
      <c r="Z53" s="136">
        <f>+INDEX('SP SC'!$A$1:$P$134,MATCH($A53,'SP SC'!$A:$A,0),MATCH(Z$3,'SP SC'!$3:$3,0))</f>
        <v>0</v>
      </c>
      <c r="AA53" s="136">
        <f>+INDEX('SP SC'!$A$1:$P$134,MATCH($A53,'SP SC'!$A:$A,0),MATCH(AA$3,'SP SC'!$3:$3,0))</f>
        <v>0</v>
      </c>
      <c r="AB53" s="136">
        <f>+INDEX('SP SC'!$A$1:$P$134,MATCH($A53,'SP SC'!$A:$A,0),MATCH(AB$3,'SP SC'!$3:$3,0))</f>
        <v>0</v>
      </c>
      <c r="AC53" s="136">
        <f>+INDEX('SP SC'!$A$1:$P$134,MATCH($A53,'SP SC'!$A:$A,0),MATCH(AC$3,'SP SC'!$3:$3,0))</f>
        <v>0</v>
      </c>
      <c r="AD53" s="136">
        <f>+INDEX('SP SC'!$A$1:$P$134,MATCH($A53,'SP SC'!$A:$A,0),MATCH(AD$3,'SP SC'!$3:$3,0))</f>
        <v>0</v>
      </c>
      <c r="AE53" s="86">
        <f>+SUM(T53:AD53)</f>
        <v>0</v>
      </c>
      <c r="AF53" s="136">
        <f>+INDEX('SP FOC'!$A$1:$P$134,MATCH($A53,'SP FOC'!$A:$A,0),MATCH(AF$3,'SP FOC'!$3:$3,0))</f>
        <v>0</v>
      </c>
      <c r="AG53" s="136">
        <f>+INDEX('SP FOC'!$A$1:$P$134,MATCH($A53,'SP FOC'!$A:$A,0),MATCH(AG$3,'SP FOC'!$3:$3,0))</f>
        <v>0</v>
      </c>
      <c r="AH53" s="136">
        <f>+INDEX('SP FOC'!$A$1:$P$134,MATCH($A53,'SP FOC'!$A:$A,0),MATCH(AH$3,'SP FOC'!$3:$3,0))</f>
        <v>0</v>
      </c>
      <c r="AI53" s="184">
        <f t="shared" si="26"/>
        <v>0</v>
      </c>
      <c r="AJ53" s="209">
        <f>ROUND(+SUMIF(BdV_2022!$L:$L,A53&amp;$AJ$3,BdV_2022!$E:$E),2)</f>
        <v>0</v>
      </c>
      <c r="AK53" s="189">
        <f t="shared" si="5"/>
        <v>0</v>
      </c>
      <c r="AL53" s="23"/>
      <c r="AM53" s="197">
        <v>0</v>
      </c>
      <c r="AN53" s="198">
        <f t="shared" si="9"/>
        <v>0</v>
      </c>
      <c r="AO53" s="234"/>
    </row>
    <row r="54" spans="1:41" ht="11.25" x14ac:dyDescent="0.2">
      <c r="A54" s="41" t="s">
        <v>148</v>
      </c>
      <c r="B54" s="42" t="s">
        <v>11</v>
      </c>
      <c r="C54" s="142" t="s">
        <v>61</v>
      </c>
      <c r="D54" s="136">
        <f>+INDEX('SP ATT'!$A$1:$BK$135,MATCH($A54,'SP ATT'!$A:$A,0),MATCH(D$3,'SP ATT'!$3:$3,0))</f>
        <v>4559042.24</v>
      </c>
      <c r="E54" s="136">
        <f>+INDEX('SP ATT'!$A$1:$BK$135,MATCH($A54,'SP ATT'!$A:$A,0),MATCH(E$3,'SP ATT'!$3:$3,0))</f>
        <v>0</v>
      </c>
      <c r="F54" s="136">
        <f>+INDEX('SP ATT'!$A$1:$BK$135,MATCH($A54,'SP ATT'!$A:$A,0),MATCH(F$3,'SP ATT'!$3:$3,0))</f>
        <v>0</v>
      </c>
      <c r="G54" s="136">
        <f>+INDEX('SP ATT'!$A$1:$BK$135,MATCH($A54,'SP ATT'!$A:$A,0),MATCH(G$3,'SP ATT'!$3:$3,0))</f>
        <v>0</v>
      </c>
      <c r="H54" s="136">
        <f>+INDEX('SP ATT'!$A$1:$BK$135,MATCH($A54,'SP ATT'!$A:$A,0),MATCH(H$3,'SP ATT'!$3:$3,0))</f>
        <v>0</v>
      </c>
      <c r="I54" s="136">
        <f>+INDEX('SP ATT'!$A$1:$BK$135,MATCH($A54,'SP ATT'!$A:$A,0),MATCH(I$3,'SP ATT'!$3:$3,0))</f>
        <v>0</v>
      </c>
      <c r="J54" s="136">
        <f>+INDEX('SP ATT'!$A$1:$BK$135,MATCH($A54,'SP ATT'!$A:$A,0),MATCH(J$3,'SP ATT'!$3:$3,0))</f>
        <v>0</v>
      </c>
      <c r="K54" s="136">
        <f>+INDEX('SP ATT'!$A$1:$BK$135,MATCH($A54,'SP ATT'!$A:$A,0),MATCH(K$3,'SP ATT'!$3:$3,0))</f>
        <v>0</v>
      </c>
      <c r="L54" s="136">
        <f>+INDEX('SP ATT'!$A$1:$BK$135,MATCH($A54,'SP ATT'!$A:$A,0),MATCH(L$3,'SP ATT'!$3:$3,0))</f>
        <v>0</v>
      </c>
      <c r="M54" s="136">
        <f>+INDEX('SP ATT'!$A$1:$BK$135,MATCH($A54,'SP ATT'!$A:$A,0),MATCH(M$3,'SP ATT'!$3:$3,0))</f>
        <v>0</v>
      </c>
      <c r="N54" s="136">
        <f>+INDEX('SP ATT'!$A$1:$BK$135,MATCH($A54,'SP ATT'!$A:$A,0),MATCH(N$3,'SP ATT'!$3:$3,0))</f>
        <v>0</v>
      </c>
      <c r="O54" s="136">
        <f>+INDEX('SP ATT'!$A$1:$BK$135,MATCH($A54,'SP ATT'!$A:$A,0),MATCH(O$3,'SP ATT'!$3:$3,0))</f>
        <v>0</v>
      </c>
      <c r="P54" s="136">
        <f>+INDEX('SP ATT'!$A$1:$BK$135,MATCH($A54,'SP ATT'!$A:$A,0),MATCH(P$3,'SP ATT'!$3:$3,0))</f>
        <v>0</v>
      </c>
      <c r="Q54" s="136">
        <f>+INDEX('SP ATT'!$A$1:$BK$135,MATCH($A54,'SP ATT'!$A:$A,0),MATCH(Q$3,'SP ATT'!$3:$3,0))</f>
        <v>0</v>
      </c>
      <c r="R54" s="136">
        <f>+INDEX('SP ATT'!$A$1:$BK$135,MATCH($A54,'SP ATT'!$A:$A,0),MATCH(R$3,'SP ATT'!$3:$3,0))</f>
        <v>0</v>
      </c>
      <c r="S54" s="86">
        <f t="shared" si="24"/>
        <v>4559042.24</v>
      </c>
      <c r="T54" s="136">
        <f>+INDEX('SP SC'!$A$1:$P$134,MATCH($A54,'SP SC'!$A:$A,0),MATCH(T$3,'SP SC'!$3:$3,0))</f>
        <v>0</v>
      </c>
      <c r="U54" s="136">
        <f>+INDEX('SP SC'!$A$1:$P$134,MATCH($A54,'SP SC'!$A:$A,0),MATCH(U$3,'SP SC'!$3:$3,0))</f>
        <v>0</v>
      </c>
      <c r="V54" s="136">
        <f>+INDEX('SP SC'!$A$1:$P$134,MATCH($A54,'SP SC'!$A:$A,0),MATCH(V$3,'SP SC'!$3:$3,0))</f>
        <v>0</v>
      </c>
      <c r="W54" s="136">
        <f>+INDEX('SP SC'!$A$1:$P$134,MATCH($A54,'SP SC'!$A:$A,0),MATCH(W$3,'SP SC'!$3:$3,0))</f>
        <v>0</v>
      </c>
      <c r="X54" s="136">
        <f>+INDEX('SP SC'!$A$1:$P$134,MATCH($A54,'SP SC'!$A:$A,0),MATCH(X$3,'SP SC'!$3:$3,0))</f>
        <v>0</v>
      </c>
      <c r="Y54" s="136">
        <f>+INDEX('SP SC'!$A$1:$P$134,MATCH($A54,'SP SC'!$A:$A,0),MATCH(Y$3,'SP SC'!$3:$3,0))</f>
        <v>0</v>
      </c>
      <c r="Z54" s="136">
        <f>+INDEX('SP SC'!$A$1:$P$134,MATCH($A54,'SP SC'!$A:$A,0),MATCH(Z$3,'SP SC'!$3:$3,0))</f>
        <v>0</v>
      </c>
      <c r="AA54" s="136">
        <f>+INDEX('SP SC'!$A$1:$P$134,MATCH($A54,'SP SC'!$A:$A,0),MATCH(AA$3,'SP SC'!$3:$3,0))</f>
        <v>0</v>
      </c>
      <c r="AB54" s="136">
        <f>+INDEX('SP SC'!$A$1:$P$134,MATCH($A54,'SP SC'!$A:$A,0),MATCH(AB$3,'SP SC'!$3:$3,0))</f>
        <v>0</v>
      </c>
      <c r="AC54" s="136">
        <f>+INDEX('SP SC'!$A$1:$P$134,MATCH($A54,'SP SC'!$A:$A,0),MATCH(AC$3,'SP SC'!$3:$3,0))</f>
        <v>0</v>
      </c>
      <c r="AD54" s="136">
        <f>+INDEX('SP SC'!$A$1:$P$134,MATCH($A54,'SP SC'!$A:$A,0),MATCH(AD$3,'SP SC'!$3:$3,0))</f>
        <v>0</v>
      </c>
      <c r="AE54" s="86">
        <f>+SUM(T54:AD54)</f>
        <v>0</v>
      </c>
      <c r="AF54" s="136">
        <f>+INDEX('SP FOC'!$A$1:$P$134,MATCH($A54,'SP FOC'!$A:$A,0),MATCH(AF$3,'SP FOC'!$3:$3,0))</f>
        <v>0</v>
      </c>
      <c r="AG54" s="136">
        <f>+INDEX('SP FOC'!$A$1:$P$134,MATCH($A54,'SP FOC'!$A:$A,0),MATCH(AG$3,'SP FOC'!$3:$3,0))</f>
        <v>0</v>
      </c>
      <c r="AH54" s="136">
        <f>+INDEX('SP FOC'!$A$1:$P$134,MATCH($A54,'SP FOC'!$A:$A,0),MATCH(AH$3,'SP FOC'!$3:$3,0))</f>
        <v>0</v>
      </c>
      <c r="AI54" s="184">
        <f t="shared" si="26"/>
        <v>0</v>
      </c>
      <c r="AJ54" s="209">
        <f>ROUND(+SUMIF(BdV_2022!$L:$L,A54&amp;$AJ$3,BdV_2022!$E:$E),2)</f>
        <v>0</v>
      </c>
      <c r="AK54" s="189">
        <f t="shared" si="5"/>
        <v>4559042.24</v>
      </c>
      <c r="AL54" s="23"/>
      <c r="AM54" s="197">
        <v>4559042.24</v>
      </c>
      <c r="AN54" s="198">
        <f t="shared" si="9"/>
        <v>0</v>
      </c>
      <c r="AO54" s="234"/>
    </row>
    <row r="55" spans="1:41" ht="11.25" x14ac:dyDescent="0.2">
      <c r="A55" s="41" t="s">
        <v>149</v>
      </c>
      <c r="B55" s="42" t="s">
        <v>12</v>
      </c>
      <c r="C55" s="142" t="s">
        <v>246</v>
      </c>
      <c r="D55" s="136">
        <f>+INDEX('SP ATT'!$A$1:$BK$135,MATCH($A55,'SP ATT'!$A:$A,0),MATCH(D$3,'SP ATT'!$3:$3,0))</f>
        <v>0</v>
      </c>
      <c r="E55" s="136">
        <f>+INDEX('SP ATT'!$A$1:$BK$135,MATCH($A55,'SP ATT'!$A:$A,0),MATCH(E$3,'SP ATT'!$3:$3,0))</f>
        <v>0</v>
      </c>
      <c r="F55" s="136">
        <f>+INDEX('SP ATT'!$A$1:$BK$135,MATCH($A55,'SP ATT'!$A:$A,0),MATCH(F$3,'SP ATT'!$3:$3,0))</f>
        <v>0</v>
      </c>
      <c r="G55" s="136">
        <f>+INDEX('SP ATT'!$A$1:$BK$135,MATCH($A55,'SP ATT'!$A:$A,0),MATCH(G$3,'SP ATT'!$3:$3,0))</f>
        <v>0</v>
      </c>
      <c r="H55" s="136">
        <f>+INDEX('SP ATT'!$A$1:$BK$135,MATCH($A55,'SP ATT'!$A:$A,0),MATCH(H$3,'SP ATT'!$3:$3,0))</f>
        <v>0</v>
      </c>
      <c r="I55" s="136">
        <f>+INDEX('SP ATT'!$A$1:$BK$135,MATCH($A55,'SP ATT'!$A:$A,0),MATCH(I$3,'SP ATT'!$3:$3,0))</f>
        <v>0</v>
      </c>
      <c r="J55" s="136">
        <f>+INDEX('SP ATT'!$A$1:$BK$135,MATCH($A55,'SP ATT'!$A:$A,0),MATCH(J$3,'SP ATT'!$3:$3,0))</f>
        <v>0</v>
      </c>
      <c r="K55" s="136">
        <f>+INDEX('SP ATT'!$A$1:$BK$135,MATCH($A55,'SP ATT'!$A:$A,0),MATCH(K$3,'SP ATT'!$3:$3,0))</f>
        <v>0</v>
      </c>
      <c r="L55" s="136">
        <f>+INDEX('SP ATT'!$A$1:$BK$135,MATCH($A55,'SP ATT'!$A:$A,0),MATCH(L$3,'SP ATT'!$3:$3,0))</f>
        <v>0</v>
      </c>
      <c r="M55" s="136">
        <f>+INDEX('SP ATT'!$A$1:$BK$135,MATCH($A55,'SP ATT'!$A:$A,0),MATCH(M$3,'SP ATT'!$3:$3,0))</f>
        <v>0</v>
      </c>
      <c r="N55" s="136">
        <f>+INDEX('SP ATT'!$A$1:$BK$135,MATCH($A55,'SP ATT'!$A:$A,0),MATCH(N$3,'SP ATT'!$3:$3,0))</f>
        <v>0</v>
      </c>
      <c r="O55" s="136">
        <f>+INDEX('SP ATT'!$A$1:$BK$135,MATCH($A55,'SP ATT'!$A:$A,0),MATCH(O$3,'SP ATT'!$3:$3,0))</f>
        <v>0</v>
      </c>
      <c r="P55" s="136">
        <f>+INDEX('SP ATT'!$A$1:$BK$135,MATCH($A55,'SP ATT'!$A:$A,0),MATCH(P$3,'SP ATT'!$3:$3,0))</f>
        <v>0</v>
      </c>
      <c r="Q55" s="136">
        <f>+INDEX('SP ATT'!$A$1:$BK$135,MATCH($A55,'SP ATT'!$A:$A,0),MATCH(Q$3,'SP ATT'!$3:$3,0))</f>
        <v>0</v>
      </c>
      <c r="R55" s="136">
        <f>+INDEX('SP ATT'!$A$1:$BK$135,MATCH($A55,'SP ATT'!$A:$A,0),MATCH(R$3,'SP ATT'!$3:$3,0))</f>
        <v>0</v>
      </c>
      <c r="S55" s="86">
        <f t="shared" si="24"/>
        <v>0</v>
      </c>
      <c r="T55" s="136">
        <f>+INDEX('SP SC'!$A$1:$P$134,MATCH($A55,'SP SC'!$A:$A,0),MATCH(T$3,'SP SC'!$3:$3,0))</f>
        <v>0</v>
      </c>
      <c r="U55" s="136">
        <f>+INDEX('SP SC'!$A$1:$P$134,MATCH($A55,'SP SC'!$A:$A,0),MATCH(U$3,'SP SC'!$3:$3,0))</f>
        <v>0</v>
      </c>
      <c r="V55" s="136">
        <f>+INDEX('SP SC'!$A$1:$P$134,MATCH($A55,'SP SC'!$A:$A,0),MATCH(V$3,'SP SC'!$3:$3,0))</f>
        <v>0</v>
      </c>
      <c r="W55" s="136">
        <f>+INDEX('SP SC'!$A$1:$P$134,MATCH($A55,'SP SC'!$A:$A,0),MATCH(W$3,'SP SC'!$3:$3,0))</f>
        <v>0</v>
      </c>
      <c r="X55" s="136">
        <f>+INDEX('SP SC'!$A$1:$P$134,MATCH($A55,'SP SC'!$A:$A,0),MATCH(X$3,'SP SC'!$3:$3,0))</f>
        <v>0</v>
      </c>
      <c r="Y55" s="136">
        <f>+INDEX('SP SC'!$A$1:$P$134,MATCH($A55,'SP SC'!$A:$A,0),MATCH(Y$3,'SP SC'!$3:$3,0))</f>
        <v>0</v>
      </c>
      <c r="Z55" s="136">
        <f>+INDEX('SP SC'!$A$1:$P$134,MATCH($A55,'SP SC'!$A:$A,0),MATCH(Z$3,'SP SC'!$3:$3,0))</f>
        <v>0</v>
      </c>
      <c r="AA55" s="136">
        <f>+INDEX('SP SC'!$A$1:$P$134,MATCH($A55,'SP SC'!$A:$A,0),MATCH(AA$3,'SP SC'!$3:$3,0))</f>
        <v>0</v>
      </c>
      <c r="AB55" s="136">
        <f>+INDEX('SP SC'!$A$1:$P$134,MATCH($A55,'SP SC'!$A:$A,0),MATCH(AB$3,'SP SC'!$3:$3,0))</f>
        <v>0</v>
      </c>
      <c r="AC55" s="136">
        <f>+INDEX('SP SC'!$A$1:$P$134,MATCH($A55,'SP SC'!$A:$A,0),MATCH(AC$3,'SP SC'!$3:$3,0))</f>
        <v>0</v>
      </c>
      <c r="AD55" s="136">
        <f>+INDEX('SP SC'!$A$1:$P$134,MATCH($A55,'SP SC'!$A:$A,0),MATCH(AD$3,'SP SC'!$3:$3,0))</f>
        <v>0</v>
      </c>
      <c r="AE55" s="86">
        <f>+SUM(T55:AD55)</f>
        <v>0</v>
      </c>
      <c r="AF55" s="136">
        <f>+INDEX('SP FOC'!$A$1:$P$134,MATCH($A55,'SP FOC'!$A:$A,0),MATCH(AF$3,'SP FOC'!$3:$3,0))</f>
        <v>0</v>
      </c>
      <c r="AG55" s="136">
        <f>+INDEX('SP FOC'!$A$1:$P$134,MATCH($A55,'SP FOC'!$A:$A,0),MATCH(AG$3,'SP FOC'!$3:$3,0))</f>
        <v>0</v>
      </c>
      <c r="AH55" s="136">
        <f>+INDEX('SP FOC'!$A$1:$P$134,MATCH($A55,'SP FOC'!$A:$A,0),MATCH(AH$3,'SP FOC'!$3:$3,0))</f>
        <v>0</v>
      </c>
      <c r="AI55" s="184">
        <f t="shared" si="26"/>
        <v>0</v>
      </c>
      <c r="AJ55" s="209">
        <f>ROUND(+SUMIF(BdV_2022!$L:$L,A55&amp;$AJ$3,BdV_2022!$E:$E),2)</f>
        <v>0</v>
      </c>
      <c r="AK55" s="189">
        <f t="shared" si="5"/>
        <v>0</v>
      </c>
      <c r="AL55" s="23"/>
      <c r="AM55" s="197">
        <v>0</v>
      </c>
      <c r="AN55" s="198">
        <f t="shared" si="9"/>
        <v>0</v>
      </c>
      <c r="AO55" s="234"/>
    </row>
    <row r="56" spans="1:41" ht="11.25" x14ac:dyDescent="0.2">
      <c r="A56" s="41" t="s">
        <v>251</v>
      </c>
      <c r="B56" s="42" t="s">
        <v>250</v>
      </c>
      <c r="C56" s="142" t="s">
        <v>62</v>
      </c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90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90"/>
      <c r="AF56" s="89"/>
      <c r="AG56" s="89"/>
      <c r="AH56" s="89"/>
      <c r="AI56" s="107"/>
      <c r="AJ56" s="209">
        <f>ROUND(+SUMIF(BdV_2022!$L:$L,A56&amp;$AJ$3,BdV_2022!$E:$E),2)</f>
        <v>420959.8</v>
      </c>
      <c r="AK56" s="189">
        <f t="shared" si="5"/>
        <v>420959.8</v>
      </c>
      <c r="AL56" s="23"/>
      <c r="AM56" s="197">
        <v>420960</v>
      </c>
      <c r="AN56" s="198">
        <f>AM56-AK56</f>
        <v>0.20000000001164153</v>
      </c>
      <c r="AO56" s="234"/>
    </row>
    <row r="57" spans="1:41" ht="11.25" x14ac:dyDescent="0.2">
      <c r="A57" s="41" t="s">
        <v>252</v>
      </c>
      <c r="B57" s="42" t="s">
        <v>253</v>
      </c>
      <c r="C57" s="142" t="s">
        <v>63</v>
      </c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90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90"/>
      <c r="AF57" s="89"/>
      <c r="AG57" s="89"/>
      <c r="AH57" s="89"/>
      <c r="AI57" s="107"/>
      <c r="AJ57" s="209">
        <f>ROUND(+SUMIF(BdV_2022!$L:$L,A57&amp;$AJ$3,BdV_2022!$E:$E),2)</f>
        <v>625095</v>
      </c>
      <c r="AK57" s="189">
        <f t="shared" si="5"/>
        <v>625095</v>
      </c>
      <c r="AL57" s="23"/>
      <c r="AM57" s="197">
        <v>625095</v>
      </c>
      <c r="AN57" s="198">
        <f>AM57-AK57</f>
        <v>0</v>
      </c>
      <c r="AO57" s="234"/>
    </row>
    <row r="58" spans="1:41" ht="11.25" x14ac:dyDescent="0.2">
      <c r="A58" s="41" t="s">
        <v>255</v>
      </c>
      <c r="B58" s="42" t="s">
        <v>254</v>
      </c>
      <c r="C58" s="142" t="s">
        <v>64</v>
      </c>
      <c r="D58" s="136">
        <f>+INDEX('SP ATT'!$A$1:$BK$135,MATCH($A58,'SP ATT'!$A:$A,0),MATCH(D$3,'SP ATT'!$3:$3,0))</f>
        <v>190167.92</v>
      </c>
      <c r="E58" s="136">
        <f>+INDEX('SP ATT'!$A$1:$BK$135,MATCH($A58,'SP ATT'!$A:$A,0),MATCH(E$3,'SP ATT'!$3:$3,0))</f>
        <v>0</v>
      </c>
      <c r="F58" s="136">
        <f>+INDEX('SP ATT'!$A$1:$BK$135,MATCH($A58,'SP ATT'!$A:$A,0),MATCH(F$3,'SP ATT'!$3:$3,0))</f>
        <v>0</v>
      </c>
      <c r="G58" s="136">
        <f>+INDEX('SP ATT'!$A$1:$BK$135,MATCH($A58,'SP ATT'!$A:$A,0),MATCH(G$3,'SP ATT'!$3:$3,0))</f>
        <v>0</v>
      </c>
      <c r="H58" s="136">
        <f>+INDEX('SP ATT'!$A$1:$BK$135,MATCH($A58,'SP ATT'!$A:$A,0),MATCH(H$3,'SP ATT'!$3:$3,0))</f>
        <v>0</v>
      </c>
      <c r="I58" s="136">
        <f>+INDEX('SP ATT'!$A$1:$BK$135,MATCH($A58,'SP ATT'!$A:$A,0),MATCH(I$3,'SP ATT'!$3:$3,0))</f>
        <v>0</v>
      </c>
      <c r="J58" s="136">
        <f>+INDEX('SP ATT'!$A$1:$BK$135,MATCH($A58,'SP ATT'!$A:$A,0),MATCH(J$3,'SP ATT'!$3:$3,0))</f>
        <v>0</v>
      </c>
      <c r="K58" s="136">
        <f>+INDEX('SP ATT'!$A$1:$BK$135,MATCH($A58,'SP ATT'!$A:$A,0),MATCH(K$3,'SP ATT'!$3:$3,0))</f>
        <v>0</v>
      </c>
      <c r="L58" s="136">
        <f>+INDEX('SP ATT'!$A$1:$BK$135,MATCH($A58,'SP ATT'!$A:$A,0),MATCH(L$3,'SP ATT'!$3:$3,0))</f>
        <v>0</v>
      </c>
      <c r="M58" s="136">
        <f>+INDEX('SP ATT'!$A$1:$BK$135,MATCH($A58,'SP ATT'!$A:$A,0),MATCH(M$3,'SP ATT'!$3:$3,0))</f>
        <v>0</v>
      </c>
      <c r="N58" s="136">
        <f>+INDEX('SP ATT'!$A$1:$BK$135,MATCH($A58,'SP ATT'!$A:$A,0),MATCH(N$3,'SP ATT'!$3:$3,0))</f>
        <v>0</v>
      </c>
      <c r="O58" s="136">
        <f>+INDEX('SP ATT'!$A$1:$BK$135,MATCH($A58,'SP ATT'!$A:$A,0),MATCH(O$3,'SP ATT'!$3:$3,0))</f>
        <v>0</v>
      </c>
      <c r="P58" s="136">
        <f>+INDEX('SP ATT'!$A$1:$BK$135,MATCH($A58,'SP ATT'!$A:$A,0),MATCH(P$3,'SP ATT'!$3:$3,0))</f>
        <v>0</v>
      </c>
      <c r="Q58" s="136">
        <f>+INDEX('SP ATT'!$A$1:$BK$135,MATCH($A58,'SP ATT'!$A:$A,0),MATCH(Q$3,'SP ATT'!$3:$3,0))</f>
        <v>0</v>
      </c>
      <c r="R58" s="136">
        <f>+INDEX('SP ATT'!$A$1:$BK$135,MATCH($A58,'SP ATT'!$A:$A,0),MATCH(R$3,'SP ATT'!$3:$3,0))</f>
        <v>0</v>
      </c>
      <c r="S58" s="86">
        <f>+SUM(D58:R58)</f>
        <v>190167.92</v>
      </c>
      <c r="T58" s="136">
        <f>+INDEX('SP SC'!$A$1:$P$134,MATCH($A58,'SP SC'!$A:$A,0),MATCH(T$3,'SP SC'!$3:$3,0))</f>
        <v>0</v>
      </c>
      <c r="U58" s="136">
        <f>+INDEX('SP SC'!$A$1:$P$134,MATCH($A58,'SP SC'!$A:$A,0),MATCH(U$3,'SP SC'!$3:$3,0))</f>
        <v>0</v>
      </c>
      <c r="V58" s="136">
        <f>+INDEX('SP SC'!$A$1:$P$134,MATCH($A58,'SP SC'!$A:$A,0),MATCH(V$3,'SP SC'!$3:$3,0))</f>
        <v>0</v>
      </c>
      <c r="W58" s="136">
        <f>+INDEX('SP SC'!$A$1:$P$134,MATCH($A58,'SP SC'!$A:$A,0),MATCH(W$3,'SP SC'!$3:$3,0))</f>
        <v>0</v>
      </c>
      <c r="X58" s="136">
        <f>+INDEX('SP SC'!$A$1:$P$134,MATCH($A58,'SP SC'!$A:$A,0),MATCH(X$3,'SP SC'!$3:$3,0))</f>
        <v>0</v>
      </c>
      <c r="Y58" s="136">
        <f>+INDEX('SP SC'!$A$1:$P$134,MATCH($A58,'SP SC'!$A:$A,0),MATCH(Y$3,'SP SC'!$3:$3,0))</f>
        <v>0</v>
      </c>
      <c r="Z58" s="136">
        <f>+INDEX('SP SC'!$A$1:$P$134,MATCH($A58,'SP SC'!$A:$A,0),MATCH(Z$3,'SP SC'!$3:$3,0))</f>
        <v>0</v>
      </c>
      <c r="AA58" s="136">
        <f>+INDEX('SP SC'!$A$1:$P$134,MATCH($A58,'SP SC'!$A:$A,0),MATCH(AA$3,'SP SC'!$3:$3,0))</f>
        <v>0</v>
      </c>
      <c r="AB58" s="136">
        <f>+INDEX('SP SC'!$A$1:$P$134,MATCH($A58,'SP SC'!$A:$A,0),MATCH(AB$3,'SP SC'!$3:$3,0))</f>
        <v>0</v>
      </c>
      <c r="AC58" s="136">
        <f>+INDEX('SP SC'!$A$1:$P$134,MATCH($A58,'SP SC'!$A:$A,0),MATCH(AC$3,'SP SC'!$3:$3,0))</f>
        <v>0</v>
      </c>
      <c r="AD58" s="136">
        <f>+INDEX('SP SC'!$A$1:$P$134,MATCH($A58,'SP SC'!$A:$A,0),MATCH(AD$3,'SP SC'!$3:$3,0))</f>
        <v>0</v>
      </c>
      <c r="AE58" s="86">
        <f>+SUM(T58:AD58)</f>
        <v>0</v>
      </c>
      <c r="AF58" s="136">
        <f>+INDEX('SP FOC'!$A$1:$P$134,MATCH($A58,'SP FOC'!$A:$A,0),MATCH(AF$3,'SP FOC'!$3:$3,0))</f>
        <v>0</v>
      </c>
      <c r="AG58" s="136">
        <f>+INDEX('SP FOC'!$A$1:$P$134,MATCH($A58,'SP FOC'!$A:$A,0),MATCH(AG$3,'SP FOC'!$3:$3,0))</f>
        <v>0</v>
      </c>
      <c r="AH58" s="136">
        <f>+INDEX('SP FOC'!$A$1:$P$134,MATCH($A58,'SP FOC'!$A:$A,0),MATCH(AH$3,'SP FOC'!$3:$3,0))</f>
        <v>0</v>
      </c>
      <c r="AI58" s="184">
        <f>+SUM(AF58:AH58)</f>
        <v>0</v>
      </c>
      <c r="AJ58" s="209">
        <f>ROUND(+SUMIF(BdV_2022!$L:$L,A58&amp;$AJ$3,BdV_2022!$E:$E),2)</f>
        <v>0</v>
      </c>
      <c r="AK58" s="189">
        <f t="shared" si="5"/>
        <v>190167.92</v>
      </c>
      <c r="AL58" s="23"/>
      <c r="AM58" s="197">
        <v>190168</v>
      </c>
      <c r="AN58" s="198">
        <f>AM58-AK58</f>
        <v>7.9999999987194315E-2</v>
      </c>
      <c r="AO58" s="234"/>
    </row>
    <row r="59" spans="1:41" ht="11.25" x14ac:dyDescent="0.2">
      <c r="A59" s="41" t="s">
        <v>150</v>
      </c>
      <c r="B59" s="53" t="s">
        <v>16</v>
      </c>
      <c r="C59" s="142" t="s">
        <v>93</v>
      </c>
      <c r="D59" s="112">
        <f>+SUM(D60:D66)</f>
        <v>0</v>
      </c>
      <c r="E59" s="112">
        <f t="shared" ref="E59:U59" si="32">+SUM(E60:E66)</f>
        <v>0</v>
      </c>
      <c r="F59" s="112">
        <f t="shared" si="32"/>
        <v>0</v>
      </c>
      <c r="G59" s="112">
        <f t="shared" si="32"/>
        <v>0</v>
      </c>
      <c r="H59" s="112">
        <f t="shared" si="32"/>
        <v>0</v>
      </c>
      <c r="I59" s="112">
        <f t="shared" si="32"/>
        <v>0</v>
      </c>
      <c r="J59" s="112">
        <f t="shared" si="32"/>
        <v>0</v>
      </c>
      <c r="K59" s="112">
        <f t="shared" si="32"/>
        <v>0</v>
      </c>
      <c r="L59" s="112">
        <f t="shared" si="32"/>
        <v>0</v>
      </c>
      <c r="M59" s="112">
        <f t="shared" si="32"/>
        <v>0</v>
      </c>
      <c r="N59" s="112">
        <f t="shared" si="32"/>
        <v>0</v>
      </c>
      <c r="O59" s="112">
        <f t="shared" si="32"/>
        <v>0</v>
      </c>
      <c r="P59" s="112">
        <f t="shared" si="32"/>
        <v>0</v>
      </c>
      <c r="Q59" s="112">
        <f t="shared" si="32"/>
        <v>0</v>
      </c>
      <c r="R59" s="112">
        <f t="shared" si="32"/>
        <v>0</v>
      </c>
      <c r="S59" s="86">
        <f>+SUM(D59:R59)</f>
        <v>0</v>
      </c>
      <c r="T59" s="112">
        <f t="shared" si="32"/>
        <v>0</v>
      </c>
      <c r="U59" s="112">
        <f t="shared" si="32"/>
        <v>0</v>
      </c>
      <c r="V59" s="112">
        <f t="shared" ref="V59:AD59" si="33">+SUM(V60:V66)</f>
        <v>0</v>
      </c>
      <c r="W59" s="112">
        <f t="shared" si="33"/>
        <v>0</v>
      </c>
      <c r="X59" s="112">
        <f t="shared" si="33"/>
        <v>0</v>
      </c>
      <c r="Y59" s="112">
        <f t="shared" si="33"/>
        <v>0</v>
      </c>
      <c r="Z59" s="112">
        <f t="shared" si="33"/>
        <v>0</v>
      </c>
      <c r="AA59" s="112">
        <f t="shared" si="33"/>
        <v>0</v>
      </c>
      <c r="AB59" s="112">
        <f t="shared" si="33"/>
        <v>0</v>
      </c>
      <c r="AC59" s="112">
        <f t="shared" si="33"/>
        <v>0</v>
      </c>
      <c r="AD59" s="112">
        <f t="shared" si="33"/>
        <v>0</v>
      </c>
      <c r="AE59" s="86">
        <f>+SUM(T59:AD59)</f>
        <v>0</v>
      </c>
      <c r="AF59" s="112">
        <f>+SUM(AF60:AF66)</f>
        <v>0</v>
      </c>
      <c r="AG59" s="112">
        <f>+SUM(AG60:AG66)</f>
        <v>0</v>
      </c>
      <c r="AH59" s="112">
        <f>+SUM(AH60:AH66)</f>
        <v>0</v>
      </c>
      <c r="AI59" s="184">
        <f>+SUM(AF59:AH59)</f>
        <v>0</v>
      </c>
      <c r="AJ59" s="86">
        <f>+SUM(AJ60:AJ66)</f>
        <v>0</v>
      </c>
      <c r="AK59" s="189">
        <f t="shared" si="5"/>
        <v>0</v>
      </c>
      <c r="AL59" s="23"/>
      <c r="AM59" s="197">
        <v>0</v>
      </c>
      <c r="AN59" s="198">
        <f>AM59-AK59</f>
        <v>0</v>
      </c>
      <c r="AO59" s="234"/>
    </row>
    <row r="60" spans="1:41" ht="11.25" x14ac:dyDescent="0.2">
      <c r="A60" s="41" t="s">
        <v>151</v>
      </c>
      <c r="B60" s="42" t="s">
        <v>8</v>
      </c>
      <c r="C60" s="142" t="s">
        <v>107</v>
      </c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90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90"/>
      <c r="AF60" s="89"/>
      <c r="AG60" s="89"/>
      <c r="AH60" s="89"/>
      <c r="AI60" s="107"/>
      <c r="AJ60" s="209">
        <f>ROUND(+SUMIF(BdV_2022!$L:$L,A60&amp;$AJ$3,BdV_2022!$E:$E),2)</f>
        <v>0</v>
      </c>
      <c r="AK60" s="189">
        <f t="shared" si="5"/>
        <v>0</v>
      </c>
      <c r="AL60" s="23"/>
      <c r="AM60" s="197">
        <v>0</v>
      </c>
      <c r="AN60" s="198">
        <f t="shared" si="9"/>
        <v>0</v>
      </c>
      <c r="AO60" s="234"/>
    </row>
    <row r="61" spans="1:41" ht="11.25" x14ac:dyDescent="0.2">
      <c r="A61" s="41" t="s">
        <v>152</v>
      </c>
      <c r="B61" s="42" t="s">
        <v>9</v>
      </c>
      <c r="C61" s="142" t="s">
        <v>65</v>
      </c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90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90"/>
      <c r="AF61" s="89"/>
      <c r="AG61" s="89"/>
      <c r="AH61" s="89"/>
      <c r="AI61" s="107"/>
      <c r="AJ61" s="209">
        <f>ROUND(+SUMIF(BdV_2022!$L:$L,A61&amp;$AJ$3,BdV_2022!$E:$E),2)</f>
        <v>0</v>
      </c>
      <c r="AK61" s="189">
        <f t="shared" si="5"/>
        <v>0</v>
      </c>
      <c r="AL61" s="23"/>
      <c r="AM61" s="197">
        <v>0</v>
      </c>
      <c r="AN61" s="198">
        <f t="shared" si="9"/>
        <v>0</v>
      </c>
      <c r="AO61" s="234"/>
    </row>
    <row r="62" spans="1:41" ht="11.25" x14ac:dyDescent="0.2">
      <c r="A62" s="41" t="s">
        <v>153</v>
      </c>
      <c r="B62" s="42" t="s">
        <v>10</v>
      </c>
      <c r="C62" s="142" t="s">
        <v>66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90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90"/>
      <c r="AF62" s="89"/>
      <c r="AG62" s="89"/>
      <c r="AH62" s="89"/>
      <c r="AI62" s="107"/>
      <c r="AJ62" s="209">
        <f>ROUND(+SUMIF(BdV_2022!$L:$L,A62&amp;$AJ$3,BdV_2022!$E:$E),2)</f>
        <v>0</v>
      </c>
      <c r="AK62" s="189">
        <f t="shared" si="5"/>
        <v>0</v>
      </c>
      <c r="AL62" s="23"/>
      <c r="AM62" s="197">
        <v>0</v>
      </c>
      <c r="AN62" s="198">
        <f t="shared" si="9"/>
        <v>0</v>
      </c>
      <c r="AO62" s="234"/>
    </row>
    <row r="63" spans="1:41" ht="21" x14ac:dyDescent="0.2">
      <c r="A63" s="41" t="s">
        <v>256</v>
      </c>
      <c r="B63" s="42" t="s">
        <v>258</v>
      </c>
      <c r="C63" s="142" t="s">
        <v>257</v>
      </c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90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90"/>
      <c r="AF63" s="89"/>
      <c r="AG63" s="89"/>
      <c r="AH63" s="89"/>
      <c r="AI63" s="107"/>
      <c r="AJ63" s="209">
        <f>ROUND(+SUMIF(BdV_2022!$L:$L,A63&amp;$AJ$3,BdV_2022!$E:$E),2)</f>
        <v>0</v>
      </c>
      <c r="AK63" s="189">
        <f t="shared" si="5"/>
        <v>0</v>
      </c>
      <c r="AL63" s="23"/>
      <c r="AM63" s="197">
        <v>0</v>
      </c>
      <c r="AN63" s="198">
        <f>AM63-AK63</f>
        <v>0</v>
      </c>
      <c r="AO63" s="234"/>
    </row>
    <row r="64" spans="1:41" ht="11.25" x14ac:dyDescent="0.2">
      <c r="A64" s="41" t="s">
        <v>154</v>
      </c>
      <c r="B64" s="42" t="s">
        <v>11</v>
      </c>
      <c r="C64" s="142" t="s">
        <v>67</v>
      </c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90"/>
      <c r="AF64" s="89"/>
      <c r="AG64" s="89"/>
      <c r="AH64" s="89"/>
      <c r="AI64" s="107"/>
      <c r="AJ64" s="209">
        <f>ROUND(+SUMIF(BdV_2022!$L:$L,A64&amp;$AJ$3,BdV_2022!$E:$E),2)</f>
        <v>0</v>
      </c>
      <c r="AK64" s="189">
        <f t="shared" si="5"/>
        <v>0</v>
      </c>
      <c r="AL64" s="23"/>
      <c r="AM64" s="197">
        <v>0</v>
      </c>
      <c r="AN64" s="198">
        <f t="shared" si="9"/>
        <v>0</v>
      </c>
      <c r="AO64" s="234"/>
    </row>
    <row r="65" spans="1:41" ht="11.25" x14ac:dyDescent="0.2">
      <c r="A65" s="41" t="s">
        <v>155</v>
      </c>
      <c r="B65" s="42" t="s">
        <v>12</v>
      </c>
      <c r="C65" s="142" t="s">
        <v>249</v>
      </c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90"/>
      <c r="AF65" s="89"/>
      <c r="AG65" s="89"/>
      <c r="AH65" s="89"/>
      <c r="AI65" s="107"/>
      <c r="AJ65" s="209">
        <f>ROUND(+SUMIF(BdV_2022!$L:$L,A65&amp;$AJ$3,BdV_2022!$E:$E),2)</f>
        <v>0</v>
      </c>
      <c r="AK65" s="189">
        <f t="shared" si="5"/>
        <v>0</v>
      </c>
      <c r="AL65" s="23"/>
      <c r="AM65" s="197">
        <v>0</v>
      </c>
      <c r="AN65" s="198">
        <f t="shared" si="9"/>
        <v>0</v>
      </c>
      <c r="AO65" s="234"/>
    </row>
    <row r="66" spans="1:41" ht="11.25" x14ac:dyDescent="0.2">
      <c r="A66" s="41" t="s">
        <v>156</v>
      </c>
      <c r="B66" s="42" t="s">
        <v>13</v>
      </c>
      <c r="C66" s="142" t="s">
        <v>52</v>
      </c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90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90"/>
      <c r="AF66" s="89"/>
      <c r="AG66" s="89"/>
      <c r="AH66" s="89"/>
      <c r="AI66" s="107"/>
      <c r="AJ66" s="209">
        <f>ROUND(+SUMIF(BdV_2022!$L:$L,A66&amp;$AJ$3,BdV_2022!$E:$E),2)</f>
        <v>0</v>
      </c>
      <c r="AK66" s="189">
        <f t="shared" si="5"/>
        <v>0</v>
      </c>
      <c r="AL66" s="23"/>
      <c r="AM66" s="197">
        <v>0</v>
      </c>
      <c r="AN66" s="198">
        <f t="shared" si="9"/>
        <v>0</v>
      </c>
      <c r="AO66" s="234"/>
    </row>
    <row r="67" spans="1:41" ht="11.25" x14ac:dyDescent="0.2">
      <c r="A67" s="41" t="s">
        <v>157</v>
      </c>
      <c r="B67" s="53" t="s">
        <v>24</v>
      </c>
      <c r="C67" s="142" t="s">
        <v>94</v>
      </c>
      <c r="D67" s="112">
        <f>+SUM(D68:D70)</f>
        <v>0</v>
      </c>
      <c r="E67" s="112">
        <f t="shared" ref="E67:U67" si="34">+SUM(E68:E70)</f>
        <v>0</v>
      </c>
      <c r="F67" s="112">
        <f t="shared" si="34"/>
        <v>0</v>
      </c>
      <c r="G67" s="112">
        <f t="shared" si="34"/>
        <v>0</v>
      </c>
      <c r="H67" s="112">
        <f t="shared" si="34"/>
        <v>0</v>
      </c>
      <c r="I67" s="112">
        <f t="shared" si="34"/>
        <v>0</v>
      </c>
      <c r="J67" s="112">
        <f t="shared" si="34"/>
        <v>0</v>
      </c>
      <c r="K67" s="112">
        <f t="shared" si="34"/>
        <v>0</v>
      </c>
      <c r="L67" s="112">
        <f t="shared" si="34"/>
        <v>0</v>
      </c>
      <c r="M67" s="112">
        <f t="shared" si="34"/>
        <v>0</v>
      </c>
      <c r="N67" s="112">
        <f t="shared" si="34"/>
        <v>0</v>
      </c>
      <c r="O67" s="112">
        <f t="shared" si="34"/>
        <v>0</v>
      </c>
      <c r="P67" s="112">
        <f t="shared" si="34"/>
        <v>0</v>
      </c>
      <c r="Q67" s="112">
        <f t="shared" si="34"/>
        <v>0</v>
      </c>
      <c r="R67" s="112">
        <f t="shared" si="34"/>
        <v>0</v>
      </c>
      <c r="S67" s="86">
        <f>+SUM(D67:R67)</f>
        <v>0</v>
      </c>
      <c r="T67" s="112">
        <f t="shared" si="34"/>
        <v>0</v>
      </c>
      <c r="U67" s="112">
        <f t="shared" si="34"/>
        <v>0</v>
      </c>
      <c r="V67" s="112">
        <f t="shared" ref="V67:AD67" si="35">+SUM(V68:V70)</f>
        <v>0</v>
      </c>
      <c r="W67" s="112">
        <f t="shared" si="35"/>
        <v>0</v>
      </c>
      <c r="X67" s="112">
        <f t="shared" si="35"/>
        <v>0</v>
      </c>
      <c r="Y67" s="112">
        <f t="shared" si="35"/>
        <v>0</v>
      </c>
      <c r="Z67" s="112">
        <f t="shared" si="35"/>
        <v>0</v>
      </c>
      <c r="AA67" s="112">
        <f t="shared" si="35"/>
        <v>0</v>
      </c>
      <c r="AB67" s="112">
        <f t="shared" si="35"/>
        <v>0</v>
      </c>
      <c r="AC67" s="112">
        <f t="shared" si="35"/>
        <v>0</v>
      </c>
      <c r="AD67" s="112">
        <f t="shared" si="35"/>
        <v>0</v>
      </c>
      <c r="AE67" s="86">
        <f>+SUM(T67:AD67)</f>
        <v>0</v>
      </c>
      <c r="AF67" s="112">
        <f>+SUM(AF68:AF70)</f>
        <v>0</v>
      </c>
      <c r="AG67" s="112">
        <f>+SUM(AG68:AG70)</f>
        <v>0</v>
      </c>
      <c r="AH67" s="112">
        <f>+SUM(AH68:AH70)</f>
        <v>0</v>
      </c>
      <c r="AI67" s="184">
        <f>+SUM(AF67:AH67)</f>
        <v>0</v>
      </c>
      <c r="AJ67" s="86">
        <f>+SUM(AJ68:AJ70)</f>
        <v>501605.11</v>
      </c>
      <c r="AK67" s="189">
        <f t="shared" si="5"/>
        <v>501605.11</v>
      </c>
      <c r="AL67" s="23"/>
      <c r="AM67" s="197">
        <v>501605</v>
      </c>
      <c r="AN67" s="198">
        <f>AM67-AK67</f>
        <v>-0.10999999998603016</v>
      </c>
      <c r="AO67" s="234"/>
    </row>
    <row r="68" spans="1:41" ht="11.25" x14ac:dyDescent="0.2">
      <c r="A68" s="41" t="s">
        <v>158</v>
      </c>
      <c r="B68" s="42" t="s">
        <v>8</v>
      </c>
      <c r="C68" s="142" t="s">
        <v>68</v>
      </c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90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90"/>
      <c r="AF68" s="89"/>
      <c r="AG68" s="89"/>
      <c r="AH68" s="89"/>
      <c r="AI68" s="107"/>
      <c r="AJ68" s="209">
        <f>ROUND(+SUMIF(BdV_2022!$L:$L,A68&amp;$AJ$3,BdV_2022!$E:$E),2)</f>
        <v>499320.72</v>
      </c>
      <c r="AK68" s="189">
        <f t="shared" si="5"/>
        <v>499320.72</v>
      </c>
      <c r="AL68" s="23"/>
      <c r="AM68" s="197">
        <v>499320.72</v>
      </c>
      <c r="AN68" s="198">
        <f>AM68-AK68</f>
        <v>0</v>
      </c>
      <c r="AO68" s="234"/>
    </row>
    <row r="69" spans="1:41" ht="11.25" x14ac:dyDescent="0.2">
      <c r="A69" s="41" t="s">
        <v>159</v>
      </c>
      <c r="B69" s="42" t="s">
        <v>9</v>
      </c>
      <c r="C69" s="142" t="s">
        <v>69</v>
      </c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90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90"/>
      <c r="AF69" s="89"/>
      <c r="AG69" s="89"/>
      <c r="AH69" s="89"/>
      <c r="AI69" s="107"/>
      <c r="AJ69" s="209">
        <f>ROUND(+SUMIF(BdV_2022!$L:$L,A69&amp;$AJ$3,BdV_2022!$E:$E),2)</f>
        <v>0</v>
      </c>
      <c r="AK69" s="189">
        <f t="shared" si="5"/>
        <v>0</v>
      </c>
      <c r="AL69" s="23"/>
      <c r="AM69" s="197">
        <v>0</v>
      </c>
      <c r="AN69" s="198">
        <f>AM69-AK69</f>
        <v>0</v>
      </c>
      <c r="AO69" s="234"/>
    </row>
    <row r="70" spans="1:41" ht="11.25" x14ac:dyDescent="0.2">
      <c r="A70" s="41" t="s">
        <v>160</v>
      </c>
      <c r="B70" s="42" t="s">
        <v>10</v>
      </c>
      <c r="C70" s="142" t="s">
        <v>70</v>
      </c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90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90"/>
      <c r="AF70" s="89"/>
      <c r="AG70" s="89"/>
      <c r="AH70" s="89"/>
      <c r="AI70" s="107"/>
      <c r="AJ70" s="209">
        <f>ROUND(+SUMIF(BdV_2022!$L:$L,A70&amp;$AJ$3,BdV_2022!$E:$E),2)</f>
        <v>2284.39</v>
      </c>
      <c r="AK70" s="189">
        <f t="shared" si="5"/>
        <v>2284.39</v>
      </c>
      <c r="AL70" s="23"/>
      <c r="AM70" s="197">
        <v>2284.39</v>
      </c>
      <c r="AN70" s="198">
        <f>AM70-AK70</f>
        <v>0</v>
      </c>
      <c r="AO70" s="234"/>
    </row>
    <row r="71" spans="1:41" ht="11.25" x14ac:dyDescent="0.2">
      <c r="A71" s="41" t="s">
        <v>388</v>
      </c>
      <c r="B71" s="53" t="s">
        <v>31</v>
      </c>
      <c r="C71" s="121" t="s">
        <v>259</v>
      </c>
      <c r="D71" s="112">
        <f>+D72</f>
        <v>84945.08</v>
      </c>
      <c r="E71" s="112">
        <f t="shared" ref="E71:U71" si="36">+E72</f>
        <v>0</v>
      </c>
      <c r="F71" s="112">
        <f t="shared" si="36"/>
        <v>36565.269999999997</v>
      </c>
      <c r="G71" s="112">
        <f t="shared" si="36"/>
        <v>59676.54</v>
      </c>
      <c r="H71" s="112">
        <f t="shared" si="36"/>
        <v>0</v>
      </c>
      <c r="I71" s="112">
        <f t="shared" si="36"/>
        <v>0</v>
      </c>
      <c r="J71" s="112">
        <f t="shared" si="36"/>
        <v>0</v>
      </c>
      <c r="K71" s="112">
        <f t="shared" si="36"/>
        <v>0</v>
      </c>
      <c r="L71" s="112">
        <f t="shared" si="36"/>
        <v>0</v>
      </c>
      <c r="M71" s="112">
        <f t="shared" si="36"/>
        <v>0</v>
      </c>
      <c r="N71" s="112">
        <f t="shared" si="36"/>
        <v>0</v>
      </c>
      <c r="O71" s="112">
        <f t="shared" si="36"/>
        <v>0</v>
      </c>
      <c r="P71" s="112">
        <f t="shared" si="36"/>
        <v>0</v>
      </c>
      <c r="Q71" s="112">
        <f t="shared" si="36"/>
        <v>0</v>
      </c>
      <c r="R71" s="112">
        <f t="shared" si="36"/>
        <v>0</v>
      </c>
      <c r="S71" s="86">
        <f>+SUM(D71:R71)</f>
        <v>181186.89</v>
      </c>
      <c r="T71" s="112">
        <f t="shared" si="36"/>
        <v>0</v>
      </c>
      <c r="U71" s="112">
        <f t="shared" si="36"/>
        <v>0</v>
      </c>
      <c r="V71" s="112">
        <f t="shared" ref="V71:AD71" si="37">+V72</f>
        <v>0</v>
      </c>
      <c r="W71" s="112">
        <f t="shared" si="37"/>
        <v>0</v>
      </c>
      <c r="X71" s="112">
        <f t="shared" si="37"/>
        <v>0</v>
      </c>
      <c r="Y71" s="112">
        <f t="shared" si="37"/>
        <v>0</v>
      </c>
      <c r="Z71" s="112">
        <f t="shared" si="37"/>
        <v>0</v>
      </c>
      <c r="AA71" s="112">
        <f t="shared" si="37"/>
        <v>0</v>
      </c>
      <c r="AB71" s="112">
        <f t="shared" si="37"/>
        <v>0</v>
      </c>
      <c r="AC71" s="112">
        <f t="shared" si="37"/>
        <v>0</v>
      </c>
      <c r="AD71" s="112">
        <f t="shared" si="37"/>
        <v>0</v>
      </c>
      <c r="AE71" s="86">
        <f>+SUM(T71:AD71)</f>
        <v>0</v>
      </c>
      <c r="AF71" s="112">
        <f>+AF72</f>
        <v>0</v>
      </c>
      <c r="AG71" s="112">
        <f>+AG72</f>
        <v>0</v>
      </c>
      <c r="AH71" s="112">
        <f>+AH72</f>
        <v>0</v>
      </c>
      <c r="AI71" s="184">
        <f>+SUM(AF71:AH71)</f>
        <v>0</v>
      </c>
      <c r="AJ71" s="86">
        <f>+AJ72</f>
        <v>0</v>
      </c>
      <c r="AK71" s="189">
        <f t="shared" si="5"/>
        <v>181186.89</v>
      </c>
      <c r="AL71" s="23"/>
      <c r="AM71" s="201">
        <v>181187</v>
      </c>
      <c r="AN71" s="198">
        <f>AM71-AK71</f>
        <v>0.10999999998603016</v>
      </c>
      <c r="AO71" s="234"/>
    </row>
    <row r="72" spans="1:41" ht="11.25" x14ac:dyDescent="0.2">
      <c r="A72" s="41"/>
      <c r="B72" s="42"/>
      <c r="C72" s="121" t="s">
        <v>333</v>
      </c>
      <c r="D72" s="112">
        <f>+SUM(D73:D74)</f>
        <v>84945.08</v>
      </c>
      <c r="E72" s="112">
        <f t="shared" ref="E72:U72" si="38">+SUM(E73:E74)</f>
        <v>0</v>
      </c>
      <c r="F72" s="112">
        <f t="shared" si="38"/>
        <v>36565.269999999997</v>
      </c>
      <c r="G72" s="112">
        <f t="shared" si="38"/>
        <v>59676.54</v>
      </c>
      <c r="H72" s="112">
        <f t="shared" si="38"/>
        <v>0</v>
      </c>
      <c r="I72" s="112">
        <f t="shared" si="38"/>
        <v>0</v>
      </c>
      <c r="J72" s="112">
        <f t="shared" si="38"/>
        <v>0</v>
      </c>
      <c r="K72" s="112">
        <f t="shared" si="38"/>
        <v>0</v>
      </c>
      <c r="L72" s="112">
        <f t="shared" si="38"/>
        <v>0</v>
      </c>
      <c r="M72" s="112">
        <f t="shared" si="38"/>
        <v>0</v>
      </c>
      <c r="N72" s="112">
        <f t="shared" si="38"/>
        <v>0</v>
      </c>
      <c r="O72" s="112">
        <f t="shared" si="38"/>
        <v>0</v>
      </c>
      <c r="P72" s="112">
        <f t="shared" si="38"/>
        <v>0</v>
      </c>
      <c r="Q72" s="112">
        <f t="shared" si="38"/>
        <v>0</v>
      </c>
      <c r="R72" s="112">
        <f t="shared" si="38"/>
        <v>0</v>
      </c>
      <c r="S72" s="86">
        <f>+SUM(D72:R72)</f>
        <v>181186.89</v>
      </c>
      <c r="T72" s="112">
        <f t="shared" si="38"/>
        <v>0</v>
      </c>
      <c r="U72" s="112">
        <f t="shared" si="38"/>
        <v>0</v>
      </c>
      <c r="V72" s="112">
        <f t="shared" ref="V72:AD72" si="39">+SUM(V73:V74)</f>
        <v>0</v>
      </c>
      <c r="W72" s="112">
        <f t="shared" si="39"/>
        <v>0</v>
      </c>
      <c r="X72" s="112">
        <f t="shared" si="39"/>
        <v>0</v>
      </c>
      <c r="Y72" s="112">
        <f t="shared" si="39"/>
        <v>0</v>
      </c>
      <c r="Z72" s="112">
        <f t="shared" si="39"/>
        <v>0</v>
      </c>
      <c r="AA72" s="112">
        <f t="shared" si="39"/>
        <v>0</v>
      </c>
      <c r="AB72" s="112">
        <f t="shared" si="39"/>
        <v>0</v>
      </c>
      <c r="AC72" s="112">
        <f t="shared" si="39"/>
        <v>0</v>
      </c>
      <c r="AD72" s="112">
        <f t="shared" si="39"/>
        <v>0</v>
      </c>
      <c r="AE72" s="86">
        <f>+SUM(T72:AD72)</f>
        <v>0</v>
      </c>
      <c r="AF72" s="112">
        <f>+SUM(AF73:AF74)</f>
        <v>0</v>
      </c>
      <c r="AG72" s="112">
        <f>+SUM(AG73:AG74)</f>
        <v>0</v>
      </c>
      <c r="AH72" s="112">
        <f>+SUM(AH73:AH74)</f>
        <v>0</v>
      </c>
      <c r="AI72" s="184">
        <f>+SUM(AF72:AH72)</f>
        <v>0</v>
      </c>
      <c r="AJ72" s="86">
        <f>+SUM(AJ73:AJ74)</f>
        <v>0</v>
      </c>
      <c r="AK72" s="189">
        <f>+S72+AE72+AI72+AJ72</f>
        <v>181186.89</v>
      </c>
      <c r="AL72" s="23"/>
      <c r="AO72" s="234"/>
    </row>
    <row r="73" spans="1:41" ht="11.25" x14ac:dyDescent="0.2">
      <c r="A73" s="41" t="s">
        <v>161</v>
      </c>
      <c r="B73" s="42"/>
      <c r="C73" s="143" t="s">
        <v>329</v>
      </c>
      <c r="D73" s="149">
        <f>+INDEX('SP ATT'!$A$1:$BK$135,MATCH($A73,'SP ATT'!$A:$A,0),MATCH(D$3,'SP ATT'!$3:$3,0))</f>
        <v>84945.08</v>
      </c>
      <c r="E73" s="149">
        <f>+INDEX('SP ATT'!$A$1:$BK$135,MATCH($A73,'SP ATT'!$A:$A,0),MATCH(E$3,'SP ATT'!$3:$3,0))</f>
        <v>0</v>
      </c>
      <c r="F73" s="149">
        <f>+INDEX('SP ATT'!$A$1:$BK$135,MATCH($A73,'SP ATT'!$A:$A,0),MATCH(F$3,'SP ATT'!$3:$3,0))</f>
        <v>36565.269999999997</v>
      </c>
      <c r="G73" s="149">
        <f>+INDEX('SP ATT'!$A$1:$BK$135,MATCH($A73,'SP ATT'!$A:$A,0),MATCH(G$3,'SP ATT'!$3:$3,0))</f>
        <v>59676.54</v>
      </c>
      <c r="H73" s="149">
        <f>+INDEX('SP ATT'!$A$1:$BK$135,MATCH($A73,'SP ATT'!$A:$A,0),MATCH(H$3,'SP ATT'!$3:$3,0))</f>
        <v>0</v>
      </c>
      <c r="I73" s="149">
        <f>+INDEX('SP ATT'!$A$1:$BK$135,MATCH($A73,'SP ATT'!$A:$A,0),MATCH(I$3,'SP ATT'!$3:$3,0))</f>
        <v>0</v>
      </c>
      <c r="J73" s="149">
        <f>+INDEX('SP ATT'!$A$1:$BK$135,MATCH($A73,'SP ATT'!$A:$A,0),MATCH(J$3,'SP ATT'!$3:$3,0))</f>
        <v>0</v>
      </c>
      <c r="K73" s="149">
        <f>+INDEX('SP ATT'!$A$1:$BK$135,MATCH($A73,'SP ATT'!$A:$A,0),MATCH(K$3,'SP ATT'!$3:$3,0))</f>
        <v>0</v>
      </c>
      <c r="L73" s="149">
        <f>+INDEX('SP ATT'!$A$1:$BK$135,MATCH($A73,'SP ATT'!$A:$A,0),MATCH(L$3,'SP ATT'!$3:$3,0))</f>
        <v>0</v>
      </c>
      <c r="M73" s="149">
        <f>+INDEX('SP ATT'!$A$1:$BK$135,MATCH($A73,'SP ATT'!$A:$A,0),MATCH(M$3,'SP ATT'!$3:$3,0))</f>
        <v>0</v>
      </c>
      <c r="N73" s="149">
        <f>+INDEX('SP ATT'!$A$1:$BK$135,MATCH($A73,'SP ATT'!$A:$A,0),MATCH(N$3,'SP ATT'!$3:$3,0))</f>
        <v>0</v>
      </c>
      <c r="O73" s="149">
        <f>+INDEX('SP ATT'!$A$1:$BK$135,MATCH($A73,'SP ATT'!$A:$A,0),MATCH(O$3,'SP ATT'!$3:$3,0))</f>
        <v>0</v>
      </c>
      <c r="P73" s="149">
        <f>+INDEX('SP ATT'!$A$1:$BK$135,MATCH($A73,'SP ATT'!$A:$A,0),MATCH(P$3,'SP ATT'!$3:$3,0))</f>
        <v>0</v>
      </c>
      <c r="Q73" s="149">
        <f>+INDEX('SP ATT'!$A$1:$BK$135,MATCH($A73,'SP ATT'!$A:$A,0),MATCH(Q$3,'SP ATT'!$3:$3,0))</f>
        <v>0</v>
      </c>
      <c r="R73" s="149">
        <f>+INDEX('SP ATT'!$A$1:$BK$135,MATCH($A73,'SP ATT'!$A:$A,0),MATCH(R$3,'SP ATT'!$3:$3,0))</f>
        <v>0</v>
      </c>
      <c r="S73" s="86">
        <f>+SUM(D73:R73)</f>
        <v>181186.89</v>
      </c>
      <c r="T73" s="149">
        <f>+INDEX('SP SC'!$A$1:$P$134,MATCH($A73,'SP SC'!$A:$A,0),MATCH(T$3,'SP SC'!$3:$3,0))</f>
        <v>0</v>
      </c>
      <c r="U73" s="149">
        <f>+INDEX('SP SC'!$A$1:$P$134,MATCH($A73,'SP SC'!$A:$A,0),MATCH(U$3,'SP SC'!$3:$3,0))</f>
        <v>0</v>
      </c>
      <c r="V73" s="149">
        <f>+INDEX('SP SC'!$A$1:$P$134,MATCH($A73,'SP SC'!$A:$A,0),MATCH(V$3,'SP SC'!$3:$3,0))</f>
        <v>0</v>
      </c>
      <c r="W73" s="149">
        <f>+INDEX('SP SC'!$A$1:$P$134,MATCH($A73,'SP SC'!$A:$A,0),MATCH(W$3,'SP SC'!$3:$3,0))</f>
        <v>0</v>
      </c>
      <c r="X73" s="149">
        <f>+INDEX('SP SC'!$A$1:$P$134,MATCH($A73,'SP SC'!$A:$A,0),MATCH(X$3,'SP SC'!$3:$3,0))</f>
        <v>0</v>
      </c>
      <c r="Y73" s="149">
        <f>+INDEX('SP SC'!$A$1:$P$134,MATCH($A73,'SP SC'!$A:$A,0),MATCH(Y$3,'SP SC'!$3:$3,0))</f>
        <v>0</v>
      </c>
      <c r="Z73" s="149">
        <f>+INDEX('SP SC'!$A$1:$P$134,MATCH($A73,'SP SC'!$A:$A,0),MATCH(Z$3,'SP SC'!$3:$3,0))</f>
        <v>0</v>
      </c>
      <c r="AA73" s="149">
        <f>+INDEX('SP SC'!$A$1:$P$134,MATCH($A73,'SP SC'!$A:$A,0),MATCH(AA$3,'SP SC'!$3:$3,0))</f>
        <v>0</v>
      </c>
      <c r="AB73" s="149">
        <f>+INDEX('SP SC'!$A$1:$P$134,MATCH($A73,'SP SC'!$A:$A,0),MATCH(AB$3,'SP SC'!$3:$3,0))</f>
        <v>0</v>
      </c>
      <c r="AC73" s="149">
        <f>+INDEX('SP SC'!$A$1:$P$134,MATCH($A73,'SP SC'!$A:$A,0),MATCH(AC$3,'SP SC'!$3:$3,0))</f>
        <v>0</v>
      </c>
      <c r="AD73" s="149">
        <f>+INDEX('SP SC'!$A$1:$P$134,MATCH($A73,'SP SC'!$A:$A,0),MATCH(AD$3,'SP SC'!$3:$3,0))</f>
        <v>0</v>
      </c>
      <c r="AE73" s="86">
        <f>+SUM(T73:AD73)</f>
        <v>0</v>
      </c>
      <c r="AF73" s="149">
        <f>+INDEX('SP FOC'!$A$1:$P$134,MATCH($A73,'SP FOC'!$A:$A,0),MATCH(AF$3,'SP FOC'!$3:$3,0))</f>
        <v>0</v>
      </c>
      <c r="AG73" s="149">
        <f>+INDEX('SP FOC'!$A$1:$P$134,MATCH($A73,'SP FOC'!$A:$A,0),MATCH(AG$3,'SP FOC'!$3:$3,0))</f>
        <v>0</v>
      </c>
      <c r="AH73" s="149">
        <f>+INDEX('SP FOC'!$A$1:$P$134,MATCH($A73,'SP FOC'!$A:$A,0),MATCH(AH$3,'SP FOC'!$3:$3,0))</f>
        <v>0</v>
      </c>
      <c r="AI73" s="185">
        <f>+SUM(AF73:AH73)</f>
        <v>0</v>
      </c>
      <c r="AJ73" s="195"/>
      <c r="AK73" s="196">
        <f>+S73+AE73+AI73+AJ73</f>
        <v>181186.89</v>
      </c>
      <c r="AL73" s="23"/>
      <c r="AO73" s="234"/>
    </row>
    <row r="74" spans="1:41" ht="11.25" x14ac:dyDescent="0.2">
      <c r="A74" s="43" t="s">
        <v>162</v>
      </c>
      <c r="B74" s="43"/>
      <c r="C74" s="143" t="s">
        <v>330</v>
      </c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95"/>
      <c r="AF74" s="89"/>
      <c r="AG74" s="89"/>
      <c r="AH74" s="89"/>
      <c r="AI74" s="116"/>
      <c r="AJ74" s="212">
        <f>ROUND(+SUMIF(BdV_2022!$L:$L,A74&amp;$AJ$3,BdV_2022!$E:$E),2)</f>
        <v>0</v>
      </c>
      <c r="AK74" s="196">
        <f>+S74+AE74+AI74+AJ74</f>
        <v>0</v>
      </c>
      <c r="AL74" s="23"/>
      <c r="AO74" s="234"/>
    </row>
    <row r="75" spans="1:41" s="6" customFormat="1" ht="12" thickBot="1" x14ac:dyDescent="0.25">
      <c r="A75" s="41"/>
      <c r="B75" s="71"/>
      <c r="C75" s="144" t="s">
        <v>21</v>
      </c>
      <c r="D75" s="97">
        <f>+D7+D8+D43+D71</f>
        <v>12929885.359999999</v>
      </c>
      <c r="E75" s="97">
        <f t="shared" ref="E75:R75" si="40">+E7+E8+E43+E71</f>
        <v>0</v>
      </c>
      <c r="F75" s="97">
        <f t="shared" si="40"/>
        <v>60147.869999999995</v>
      </c>
      <c r="G75" s="97">
        <f t="shared" si="40"/>
        <v>1798733.56</v>
      </c>
      <c r="H75" s="97">
        <f t="shared" si="40"/>
        <v>0</v>
      </c>
      <c r="I75" s="97">
        <f t="shared" si="40"/>
        <v>0</v>
      </c>
      <c r="J75" s="97">
        <f t="shared" si="40"/>
        <v>0</v>
      </c>
      <c r="K75" s="97">
        <f t="shared" si="40"/>
        <v>0</v>
      </c>
      <c r="L75" s="97">
        <f t="shared" si="40"/>
        <v>0</v>
      </c>
      <c r="M75" s="97">
        <f t="shared" si="40"/>
        <v>0</v>
      </c>
      <c r="N75" s="97">
        <f t="shared" si="40"/>
        <v>0</v>
      </c>
      <c r="O75" s="97">
        <f t="shared" si="40"/>
        <v>0</v>
      </c>
      <c r="P75" s="97">
        <f t="shared" si="40"/>
        <v>0</v>
      </c>
      <c r="Q75" s="97">
        <f t="shared" si="40"/>
        <v>0</v>
      </c>
      <c r="R75" s="97">
        <f t="shared" si="40"/>
        <v>0</v>
      </c>
      <c r="S75" s="98">
        <f>+SUM(D75:R75)</f>
        <v>14788766.789999999</v>
      </c>
      <c r="T75" s="97">
        <f>+T7+T8+T43+T71</f>
        <v>0</v>
      </c>
      <c r="U75" s="97">
        <f>+U7+U8+U43+U71</f>
        <v>0</v>
      </c>
      <c r="V75" s="97">
        <f t="shared" ref="V75:AD75" si="41">+V7+V8+V43+V71</f>
        <v>0</v>
      </c>
      <c r="W75" s="97">
        <f t="shared" si="41"/>
        <v>0</v>
      </c>
      <c r="X75" s="97">
        <f t="shared" si="41"/>
        <v>0</v>
      </c>
      <c r="Y75" s="97">
        <f t="shared" si="41"/>
        <v>0</v>
      </c>
      <c r="Z75" s="97">
        <f t="shared" si="41"/>
        <v>0</v>
      </c>
      <c r="AA75" s="97">
        <f t="shared" si="41"/>
        <v>0</v>
      </c>
      <c r="AB75" s="97">
        <f t="shared" si="41"/>
        <v>0</v>
      </c>
      <c r="AC75" s="97">
        <f t="shared" si="41"/>
        <v>0</v>
      </c>
      <c r="AD75" s="97">
        <f t="shared" si="41"/>
        <v>0</v>
      </c>
      <c r="AE75" s="98">
        <f>+SUM(T75:AD75)</f>
        <v>0</v>
      </c>
      <c r="AF75" s="97">
        <f>+AF7+AF8+AF43+AF71</f>
        <v>0</v>
      </c>
      <c r="AG75" s="97">
        <f>+AG7+AG8+AG43+AG71</f>
        <v>0</v>
      </c>
      <c r="AH75" s="97">
        <f>+AH7+AH8+AH43+AH71</f>
        <v>0</v>
      </c>
      <c r="AI75" s="186">
        <f>+SUM(AF75:AH75)</f>
        <v>0</v>
      </c>
      <c r="AJ75" s="98">
        <f>+AJ7+AJ8+AJ43+AJ71</f>
        <v>1547659.9100000001</v>
      </c>
      <c r="AK75" s="194">
        <f>+S75+AE75+AI75+AJ75</f>
        <v>16336426.699999999</v>
      </c>
      <c r="AL75" s="24"/>
      <c r="AM75" s="201">
        <v>16336427</v>
      </c>
      <c r="AN75" s="198">
        <f>AM75-AK75</f>
        <v>0.30000000074505806</v>
      </c>
      <c r="AO75" s="234"/>
    </row>
    <row r="76" spans="1:41" s="6" customFormat="1" ht="12" thickBot="1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234"/>
    </row>
    <row r="77" spans="1:41" ht="11.25" x14ac:dyDescent="0.2">
      <c r="A77" s="41"/>
      <c r="B77" s="58"/>
      <c r="C77" s="145" t="s">
        <v>5</v>
      </c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3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3"/>
      <c r="AF77" s="102"/>
      <c r="AG77" s="102"/>
      <c r="AH77" s="102"/>
      <c r="AI77" s="104"/>
      <c r="AJ77" s="105"/>
      <c r="AK77" s="190"/>
      <c r="AL77" s="23"/>
      <c r="AO77" s="234"/>
    </row>
    <row r="78" spans="1:41" ht="11.25" x14ac:dyDescent="0.2">
      <c r="A78" s="41" t="s">
        <v>163</v>
      </c>
      <c r="B78" s="53" t="s">
        <v>6</v>
      </c>
      <c r="C78" s="146" t="s">
        <v>95</v>
      </c>
      <c r="D78" s="112">
        <f>+SUM(D79:D88)</f>
        <v>0</v>
      </c>
      <c r="E78" s="112">
        <f t="shared" ref="E78:U78" si="42">+SUM(E79:E88)</f>
        <v>0</v>
      </c>
      <c r="F78" s="112">
        <f t="shared" si="42"/>
        <v>0</v>
      </c>
      <c r="G78" s="112">
        <f t="shared" si="42"/>
        <v>0</v>
      </c>
      <c r="H78" s="112">
        <f t="shared" si="42"/>
        <v>0</v>
      </c>
      <c r="I78" s="112">
        <f t="shared" si="42"/>
        <v>0</v>
      </c>
      <c r="J78" s="112">
        <f t="shared" si="42"/>
        <v>0</v>
      </c>
      <c r="K78" s="112">
        <f t="shared" si="42"/>
        <v>0</v>
      </c>
      <c r="L78" s="112">
        <f t="shared" si="42"/>
        <v>0</v>
      </c>
      <c r="M78" s="112">
        <f t="shared" si="42"/>
        <v>0</v>
      </c>
      <c r="N78" s="112">
        <f t="shared" si="42"/>
        <v>0</v>
      </c>
      <c r="O78" s="112">
        <f t="shared" si="42"/>
        <v>0</v>
      </c>
      <c r="P78" s="112">
        <f t="shared" si="42"/>
        <v>0</v>
      </c>
      <c r="Q78" s="112">
        <f t="shared" si="42"/>
        <v>0</v>
      </c>
      <c r="R78" s="112">
        <f t="shared" si="42"/>
        <v>0</v>
      </c>
      <c r="S78" s="86">
        <f>+SUM(D78:R78)</f>
        <v>0</v>
      </c>
      <c r="T78" s="112">
        <f t="shared" si="42"/>
        <v>0</v>
      </c>
      <c r="U78" s="112">
        <f t="shared" si="42"/>
        <v>0</v>
      </c>
      <c r="V78" s="112">
        <f t="shared" ref="V78:AD78" si="43">+SUM(V79:V88)</f>
        <v>0</v>
      </c>
      <c r="W78" s="112">
        <f t="shared" si="43"/>
        <v>0</v>
      </c>
      <c r="X78" s="112">
        <f t="shared" si="43"/>
        <v>0</v>
      </c>
      <c r="Y78" s="112">
        <f t="shared" si="43"/>
        <v>0</v>
      </c>
      <c r="Z78" s="112">
        <f t="shared" si="43"/>
        <v>0</v>
      </c>
      <c r="AA78" s="112">
        <f t="shared" si="43"/>
        <v>0</v>
      </c>
      <c r="AB78" s="112">
        <f t="shared" si="43"/>
        <v>0</v>
      </c>
      <c r="AC78" s="112">
        <f t="shared" si="43"/>
        <v>0</v>
      </c>
      <c r="AD78" s="112">
        <f t="shared" si="43"/>
        <v>0</v>
      </c>
      <c r="AE78" s="86">
        <f>+SUM(T78:AD78)</f>
        <v>0</v>
      </c>
      <c r="AF78" s="112">
        <f>+SUM(AF79:AF88)</f>
        <v>0</v>
      </c>
      <c r="AG78" s="112">
        <f>+SUM(AG79:AG88)</f>
        <v>0</v>
      </c>
      <c r="AH78" s="112">
        <f>+SUM(AH79:AH88)</f>
        <v>0</v>
      </c>
      <c r="AI78" s="184">
        <f>+SUM(AF78:AH78)</f>
        <v>0</v>
      </c>
      <c r="AJ78" s="86">
        <f>+SUM(AJ79:AJ88)</f>
        <v>1820353.9299999997</v>
      </c>
      <c r="AK78" s="191">
        <f t="shared" ref="AK78:AK134" si="44">+S78+AE78+AI78+AJ78</f>
        <v>1820353.9299999997</v>
      </c>
      <c r="AL78" s="23"/>
      <c r="AM78" s="197">
        <v>1820354</v>
      </c>
      <c r="AN78" s="198">
        <f>AM78-AK78</f>
        <v>7.0000000298023224E-2</v>
      </c>
      <c r="AO78" s="234"/>
    </row>
    <row r="79" spans="1:41" ht="11.25" x14ac:dyDescent="0.2">
      <c r="A79" s="41" t="s">
        <v>164</v>
      </c>
      <c r="B79" s="42" t="s">
        <v>23</v>
      </c>
      <c r="C79" s="142" t="s">
        <v>96</v>
      </c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106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106"/>
      <c r="AF79" s="89"/>
      <c r="AG79" s="89"/>
      <c r="AH79" s="89"/>
      <c r="AI79" s="107"/>
      <c r="AJ79" s="210">
        <f>ROUND(+SUMIF(BdV_2022!$L:$L,A79&amp;$AJ$3,BdV_2022!$E:$E),2)</f>
        <v>384200</v>
      </c>
      <c r="AK79" s="191">
        <f t="shared" si="44"/>
        <v>384200</v>
      </c>
      <c r="AL79" s="23"/>
      <c r="AM79" s="197">
        <v>384200</v>
      </c>
      <c r="AN79" s="198">
        <f t="shared" ref="AN79:AN88" si="45">AM79-AK79</f>
        <v>0</v>
      </c>
      <c r="AO79" s="234"/>
    </row>
    <row r="80" spans="1:41" ht="11.25" x14ac:dyDescent="0.2">
      <c r="A80" s="41" t="s">
        <v>165</v>
      </c>
      <c r="B80" s="42" t="s">
        <v>15</v>
      </c>
      <c r="C80" s="142" t="s">
        <v>97</v>
      </c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106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106"/>
      <c r="AF80" s="89"/>
      <c r="AG80" s="89"/>
      <c r="AH80" s="89"/>
      <c r="AI80" s="107"/>
      <c r="AJ80" s="210">
        <f>ROUND(+SUMIF(BdV_2022!$L:$L,A80&amp;$AJ$3,BdV_2022!$E:$E),2)</f>
        <v>0</v>
      </c>
      <c r="AK80" s="191">
        <f t="shared" si="44"/>
        <v>0</v>
      </c>
      <c r="AL80" s="23"/>
      <c r="AM80" s="197">
        <v>0</v>
      </c>
      <c r="AN80" s="198">
        <f t="shared" si="45"/>
        <v>0</v>
      </c>
      <c r="AO80" s="234"/>
    </row>
    <row r="81" spans="1:41" ht="11.25" x14ac:dyDescent="0.2">
      <c r="A81" s="41" t="s">
        <v>166</v>
      </c>
      <c r="B81" s="42" t="s">
        <v>16</v>
      </c>
      <c r="C81" s="142" t="s">
        <v>98</v>
      </c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106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106"/>
      <c r="AF81" s="89"/>
      <c r="AG81" s="89"/>
      <c r="AH81" s="89"/>
      <c r="AI81" s="107"/>
      <c r="AJ81" s="210">
        <f>ROUND(+SUMIF(BdV_2022!$L:$L,A81&amp;$AJ$3,BdV_2022!$E:$E),2)</f>
        <v>0</v>
      </c>
      <c r="AK81" s="191">
        <f t="shared" si="44"/>
        <v>0</v>
      </c>
      <c r="AL81" s="23"/>
      <c r="AM81" s="197">
        <v>0</v>
      </c>
      <c r="AN81" s="198">
        <f t="shared" si="45"/>
        <v>0</v>
      </c>
      <c r="AO81" s="234"/>
    </row>
    <row r="82" spans="1:41" ht="11.25" x14ac:dyDescent="0.2">
      <c r="A82" s="41" t="s">
        <v>167</v>
      </c>
      <c r="B82" s="42" t="s">
        <v>24</v>
      </c>
      <c r="C82" s="142" t="s">
        <v>99</v>
      </c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106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106"/>
      <c r="AF82" s="89"/>
      <c r="AG82" s="89"/>
      <c r="AH82" s="89"/>
      <c r="AI82" s="107"/>
      <c r="AJ82" s="210">
        <f>ROUND(+SUMIF(BdV_2022!$L:$L,A82&amp;$AJ$3,BdV_2022!$E:$E),2)</f>
        <v>77446.84</v>
      </c>
      <c r="AK82" s="191">
        <f t="shared" si="44"/>
        <v>77446.84</v>
      </c>
      <c r="AL82" s="23"/>
      <c r="AM82" s="197">
        <v>77446.84</v>
      </c>
      <c r="AN82" s="198">
        <f t="shared" si="45"/>
        <v>0</v>
      </c>
      <c r="AO82" s="234"/>
    </row>
    <row r="83" spans="1:41" ht="11.25" x14ac:dyDescent="0.2">
      <c r="A83" s="41" t="s">
        <v>168</v>
      </c>
      <c r="B83" s="42" t="s">
        <v>26</v>
      </c>
      <c r="C83" s="142" t="s">
        <v>100</v>
      </c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106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106"/>
      <c r="AF83" s="89"/>
      <c r="AG83" s="89"/>
      <c r="AH83" s="89"/>
      <c r="AI83" s="107"/>
      <c r="AJ83" s="210">
        <f>ROUND(+SUMIF(BdV_2022!$L:$L,A83&amp;$AJ$3,BdV_2022!$E:$E),2)</f>
        <v>0</v>
      </c>
      <c r="AK83" s="191">
        <f t="shared" si="44"/>
        <v>0</v>
      </c>
      <c r="AL83" s="23"/>
      <c r="AM83" s="197">
        <v>0</v>
      </c>
      <c r="AN83" s="198">
        <f t="shared" si="45"/>
        <v>0</v>
      </c>
      <c r="AO83" s="234"/>
    </row>
    <row r="84" spans="1:41" ht="11.25" x14ac:dyDescent="0.2">
      <c r="A84" s="41" t="s">
        <v>169</v>
      </c>
      <c r="B84" s="42" t="s">
        <v>27</v>
      </c>
      <c r="C84" s="142" t="s">
        <v>101</v>
      </c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106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106"/>
      <c r="AF84" s="89"/>
      <c r="AG84" s="89"/>
      <c r="AH84" s="89"/>
      <c r="AI84" s="107"/>
      <c r="AJ84" s="210">
        <f>ROUND(+SUMIF(BdV_2022!$L:$L,A84&amp;$AJ$3,BdV_2022!$E:$E),2)</f>
        <v>10589848.109999999</v>
      </c>
      <c r="AK84" s="191">
        <f t="shared" si="44"/>
        <v>10589848.109999999</v>
      </c>
      <c r="AL84" s="23"/>
      <c r="AM84" s="197">
        <v>10589848.109999999</v>
      </c>
      <c r="AN84" s="198">
        <f t="shared" si="45"/>
        <v>0</v>
      </c>
      <c r="AO84" s="234"/>
    </row>
    <row r="85" spans="1:41" ht="21" x14ac:dyDescent="0.2">
      <c r="A85" s="41" t="s">
        <v>170</v>
      </c>
      <c r="B85" s="42" t="s">
        <v>28</v>
      </c>
      <c r="C85" s="142" t="s">
        <v>260</v>
      </c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106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106"/>
      <c r="AF85" s="89"/>
      <c r="AG85" s="89"/>
      <c r="AH85" s="89"/>
      <c r="AI85" s="107"/>
      <c r="AJ85" s="210">
        <f>ROUND(+SUMIF(BdV_2022!$L:$L,A85&amp;$AJ$3,BdV_2022!$E:$E),2)</f>
        <v>0</v>
      </c>
      <c r="AK85" s="191">
        <f t="shared" si="44"/>
        <v>0</v>
      </c>
      <c r="AL85" s="23"/>
      <c r="AM85" s="197">
        <v>0</v>
      </c>
      <c r="AN85" s="198">
        <f t="shared" si="45"/>
        <v>0</v>
      </c>
      <c r="AO85" s="234"/>
    </row>
    <row r="86" spans="1:41" ht="11.25" x14ac:dyDescent="0.2">
      <c r="A86" s="41" t="s">
        <v>171</v>
      </c>
      <c r="B86" s="42" t="s">
        <v>29</v>
      </c>
      <c r="C86" s="142" t="s">
        <v>102</v>
      </c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106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106"/>
      <c r="AF86" s="89"/>
      <c r="AG86" s="89"/>
      <c r="AH86" s="89"/>
      <c r="AI86" s="107"/>
      <c r="AJ86" s="210">
        <f>ROUND(+SUMIF(BdV_2022!$L:$L,A86&amp;$AJ$3,BdV_2022!$E:$E),2)</f>
        <v>-9312308.0199999996</v>
      </c>
      <c r="AK86" s="191">
        <f t="shared" si="44"/>
        <v>-9312308.0199999996</v>
      </c>
      <c r="AL86" s="23"/>
      <c r="AM86" s="197">
        <v>-9312308.0199999996</v>
      </c>
      <c r="AN86" s="198">
        <f t="shared" si="45"/>
        <v>0</v>
      </c>
      <c r="AO86" s="234"/>
    </row>
    <row r="87" spans="1:41" ht="11.25" x14ac:dyDescent="0.2">
      <c r="A87" s="41" t="s">
        <v>172</v>
      </c>
      <c r="B87" s="42" t="s">
        <v>30</v>
      </c>
      <c r="C87" s="142" t="s">
        <v>103</v>
      </c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106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106"/>
      <c r="AF87" s="89"/>
      <c r="AG87" s="89"/>
      <c r="AH87" s="89"/>
      <c r="AI87" s="107"/>
      <c r="AJ87" s="210">
        <f>ROUND(+SUMIF(BdV_2022!$L:$L,A87&amp;$AJ$3,BdV_2022!$E:$E),2)</f>
        <v>81167</v>
      </c>
      <c r="AK87" s="191">
        <f t="shared" si="44"/>
        <v>81167</v>
      </c>
      <c r="AL87" s="23"/>
      <c r="AM87" s="197">
        <v>81166.95</v>
      </c>
      <c r="AN87" s="198">
        <f t="shared" si="45"/>
        <v>-5.0000000002910383E-2</v>
      </c>
      <c r="AO87" s="234"/>
    </row>
    <row r="88" spans="1:41" ht="11.25" x14ac:dyDescent="0.2">
      <c r="A88" s="41" t="s">
        <v>231</v>
      </c>
      <c r="B88" s="42" t="s">
        <v>236</v>
      </c>
      <c r="C88" s="147" t="s">
        <v>261</v>
      </c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106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106"/>
      <c r="AF88" s="89"/>
      <c r="AG88" s="89"/>
      <c r="AH88" s="89"/>
      <c r="AI88" s="107"/>
      <c r="AJ88" s="210">
        <f>ROUND(+SUMIF(BdV_2022!$L:$L,A88&amp;$AJ$3,BdV_2022!$E:$E),2)</f>
        <v>0</v>
      </c>
      <c r="AK88" s="191">
        <f t="shared" si="44"/>
        <v>0</v>
      </c>
      <c r="AL88" s="23"/>
      <c r="AM88" s="197">
        <v>0</v>
      </c>
      <c r="AN88" s="198">
        <f t="shared" si="45"/>
        <v>0</v>
      </c>
      <c r="AO88" s="234"/>
    </row>
    <row r="89" spans="1:41" ht="11.25" x14ac:dyDescent="0.2">
      <c r="A89" s="41" t="s">
        <v>173</v>
      </c>
      <c r="B89" s="53" t="s">
        <v>7</v>
      </c>
      <c r="C89" s="142" t="s">
        <v>104</v>
      </c>
      <c r="D89" s="111">
        <f>+SUM(D90:D93)</f>
        <v>202113.6</v>
      </c>
      <c r="E89" s="111">
        <f t="shared" ref="E89:U89" si="46">+SUM(E90:E93)</f>
        <v>400000</v>
      </c>
      <c r="F89" s="111">
        <f t="shared" si="46"/>
        <v>400000</v>
      </c>
      <c r="G89" s="111">
        <f t="shared" si="46"/>
        <v>2800000</v>
      </c>
      <c r="H89" s="111">
        <f t="shared" si="46"/>
        <v>0</v>
      </c>
      <c r="I89" s="111">
        <f t="shared" si="46"/>
        <v>0</v>
      </c>
      <c r="J89" s="111">
        <f t="shared" si="46"/>
        <v>0</v>
      </c>
      <c r="K89" s="111">
        <f t="shared" si="46"/>
        <v>0</v>
      </c>
      <c r="L89" s="111">
        <f t="shared" si="46"/>
        <v>0</v>
      </c>
      <c r="M89" s="111">
        <f t="shared" si="46"/>
        <v>0</v>
      </c>
      <c r="N89" s="111">
        <f t="shared" si="46"/>
        <v>0</v>
      </c>
      <c r="O89" s="111">
        <f t="shared" si="46"/>
        <v>0</v>
      </c>
      <c r="P89" s="111">
        <f t="shared" si="46"/>
        <v>0</v>
      </c>
      <c r="Q89" s="111">
        <f t="shared" si="46"/>
        <v>0</v>
      </c>
      <c r="R89" s="111">
        <f t="shared" si="46"/>
        <v>0</v>
      </c>
      <c r="S89" s="86">
        <f>+SUM(D89:R89)</f>
        <v>3802113.6</v>
      </c>
      <c r="T89" s="111">
        <f t="shared" si="46"/>
        <v>0</v>
      </c>
      <c r="U89" s="111">
        <f t="shared" si="46"/>
        <v>0</v>
      </c>
      <c r="V89" s="111">
        <f t="shared" ref="V89:AD89" si="47">+SUM(V90:V93)</f>
        <v>0</v>
      </c>
      <c r="W89" s="111">
        <f t="shared" si="47"/>
        <v>0</v>
      </c>
      <c r="X89" s="111">
        <f t="shared" si="47"/>
        <v>0</v>
      </c>
      <c r="Y89" s="111">
        <f t="shared" si="47"/>
        <v>0</v>
      </c>
      <c r="Z89" s="111">
        <f t="shared" si="47"/>
        <v>0</v>
      </c>
      <c r="AA89" s="111">
        <f t="shared" si="47"/>
        <v>0</v>
      </c>
      <c r="AB89" s="111">
        <f t="shared" si="47"/>
        <v>0</v>
      </c>
      <c r="AC89" s="111">
        <f t="shared" si="47"/>
        <v>0</v>
      </c>
      <c r="AD89" s="111">
        <f t="shared" si="47"/>
        <v>0</v>
      </c>
      <c r="AE89" s="86">
        <f>+SUM(T89:AD89)</f>
        <v>0</v>
      </c>
      <c r="AF89" s="111">
        <f>+SUM(AF90:AF93)</f>
        <v>0</v>
      </c>
      <c r="AG89" s="111">
        <f>+SUM(AG90:AG93)</f>
        <v>0</v>
      </c>
      <c r="AH89" s="111">
        <f>+SUM(AH90:AH93)</f>
        <v>0</v>
      </c>
      <c r="AI89" s="184">
        <f>+SUM(AF89:AH89)</f>
        <v>0</v>
      </c>
      <c r="AJ89" s="129">
        <f>+SUM(AJ90:AJ93)</f>
        <v>1000073.12</v>
      </c>
      <c r="AK89" s="191">
        <f t="shared" si="44"/>
        <v>4802186.72</v>
      </c>
      <c r="AL89" s="23"/>
      <c r="AM89" s="197">
        <v>4802187</v>
      </c>
      <c r="AN89" s="198">
        <f>AM89-AK89</f>
        <v>0.28000000026077032</v>
      </c>
      <c r="AO89" s="234"/>
    </row>
    <row r="90" spans="1:41" ht="11.25" x14ac:dyDescent="0.2">
      <c r="A90" s="41" t="s">
        <v>174</v>
      </c>
      <c r="B90" s="42" t="s">
        <v>8</v>
      </c>
      <c r="C90" s="142" t="s">
        <v>71</v>
      </c>
      <c r="D90" s="136">
        <f>+INDEX('SP ATT'!$A$1:$BK$135,MATCH($A90,'SP ATT'!$A:$A,0),MATCH(D$3,'SP ATT'!$3:$3,0))</f>
        <v>0</v>
      </c>
      <c r="E90" s="136">
        <f>+INDEX('SP ATT'!$A$1:$BK$135,MATCH($A90,'SP ATT'!$A:$A,0),MATCH(E$3,'SP ATT'!$3:$3,0))</f>
        <v>0</v>
      </c>
      <c r="F90" s="136">
        <f>+INDEX('SP ATT'!$A$1:$BK$135,MATCH($A90,'SP ATT'!$A:$A,0),MATCH(F$3,'SP ATT'!$3:$3,0))</f>
        <v>0</v>
      </c>
      <c r="G90" s="136">
        <f>+INDEX('SP ATT'!$A$1:$BK$135,MATCH($A90,'SP ATT'!$A:$A,0),MATCH(G$3,'SP ATT'!$3:$3,0))</f>
        <v>0</v>
      </c>
      <c r="H90" s="136">
        <f>+INDEX('SP ATT'!$A$1:$BK$135,MATCH($A90,'SP ATT'!$A:$A,0),MATCH(H$3,'SP ATT'!$3:$3,0))</f>
        <v>0</v>
      </c>
      <c r="I90" s="136">
        <f>+INDEX('SP ATT'!$A$1:$BK$135,MATCH($A90,'SP ATT'!$A:$A,0),MATCH(I$3,'SP ATT'!$3:$3,0))</f>
        <v>0</v>
      </c>
      <c r="J90" s="136">
        <f>+INDEX('SP ATT'!$A$1:$BK$135,MATCH($A90,'SP ATT'!$A:$A,0),MATCH(J$3,'SP ATT'!$3:$3,0))</f>
        <v>0</v>
      </c>
      <c r="K90" s="136">
        <f>+INDEX('SP ATT'!$A$1:$BK$135,MATCH($A90,'SP ATT'!$A:$A,0),MATCH(K$3,'SP ATT'!$3:$3,0))</f>
        <v>0</v>
      </c>
      <c r="L90" s="136">
        <f>+INDEX('SP ATT'!$A$1:$BK$135,MATCH($A90,'SP ATT'!$A:$A,0),MATCH(L$3,'SP ATT'!$3:$3,0))</f>
        <v>0</v>
      </c>
      <c r="M90" s="136">
        <f>+INDEX('SP ATT'!$A$1:$BK$135,MATCH($A90,'SP ATT'!$A:$A,0),MATCH(M$3,'SP ATT'!$3:$3,0))</f>
        <v>0</v>
      </c>
      <c r="N90" s="136">
        <f>+INDEX('SP ATT'!$A$1:$BK$135,MATCH($A90,'SP ATT'!$A:$A,0),MATCH(N$3,'SP ATT'!$3:$3,0))</f>
        <v>0</v>
      </c>
      <c r="O90" s="136">
        <f>+INDEX('SP ATT'!$A$1:$BK$135,MATCH($A90,'SP ATT'!$A:$A,0),MATCH(O$3,'SP ATT'!$3:$3,0))</f>
        <v>0</v>
      </c>
      <c r="P90" s="136">
        <f>+INDEX('SP ATT'!$A$1:$BK$135,MATCH($A90,'SP ATT'!$A:$A,0),MATCH(P$3,'SP ATT'!$3:$3,0))</f>
        <v>0</v>
      </c>
      <c r="Q90" s="136">
        <f>+INDEX('SP ATT'!$A$1:$BK$135,MATCH($A90,'SP ATT'!$A:$A,0),MATCH(Q$3,'SP ATT'!$3:$3,0))</f>
        <v>0</v>
      </c>
      <c r="R90" s="136">
        <f>+INDEX('SP ATT'!$A$1:$BK$135,MATCH($A90,'SP ATT'!$A:$A,0),MATCH(R$3,'SP ATT'!$3:$3,0))</f>
        <v>0</v>
      </c>
      <c r="S90" s="109">
        <f>+SUM(D90:R90)</f>
        <v>0</v>
      </c>
      <c r="T90" s="136">
        <f>+INDEX('SP SC'!$A$1:$P$134,MATCH($A90,'SP SC'!$A:$A,0),MATCH(T$3,'SP SC'!$3:$3,0))</f>
        <v>0</v>
      </c>
      <c r="U90" s="136">
        <f>+INDEX('SP SC'!$A$1:$P$134,MATCH($A90,'SP SC'!$A:$A,0),MATCH(U$3,'SP SC'!$3:$3,0))</f>
        <v>0</v>
      </c>
      <c r="V90" s="136">
        <f>+INDEX('SP SC'!$A$1:$P$134,MATCH($A90,'SP SC'!$A:$A,0),MATCH(V$3,'SP SC'!$3:$3,0))</f>
        <v>0</v>
      </c>
      <c r="W90" s="136">
        <f>+INDEX('SP SC'!$A$1:$P$134,MATCH($A90,'SP SC'!$A:$A,0),MATCH(W$3,'SP SC'!$3:$3,0))</f>
        <v>0</v>
      </c>
      <c r="X90" s="136">
        <f>+INDEX('SP SC'!$A$1:$P$134,MATCH($A90,'SP SC'!$A:$A,0),MATCH(X$3,'SP SC'!$3:$3,0))</f>
        <v>0</v>
      </c>
      <c r="Y90" s="136">
        <f>+INDEX('SP SC'!$A$1:$P$134,MATCH($A90,'SP SC'!$A:$A,0),MATCH(Y$3,'SP SC'!$3:$3,0))</f>
        <v>0</v>
      </c>
      <c r="Z90" s="136">
        <f>+INDEX('SP SC'!$A$1:$P$134,MATCH($A90,'SP SC'!$A:$A,0),MATCH(Z$3,'SP SC'!$3:$3,0))</f>
        <v>0</v>
      </c>
      <c r="AA90" s="136">
        <f>+INDEX('SP SC'!$A$1:$P$134,MATCH($A90,'SP SC'!$A:$A,0),MATCH(AA$3,'SP SC'!$3:$3,0))</f>
        <v>0</v>
      </c>
      <c r="AB90" s="136">
        <f>+INDEX('SP SC'!$A$1:$P$134,MATCH($A90,'SP SC'!$A:$A,0),MATCH(AB$3,'SP SC'!$3:$3,0))</f>
        <v>0</v>
      </c>
      <c r="AC90" s="136">
        <f>+INDEX('SP SC'!$A$1:$P$134,MATCH($A90,'SP SC'!$A:$A,0),MATCH(AC$3,'SP SC'!$3:$3,0))</f>
        <v>0</v>
      </c>
      <c r="AD90" s="136">
        <f>+INDEX('SP SC'!$A$1:$P$134,MATCH($A90,'SP SC'!$A:$A,0),MATCH(AD$3,'SP SC'!$3:$3,0))</f>
        <v>0</v>
      </c>
      <c r="AE90" s="109">
        <f>+SUM(T90:AD90)</f>
        <v>0</v>
      </c>
      <c r="AF90" s="136">
        <f>+INDEX('SP FOC'!$A$1:$P$134,MATCH($A90,'SP FOC'!$A:$A,0),MATCH(AF$3,'SP FOC'!$3:$3,0))</f>
        <v>0</v>
      </c>
      <c r="AG90" s="136">
        <f>+INDEX('SP FOC'!$A$1:$P$134,MATCH($A90,'SP FOC'!$A:$A,0),MATCH(AG$3,'SP FOC'!$3:$3,0))</f>
        <v>0</v>
      </c>
      <c r="AH90" s="136">
        <f>+INDEX('SP FOC'!$A$1:$P$134,MATCH($A90,'SP FOC'!$A:$A,0),MATCH(AH$3,'SP FOC'!$3:$3,0))</f>
        <v>0</v>
      </c>
      <c r="AI90" s="110">
        <f>+SUM(AF90:AH90)</f>
        <v>0</v>
      </c>
      <c r="AJ90" s="210">
        <f>ROUND(+SUMIF(BdV_2022!$L:$L,A90&amp;$AJ$3,BdV_2022!$E:$E),2)</f>
        <v>0</v>
      </c>
      <c r="AK90" s="192">
        <f t="shared" si="44"/>
        <v>0</v>
      </c>
      <c r="AL90" s="23"/>
      <c r="AM90" s="197">
        <v>0</v>
      </c>
      <c r="AN90" s="198">
        <f>AM90-AK90</f>
        <v>0</v>
      </c>
      <c r="AO90" s="234"/>
    </row>
    <row r="91" spans="1:41" ht="11.25" x14ac:dyDescent="0.2">
      <c r="A91" s="41" t="s">
        <v>175</v>
      </c>
      <c r="B91" s="42" t="s">
        <v>9</v>
      </c>
      <c r="C91" s="142" t="s">
        <v>72</v>
      </c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106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106"/>
      <c r="AF91" s="89"/>
      <c r="AG91" s="89"/>
      <c r="AH91" s="89"/>
      <c r="AI91" s="107"/>
      <c r="AJ91" s="210">
        <f>ROUND(+SUMIF(BdV_2022!$L:$L,A91&amp;$AJ$3,BdV_2022!$E:$E),2)</f>
        <v>0</v>
      </c>
      <c r="AK91" s="192">
        <f t="shared" si="44"/>
        <v>0</v>
      </c>
      <c r="AL91" s="23"/>
      <c r="AM91" s="197">
        <v>0</v>
      </c>
      <c r="AN91" s="198">
        <f>AM91-AK91</f>
        <v>0</v>
      </c>
      <c r="AO91" s="234"/>
    </row>
    <row r="92" spans="1:41" ht="11.25" x14ac:dyDescent="0.2">
      <c r="A92" s="41" t="s">
        <v>176</v>
      </c>
      <c r="B92" s="42" t="s">
        <v>10</v>
      </c>
      <c r="C92" s="142" t="s">
        <v>263</v>
      </c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106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106"/>
      <c r="AF92" s="89"/>
      <c r="AG92" s="89"/>
      <c r="AH92" s="89"/>
      <c r="AI92" s="107"/>
      <c r="AJ92" s="210">
        <f>ROUND(+SUMIF(BdV_2022!$L:$L,A92&amp;$AJ$3,BdV_2022!$E:$E),2)</f>
        <v>0</v>
      </c>
      <c r="AK92" s="192">
        <f t="shared" si="44"/>
        <v>0</v>
      </c>
      <c r="AL92" s="23"/>
      <c r="AM92" s="197">
        <v>0</v>
      </c>
      <c r="AN92" s="198">
        <f>AM92-AK92</f>
        <v>0</v>
      </c>
      <c r="AO92" s="234"/>
    </row>
    <row r="93" spans="1:41" ht="11.25" x14ac:dyDescent="0.2">
      <c r="A93" s="41" t="s">
        <v>262</v>
      </c>
      <c r="B93" s="42" t="s">
        <v>11</v>
      </c>
      <c r="C93" s="142" t="s">
        <v>303</v>
      </c>
      <c r="D93" s="111">
        <f>+SUM(D94:D101)</f>
        <v>202113.6</v>
      </c>
      <c r="E93" s="111">
        <f t="shared" ref="E93:U93" si="48">+SUM(E94:E101)</f>
        <v>400000</v>
      </c>
      <c r="F93" s="111">
        <f t="shared" si="48"/>
        <v>400000</v>
      </c>
      <c r="G93" s="111">
        <f t="shared" si="48"/>
        <v>2800000</v>
      </c>
      <c r="H93" s="111">
        <f t="shared" si="48"/>
        <v>0</v>
      </c>
      <c r="I93" s="111">
        <f t="shared" si="48"/>
        <v>0</v>
      </c>
      <c r="J93" s="111">
        <f t="shared" si="48"/>
        <v>0</v>
      </c>
      <c r="K93" s="111">
        <f t="shared" si="48"/>
        <v>0</v>
      </c>
      <c r="L93" s="111">
        <f t="shared" si="48"/>
        <v>0</v>
      </c>
      <c r="M93" s="111">
        <f t="shared" si="48"/>
        <v>0</v>
      </c>
      <c r="N93" s="111">
        <f t="shared" si="48"/>
        <v>0</v>
      </c>
      <c r="O93" s="111">
        <f t="shared" si="48"/>
        <v>0</v>
      </c>
      <c r="P93" s="111">
        <f t="shared" si="48"/>
        <v>0</v>
      </c>
      <c r="Q93" s="111">
        <f t="shared" si="48"/>
        <v>0</v>
      </c>
      <c r="R93" s="111">
        <f t="shared" si="48"/>
        <v>0</v>
      </c>
      <c r="S93" s="109">
        <f>+SUM(D93:R93)</f>
        <v>3802113.6</v>
      </c>
      <c r="T93" s="111">
        <f t="shared" si="48"/>
        <v>0</v>
      </c>
      <c r="U93" s="111">
        <f t="shared" si="48"/>
        <v>0</v>
      </c>
      <c r="V93" s="111">
        <f t="shared" ref="V93:AD93" si="49">+SUM(V94:V101)</f>
        <v>0</v>
      </c>
      <c r="W93" s="111">
        <f t="shared" si="49"/>
        <v>0</v>
      </c>
      <c r="X93" s="111">
        <f t="shared" si="49"/>
        <v>0</v>
      </c>
      <c r="Y93" s="111">
        <f t="shared" si="49"/>
        <v>0</v>
      </c>
      <c r="Z93" s="111">
        <f t="shared" si="49"/>
        <v>0</v>
      </c>
      <c r="AA93" s="111">
        <f t="shared" si="49"/>
        <v>0</v>
      </c>
      <c r="AB93" s="111">
        <f t="shared" si="49"/>
        <v>0</v>
      </c>
      <c r="AC93" s="111">
        <f t="shared" si="49"/>
        <v>0</v>
      </c>
      <c r="AD93" s="111">
        <f t="shared" si="49"/>
        <v>0</v>
      </c>
      <c r="AE93" s="109">
        <f>+SUM(T93:AD93)</f>
        <v>0</v>
      </c>
      <c r="AF93" s="111">
        <f>+SUM(AF94:AF101)</f>
        <v>0</v>
      </c>
      <c r="AG93" s="111">
        <f>+SUM(AG94:AG101)</f>
        <v>0</v>
      </c>
      <c r="AH93" s="111">
        <f>+SUM(AH94:AH101)</f>
        <v>0</v>
      </c>
      <c r="AI93" s="113">
        <f>+SUM(AF93:AH93)</f>
        <v>0</v>
      </c>
      <c r="AJ93" s="129">
        <f>+SUM(AJ94:AJ101)</f>
        <v>1000073.12</v>
      </c>
      <c r="AK93" s="192">
        <f t="shared" si="44"/>
        <v>4802186.72</v>
      </c>
      <c r="AL93" s="23"/>
      <c r="AM93" s="197">
        <v>4802187</v>
      </c>
      <c r="AN93" s="198">
        <f>AM93-AK93</f>
        <v>0.28000000026077032</v>
      </c>
      <c r="AO93" s="234"/>
    </row>
    <row r="94" spans="1:41" ht="11.25" x14ac:dyDescent="0.2">
      <c r="A94" s="41" t="s">
        <v>277</v>
      </c>
      <c r="B94" s="43"/>
      <c r="C94" s="143" t="s">
        <v>285</v>
      </c>
      <c r="D94" s="149">
        <f>+INDEX('SP ATT'!$A$1:$BK$135,MATCH($A94,'SP ATT'!$A:$A,0),MATCH(D$3,'SP ATT'!$3:$3,0))</f>
        <v>0</v>
      </c>
      <c r="E94" s="149">
        <f>+INDEX('SP ATT'!$A$1:$BK$135,MATCH($A94,'SP ATT'!$A:$A,0),MATCH(E$3,'SP ATT'!$3:$3,0))</f>
        <v>0</v>
      </c>
      <c r="F94" s="149">
        <f>+INDEX('SP ATT'!$A$1:$BK$135,MATCH($A94,'SP ATT'!$A:$A,0),MATCH(F$3,'SP ATT'!$3:$3,0))</f>
        <v>0</v>
      </c>
      <c r="G94" s="149">
        <f>+INDEX('SP ATT'!$A$1:$BK$135,MATCH($A94,'SP ATT'!$A:$A,0),MATCH(G$3,'SP ATT'!$3:$3,0))</f>
        <v>0</v>
      </c>
      <c r="H94" s="149">
        <f>+INDEX('SP ATT'!$A$1:$BK$135,MATCH($A94,'SP ATT'!$A:$A,0),MATCH(H$3,'SP ATT'!$3:$3,0))</f>
        <v>0</v>
      </c>
      <c r="I94" s="149">
        <f>+INDEX('SP ATT'!$A$1:$BK$135,MATCH($A94,'SP ATT'!$A:$A,0),MATCH(I$3,'SP ATT'!$3:$3,0))</f>
        <v>0</v>
      </c>
      <c r="J94" s="149">
        <f>+INDEX('SP ATT'!$A$1:$BK$135,MATCH($A94,'SP ATT'!$A:$A,0),MATCH(J$3,'SP ATT'!$3:$3,0))</f>
        <v>0</v>
      </c>
      <c r="K94" s="149">
        <f>+INDEX('SP ATT'!$A$1:$BK$135,MATCH($A94,'SP ATT'!$A:$A,0),MATCH(K$3,'SP ATT'!$3:$3,0))</f>
        <v>0</v>
      </c>
      <c r="L94" s="149">
        <f>+INDEX('SP ATT'!$A$1:$BK$135,MATCH($A94,'SP ATT'!$A:$A,0),MATCH(L$3,'SP ATT'!$3:$3,0))</f>
        <v>0</v>
      </c>
      <c r="M94" s="149">
        <f>+INDEX('SP ATT'!$A$1:$BK$135,MATCH($A94,'SP ATT'!$A:$A,0),MATCH(M$3,'SP ATT'!$3:$3,0))</f>
        <v>0</v>
      </c>
      <c r="N94" s="149">
        <f>+INDEX('SP ATT'!$A$1:$BK$135,MATCH($A94,'SP ATT'!$A:$A,0),MATCH(N$3,'SP ATT'!$3:$3,0))</f>
        <v>0</v>
      </c>
      <c r="O94" s="149">
        <f>+INDEX('SP ATT'!$A$1:$BK$135,MATCH($A94,'SP ATT'!$A:$A,0),MATCH(O$3,'SP ATT'!$3:$3,0))</f>
        <v>0</v>
      </c>
      <c r="P94" s="149">
        <f>+INDEX('SP ATT'!$A$1:$BK$135,MATCH($A94,'SP ATT'!$A:$A,0),MATCH(P$3,'SP ATT'!$3:$3,0))</f>
        <v>0</v>
      </c>
      <c r="Q94" s="149">
        <f>+INDEX('SP ATT'!$A$1:$BK$135,MATCH($A94,'SP ATT'!$A:$A,0),MATCH(Q$3,'SP ATT'!$3:$3,0))</f>
        <v>0</v>
      </c>
      <c r="R94" s="149">
        <f>+INDEX('SP ATT'!$A$1:$BK$135,MATCH($A94,'SP ATT'!$A:$A,0),MATCH(R$3,'SP ATT'!$3:$3,0))</f>
        <v>0</v>
      </c>
      <c r="S94" s="176">
        <f>+SUM(D94:R94)</f>
        <v>0</v>
      </c>
      <c r="T94" s="149">
        <f>+INDEX('SP SC'!$A$1:$P$134,MATCH($A94,'SP SC'!$A:$A,0),MATCH(T$3,'SP SC'!$3:$3,0))</f>
        <v>0</v>
      </c>
      <c r="U94" s="149">
        <f>+INDEX('SP SC'!$A$1:$P$134,MATCH($A94,'SP SC'!$A:$A,0),MATCH(U$3,'SP SC'!$3:$3,0))</f>
        <v>0</v>
      </c>
      <c r="V94" s="149">
        <f>+INDEX('SP SC'!$A$1:$P$134,MATCH($A94,'SP SC'!$A:$A,0),MATCH(V$3,'SP SC'!$3:$3,0))</f>
        <v>0</v>
      </c>
      <c r="W94" s="149">
        <f>+INDEX('SP SC'!$A$1:$P$134,MATCH($A94,'SP SC'!$A:$A,0),MATCH(W$3,'SP SC'!$3:$3,0))</f>
        <v>0</v>
      </c>
      <c r="X94" s="149">
        <f>+INDEX('SP SC'!$A$1:$P$134,MATCH($A94,'SP SC'!$A:$A,0),MATCH(X$3,'SP SC'!$3:$3,0))</f>
        <v>0</v>
      </c>
      <c r="Y94" s="149">
        <f>+INDEX('SP SC'!$A$1:$P$134,MATCH($A94,'SP SC'!$A:$A,0),MATCH(Y$3,'SP SC'!$3:$3,0))</f>
        <v>0</v>
      </c>
      <c r="Z94" s="149">
        <f>+INDEX('SP SC'!$A$1:$P$134,MATCH($A94,'SP SC'!$A:$A,0),MATCH(Z$3,'SP SC'!$3:$3,0))</f>
        <v>0</v>
      </c>
      <c r="AA94" s="149">
        <f>+INDEX('SP SC'!$A$1:$P$134,MATCH($A94,'SP SC'!$A:$A,0),MATCH(AA$3,'SP SC'!$3:$3,0))</f>
        <v>0</v>
      </c>
      <c r="AB94" s="149">
        <f>+INDEX('SP SC'!$A$1:$P$134,MATCH($A94,'SP SC'!$A:$A,0),MATCH(AB$3,'SP SC'!$3:$3,0))</f>
        <v>0</v>
      </c>
      <c r="AC94" s="149">
        <f>+INDEX('SP SC'!$A$1:$P$134,MATCH($A94,'SP SC'!$A:$A,0),MATCH(AC$3,'SP SC'!$3:$3,0))</f>
        <v>0</v>
      </c>
      <c r="AD94" s="149">
        <f>+INDEX('SP SC'!$A$1:$P$134,MATCH($A94,'SP SC'!$A:$A,0),MATCH(AD$3,'SP SC'!$3:$3,0))</f>
        <v>0</v>
      </c>
      <c r="AE94" s="114">
        <f>+SUM(T94:AD94)</f>
        <v>0</v>
      </c>
      <c r="AF94" s="149">
        <f>+INDEX('SP FOC'!$A$1:$P$134,MATCH($A94,'SP FOC'!$A:$A,0),MATCH(AF$3,'SP FOC'!$3:$3,0))</f>
        <v>0</v>
      </c>
      <c r="AG94" s="149">
        <f>+INDEX('SP FOC'!$A$1:$P$134,MATCH($A94,'SP FOC'!$A:$A,0),MATCH(AG$3,'SP FOC'!$3:$3,0))</f>
        <v>0</v>
      </c>
      <c r="AH94" s="149">
        <f>+INDEX('SP FOC'!$A$1:$P$134,MATCH($A94,'SP FOC'!$A:$A,0),MATCH(AH$3,'SP FOC'!$3:$3,0))</f>
        <v>0</v>
      </c>
      <c r="AI94" s="179">
        <f>+SUM(AF94:AH94)</f>
        <v>0</v>
      </c>
      <c r="AJ94" s="210">
        <f>ROUND(+SUMIF(BdV_2022!$L:$L,A94&amp;$AJ$3,BdV_2022!$E:$E),2)</f>
        <v>0</v>
      </c>
      <c r="AK94" s="192">
        <f t="shared" si="44"/>
        <v>0</v>
      </c>
      <c r="AL94" s="23"/>
      <c r="AO94" s="234"/>
    </row>
    <row r="95" spans="1:41" ht="11.25" x14ac:dyDescent="0.2">
      <c r="A95" s="41" t="s">
        <v>278</v>
      </c>
      <c r="B95" s="43"/>
      <c r="C95" s="143" t="s">
        <v>286</v>
      </c>
      <c r="D95" s="149">
        <f>+INDEX('SP ATT'!$A$1:$BK$135,MATCH($A95,'SP ATT'!$A:$A,0),MATCH(D$3,'SP ATT'!$3:$3,0))</f>
        <v>0</v>
      </c>
      <c r="E95" s="149">
        <f>+INDEX('SP ATT'!$A$1:$BK$135,MATCH($A95,'SP ATT'!$A:$A,0),MATCH(E$3,'SP ATT'!$3:$3,0))</f>
        <v>0</v>
      </c>
      <c r="F95" s="149">
        <f>+INDEX('SP ATT'!$A$1:$BK$135,MATCH($A95,'SP ATT'!$A:$A,0),MATCH(F$3,'SP ATT'!$3:$3,0))</f>
        <v>0</v>
      </c>
      <c r="G95" s="149">
        <f>+INDEX('SP ATT'!$A$1:$BK$135,MATCH($A95,'SP ATT'!$A:$A,0),MATCH(G$3,'SP ATT'!$3:$3,0))</f>
        <v>0</v>
      </c>
      <c r="H95" s="149">
        <f>+INDEX('SP ATT'!$A$1:$BK$135,MATCH($A95,'SP ATT'!$A:$A,0),MATCH(H$3,'SP ATT'!$3:$3,0))</f>
        <v>0</v>
      </c>
      <c r="I95" s="149">
        <f>+INDEX('SP ATT'!$A$1:$BK$135,MATCH($A95,'SP ATT'!$A:$A,0),MATCH(I$3,'SP ATT'!$3:$3,0))</f>
        <v>0</v>
      </c>
      <c r="J95" s="149">
        <f>+INDEX('SP ATT'!$A$1:$BK$135,MATCH($A95,'SP ATT'!$A:$A,0),MATCH(J$3,'SP ATT'!$3:$3,0))</f>
        <v>0</v>
      </c>
      <c r="K95" s="149">
        <f>+INDEX('SP ATT'!$A$1:$BK$135,MATCH($A95,'SP ATT'!$A:$A,0),MATCH(K$3,'SP ATT'!$3:$3,0))</f>
        <v>0</v>
      </c>
      <c r="L95" s="149">
        <f>+INDEX('SP ATT'!$A$1:$BK$135,MATCH($A95,'SP ATT'!$A:$A,0),MATCH(L$3,'SP ATT'!$3:$3,0))</f>
        <v>0</v>
      </c>
      <c r="M95" s="149">
        <f>+INDEX('SP ATT'!$A$1:$BK$135,MATCH($A95,'SP ATT'!$A:$A,0),MATCH(M$3,'SP ATT'!$3:$3,0))</f>
        <v>0</v>
      </c>
      <c r="N95" s="149">
        <f>+INDEX('SP ATT'!$A$1:$BK$135,MATCH($A95,'SP ATT'!$A:$A,0),MATCH(N$3,'SP ATT'!$3:$3,0))</f>
        <v>0</v>
      </c>
      <c r="O95" s="149">
        <f>+INDEX('SP ATT'!$A$1:$BK$135,MATCH($A95,'SP ATT'!$A:$A,0),MATCH(O$3,'SP ATT'!$3:$3,0))</f>
        <v>0</v>
      </c>
      <c r="P95" s="149">
        <f>+INDEX('SP ATT'!$A$1:$BK$135,MATCH($A95,'SP ATT'!$A:$A,0),MATCH(P$3,'SP ATT'!$3:$3,0))</f>
        <v>0</v>
      </c>
      <c r="Q95" s="149">
        <f>+INDEX('SP ATT'!$A$1:$BK$135,MATCH($A95,'SP ATT'!$A:$A,0),MATCH(Q$3,'SP ATT'!$3:$3,0))</f>
        <v>0</v>
      </c>
      <c r="R95" s="149">
        <f>+INDEX('SP ATT'!$A$1:$BK$135,MATCH($A95,'SP ATT'!$A:$A,0),MATCH(R$3,'SP ATT'!$3:$3,0))</f>
        <v>0</v>
      </c>
      <c r="S95" s="176">
        <f t="shared" ref="S95:S101" si="50">+SUM(D95:R95)</f>
        <v>0</v>
      </c>
      <c r="T95" s="149">
        <f>+INDEX('SP SC'!$A$1:$P$134,MATCH($A95,'SP SC'!$A:$A,0),MATCH(T$3,'SP SC'!$3:$3,0))</f>
        <v>0</v>
      </c>
      <c r="U95" s="149">
        <f>+INDEX('SP SC'!$A$1:$P$134,MATCH($A95,'SP SC'!$A:$A,0),MATCH(U$3,'SP SC'!$3:$3,0))</f>
        <v>0</v>
      </c>
      <c r="V95" s="149">
        <f>+INDEX('SP SC'!$A$1:$P$134,MATCH($A95,'SP SC'!$A:$A,0),MATCH(V$3,'SP SC'!$3:$3,0))</f>
        <v>0</v>
      </c>
      <c r="W95" s="149">
        <f>+INDEX('SP SC'!$A$1:$P$134,MATCH($A95,'SP SC'!$A:$A,0),MATCH(W$3,'SP SC'!$3:$3,0))</f>
        <v>0</v>
      </c>
      <c r="X95" s="149">
        <f>+INDEX('SP SC'!$A$1:$P$134,MATCH($A95,'SP SC'!$A:$A,0),MATCH(X$3,'SP SC'!$3:$3,0))</f>
        <v>0</v>
      </c>
      <c r="Y95" s="149">
        <f>+INDEX('SP SC'!$A$1:$P$134,MATCH($A95,'SP SC'!$A:$A,0),MATCH(Y$3,'SP SC'!$3:$3,0))</f>
        <v>0</v>
      </c>
      <c r="Z95" s="149">
        <f>+INDEX('SP SC'!$A$1:$P$134,MATCH($A95,'SP SC'!$A:$A,0),MATCH(Z$3,'SP SC'!$3:$3,0))</f>
        <v>0</v>
      </c>
      <c r="AA95" s="149">
        <f>+INDEX('SP SC'!$A$1:$P$134,MATCH($A95,'SP SC'!$A:$A,0),MATCH(AA$3,'SP SC'!$3:$3,0))</f>
        <v>0</v>
      </c>
      <c r="AB95" s="149">
        <f>+INDEX('SP SC'!$A$1:$P$134,MATCH($A95,'SP SC'!$A:$A,0),MATCH(AB$3,'SP SC'!$3:$3,0))</f>
        <v>0</v>
      </c>
      <c r="AC95" s="149">
        <f>+INDEX('SP SC'!$A$1:$P$134,MATCH($A95,'SP SC'!$A:$A,0),MATCH(AC$3,'SP SC'!$3:$3,0))</f>
        <v>0</v>
      </c>
      <c r="AD95" s="149">
        <f>+INDEX('SP SC'!$A$1:$P$134,MATCH($A95,'SP SC'!$A:$A,0),MATCH(AD$3,'SP SC'!$3:$3,0))</f>
        <v>0</v>
      </c>
      <c r="AE95" s="114">
        <f t="shared" ref="AE95:AE101" si="51">+SUM(T95:AD95)</f>
        <v>0</v>
      </c>
      <c r="AF95" s="149">
        <f>+INDEX('SP FOC'!$A$1:$P$134,MATCH($A95,'SP FOC'!$A:$A,0),MATCH(AF$3,'SP FOC'!$3:$3,0))</f>
        <v>0</v>
      </c>
      <c r="AG95" s="149">
        <f>+INDEX('SP FOC'!$A$1:$P$134,MATCH($A95,'SP FOC'!$A:$A,0),MATCH(AG$3,'SP FOC'!$3:$3,0))</f>
        <v>0</v>
      </c>
      <c r="AH95" s="149">
        <f>+INDEX('SP FOC'!$A$1:$P$134,MATCH($A95,'SP FOC'!$A:$A,0),MATCH(AH$3,'SP FOC'!$3:$3,0))</f>
        <v>0</v>
      </c>
      <c r="AI95" s="179">
        <f t="shared" ref="AI95:AI101" si="52">+SUM(AF95:AH95)</f>
        <v>0</v>
      </c>
      <c r="AJ95" s="210">
        <f>ROUND(+SUMIF(BdV_2022!$L:$L,A95&amp;$AJ$3,BdV_2022!$E:$E),2)</f>
        <v>0</v>
      </c>
      <c r="AK95" s="192">
        <f t="shared" si="44"/>
        <v>0</v>
      </c>
      <c r="AL95" s="23"/>
      <c r="AO95" s="234"/>
    </row>
    <row r="96" spans="1:41" ht="11.25" x14ac:dyDescent="0.2">
      <c r="A96" s="41" t="s">
        <v>279</v>
      </c>
      <c r="B96" s="43"/>
      <c r="C96" s="143" t="s">
        <v>288</v>
      </c>
      <c r="D96" s="149">
        <f>+INDEX('SP ATT'!$A$1:$BK$135,MATCH($A96,'SP ATT'!$A:$A,0),MATCH(D$3,'SP ATT'!$3:$3,0))</f>
        <v>0</v>
      </c>
      <c r="E96" s="149">
        <f>+INDEX('SP ATT'!$A$1:$BK$135,MATCH($A96,'SP ATT'!$A:$A,0),MATCH(E$3,'SP ATT'!$3:$3,0))</f>
        <v>0</v>
      </c>
      <c r="F96" s="149">
        <f>+INDEX('SP ATT'!$A$1:$BK$135,MATCH($A96,'SP ATT'!$A:$A,0),MATCH(F$3,'SP ATT'!$3:$3,0))</f>
        <v>0</v>
      </c>
      <c r="G96" s="149">
        <f>+INDEX('SP ATT'!$A$1:$BK$135,MATCH($A96,'SP ATT'!$A:$A,0),MATCH(G$3,'SP ATT'!$3:$3,0))</f>
        <v>0</v>
      </c>
      <c r="H96" s="149">
        <f>+INDEX('SP ATT'!$A$1:$BK$135,MATCH($A96,'SP ATT'!$A:$A,0),MATCH(H$3,'SP ATT'!$3:$3,0))</f>
        <v>0</v>
      </c>
      <c r="I96" s="149">
        <f>+INDEX('SP ATT'!$A$1:$BK$135,MATCH($A96,'SP ATT'!$A:$A,0),MATCH(I$3,'SP ATT'!$3:$3,0))</f>
        <v>0</v>
      </c>
      <c r="J96" s="149">
        <f>+INDEX('SP ATT'!$A$1:$BK$135,MATCH($A96,'SP ATT'!$A:$A,0),MATCH(J$3,'SP ATT'!$3:$3,0))</f>
        <v>0</v>
      </c>
      <c r="K96" s="149">
        <f>+INDEX('SP ATT'!$A$1:$BK$135,MATCH($A96,'SP ATT'!$A:$A,0),MATCH(K$3,'SP ATT'!$3:$3,0))</f>
        <v>0</v>
      </c>
      <c r="L96" s="149">
        <f>+INDEX('SP ATT'!$A$1:$BK$135,MATCH($A96,'SP ATT'!$A:$A,0),MATCH(L$3,'SP ATT'!$3:$3,0))</f>
        <v>0</v>
      </c>
      <c r="M96" s="149">
        <f>+INDEX('SP ATT'!$A$1:$BK$135,MATCH($A96,'SP ATT'!$A:$A,0),MATCH(M$3,'SP ATT'!$3:$3,0))</f>
        <v>0</v>
      </c>
      <c r="N96" s="149">
        <f>+INDEX('SP ATT'!$A$1:$BK$135,MATCH($A96,'SP ATT'!$A:$A,0),MATCH(N$3,'SP ATT'!$3:$3,0))</f>
        <v>0</v>
      </c>
      <c r="O96" s="149">
        <f>+INDEX('SP ATT'!$A$1:$BK$135,MATCH($A96,'SP ATT'!$A:$A,0),MATCH(O$3,'SP ATT'!$3:$3,0))</f>
        <v>0</v>
      </c>
      <c r="P96" s="149">
        <f>+INDEX('SP ATT'!$A$1:$BK$135,MATCH($A96,'SP ATT'!$A:$A,0),MATCH(P$3,'SP ATT'!$3:$3,0))</f>
        <v>0</v>
      </c>
      <c r="Q96" s="149">
        <f>+INDEX('SP ATT'!$A$1:$BK$135,MATCH($A96,'SP ATT'!$A:$A,0),MATCH(Q$3,'SP ATT'!$3:$3,0))</f>
        <v>0</v>
      </c>
      <c r="R96" s="149">
        <f>+INDEX('SP ATT'!$A$1:$BK$135,MATCH($A96,'SP ATT'!$A:$A,0),MATCH(R$3,'SP ATT'!$3:$3,0))</f>
        <v>0</v>
      </c>
      <c r="S96" s="176">
        <f t="shared" si="50"/>
        <v>0</v>
      </c>
      <c r="T96" s="149">
        <f>+INDEX('SP SC'!$A$1:$P$134,MATCH($A96,'SP SC'!$A:$A,0),MATCH(T$3,'SP SC'!$3:$3,0))</f>
        <v>0</v>
      </c>
      <c r="U96" s="149">
        <f>+INDEX('SP SC'!$A$1:$P$134,MATCH($A96,'SP SC'!$A:$A,0),MATCH(U$3,'SP SC'!$3:$3,0))</f>
        <v>0</v>
      </c>
      <c r="V96" s="149">
        <f>+INDEX('SP SC'!$A$1:$P$134,MATCH($A96,'SP SC'!$A:$A,0),MATCH(V$3,'SP SC'!$3:$3,0))</f>
        <v>0</v>
      </c>
      <c r="W96" s="149">
        <f>+INDEX('SP SC'!$A$1:$P$134,MATCH($A96,'SP SC'!$A:$A,0),MATCH(W$3,'SP SC'!$3:$3,0))</f>
        <v>0</v>
      </c>
      <c r="X96" s="149">
        <f>+INDEX('SP SC'!$A$1:$P$134,MATCH($A96,'SP SC'!$A:$A,0),MATCH(X$3,'SP SC'!$3:$3,0))</f>
        <v>0</v>
      </c>
      <c r="Y96" s="149">
        <f>+INDEX('SP SC'!$A$1:$P$134,MATCH($A96,'SP SC'!$A:$A,0),MATCH(Y$3,'SP SC'!$3:$3,0))</f>
        <v>0</v>
      </c>
      <c r="Z96" s="149">
        <f>+INDEX('SP SC'!$A$1:$P$134,MATCH($A96,'SP SC'!$A:$A,0),MATCH(Z$3,'SP SC'!$3:$3,0))</f>
        <v>0</v>
      </c>
      <c r="AA96" s="149">
        <f>+INDEX('SP SC'!$A$1:$P$134,MATCH($A96,'SP SC'!$A:$A,0),MATCH(AA$3,'SP SC'!$3:$3,0))</f>
        <v>0</v>
      </c>
      <c r="AB96" s="149">
        <f>+INDEX('SP SC'!$A$1:$P$134,MATCH($A96,'SP SC'!$A:$A,0),MATCH(AB$3,'SP SC'!$3:$3,0))</f>
        <v>0</v>
      </c>
      <c r="AC96" s="149">
        <f>+INDEX('SP SC'!$A$1:$P$134,MATCH($A96,'SP SC'!$A:$A,0),MATCH(AC$3,'SP SC'!$3:$3,0))</f>
        <v>0</v>
      </c>
      <c r="AD96" s="149">
        <f>+INDEX('SP SC'!$A$1:$P$134,MATCH($A96,'SP SC'!$A:$A,0),MATCH(AD$3,'SP SC'!$3:$3,0))</f>
        <v>0</v>
      </c>
      <c r="AE96" s="114">
        <f t="shared" si="51"/>
        <v>0</v>
      </c>
      <c r="AF96" s="149">
        <f>+INDEX('SP FOC'!$A$1:$P$134,MATCH($A96,'SP FOC'!$A:$A,0),MATCH(AF$3,'SP FOC'!$3:$3,0))</f>
        <v>0</v>
      </c>
      <c r="AG96" s="149">
        <f>+INDEX('SP FOC'!$A$1:$P$134,MATCH($A96,'SP FOC'!$A:$A,0),MATCH(AG$3,'SP FOC'!$3:$3,0))</f>
        <v>0</v>
      </c>
      <c r="AH96" s="149">
        <f>+INDEX('SP FOC'!$A$1:$P$134,MATCH($A96,'SP FOC'!$A:$A,0),MATCH(AH$3,'SP FOC'!$3:$3,0))</f>
        <v>0</v>
      </c>
      <c r="AI96" s="179">
        <f t="shared" si="52"/>
        <v>0</v>
      </c>
      <c r="AJ96" s="210">
        <f>ROUND(+SUMIF(BdV_2022!$L:$L,A96&amp;$AJ$3,BdV_2022!$E:$E),2)</f>
        <v>0</v>
      </c>
      <c r="AK96" s="192">
        <f t="shared" si="44"/>
        <v>0</v>
      </c>
      <c r="AL96" s="23"/>
      <c r="AO96" s="234"/>
    </row>
    <row r="97" spans="1:41" ht="11.25" x14ac:dyDescent="0.2">
      <c r="A97" s="41" t="s">
        <v>280</v>
      </c>
      <c r="B97" s="43"/>
      <c r="C97" s="143" t="s">
        <v>289</v>
      </c>
      <c r="D97" s="149">
        <f>+INDEX('SP ATT'!$A$1:$BK$135,MATCH($A97,'SP ATT'!$A:$A,0),MATCH(D$3,'SP ATT'!$3:$3,0))</f>
        <v>0</v>
      </c>
      <c r="E97" s="149">
        <f>+INDEX('SP ATT'!$A$1:$BK$135,MATCH($A97,'SP ATT'!$A:$A,0),MATCH(E$3,'SP ATT'!$3:$3,0))</f>
        <v>0</v>
      </c>
      <c r="F97" s="149">
        <f>+INDEX('SP ATT'!$A$1:$BK$135,MATCH($A97,'SP ATT'!$A:$A,0),MATCH(F$3,'SP ATT'!$3:$3,0))</f>
        <v>0</v>
      </c>
      <c r="G97" s="149">
        <f>+INDEX('SP ATT'!$A$1:$BK$135,MATCH($A97,'SP ATT'!$A:$A,0),MATCH(G$3,'SP ATT'!$3:$3,0))</f>
        <v>0</v>
      </c>
      <c r="H97" s="149">
        <f>+INDEX('SP ATT'!$A$1:$BK$135,MATCH($A97,'SP ATT'!$A:$A,0),MATCH(H$3,'SP ATT'!$3:$3,0))</f>
        <v>0</v>
      </c>
      <c r="I97" s="149">
        <f>+INDEX('SP ATT'!$A$1:$BK$135,MATCH($A97,'SP ATT'!$A:$A,0),MATCH(I$3,'SP ATT'!$3:$3,0))</f>
        <v>0</v>
      </c>
      <c r="J97" s="149">
        <f>+INDEX('SP ATT'!$A$1:$BK$135,MATCH($A97,'SP ATT'!$A:$A,0),MATCH(J$3,'SP ATT'!$3:$3,0))</f>
        <v>0</v>
      </c>
      <c r="K97" s="149">
        <f>+INDEX('SP ATT'!$A$1:$BK$135,MATCH($A97,'SP ATT'!$A:$A,0),MATCH(K$3,'SP ATT'!$3:$3,0))</f>
        <v>0</v>
      </c>
      <c r="L97" s="149">
        <f>+INDEX('SP ATT'!$A$1:$BK$135,MATCH($A97,'SP ATT'!$A:$A,0),MATCH(L$3,'SP ATT'!$3:$3,0))</f>
        <v>0</v>
      </c>
      <c r="M97" s="149">
        <f>+INDEX('SP ATT'!$A$1:$BK$135,MATCH($A97,'SP ATT'!$A:$A,0),MATCH(M$3,'SP ATT'!$3:$3,0))</f>
        <v>0</v>
      </c>
      <c r="N97" s="149">
        <f>+INDEX('SP ATT'!$A$1:$BK$135,MATCH($A97,'SP ATT'!$A:$A,0),MATCH(N$3,'SP ATT'!$3:$3,0))</f>
        <v>0</v>
      </c>
      <c r="O97" s="149">
        <f>+INDEX('SP ATT'!$A$1:$BK$135,MATCH($A97,'SP ATT'!$A:$A,0),MATCH(O$3,'SP ATT'!$3:$3,0))</f>
        <v>0</v>
      </c>
      <c r="P97" s="149">
        <f>+INDEX('SP ATT'!$A$1:$BK$135,MATCH($A97,'SP ATT'!$A:$A,0),MATCH(P$3,'SP ATT'!$3:$3,0))</f>
        <v>0</v>
      </c>
      <c r="Q97" s="149">
        <f>+INDEX('SP ATT'!$A$1:$BK$135,MATCH($A97,'SP ATT'!$A:$A,0),MATCH(Q$3,'SP ATT'!$3:$3,0))</f>
        <v>0</v>
      </c>
      <c r="R97" s="149">
        <f>+INDEX('SP ATT'!$A$1:$BK$135,MATCH($A97,'SP ATT'!$A:$A,0),MATCH(R$3,'SP ATT'!$3:$3,0))</f>
        <v>0</v>
      </c>
      <c r="S97" s="176">
        <f t="shared" si="50"/>
        <v>0</v>
      </c>
      <c r="T97" s="149">
        <f>+INDEX('SP SC'!$A$1:$P$134,MATCH($A97,'SP SC'!$A:$A,0),MATCH(T$3,'SP SC'!$3:$3,0))</f>
        <v>0</v>
      </c>
      <c r="U97" s="149">
        <f>+INDEX('SP SC'!$A$1:$P$134,MATCH($A97,'SP SC'!$A:$A,0),MATCH(U$3,'SP SC'!$3:$3,0))</f>
        <v>0</v>
      </c>
      <c r="V97" s="149">
        <f>+INDEX('SP SC'!$A$1:$P$134,MATCH($A97,'SP SC'!$A:$A,0),MATCH(V$3,'SP SC'!$3:$3,0))</f>
        <v>0</v>
      </c>
      <c r="W97" s="149">
        <f>+INDEX('SP SC'!$A$1:$P$134,MATCH($A97,'SP SC'!$A:$A,0),MATCH(W$3,'SP SC'!$3:$3,0))</f>
        <v>0</v>
      </c>
      <c r="X97" s="149">
        <f>+INDEX('SP SC'!$A$1:$P$134,MATCH($A97,'SP SC'!$A:$A,0),MATCH(X$3,'SP SC'!$3:$3,0))</f>
        <v>0</v>
      </c>
      <c r="Y97" s="149">
        <f>+INDEX('SP SC'!$A$1:$P$134,MATCH($A97,'SP SC'!$A:$A,0),MATCH(Y$3,'SP SC'!$3:$3,0))</f>
        <v>0</v>
      </c>
      <c r="Z97" s="149">
        <f>+INDEX('SP SC'!$A$1:$P$134,MATCH($A97,'SP SC'!$A:$A,0),MATCH(Z$3,'SP SC'!$3:$3,0))</f>
        <v>0</v>
      </c>
      <c r="AA97" s="149">
        <f>+INDEX('SP SC'!$A$1:$P$134,MATCH($A97,'SP SC'!$A:$A,0),MATCH(AA$3,'SP SC'!$3:$3,0))</f>
        <v>0</v>
      </c>
      <c r="AB97" s="149">
        <f>+INDEX('SP SC'!$A$1:$P$134,MATCH($A97,'SP SC'!$A:$A,0),MATCH(AB$3,'SP SC'!$3:$3,0))</f>
        <v>0</v>
      </c>
      <c r="AC97" s="149">
        <f>+INDEX('SP SC'!$A$1:$P$134,MATCH($A97,'SP SC'!$A:$A,0),MATCH(AC$3,'SP SC'!$3:$3,0))</f>
        <v>0</v>
      </c>
      <c r="AD97" s="149">
        <f>+INDEX('SP SC'!$A$1:$P$134,MATCH($A97,'SP SC'!$A:$A,0),MATCH(AD$3,'SP SC'!$3:$3,0))</f>
        <v>0</v>
      </c>
      <c r="AE97" s="114">
        <f t="shared" si="51"/>
        <v>0</v>
      </c>
      <c r="AF97" s="149">
        <f>+INDEX('SP FOC'!$A$1:$P$134,MATCH($A97,'SP FOC'!$A:$A,0),MATCH(AF$3,'SP FOC'!$3:$3,0))</f>
        <v>0</v>
      </c>
      <c r="AG97" s="149">
        <f>+INDEX('SP FOC'!$A$1:$P$134,MATCH($A97,'SP FOC'!$A:$A,0),MATCH(AG$3,'SP FOC'!$3:$3,0))</f>
        <v>0</v>
      </c>
      <c r="AH97" s="149">
        <f>+INDEX('SP FOC'!$A$1:$P$134,MATCH($A97,'SP FOC'!$A:$A,0),MATCH(AH$3,'SP FOC'!$3:$3,0))</f>
        <v>0</v>
      </c>
      <c r="AI97" s="179">
        <f t="shared" si="52"/>
        <v>0</v>
      </c>
      <c r="AJ97" s="210">
        <f>ROUND(+SUMIF(BdV_2022!$L:$L,A97&amp;$AJ$3,BdV_2022!$E:$E),2)</f>
        <v>0</v>
      </c>
      <c r="AK97" s="192">
        <f t="shared" si="44"/>
        <v>0</v>
      </c>
      <c r="AL97" s="23"/>
      <c r="AO97" s="234"/>
    </row>
    <row r="98" spans="1:41" ht="11.25" x14ac:dyDescent="0.2">
      <c r="A98" s="41" t="s">
        <v>281</v>
      </c>
      <c r="B98" s="43"/>
      <c r="C98" s="143" t="s">
        <v>287</v>
      </c>
      <c r="D98" s="149">
        <f>+INDEX('SP ATT'!$A$1:$BK$135,MATCH($A98,'SP ATT'!$A:$A,0),MATCH(D$3,'SP ATT'!$3:$3,0))</f>
        <v>0</v>
      </c>
      <c r="E98" s="149">
        <f>+INDEX('SP ATT'!$A$1:$BK$135,MATCH($A98,'SP ATT'!$A:$A,0),MATCH(E$3,'SP ATT'!$3:$3,0))</f>
        <v>0</v>
      </c>
      <c r="F98" s="149">
        <f>+INDEX('SP ATT'!$A$1:$BK$135,MATCH($A98,'SP ATT'!$A:$A,0),MATCH(F$3,'SP ATT'!$3:$3,0))</f>
        <v>0</v>
      </c>
      <c r="G98" s="149">
        <f>+INDEX('SP ATT'!$A$1:$BK$135,MATCH($A98,'SP ATT'!$A:$A,0),MATCH(G$3,'SP ATT'!$3:$3,0))</f>
        <v>0</v>
      </c>
      <c r="H98" s="149">
        <f>+INDEX('SP ATT'!$A$1:$BK$135,MATCH($A98,'SP ATT'!$A:$A,0),MATCH(H$3,'SP ATT'!$3:$3,0))</f>
        <v>0</v>
      </c>
      <c r="I98" s="149">
        <f>+INDEX('SP ATT'!$A$1:$BK$135,MATCH($A98,'SP ATT'!$A:$A,0),MATCH(I$3,'SP ATT'!$3:$3,0))</f>
        <v>0</v>
      </c>
      <c r="J98" s="149">
        <f>+INDEX('SP ATT'!$A$1:$BK$135,MATCH($A98,'SP ATT'!$A:$A,0),MATCH(J$3,'SP ATT'!$3:$3,0))</f>
        <v>0</v>
      </c>
      <c r="K98" s="149">
        <f>+INDEX('SP ATT'!$A$1:$BK$135,MATCH($A98,'SP ATT'!$A:$A,0),MATCH(K$3,'SP ATT'!$3:$3,0))</f>
        <v>0</v>
      </c>
      <c r="L98" s="149">
        <f>+INDEX('SP ATT'!$A$1:$BK$135,MATCH($A98,'SP ATT'!$A:$A,0),MATCH(L$3,'SP ATT'!$3:$3,0))</f>
        <v>0</v>
      </c>
      <c r="M98" s="149">
        <f>+INDEX('SP ATT'!$A$1:$BK$135,MATCH($A98,'SP ATT'!$A:$A,0),MATCH(M$3,'SP ATT'!$3:$3,0))</f>
        <v>0</v>
      </c>
      <c r="N98" s="149">
        <f>+INDEX('SP ATT'!$A$1:$BK$135,MATCH($A98,'SP ATT'!$A:$A,0),MATCH(N$3,'SP ATT'!$3:$3,0))</f>
        <v>0</v>
      </c>
      <c r="O98" s="149">
        <f>+INDEX('SP ATT'!$A$1:$BK$135,MATCH($A98,'SP ATT'!$A:$A,0),MATCH(O$3,'SP ATT'!$3:$3,0))</f>
        <v>0</v>
      </c>
      <c r="P98" s="149">
        <f>+INDEX('SP ATT'!$A$1:$BK$135,MATCH($A98,'SP ATT'!$A:$A,0),MATCH(P$3,'SP ATT'!$3:$3,0))</f>
        <v>0</v>
      </c>
      <c r="Q98" s="149">
        <f>+INDEX('SP ATT'!$A$1:$BK$135,MATCH($A98,'SP ATT'!$A:$A,0),MATCH(Q$3,'SP ATT'!$3:$3,0))</f>
        <v>0</v>
      </c>
      <c r="R98" s="149">
        <f>+INDEX('SP ATT'!$A$1:$BK$135,MATCH($A98,'SP ATT'!$A:$A,0),MATCH(R$3,'SP ATT'!$3:$3,0))</f>
        <v>0</v>
      </c>
      <c r="S98" s="176">
        <f t="shared" si="50"/>
        <v>0</v>
      </c>
      <c r="T98" s="149">
        <f>+INDEX('SP SC'!$A$1:$P$134,MATCH($A98,'SP SC'!$A:$A,0),MATCH(T$3,'SP SC'!$3:$3,0))</f>
        <v>0</v>
      </c>
      <c r="U98" s="149">
        <f>+INDEX('SP SC'!$A$1:$P$134,MATCH($A98,'SP SC'!$A:$A,0),MATCH(U$3,'SP SC'!$3:$3,0))</f>
        <v>0</v>
      </c>
      <c r="V98" s="149">
        <f>+INDEX('SP SC'!$A$1:$P$134,MATCH($A98,'SP SC'!$A:$A,0),MATCH(V$3,'SP SC'!$3:$3,0))</f>
        <v>0</v>
      </c>
      <c r="W98" s="149">
        <f>+INDEX('SP SC'!$A$1:$P$134,MATCH($A98,'SP SC'!$A:$A,0),MATCH(W$3,'SP SC'!$3:$3,0))</f>
        <v>0</v>
      </c>
      <c r="X98" s="149">
        <f>+INDEX('SP SC'!$A$1:$P$134,MATCH($A98,'SP SC'!$A:$A,0),MATCH(X$3,'SP SC'!$3:$3,0))</f>
        <v>0</v>
      </c>
      <c r="Y98" s="149">
        <f>+INDEX('SP SC'!$A$1:$P$134,MATCH($A98,'SP SC'!$A:$A,0),MATCH(Y$3,'SP SC'!$3:$3,0))</f>
        <v>0</v>
      </c>
      <c r="Z98" s="149">
        <f>+INDEX('SP SC'!$A$1:$P$134,MATCH($A98,'SP SC'!$A:$A,0),MATCH(Z$3,'SP SC'!$3:$3,0))</f>
        <v>0</v>
      </c>
      <c r="AA98" s="149">
        <f>+INDEX('SP SC'!$A$1:$P$134,MATCH($A98,'SP SC'!$A:$A,0),MATCH(AA$3,'SP SC'!$3:$3,0))</f>
        <v>0</v>
      </c>
      <c r="AB98" s="149">
        <f>+INDEX('SP SC'!$A$1:$P$134,MATCH($A98,'SP SC'!$A:$A,0),MATCH(AB$3,'SP SC'!$3:$3,0))</f>
        <v>0</v>
      </c>
      <c r="AC98" s="149">
        <f>+INDEX('SP SC'!$A$1:$P$134,MATCH($A98,'SP SC'!$A:$A,0),MATCH(AC$3,'SP SC'!$3:$3,0))</f>
        <v>0</v>
      </c>
      <c r="AD98" s="149">
        <f>+INDEX('SP SC'!$A$1:$P$134,MATCH($A98,'SP SC'!$A:$A,0),MATCH(AD$3,'SP SC'!$3:$3,0))</f>
        <v>0</v>
      </c>
      <c r="AE98" s="114">
        <f t="shared" si="51"/>
        <v>0</v>
      </c>
      <c r="AF98" s="149">
        <f>+INDEX('SP FOC'!$A$1:$P$134,MATCH($A98,'SP FOC'!$A:$A,0),MATCH(AF$3,'SP FOC'!$3:$3,0))</f>
        <v>0</v>
      </c>
      <c r="AG98" s="149">
        <f>+INDEX('SP FOC'!$A$1:$P$134,MATCH($A98,'SP FOC'!$A:$A,0),MATCH(AG$3,'SP FOC'!$3:$3,0))</f>
        <v>0</v>
      </c>
      <c r="AH98" s="149">
        <f>+INDEX('SP FOC'!$A$1:$P$134,MATCH($A98,'SP FOC'!$A:$A,0),MATCH(AH$3,'SP FOC'!$3:$3,0))</f>
        <v>0</v>
      </c>
      <c r="AI98" s="179">
        <f t="shared" si="52"/>
        <v>0</v>
      </c>
      <c r="AJ98" s="210">
        <f>ROUND(+SUMIF(BdV_2022!$L:$L,A98&amp;$AJ$3,BdV_2022!$E:$E),2)</f>
        <v>0</v>
      </c>
      <c r="AK98" s="192">
        <f t="shared" si="44"/>
        <v>0</v>
      </c>
      <c r="AL98" s="23"/>
      <c r="AO98" s="234"/>
    </row>
    <row r="99" spans="1:41" ht="11.25" x14ac:dyDescent="0.2">
      <c r="A99" s="41" t="s">
        <v>282</v>
      </c>
      <c r="B99" s="43"/>
      <c r="C99" s="143" t="s">
        <v>290</v>
      </c>
      <c r="D99" s="149">
        <f>+INDEX('SP ATT'!$A$1:$BK$135,MATCH($A99,'SP ATT'!$A:$A,0),MATCH(D$3,'SP ATT'!$3:$3,0))</f>
        <v>0</v>
      </c>
      <c r="E99" s="149">
        <f>+INDEX('SP ATT'!$A$1:$BK$135,MATCH($A99,'SP ATT'!$A:$A,0),MATCH(E$3,'SP ATT'!$3:$3,0))</f>
        <v>0</v>
      </c>
      <c r="F99" s="149">
        <f>+INDEX('SP ATT'!$A$1:$BK$135,MATCH($A99,'SP ATT'!$A:$A,0),MATCH(F$3,'SP ATT'!$3:$3,0))</f>
        <v>0</v>
      </c>
      <c r="G99" s="149">
        <f>+INDEX('SP ATT'!$A$1:$BK$135,MATCH($A99,'SP ATT'!$A:$A,0),MATCH(G$3,'SP ATT'!$3:$3,0))</f>
        <v>0</v>
      </c>
      <c r="H99" s="149">
        <f>+INDEX('SP ATT'!$A$1:$BK$135,MATCH($A99,'SP ATT'!$A:$A,0),MATCH(H$3,'SP ATT'!$3:$3,0))</f>
        <v>0</v>
      </c>
      <c r="I99" s="149">
        <f>+INDEX('SP ATT'!$A$1:$BK$135,MATCH($A99,'SP ATT'!$A:$A,0),MATCH(I$3,'SP ATT'!$3:$3,0))</f>
        <v>0</v>
      </c>
      <c r="J99" s="149">
        <f>+INDEX('SP ATT'!$A$1:$BK$135,MATCH($A99,'SP ATT'!$A:$A,0),MATCH(J$3,'SP ATT'!$3:$3,0))</f>
        <v>0</v>
      </c>
      <c r="K99" s="149">
        <f>+INDEX('SP ATT'!$A$1:$BK$135,MATCH($A99,'SP ATT'!$A:$A,0),MATCH(K$3,'SP ATT'!$3:$3,0))</f>
        <v>0</v>
      </c>
      <c r="L99" s="149">
        <f>+INDEX('SP ATT'!$A$1:$BK$135,MATCH($A99,'SP ATT'!$A:$A,0),MATCH(L$3,'SP ATT'!$3:$3,0))</f>
        <v>0</v>
      </c>
      <c r="M99" s="149">
        <f>+INDEX('SP ATT'!$A$1:$BK$135,MATCH($A99,'SP ATT'!$A:$A,0),MATCH(M$3,'SP ATT'!$3:$3,0))</f>
        <v>0</v>
      </c>
      <c r="N99" s="149">
        <f>+INDEX('SP ATT'!$A$1:$BK$135,MATCH($A99,'SP ATT'!$A:$A,0),MATCH(N$3,'SP ATT'!$3:$3,0))</f>
        <v>0</v>
      </c>
      <c r="O99" s="149">
        <f>+INDEX('SP ATT'!$A$1:$BK$135,MATCH($A99,'SP ATT'!$A:$A,0),MATCH(O$3,'SP ATT'!$3:$3,0))</f>
        <v>0</v>
      </c>
      <c r="P99" s="149">
        <f>+INDEX('SP ATT'!$A$1:$BK$135,MATCH($A99,'SP ATT'!$A:$A,0),MATCH(P$3,'SP ATT'!$3:$3,0))</f>
        <v>0</v>
      </c>
      <c r="Q99" s="149">
        <f>+INDEX('SP ATT'!$A$1:$BK$135,MATCH($A99,'SP ATT'!$A:$A,0),MATCH(Q$3,'SP ATT'!$3:$3,0))</f>
        <v>0</v>
      </c>
      <c r="R99" s="149">
        <f>+INDEX('SP ATT'!$A$1:$BK$135,MATCH($A99,'SP ATT'!$A:$A,0),MATCH(R$3,'SP ATT'!$3:$3,0))</f>
        <v>0</v>
      </c>
      <c r="S99" s="176">
        <f t="shared" si="50"/>
        <v>0</v>
      </c>
      <c r="T99" s="149">
        <f>+INDEX('SP SC'!$A$1:$P$134,MATCH($A99,'SP SC'!$A:$A,0),MATCH(T$3,'SP SC'!$3:$3,0))</f>
        <v>0</v>
      </c>
      <c r="U99" s="149">
        <f>+INDEX('SP SC'!$A$1:$P$134,MATCH($A99,'SP SC'!$A:$A,0),MATCH(U$3,'SP SC'!$3:$3,0))</f>
        <v>0</v>
      </c>
      <c r="V99" s="149">
        <f>+INDEX('SP SC'!$A$1:$P$134,MATCH($A99,'SP SC'!$A:$A,0),MATCH(V$3,'SP SC'!$3:$3,0))</f>
        <v>0</v>
      </c>
      <c r="W99" s="149">
        <f>+INDEX('SP SC'!$A$1:$P$134,MATCH($A99,'SP SC'!$A:$A,0),MATCH(W$3,'SP SC'!$3:$3,0))</f>
        <v>0</v>
      </c>
      <c r="X99" s="149">
        <f>+INDEX('SP SC'!$A$1:$P$134,MATCH($A99,'SP SC'!$A:$A,0),MATCH(X$3,'SP SC'!$3:$3,0))</f>
        <v>0</v>
      </c>
      <c r="Y99" s="149">
        <f>+INDEX('SP SC'!$A$1:$P$134,MATCH($A99,'SP SC'!$A:$A,0),MATCH(Y$3,'SP SC'!$3:$3,0))</f>
        <v>0</v>
      </c>
      <c r="Z99" s="149">
        <f>+INDEX('SP SC'!$A$1:$P$134,MATCH($A99,'SP SC'!$A:$A,0),MATCH(Z$3,'SP SC'!$3:$3,0))</f>
        <v>0</v>
      </c>
      <c r="AA99" s="149">
        <f>+INDEX('SP SC'!$A$1:$P$134,MATCH($A99,'SP SC'!$A:$A,0),MATCH(AA$3,'SP SC'!$3:$3,0))</f>
        <v>0</v>
      </c>
      <c r="AB99" s="149">
        <f>+INDEX('SP SC'!$A$1:$P$134,MATCH($A99,'SP SC'!$A:$A,0),MATCH(AB$3,'SP SC'!$3:$3,0))</f>
        <v>0</v>
      </c>
      <c r="AC99" s="149">
        <f>+INDEX('SP SC'!$A$1:$P$134,MATCH($A99,'SP SC'!$A:$A,0),MATCH(AC$3,'SP SC'!$3:$3,0))</f>
        <v>0</v>
      </c>
      <c r="AD99" s="149">
        <f>+INDEX('SP SC'!$A$1:$P$134,MATCH($A99,'SP SC'!$A:$A,0),MATCH(AD$3,'SP SC'!$3:$3,0))</f>
        <v>0</v>
      </c>
      <c r="AE99" s="114">
        <f t="shared" si="51"/>
        <v>0</v>
      </c>
      <c r="AF99" s="149">
        <f>+INDEX('SP FOC'!$A$1:$P$134,MATCH($A99,'SP FOC'!$A:$A,0),MATCH(AF$3,'SP FOC'!$3:$3,0))</f>
        <v>0</v>
      </c>
      <c r="AG99" s="149">
        <f>+INDEX('SP FOC'!$A$1:$P$134,MATCH($A99,'SP FOC'!$A:$A,0),MATCH(AG$3,'SP FOC'!$3:$3,0))</f>
        <v>0</v>
      </c>
      <c r="AH99" s="149">
        <f>+INDEX('SP FOC'!$A$1:$P$134,MATCH($A99,'SP FOC'!$A:$A,0),MATCH(AH$3,'SP FOC'!$3:$3,0))</f>
        <v>0</v>
      </c>
      <c r="AI99" s="179">
        <f t="shared" si="52"/>
        <v>0</v>
      </c>
      <c r="AJ99" s="210">
        <f>ROUND(+SUMIF(BdV_2022!$L:$L,A99&amp;$AJ$3,BdV_2022!$E:$E),2)</f>
        <v>0</v>
      </c>
      <c r="AK99" s="192">
        <f t="shared" si="44"/>
        <v>0</v>
      </c>
      <c r="AL99" s="23"/>
      <c r="AO99" s="234"/>
    </row>
    <row r="100" spans="1:41" ht="11.25" x14ac:dyDescent="0.2">
      <c r="A100" s="41" t="s">
        <v>283</v>
      </c>
      <c r="B100" s="43"/>
      <c r="C100" s="143" t="s">
        <v>291</v>
      </c>
      <c r="D100" s="149">
        <f>+INDEX('SP ATT'!$A$1:$BK$135,MATCH($A100,'SP ATT'!$A:$A,0),MATCH(D$3,'SP ATT'!$3:$3,0))</f>
        <v>0</v>
      </c>
      <c r="E100" s="149">
        <f>+INDEX('SP ATT'!$A$1:$BK$135,MATCH($A100,'SP ATT'!$A:$A,0),MATCH(E$3,'SP ATT'!$3:$3,0))</f>
        <v>0</v>
      </c>
      <c r="F100" s="149">
        <f>+INDEX('SP ATT'!$A$1:$BK$135,MATCH($A100,'SP ATT'!$A:$A,0),MATCH(F$3,'SP ATT'!$3:$3,0))</f>
        <v>0</v>
      </c>
      <c r="G100" s="149">
        <f>+INDEX('SP ATT'!$A$1:$BK$135,MATCH($A100,'SP ATT'!$A:$A,0),MATCH(G$3,'SP ATT'!$3:$3,0))</f>
        <v>0</v>
      </c>
      <c r="H100" s="149">
        <f>+INDEX('SP ATT'!$A$1:$BK$135,MATCH($A100,'SP ATT'!$A:$A,0),MATCH(H$3,'SP ATT'!$3:$3,0))</f>
        <v>0</v>
      </c>
      <c r="I100" s="149">
        <f>+INDEX('SP ATT'!$A$1:$BK$135,MATCH($A100,'SP ATT'!$A:$A,0),MATCH(I$3,'SP ATT'!$3:$3,0))</f>
        <v>0</v>
      </c>
      <c r="J100" s="149">
        <f>+INDEX('SP ATT'!$A$1:$BK$135,MATCH($A100,'SP ATT'!$A:$A,0),MATCH(J$3,'SP ATT'!$3:$3,0))</f>
        <v>0</v>
      </c>
      <c r="K100" s="149">
        <f>+INDEX('SP ATT'!$A$1:$BK$135,MATCH($A100,'SP ATT'!$A:$A,0),MATCH(K$3,'SP ATT'!$3:$3,0))</f>
        <v>0</v>
      </c>
      <c r="L100" s="149">
        <f>+INDEX('SP ATT'!$A$1:$BK$135,MATCH($A100,'SP ATT'!$A:$A,0),MATCH(L$3,'SP ATT'!$3:$3,0))</f>
        <v>0</v>
      </c>
      <c r="M100" s="149">
        <f>+INDEX('SP ATT'!$A$1:$BK$135,MATCH($A100,'SP ATT'!$A:$A,0),MATCH(M$3,'SP ATT'!$3:$3,0))</f>
        <v>0</v>
      </c>
      <c r="N100" s="149">
        <f>+INDEX('SP ATT'!$A$1:$BK$135,MATCH($A100,'SP ATT'!$A:$A,0),MATCH(N$3,'SP ATT'!$3:$3,0))</f>
        <v>0</v>
      </c>
      <c r="O100" s="149">
        <f>+INDEX('SP ATT'!$A$1:$BK$135,MATCH($A100,'SP ATT'!$A:$A,0),MATCH(O$3,'SP ATT'!$3:$3,0))</f>
        <v>0</v>
      </c>
      <c r="P100" s="149">
        <f>+INDEX('SP ATT'!$A$1:$BK$135,MATCH($A100,'SP ATT'!$A:$A,0),MATCH(P$3,'SP ATT'!$3:$3,0))</f>
        <v>0</v>
      </c>
      <c r="Q100" s="149">
        <f>+INDEX('SP ATT'!$A$1:$BK$135,MATCH($A100,'SP ATT'!$A:$A,0),MATCH(Q$3,'SP ATT'!$3:$3,0))</f>
        <v>0</v>
      </c>
      <c r="R100" s="149">
        <f>+INDEX('SP ATT'!$A$1:$BK$135,MATCH($A100,'SP ATT'!$A:$A,0),MATCH(R$3,'SP ATT'!$3:$3,0))</f>
        <v>0</v>
      </c>
      <c r="S100" s="176">
        <f t="shared" si="50"/>
        <v>0</v>
      </c>
      <c r="T100" s="149">
        <f>+INDEX('SP SC'!$A$1:$P$134,MATCH($A100,'SP SC'!$A:$A,0),MATCH(T$3,'SP SC'!$3:$3,0))</f>
        <v>0</v>
      </c>
      <c r="U100" s="149">
        <f>+INDEX('SP SC'!$A$1:$P$134,MATCH($A100,'SP SC'!$A:$A,0),MATCH(U$3,'SP SC'!$3:$3,0))</f>
        <v>0</v>
      </c>
      <c r="V100" s="149">
        <f>+INDEX('SP SC'!$A$1:$P$134,MATCH($A100,'SP SC'!$A:$A,0),MATCH(V$3,'SP SC'!$3:$3,0))</f>
        <v>0</v>
      </c>
      <c r="W100" s="149">
        <f>+INDEX('SP SC'!$A$1:$P$134,MATCH($A100,'SP SC'!$A:$A,0),MATCH(W$3,'SP SC'!$3:$3,0))</f>
        <v>0</v>
      </c>
      <c r="X100" s="149">
        <f>+INDEX('SP SC'!$A$1:$P$134,MATCH($A100,'SP SC'!$A:$A,0),MATCH(X$3,'SP SC'!$3:$3,0))</f>
        <v>0</v>
      </c>
      <c r="Y100" s="149">
        <f>+INDEX('SP SC'!$A$1:$P$134,MATCH($A100,'SP SC'!$A:$A,0),MATCH(Y$3,'SP SC'!$3:$3,0))</f>
        <v>0</v>
      </c>
      <c r="Z100" s="149">
        <f>+INDEX('SP SC'!$A$1:$P$134,MATCH($A100,'SP SC'!$A:$A,0),MATCH(Z$3,'SP SC'!$3:$3,0))</f>
        <v>0</v>
      </c>
      <c r="AA100" s="149">
        <f>+INDEX('SP SC'!$A$1:$P$134,MATCH($A100,'SP SC'!$A:$A,0),MATCH(AA$3,'SP SC'!$3:$3,0))</f>
        <v>0</v>
      </c>
      <c r="AB100" s="149">
        <f>+INDEX('SP SC'!$A$1:$P$134,MATCH($A100,'SP SC'!$A:$A,0),MATCH(AB$3,'SP SC'!$3:$3,0))</f>
        <v>0</v>
      </c>
      <c r="AC100" s="149">
        <f>+INDEX('SP SC'!$A$1:$P$134,MATCH($A100,'SP SC'!$A:$A,0),MATCH(AC$3,'SP SC'!$3:$3,0))</f>
        <v>0</v>
      </c>
      <c r="AD100" s="149">
        <f>+INDEX('SP SC'!$A$1:$P$134,MATCH($A100,'SP SC'!$A:$A,0),MATCH(AD$3,'SP SC'!$3:$3,0))</f>
        <v>0</v>
      </c>
      <c r="AE100" s="114">
        <f t="shared" si="51"/>
        <v>0</v>
      </c>
      <c r="AF100" s="149">
        <f>+INDEX('SP FOC'!$A$1:$P$134,MATCH($A100,'SP FOC'!$A:$A,0),MATCH(AF$3,'SP FOC'!$3:$3,0))</f>
        <v>0</v>
      </c>
      <c r="AG100" s="149">
        <f>+INDEX('SP FOC'!$A$1:$P$134,MATCH($A100,'SP FOC'!$A:$A,0),MATCH(AG$3,'SP FOC'!$3:$3,0))</f>
        <v>0</v>
      </c>
      <c r="AH100" s="149">
        <f>+INDEX('SP FOC'!$A$1:$P$134,MATCH($A100,'SP FOC'!$A:$A,0),MATCH(AH$3,'SP FOC'!$3:$3,0))</f>
        <v>0</v>
      </c>
      <c r="AI100" s="179">
        <f t="shared" si="52"/>
        <v>0</v>
      </c>
      <c r="AJ100" s="210">
        <f>ROUND(+SUMIF(BdV_2022!$L:$L,A100&amp;$AJ$3,BdV_2022!$E:$E),2)</f>
        <v>929561.09</v>
      </c>
      <c r="AK100" s="192">
        <f t="shared" si="44"/>
        <v>929561.09</v>
      </c>
      <c r="AL100" s="23"/>
      <c r="AO100" s="234"/>
    </row>
    <row r="101" spans="1:41" ht="11.25" x14ac:dyDescent="0.2">
      <c r="A101" s="41" t="s">
        <v>284</v>
      </c>
      <c r="B101" s="43"/>
      <c r="C101" s="143" t="s">
        <v>303</v>
      </c>
      <c r="D101" s="149">
        <f>+INDEX('SP ATT'!$A$1:$BK$135,MATCH($A101,'SP ATT'!$A:$A,0),MATCH(D$3,'SP ATT'!$3:$3,0))</f>
        <v>202113.6</v>
      </c>
      <c r="E101" s="149">
        <f>+INDEX('SP ATT'!$A$1:$BK$135,MATCH($A101,'SP ATT'!$A:$A,0),MATCH(E$3,'SP ATT'!$3:$3,0))</f>
        <v>400000</v>
      </c>
      <c r="F101" s="149">
        <f>+INDEX('SP ATT'!$A$1:$BK$135,MATCH($A101,'SP ATT'!$A:$A,0),MATCH(F$3,'SP ATT'!$3:$3,0))</f>
        <v>400000</v>
      </c>
      <c r="G101" s="149">
        <f>+INDEX('SP ATT'!$A$1:$BK$135,MATCH($A101,'SP ATT'!$A:$A,0),MATCH(G$3,'SP ATT'!$3:$3,0))</f>
        <v>2800000</v>
      </c>
      <c r="H101" s="149">
        <f>+INDEX('SP ATT'!$A$1:$BK$135,MATCH($A101,'SP ATT'!$A:$A,0),MATCH(H$3,'SP ATT'!$3:$3,0))</f>
        <v>0</v>
      </c>
      <c r="I101" s="149">
        <f>+INDEX('SP ATT'!$A$1:$BK$135,MATCH($A101,'SP ATT'!$A:$A,0),MATCH(I$3,'SP ATT'!$3:$3,0))</f>
        <v>0</v>
      </c>
      <c r="J101" s="149">
        <f>+INDEX('SP ATT'!$A$1:$BK$135,MATCH($A101,'SP ATT'!$A:$A,0),MATCH(J$3,'SP ATT'!$3:$3,0))</f>
        <v>0</v>
      </c>
      <c r="K101" s="149">
        <f>+INDEX('SP ATT'!$A$1:$BK$135,MATCH($A101,'SP ATT'!$A:$A,0),MATCH(K$3,'SP ATT'!$3:$3,0))</f>
        <v>0</v>
      </c>
      <c r="L101" s="149">
        <f>+INDEX('SP ATT'!$A$1:$BK$135,MATCH($A101,'SP ATT'!$A:$A,0),MATCH(L$3,'SP ATT'!$3:$3,0))</f>
        <v>0</v>
      </c>
      <c r="M101" s="149">
        <f>+INDEX('SP ATT'!$A$1:$BK$135,MATCH($A101,'SP ATT'!$A:$A,0),MATCH(M$3,'SP ATT'!$3:$3,0))</f>
        <v>0</v>
      </c>
      <c r="N101" s="149">
        <f>+INDEX('SP ATT'!$A$1:$BK$135,MATCH($A101,'SP ATT'!$A:$A,0),MATCH(N$3,'SP ATT'!$3:$3,0))</f>
        <v>0</v>
      </c>
      <c r="O101" s="149">
        <f>+INDEX('SP ATT'!$A$1:$BK$135,MATCH($A101,'SP ATT'!$A:$A,0),MATCH(O$3,'SP ATT'!$3:$3,0))</f>
        <v>0</v>
      </c>
      <c r="P101" s="149">
        <f>+INDEX('SP ATT'!$A$1:$BK$135,MATCH($A101,'SP ATT'!$A:$A,0),MATCH(P$3,'SP ATT'!$3:$3,0))</f>
        <v>0</v>
      </c>
      <c r="Q101" s="149">
        <f>+INDEX('SP ATT'!$A$1:$BK$135,MATCH($A101,'SP ATT'!$A:$A,0),MATCH(Q$3,'SP ATT'!$3:$3,0))</f>
        <v>0</v>
      </c>
      <c r="R101" s="149">
        <f>+INDEX('SP ATT'!$A$1:$BK$135,MATCH($A101,'SP ATT'!$A:$A,0),MATCH(R$3,'SP ATT'!$3:$3,0))</f>
        <v>0</v>
      </c>
      <c r="S101" s="176">
        <f t="shared" si="50"/>
        <v>3802113.6</v>
      </c>
      <c r="T101" s="149">
        <f>+INDEX('SP SC'!$A$1:$P$134,MATCH($A101,'SP SC'!$A:$A,0),MATCH(T$3,'SP SC'!$3:$3,0))</f>
        <v>0</v>
      </c>
      <c r="U101" s="149">
        <f>+INDEX('SP SC'!$A$1:$P$134,MATCH($A101,'SP SC'!$A:$A,0),MATCH(U$3,'SP SC'!$3:$3,0))</f>
        <v>0</v>
      </c>
      <c r="V101" s="149">
        <f>+INDEX('SP SC'!$A$1:$P$134,MATCH($A101,'SP SC'!$A:$A,0),MATCH(V$3,'SP SC'!$3:$3,0))</f>
        <v>0</v>
      </c>
      <c r="W101" s="149">
        <f>+INDEX('SP SC'!$A$1:$P$134,MATCH($A101,'SP SC'!$A:$A,0),MATCH(W$3,'SP SC'!$3:$3,0))</f>
        <v>0</v>
      </c>
      <c r="X101" s="149">
        <f>+INDEX('SP SC'!$A$1:$P$134,MATCH($A101,'SP SC'!$A:$A,0),MATCH(X$3,'SP SC'!$3:$3,0))</f>
        <v>0</v>
      </c>
      <c r="Y101" s="149">
        <f>+INDEX('SP SC'!$A$1:$P$134,MATCH($A101,'SP SC'!$A:$A,0),MATCH(Y$3,'SP SC'!$3:$3,0))</f>
        <v>0</v>
      </c>
      <c r="Z101" s="149">
        <f>+INDEX('SP SC'!$A$1:$P$134,MATCH($A101,'SP SC'!$A:$A,0),MATCH(Z$3,'SP SC'!$3:$3,0))</f>
        <v>0</v>
      </c>
      <c r="AA101" s="149">
        <f>+INDEX('SP SC'!$A$1:$P$134,MATCH($A101,'SP SC'!$A:$A,0),MATCH(AA$3,'SP SC'!$3:$3,0))</f>
        <v>0</v>
      </c>
      <c r="AB101" s="149">
        <f>+INDEX('SP SC'!$A$1:$P$134,MATCH($A101,'SP SC'!$A:$A,0),MATCH(AB$3,'SP SC'!$3:$3,0))</f>
        <v>0</v>
      </c>
      <c r="AC101" s="149">
        <f>+INDEX('SP SC'!$A$1:$P$134,MATCH($A101,'SP SC'!$A:$A,0),MATCH(AC$3,'SP SC'!$3:$3,0))</f>
        <v>0</v>
      </c>
      <c r="AD101" s="149">
        <f>+INDEX('SP SC'!$A$1:$P$134,MATCH($A101,'SP SC'!$A:$A,0),MATCH(AD$3,'SP SC'!$3:$3,0))</f>
        <v>0</v>
      </c>
      <c r="AE101" s="114">
        <f t="shared" si="51"/>
        <v>0</v>
      </c>
      <c r="AF101" s="149">
        <f>+INDEX('SP FOC'!$A$1:$P$134,MATCH($A101,'SP FOC'!$A:$A,0),MATCH(AF$3,'SP FOC'!$3:$3,0))</f>
        <v>0</v>
      </c>
      <c r="AG101" s="149">
        <f>+INDEX('SP FOC'!$A$1:$P$134,MATCH($A101,'SP FOC'!$A:$A,0),MATCH(AG$3,'SP FOC'!$3:$3,0))</f>
        <v>0</v>
      </c>
      <c r="AH101" s="149">
        <f>+INDEX('SP FOC'!$A$1:$P$134,MATCH($A101,'SP FOC'!$A:$A,0),MATCH(AH$3,'SP FOC'!$3:$3,0))</f>
        <v>0</v>
      </c>
      <c r="AI101" s="179">
        <f t="shared" si="52"/>
        <v>0</v>
      </c>
      <c r="AJ101" s="210">
        <f>ROUND(+SUMIF(BdV_2022!$L:$L,A101&amp;$AJ$3,BdV_2022!$E:$E),2)</f>
        <v>70512.03</v>
      </c>
      <c r="AK101" s="192">
        <f t="shared" si="44"/>
        <v>3872625.63</v>
      </c>
      <c r="AL101" s="23"/>
      <c r="AO101" s="234"/>
    </row>
    <row r="102" spans="1:41" ht="21" x14ac:dyDescent="0.2">
      <c r="A102" s="41" t="s">
        <v>177</v>
      </c>
      <c r="B102" s="61" t="s">
        <v>22</v>
      </c>
      <c r="C102" s="142" t="s">
        <v>105</v>
      </c>
      <c r="D102" s="150">
        <f>+INDEX('SP ATT'!$A$1:$BK$135,MATCH($A102,'SP ATT'!$A:$A,0),MATCH(D$3,'SP ATT'!$3:$3,0))</f>
        <v>841579.03</v>
      </c>
      <c r="E102" s="150">
        <f>+INDEX('SP ATT'!$A$1:$BK$135,MATCH($A102,'SP ATT'!$A:$A,0),MATCH(E$3,'SP ATT'!$3:$3,0))</f>
        <v>0</v>
      </c>
      <c r="F102" s="150">
        <f>+INDEX('SP ATT'!$A$1:$BK$135,MATCH($A102,'SP ATT'!$A:$A,0),MATCH(F$3,'SP ATT'!$3:$3,0))</f>
        <v>0</v>
      </c>
      <c r="G102" s="150">
        <f>+INDEX('SP ATT'!$A$1:$BK$135,MATCH($A102,'SP ATT'!$A:$A,0),MATCH(G$3,'SP ATT'!$3:$3,0))</f>
        <v>43807.64</v>
      </c>
      <c r="H102" s="150">
        <f>+INDEX('SP ATT'!$A$1:$BK$135,MATCH($A102,'SP ATT'!$A:$A,0),MATCH(H$3,'SP ATT'!$3:$3,0))</f>
        <v>0</v>
      </c>
      <c r="I102" s="150">
        <f>+INDEX('SP ATT'!$A$1:$BK$135,MATCH($A102,'SP ATT'!$A:$A,0),MATCH(I$3,'SP ATT'!$3:$3,0))</f>
        <v>0</v>
      </c>
      <c r="J102" s="150">
        <f>+INDEX('SP ATT'!$A$1:$BK$135,MATCH($A102,'SP ATT'!$A:$A,0),MATCH(J$3,'SP ATT'!$3:$3,0))</f>
        <v>0</v>
      </c>
      <c r="K102" s="150">
        <f>+INDEX('SP ATT'!$A$1:$BK$135,MATCH($A102,'SP ATT'!$A:$A,0),MATCH(K$3,'SP ATT'!$3:$3,0))</f>
        <v>0</v>
      </c>
      <c r="L102" s="150">
        <f>+INDEX('SP ATT'!$A$1:$BK$135,MATCH($A102,'SP ATT'!$A:$A,0),MATCH(L$3,'SP ATT'!$3:$3,0))</f>
        <v>0</v>
      </c>
      <c r="M102" s="150">
        <f>+INDEX('SP ATT'!$A$1:$BK$135,MATCH($A102,'SP ATT'!$A:$A,0),MATCH(M$3,'SP ATT'!$3:$3,0))</f>
        <v>0</v>
      </c>
      <c r="N102" s="150">
        <f>+INDEX('SP ATT'!$A$1:$BK$135,MATCH($A102,'SP ATT'!$A:$A,0),MATCH(N$3,'SP ATT'!$3:$3,0))</f>
        <v>0</v>
      </c>
      <c r="O102" s="150">
        <f>+INDEX('SP ATT'!$A$1:$BK$135,MATCH($A102,'SP ATT'!$A:$A,0),MATCH(O$3,'SP ATT'!$3:$3,0))</f>
        <v>0</v>
      </c>
      <c r="P102" s="150">
        <f>+INDEX('SP ATT'!$A$1:$BK$135,MATCH($A102,'SP ATT'!$A:$A,0),MATCH(P$3,'SP ATT'!$3:$3,0))</f>
        <v>0</v>
      </c>
      <c r="Q102" s="150">
        <f>+INDEX('SP ATT'!$A$1:$BK$135,MATCH($A102,'SP ATT'!$A:$A,0),MATCH(Q$3,'SP ATT'!$3:$3,0))</f>
        <v>0</v>
      </c>
      <c r="R102" s="150">
        <f>+INDEX('SP ATT'!$A$1:$BK$135,MATCH($A102,'SP ATT'!$A:$A,0),MATCH(R$3,'SP ATT'!$3:$3,0))</f>
        <v>0</v>
      </c>
      <c r="S102" s="109">
        <f>+SUM(D102:R102)</f>
        <v>885386.67</v>
      </c>
      <c r="T102" s="150">
        <f>+INDEX('SP SC'!$A$1:$P$134,MATCH($A102,'SP SC'!$A:$A,0),MATCH(T$3,'SP SC'!$3:$3,0))</f>
        <v>0</v>
      </c>
      <c r="U102" s="150">
        <f>+INDEX('SP SC'!$A$1:$P$134,MATCH($A102,'SP SC'!$A:$A,0),MATCH(U$3,'SP SC'!$3:$3,0))</f>
        <v>0</v>
      </c>
      <c r="V102" s="150">
        <f>+INDEX('SP SC'!$A$1:$P$134,MATCH($A102,'SP SC'!$A:$A,0),MATCH(V$3,'SP SC'!$3:$3,0))</f>
        <v>0</v>
      </c>
      <c r="W102" s="150">
        <f>+INDEX('SP SC'!$A$1:$P$134,MATCH($A102,'SP SC'!$A:$A,0),MATCH(W$3,'SP SC'!$3:$3,0))</f>
        <v>0</v>
      </c>
      <c r="X102" s="150">
        <f>+INDEX('SP SC'!$A$1:$P$134,MATCH($A102,'SP SC'!$A:$A,0),MATCH(X$3,'SP SC'!$3:$3,0))</f>
        <v>0</v>
      </c>
      <c r="Y102" s="150">
        <f>+INDEX('SP SC'!$A$1:$P$134,MATCH($A102,'SP SC'!$A:$A,0),MATCH(Y$3,'SP SC'!$3:$3,0))</f>
        <v>0</v>
      </c>
      <c r="Z102" s="150">
        <f>+INDEX('SP SC'!$A$1:$P$134,MATCH($A102,'SP SC'!$A:$A,0),MATCH(Z$3,'SP SC'!$3:$3,0))</f>
        <v>0</v>
      </c>
      <c r="AA102" s="150">
        <f>+INDEX('SP SC'!$A$1:$P$134,MATCH($A102,'SP SC'!$A:$A,0),MATCH(AA$3,'SP SC'!$3:$3,0))</f>
        <v>0</v>
      </c>
      <c r="AB102" s="150">
        <f>+INDEX('SP SC'!$A$1:$P$134,MATCH($A102,'SP SC'!$A:$A,0),MATCH(AB$3,'SP SC'!$3:$3,0))</f>
        <v>0</v>
      </c>
      <c r="AC102" s="150">
        <f>+INDEX('SP SC'!$A$1:$P$134,MATCH($A102,'SP SC'!$A:$A,0),MATCH(AC$3,'SP SC'!$3:$3,0))</f>
        <v>0</v>
      </c>
      <c r="AD102" s="150">
        <f>+INDEX('SP SC'!$A$1:$P$134,MATCH($A102,'SP SC'!$A:$A,0),MATCH(AD$3,'SP SC'!$3:$3,0))</f>
        <v>0</v>
      </c>
      <c r="AE102" s="109">
        <f>+SUM(T102:AD102)</f>
        <v>0</v>
      </c>
      <c r="AF102" s="150">
        <f>+INDEX('SP FOC'!$A$1:$P$134,MATCH($A102,'SP FOC'!$A:$A,0),MATCH(AF$3,'SP FOC'!$3:$3,0))</f>
        <v>0</v>
      </c>
      <c r="AG102" s="150">
        <f>+INDEX('SP FOC'!$A$1:$P$134,MATCH($A102,'SP FOC'!$A:$A,0),MATCH(AG$3,'SP FOC'!$3:$3,0))</f>
        <v>0</v>
      </c>
      <c r="AH102" s="150">
        <f>+INDEX('SP FOC'!$A$1:$P$134,MATCH($A102,'SP FOC'!$A:$A,0),MATCH(AH$3,'SP FOC'!$3:$3,0))</f>
        <v>0</v>
      </c>
      <c r="AI102" s="110">
        <f>+SUM(AF102:AH102)</f>
        <v>0</v>
      </c>
      <c r="AJ102" s="211">
        <f>ROUND(+SUMIF(BdV_2022!$L:$L,A102&amp;$AJ$3,BdV_2022!$E:$E),2)</f>
        <v>0</v>
      </c>
      <c r="AK102" s="192">
        <f t="shared" si="44"/>
        <v>885386.67</v>
      </c>
      <c r="AL102" s="23"/>
      <c r="AM102" s="197">
        <v>885387</v>
      </c>
      <c r="AN102" s="198">
        <f>AM102-AK102</f>
        <v>0.32999999995809048</v>
      </c>
      <c r="AO102" s="234"/>
    </row>
    <row r="103" spans="1:41" ht="21" x14ac:dyDescent="0.2">
      <c r="A103" s="41" t="s">
        <v>178</v>
      </c>
      <c r="B103" s="53" t="s">
        <v>31</v>
      </c>
      <c r="C103" s="147" t="s">
        <v>106</v>
      </c>
      <c r="D103" s="111">
        <f>+SUM(D104:D112,D115,D118,D121,D125:D126)</f>
        <v>6367019.8100000005</v>
      </c>
      <c r="E103" s="111">
        <f t="shared" ref="E103:R103" si="53">+SUM(E104:E112,E115,E118,E121,E125:E126)</f>
        <v>0</v>
      </c>
      <c r="F103" s="111">
        <f t="shared" si="53"/>
        <v>13232.06</v>
      </c>
      <c r="G103" s="111">
        <f t="shared" si="53"/>
        <v>417956.19</v>
      </c>
      <c r="H103" s="111">
        <f t="shared" si="53"/>
        <v>0</v>
      </c>
      <c r="I103" s="111">
        <f t="shared" si="53"/>
        <v>0</v>
      </c>
      <c r="J103" s="111">
        <f t="shared" si="53"/>
        <v>0</v>
      </c>
      <c r="K103" s="111">
        <f t="shared" si="53"/>
        <v>0</v>
      </c>
      <c r="L103" s="111">
        <f t="shared" si="53"/>
        <v>0</v>
      </c>
      <c r="M103" s="111">
        <f t="shared" si="53"/>
        <v>0</v>
      </c>
      <c r="N103" s="111">
        <f t="shared" si="53"/>
        <v>0</v>
      </c>
      <c r="O103" s="111">
        <f t="shared" si="53"/>
        <v>0</v>
      </c>
      <c r="P103" s="111">
        <f t="shared" si="53"/>
        <v>0</v>
      </c>
      <c r="Q103" s="111">
        <f t="shared" si="53"/>
        <v>0</v>
      </c>
      <c r="R103" s="111">
        <f t="shared" si="53"/>
        <v>0</v>
      </c>
      <c r="S103" s="109">
        <f>+SUM(D103:R103)</f>
        <v>6798208.0600000005</v>
      </c>
      <c r="T103" s="111">
        <f t="shared" ref="T103" si="54">+SUM(T104:T112,T115,T118,T121,T125:T126)</f>
        <v>0</v>
      </c>
      <c r="U103" s="111">
        <f t="shared" ref="U103" si="55">+SUM(U104:U112,U115,U118,U121,U125:U126)</f>
        <v>0</v>
      </c>
      <c r="V103" s="111">
        <f t="shared" ref="V103" si="56">+SUM(V104:V112,V115,V118,V121,V125:V126)</f>
        <v>0</v>
      </c>
      <c r="W103" s="111">
        <f t="shared" ref="W103" si="57">+SUM(W104:W112,W115,W118,W121,W125:W126)</f>
        <v>0</v>
      </c>
      <c r="X103" s="111">
        <f t="shared" ref="X103" si="58">+SUM(X104:X112,X115,X118,X121,X125:X126)</f>
        <v>0</v>
      </c>
      <c r="Y103" s="111">
        <f t="shared" ref="Y103" si="59">+SUM(Y104:Y112,Y115,Y118,Y121,Y125:Y126)</f>
        <v>0</v>
      </c>
      <c r="Z103" s="111">
        <f t="shared" ref="Z103" si="60">+SUM(Z104:Z112,Z115,Z118,Z121,Z125:Z126)</f>
        <v>0</v>
      </c>
      <c r="AA103" s="111">
        <f t="shared" ref="AA103" si="61">+SUM(AA104:AA112,AA115,AA118,AA121,AA125:AA126)</f>
        <v>1727.27</v>
      </c>
      <c r="AB103" s="111">
        <f t="shared" ref="AB103" si="62">+SUM(AB104:AB112,AB115,AB118,AB121,AB125:AB126)</f>
        <v>26429.41</v>
      </c>
      <c r="AC103" s="111">
        <f t="shared" ref="AC103" si="63">+SUM(AC104:AC112,AC115,AC118,AC121,AC125:AC126)</f>
        <v>24049.859999999997</v>
      </c>
      <c r="AD103" s="111">
        <f t="shared" ref="AD103" si="64">+SUM(AD104:AD112,AD115,AD118,AD121,AD125:AD126)</f>
        <v>12707.67</v>
      </c>
      <c r="AE103" s="109">
        <f>+SUM(T103:AD103)</f>
        <v>64914.209999999992</v>
      </c>
      <c r="AF103" s="111">
        <f t="shared" ref="AF103" si="65">+SUM(AF104:AF112,AF115,AF118,AF121,AF125:AF126)</f>
        <v>0</v>
      </c>
      <c r="AG103" s="111">
        <f t="shared" ref="AG103" si="66">+SUM(AG104:AG112,AG115,AG118,AG121,AG125:AG126)</f>
        <v>0</v>
      </c>
      <c r="AH103" s="111">
        <f t="shared" ref="AH103" si="67">+SUM(AH104:AH112,AH115,AH118,AH121,AH125:AH126)</f>
        <v>2799.64</v>
      </c>
      <c r="AI103" s="110">
        <f>+SUM(AF103:AH103)</f>
        <v>2799.64</v>
      </c>
      <c r="AJ103" s="129">
        <f>+SUM(AJ104:AJ112,AJ115,AJ118,AJ121,AJ124:AJ126)</f>
        <v>760923.85</v>
      </c>
      <c r="AK103" s="192">
        <f t="shared" si="44"/>
        <v>7626845.7599999998</v>
      </c>
      <c r="AL103" s="23"/>
      <c r="AM103" s="197">
        <v>7626845</v>
      </c>
      <c r="AN103" s="198">
        <f>AM103-AK103</f>
        <v>-0.75999999977648258</v>
      </c>
      <c r="AO103" s="234"/>
    </row>
    <row r="104" spans="1:41" ht="11.25" x14ac:dyDescent="0.2">
      <c r="A104" s="41" t="s">
        <v>179</v>
      </c>
      <c r="B104" s="42" t="s">
        <v>8</v>
      </c>
      <c r="C104" s="147" t="s">
        <v>73</v>
      </c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106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106"/>
      <c r="AF104" s="89"/>
      <c r="AG104" s="89"/>
      <c r="AH104" s="89"/>
      <c r="AI104" s="107"/>
      <c r="AJ104" s="210">
        <f>ROUND(+SUMIF(BdV_2022!$L:$L,A104&amp;$AJ$3,BdV_2022!$E:$E),2)</f>
        <v>0</v>
      </c>
      <c r="AK104" s="192">
        <f t="shared" si="44"/>
        <v>0</v>
      </c>
      <c r="AL104" s="23"/>
      <c r="AM104" s="197">
        <v>0</v>
      </c>
      <c r="AN104" s="198">
        <f t="shared" ref="AN104:AN112" si="68">AM104-AK104</f>
        <v>0</v>
      </c>
      <c r="AO104" s="234"/>
    </row>
    <row r="105" spans="1:41" ht="11.25" x14ac:dyDescent="0.2">
      <c r="A105" s="41" t="s">
        <v>180</v>
      </c>
      <c r="B105" s="42" t="s">
        <v>9</v>
      </c>
      <c r="C105" s="147" t="s">
        <v>74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106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106"/>
      <c r="AF105" s="89"/>
      <c r="AG105" s="89"/>
      <c r="AH105" s="89"/>
      <c r="AI105" s="107"/>
      <c r="AJ105" s="210">
        <f>ROUND(+SUMIF(BdV_2022!$L:$L,A105&amp;$AJ$3,BdV_2022!$E:$E),2)</f>
        <v>0</v>
      </c>
      <c r="AK105" s="192">
        <f t="shared" si="44"/>
        <v>0</v>
      </c>
      <c r="AL105" s="23"/>
      <c r="AM105" s="197">
        <v>0</v>
      </c>
      <c r="AN105" s="198">
        <f t="shared" si="68"/>
        <v>0</v>
      </c>
      <c r="AO105" s="234"/>
    </row>
    <row r="106" spans="1:41" ht="11.25" x14ac:dyDescent="0.2">
      <c r="A106" s="41" t="s">
        <v>181</v>
      </c>
      <c r="B106" s="42" t="s">
        <v>10</v>
      </c>
      <c r="C106" s="147" t="s">
        <v>75</v>
      </c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106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106"/>
      <c r="AF106" s="89"/>
      <c r="AG106" s="89"/>
      <c r="AH106" s="89"/>
      <c r="AI106" s="107"/>
      <c r="AJ106" s="210">
        <f>ROUND(+SUMIF(BdV_2022!$L:$L,A106&amp;$AJ$3,BdV_2022!$E:$E),2)</f>
        <v>0</v>
      </c>
      <c r="AK106" s="192">
        <f t="shared" si="44"/>
        <v>0</v>
      </c>
      <c r="AL106" s="23"/>
      <c r="AM106" s="197">
        <v>0</v>
      </c>
      <c r="AN106" s="198">
        <f t="shared" si="68"/>
        <v>0</v>
      </c>
      <c r="AO106" s="234"/>
    </row>
    <row r="107" spans="1:41" ht="11.25" x14ac:dyDescent="0.2">
      <c r="A107" s="41" t="s">
        <v>182</v>
      </c>
      <c r="B107" s="42" t="s">
        <v>11</v>
      </c>
      <c r="C107" s="147" t="s">
        <v>76</v>
      </c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106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106"/>
      <c r="AF107" s="89"/>
      <c r="AG107" s="89"/>
      <c r="AH107" s="89"/>
      <c r="AI107" s="107"/>
      <c r="AJ107" s="210">
        <f>ROUND(+SUMIF(BdV_2022!$L:$L,A107&amp;$AJ$3,BdV_2022!$E:$E),2)</f>
        <v>325178.7</v>
      </c>
      <c r="AK107" s="192">
        <f t="shared" si="44"/>
        <v>325178.7</v>
      </c>
      <c r="AL107" s="23"/>
      <c r="AM107" s="197">
        <v>325179</v>
      </c>
      <c r="AN107" s="198">
        <f t="shared" si="68"/>
        <v>0.29999999998835847</v>
      </c>
      <c r="AO107" s="234"/>
    </row>
    <row r="108" spans="1:41" ht="11.25" x14ac:dyDescent="0.2">
      <c r="A108" s="41" t="s">
        <v>183</v>
      </c>
      <c r="B108" s="42" t="s">
        <v>12</v>
      </c>
      <c r="C108" s="147" t="s">
        <v>77</v>
      </c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106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106"/>
      <c r="AF108" s="89"/>
      <c r="AG108" s="89"/>
      <c r="AH108" s="89"/>
      <c r="AI108" s="107"/>
      <c r="AJ108" s="210">
        <f>ROUND(+SUMIF(BdV_2022!$L:$L,A108&amp;$AJ$3,BdV_2022!$E:$E),2)</f>
        <v>135278.43</v>
      </c>
      <c r="AK108" s="192">
        <f t="shared" si="44"/>
        <v>135278.43</v>
      </c>
      <c r="AL108" s="23"/>
      <c r="AM108" s="197">
        <v>135278</v>
      </c>
      <c r="AN108" s="198">
        <f t="shared" si="68"/>
        <v>-0.42999999999301508</v>
      </c>
      <c r="AO108" s="234"/>
    </row>
    <row r="109" spans="1:41" ht="11.25" x14ac:dyDescent="0.2">
      <c r="A109" s="41" t="s">
        <v>184</v>
      </c>
      <c r="B109" s="42" t="s">
        <v>13</v>
      </c>
      <c r="C109" s="147" t="s">
        <v>57</v>
      </c>
      <c r="D109" s="136">
        <f>+INDEX('SP ATT'!$A$1:$BK$135,MATCH($A109,'SP ATT'!$A:$A,0),MATCH(D$3,'SP ATT'!$3:$3,0))</f>
        <v>0</v>
      </c>
      <c r="E109" s="136">
        <f>+INDEX('SP ATT'!$A$1:$BK$135,MATCH($A109,'SP ATT'!$A:$A,0),MATCH(E$3,'SP ATT'!$3:$3,0))</f>
        <v>0</v>
      </c>
      <c r="F109" s="136">
        <f>+INDEX('SP ATT'!$A$1:$BK$135,MATCH($A109,'SP ATT'!$A:$A,0),MATCH(F$3,'SP ATT'!$3:$3,0))</f>
        <v>0</v>
      </c>
      <c r="G109" s="136">
        <f>+INDEX('SP ATT'!$A$1:$BK$135,MATCH($A109,'SP ATT'!$A:$A,0),MATCH(G$3,'SP ATT'!$3:$3,0))</f>
        <v>0</v>
      </c>
      <c r="H109" s="136">
        <f>+INDEX('SP ATT'!$A$1:$BK$135,MATCH($A109,'SP ATT'!$A:$A,0),MATCH(H$3,'SP ATT'!$3:$3,0))</f>
        <v>0</v>
      </c>
      <c r="I109" s="136">
        <f>+INDEX('SP ATT'!$A$1:$BK$135,MATCH($A109,'SP ATT'!$A:$A,0),MATCH(I$3,'SP ATT'!$3:$3,0))</f>
        <v>0</v>
      </c>
      <c r="J109" s="136">
        <f>+INDEX('SP ATT'!$A$1:$BK$135,MATCH($A109,'SP ATT'!$A:$A,0),MATCH(J$3,'SP ATT'!$3:$3,0))</f>
        <v>0</v>
      </c>
      <c r="K109" s="136">
        <f>+INDEX('SP ATT'!$A$1:$BK$135,MATCH($A109,'SP ATT'!$A:$A,0),MATCH(K$3,'SP ATT'!$3:$3,0))</f>
        <v>0</v>
      </c>
      <c r="L109" s="136">
        <f>+INDEX('SP ATT'!$A$1:$BK$135,MATCH($A109,'SP ATT'!$A:$A,0),MATCH(L$3,'SP ATT'!$3:$3,0))</f>
        <v>0</v>
      </c>
      <c r="M109" s="136">
        <f>+INDEX('SP ATT'!$A$1:$BK$135,MATCH($A109,'SP ATT'!$A:$A,0),MATCH(M$3,'SP ATT'!$3:$3,0))</f>
        <v>0</v>
      </c>
      <c r="N109" s="136">
        <f>+INDEX('SP ATT'!$A$1:$BK$135,MATCH($A109,'SP ATT'!$A:$A,0),MATCH(N$3,'SP ATT'!$3:$3,0))</f>
        <v>0</v>
      </c>
      <c r="O109" s="136">
        <f>+INDEX('SP ATT'!$A$1:$BK$135,MATCH($A109,'SP ATT'!$A:$A,0),MATCH(O$3,'SP ATT'!$3:$3,0))</f>
        <v>0</v>
      </c>
      <c r="P109" s="136">
        <f>+INDEX('SP ATT'!$A$1:$BK$135,MATCH($A109,'SP ATT'!$A:$A,0),MATCH(P$3,'SP ATT'!$3:$3,0))</f>
        <v>0</v>
      </c>
      <c r="Q109" s="136">
        <f>+INDEX('SP ATT'!$A$1:$BK$135,MATCH($A109,'SP ATT'!$A:$A,0),MATCH(Q$3,'SP ATT'!$3:$3,0))</f>
        <v>0</v>
      </c>
      <c r="R109" s="136">
        <f>+INDEX('SP ATT'!$A$1:$BK$135,MATCH($A109,'SP ATT'!$A:$A,0),MATCH(R$3,'SP ATT'!$3:$3,0))</f>
        <v>0</v>
      </c>
      <c r="S109" s="109">
        <f>+SUM(D109:R109)</f>
        <v>0</v>
      </c>
      <c r="T109" s="136">
        <f>+INDEX('SP SC'!$A$1:$P$134,MATCH($A109,'SP SC'!$A:$A,0),MATCH(T$3,'SP SC'!$3:$3,0))</f>
        <v>0</v>
      </c>
      <c r="U109" s="136">
        <f>+INDEX('SP SC'!$A$1:$P$134,MATCH($A109,'SP SC'!$A:$A,0),MATCH(U$3,'SP SC'!$3:$3,0))</f>
        <v>0</v>
      </c>
      <c r="V109" s="136">
        <f>+INDEX('SP SC'!$A$1:$P$134,MATCH($A109,'SP SC'!$A:$A,0),MATCH(V$3,'SP SC'!$3:$3,0))</f>
        <v>0</v>
      </c>
      <c r="W109" s="136">
        <f>+INDEX('SP SC'!$A$1:$P$134,MATCH($A109,'SP SC'!$A:$A,0),MATCH(W$3,'SP SC'!$3:$3,0))</f>
        <v>0</v>
      </c>
      <c r="X109" s="136">
        <f>+INDEX('SP SC'!$A$1:$P$134,MATCH($A109,'SP SC'!$A:$A,0),MATCH(X$3,'SP SC'!$3:$3,0))</f>
        <v>0</v>
      </c>
      <c r="Y109" s="136">
        <f>+INDEX('SP SC'!$A$1:$P$134,MATCH($A109,'SP SC'!$A:$A,0),MATCH(Y$3,'SP SC'!$3:$3,0))</f>
        <v>0</v>
      </c>
      <c r="Z109" s="136">
        <f>+INDEX('SP SC'!$A$1:$P$134,MATCH($A109,'SP SC'!$A:$A,0),MATCH(Z$3,'SP SC'!$3:$3,0))</f>
        <v>0</v>
      </c>
      <c r="AA109" s="136">
        <f>+INDEX('SP SC'!$A$1:$P$134,MATCH($A109,'SP SC'!$A:$A,0),MATCH(AA$3,'SP SC'!$3:$3,0))</f>
        <v>0</v>
      </c>
      <c r="AB109" s="136">
        <f>+INDEX('SP SC'!$A$1:$P$134,MATCH($A109,'SP SC'!$A:$A,0),MATCH(AB$3,'SP SC'!$3:$3,0))</f>
        <v>0</v>
      </c>
      <c r="AC109" s="136">
        <f>+INDEX('SP SC'!$A$1:$P$134,MATCH($A109,'SP SC'!$A:$A,0),MATCH(AC$3,'SP SC'!$3:$3,0))</f>
        <v>0</v>
      </c>
      <c r="AD109" s="136">
        <f>+INDEX('SP SC'!$A$1:$P$134,MATCH($A109,'SP SC'!$A:$A,0),MATCH(AD$3,'SP SC'!$3:$3,0))</f>
        <v>0</v>
      </c>
      <c r="AE109" s="109">
        <f>+SUM(T109:AD109)</f>
        <v>0</v>
      </c>
      <c r="AF109" s="136">
        <f>+INDEX('SP FOC'!$A$1:$P$134,MATCH($A109,'SP FOC'!$A:$A,0),MATCH(AF$3,'SP FOC'!$3:$3,0))</f>
        <v>0</v>
      </c>
      <c r="AG109" s="136">
        <f>+INDEX('SP FOC'!$A$1:$P$134,MATCH($A109,'SP FOC'!$A:$A,0),MATCH(AG$3,'SP FOC'!$3:$3,0))</f>
        <v>0</v>
      </c>
      <c r="AH109" s="136">
        <f>+INDEX('SP FOC'!$A$1:$P$134,MATCH($A109,'SP FOC'!$A:$A,0),MATCH(AH$3,'SP FOC'!$3:$3,0))</f>
        <v>0</v>
      </c>
      <c r="AI109" s="110">
        <f>+SUM(AF109:AH109)</f>
        <v>0</v>
      </c>
      <c r="AJ109" s="210">
        <f>ROUND(+SUMIF(BdV_2022!$L:$L,A109&amp;$AJ$3,BdV_2022!$E:$E),2)</f>
        <v>0</v>
      </c>
      <c r="AK109" s="192">
        <f t="shared" si="44"/>
        <v>0</v>
      </c>
      <c r="AL109" s="23"/>
      <c r="AM109" s="197">
        <v>0</v>
      </c>
      <c r="AN109" s="198">
        <f t="shared" si="68"/>
        <v>0</v>
      </c>
      <c r="AO109" s="234"/>
    </row>
    <row r="110" spans="1:41" ht="11.25" x14ac:dyDescent="0.2">
      <c r="A110" s="41" t="s">
        <v>185</v>
      </c>
      <c r="B110" s="42" t="s">
        <v>14</v>
      </c>
      <c r="C110" s="147" t="s">
        <v>78</v>
      </c>
      <c r="D110" s="136">
        <f>+INDEX('SP ATT'!$A$1:$BK$135,MATCH($A110,'SP ATT'!$A:$A,0),MATCH(D$3,'SP ATT'!$3:$3,0))</f>
        <v>2459311.7999999998</v>
      </c>
      <c r="E110" s="136">
        <f>+INDEX('SP ATT'!$A$1:$BK$135,MATCH($A110,'SP ATT'!$A:$A,0),MATCH(E$3,'SP ATT'!$3:$3,0))</f>
        <v>0</v>
      </c>
      <c r="F110" s="136">
        <f>+INDEX('SP ATT'!$A$1:$BK$135,MATCH($A110,'SP ATT'!$A:$A,0),MATCH(F$3,'SP ATT'!$3:$3,0))</f>
        <v>11347.82</v>
      </c>
      <c r="G110" s="136">
        <f>+INDEX('SP ATT'!$A$1:$BK$135,MATCH($A110,'SP ATT'!$A:$A,0),MATCH(G$3,'SP ATT'!$3:$3,0))</f>
        <v>323365.53999999998</v>
      </c>
      <c r="H110" s="136">
        <f>+INDEX('SP ATT'!$A$1:$BK$135,MATCH($A110,'SP ATT'!$A:$A,0),MATCH(H$3,'SP ATT'!$3:$3,0))</f>
        <v>0</v>
      </c>
      <c r="I110" s="136">
        <f>+INDEX('SP ATT'!$A$1:$BK$135,MATCH($A110,'SP ATT'!$A:$A,0),MATCH(I$3,'SP ATT'!$3:$3,0))</f>
        <v>0</v>
      </c>
      <c r="J110" s="136">
        <f>+INDEX('SP ATT'!$A$1:$BK$135,MATCH($A110,'SP ATT'!$A:$A,0),MATCH(J$3,'SP ATT'!$3:$3,0))</f>
        <v>0</v>
      </c>
      <c r="K110" s="136">
        <f>+INDEX('SP ATT'!$A$1:$BK$135,MATCH($A110,'SP ATT'!$A:$A,0),MATCH(K$3,'SP ATT'!$3:$3,0))</f>
        <v>0</v>
      </c>
      <c r="L110" s="136">
        <f>+INDEX('SP ATT'!$A$1:$BK$135,MATCH($A110,'SP ATT'!$A:$A,0),MATCH(L$3,'SP ATT'!$3:$3,0))</f>
        <v>0</v>
      </c>
      <c r="M110" s="136">
        <f>+INDEX('SP ATT'!$A$1:$BK$135,MATCH($A110,'SP ATT'!$A:$A,0),MATCH(M$3,'SP ATT'!$3:$3,0))</f>
        <v>0</v>
      </c>
      <c r="N110" s="136">
        <f>+INDEX('SP ATT'!$A$1:$BK$135,MATCH($A110,'SP ATT'!$A:$A,0),MATCH(N$3,'SP ATT'!$3:$3,0))</f>
        <v>0</v>
      </c>
      <c r="O110" s="136">
        <f>+INDEX('SP ATT'!$A$1:$BK$135,MATCH($A110,'SP ATT'!$A:$A,0),MATCH(O$3,'SP ATT'!$3:$3,0))</f>
        <v>0</v>
      </c>
      <c r="P110" s="136">
        <f>+INDEX('SP ATT'!$A$1:$BK$135,MATCH($A110,'SP ATT'!$A:$A,0),MATCH(P$3,'SP ATT'!$3:$3,0))</f>
        <v>0</v>
      </c>
      <c r="Q110" s="136">
        <f>+INDEX('SP ATT'!$A$1:$BK$135,MATCH($A110,'SP ATT'!$A:$A,0),MATCH(Q$3,'SP ATT'!$3:$3,0))</f>
        <v>0</v>
      </c>
      <c r="R110" s="136">
        <f>+INDEX('SP ATT'!$A$1:$BK$135,MATCH($A110,'SP ATT'!$A:$A,0),MATCH(R$3,'SP ATT'!$3:$3,0))</f>
        <v>0</v>
      </c>
      <c r="S110" s="109">
        <f>+SUM(D110:R110)</f>
        <v>2794025.1599999997</v>
      </c>
      <c r="T110" s="136">
        <f>+INDEX('SP SC'!$A$1:$P$134,MATCH($A110,'SP SC'!$A:$A,0),MATCH(T$3,'SP SC'!$3:$3,0))</f>
        <v>0</v>
      </c>
      <c r="U110" s="136">
        <f>+INDEX('SP SC'!$A$1:$P$134,MATCH($A110,'SP SC'!$A:$A,0),MATCH(U$3,'SP SC'!$3:$3,0))</f>
        <v>0</v>
      </c>
      <c r="V110" s="136">
        <f>+INDEX('SP SC'!$A$1:$P$134,MATCH($A110,'SP SC'!$A:$A,0),MATCH(V$3,'SP SC'!$3:$3,0))</f>
        <v>0</v>
      </c>
      <c r="W110" s="136">
        <f>+INDEX('SP SC'!$A$1:$P$134,MATCH($A110,'SP SC'!$A:$A,0),MATCH(W$3,'SP SC'!$3:$3,0))</f>
        <v>0</v>
      </c>
      <c r="X110" s="136">
        <f>+INDEX('SP SC'!$A$1:$P$134,MATCH($A110,'SP SC'!$A:$A,0),MATCH(X$3,'SP SC'!$3:$3,0))</f>
        <v>0</v>
      </c>
      <c r="Y110" s="136">
        <f>+INDEX('SP SC'!$A$1:$P$134,MATCH($A110,'SP SC'!$A:$A,0),MATCH(Y$3,'SP SC'!$3:$3,0))</f>
        <v>0</v>
      </c>
      <c r="Z110" s="136">
        <f>+INDEX('SP SC'!$A$1:$P$134,MATCH($A110,'SP SC'!$A:$A,0),MATCH(Z$3,'SP SC'!$3:$3,0))</f>
        <v>0</v>
      </c>
      <c r="AA110" s="136">
        <f>+INDEX('SP SC'!$A$1:$P$134,MATCH($A110,'SP SC'!$A:$A,0),MATCH(AA$3,'SP SC'!$3:$3,0))</f>
        <v>1481.31</v>
      </c>
      <c r="AB110" s="136">
        <f>+INDEX('SP SC'!$A$1:$P$134,MATCH($A110,'SP SC'!$A:$A,0),MATCH(AB$3,'SP SC'!$3:$3,0))</f>
        <v>22665.87</v>
      </c>
      <c r="AC110" s="136">
        <f>+INDEX('SP SC'!$A$1:$P$134,MATCH($A110,'SP SC'!$A:$A,0),MATCH(AC$3,'SP SC'!$3:$3,0))</f>
        <v>20625.169999999998</v>
      </c>
      <c r="AD110" s="136">
        <f>+INDEX('SP SC'!$A$1:$P$134,MATCH($A110,'SP SC'!$A:$A,0),MATCH(AD$3,'SP SC'!$3:$3,0))</f>
        <v>10898.1</v>
      </c>
      <c r="AE110" s="109">
        <f>+SUM(T110:AD110)</f>
        <v>55670.45</v>
      </c>
      <c r="AF110" s="136">
        <f>+INDEX('SP FOC'!$A$1:$P$134,MATCH($A110,'SP FOC'!$A:$A,0),MATCH(AF$3,'SP FOC'!$3:$3,0))</f>
        <v>0</v>
      </c>
      <c r="AG110" s="136">
        <f>+INDEX('SP FOC'!$A$1:$P$134,MATCH($A110,'SP FOC'!$A:$A,0),MATCH(AG$3,'SP FOC'!$3:$3,0))</f>
        <v>0</v>
      </c>
      <c r="AH110" s="136">
        <f>+INDEX('SP FOC'!$A$1:$P$134,MATCH($A110,'SP FOC'!$A:$A,0),MATCH(AH$3,'SP FOC'!$3:$3,0))</f>
        <v>2400.9699999999998</v>
      </c>
      <c r="AI110" s="110">
        <f>+SUM(AF110:AH110)</f>
        <v>2400.9699999999998</v>
      </c>
      <c r="AJ110" s="210">
        <f>ROUND(+SUMIF(BdV_2022!$L:$L,A110&amp;$AJ$3,BdV_2022!$E:$E),2)</f>
        <v>0</v>
      </c>
      <c r="AK110" s="192">
        <f t="shared" si="44"/>
        <v>2852096.58</v>
      </c>
      <c r="AL110" s="23"/>
      <c r="AM110" s="197">
        <v>2852097</v>
      </c>
      <c r="AN110" s="198">
        <f t="shared" si="68"/>
        <v>0.41999999992549419</v>
      </c>
      <c r="AO110" s="234"/>
    </row>
    <row r="111" spans="1:41" ht="11.25" x14ac:dyDescent="0.2">
      <c r="A111" s="41" t="s">
        <v>186</v>
      </c>
      <c r="B111" s="42" t="s">
        <v>32</v>
      </c>
      <c r="C111" s="147" t="s">
        <v>79</v>
      </c>
      <c r="D111" s="136">
        <f>+INDEX('SP ATT'!$A$1:$BK$135,MATCH($A111,'SP ATT'!$A:$A,0),MATCH(D$3,'SP ATT'!$3:$3,0))</f>
        <v>0</v>
      </c>
      <c r="E111" s="136">
        <f>+INDEX('SP ATT'!$A$1:$BK$135,MATCH($A111,'SP ATT'!$A:$A,0),MATCH(E$3,'SP ATT'!$3:$3,0))</f>
        <v>0</v>
      </c>
      <c r="F111" s="136">
        <f>+INDEX('SP ATT'!$A$1:$BK$135,MATCH($A111,'SP ATT'!$A:$A,0),MATCH(F$3,'SP ATT'!$3:$3,0))</f>
        <v>0</v>
      </c>
      <c r="G111" s="136">
        <f>+INDEX('SP ATT'!$A$1:$BK$135,MATCH($A111,'SP ATT'!$A:$A,0),MATCH(G$3,'SP ATT'!$3:$3,0))</f>
        <v>0</v>
      </c>
      <c r="H111" s="136">
        <f>+INDEX('SP ATT'!$A$1:$BK$135,MATCH($A111,'SP ATT'!$A:$A,0),MATCH(H$3,'SP ATT'!$3:$3,0))</f>
        <v>0</v>
      </c>
      <c r="I111" s="136">
        <f>+INDEX('SP ATT'!$A$1:$BK$135,MATCH($A111,'SP ATT'!$A:$A,0),MATCH(I$3,'SP ATT'!$3:$3,0))</f>
        <v>0</v>
      </c>
      <c r="J111" s="136">
        <f>+INDEX('SP ATT'!$A$1:$BK$135,MATCH($A111,'SP ATT'!$A:$A,0),MATCH(J$3,'SP ATT'!$3:$3,0))</f>
        <v>0</v>
      </c>
      <c r="K111" s="136">
        <f>+INDEX('SP ATT'!$A$1:$BK$135,MATCH($A111,'SP ATT'!$A:$A,0),MATCH(K$3,'SP ATT'!$3:$3,0))</f>
        <v>0</v>
      </c>
      <c r="L111" s="136">
        <f>+INDEX('SP ATT'!$A$1:$BK$135,MATCH($A111,'SP ATT'!$A:$A,0),MATCH(L$3,'SP ATT'!$3:$3,0))</f>
        <v>0</v>
      </c>
      <c r="M111" s="136">
        <f>+INDEX('SP ATT'!$A$1:$BK$135,MATCH($A111,'SP ATT'!$A:$A,0),MATCH(M$3,'SP ATT'!$3:$3,0))</f>
        <v>0</v>
      </c>
      <c r="N111" s="136">
        <f>+INDEX('SP ATT'!$A$1:$BK$135,MATCH($A111,'SP ATT'!$A:$A,0),MATCH(N$3,'SP ATT'!$3:$3,0))</f>
        <v>0</v>
      </c>
      <c r="O111" s="136">
        <f>+INDEX('SP ATT'!$A$1:$BK$135,MATCH($A111,'SP ATT'!$A:$A,0),MATCH(O$3,'SP ATT'!$3:$3,0))</f>
        <v>0</v>
      </c>
      <c r="P111" s="136">
        <f>+INDEX('SP ATT'!$A$1:$BK$135,MATCH($A111,'SP ATT'!$A:$A,0),MATCH(P$3,'SP ATT'!$3:$3,0))</f>
        <v>0</v>
      </c>
      <c r="Q111" s="136">
        <f>+INDEX('SP ATT'!$A$1:$BK$135,MATCH($A111,'SP ATT'!$A:$A,0),MATCH(Q$3,'SP ATT'!$3:$3,0))</f>
        <v>0</v>
      </c>
      <c r="R111" s="136">
        <f>+INDEX('SP ATT'!$A$1:$BK$135,MATCH($A111,'SP ATT'!$A:$A,0),MATCH(R$3,'SP ATT'!$3:$3,0))</f>
        <v>0</v>
      </c>
      <c r="S111" s="109">
        <f>+SUM(D111:R111)</f>
        <v>0</v>
      </c>
      <c r="T111" s="136">
        <f>+INDEX('SP SC'!$A$1:$P$134,MATCH($A111,'SP SC'!$A:$A,0),MATCH(T$3,'SP SC'!$3:$3,0))</f>
        <v>0</v>
      </c>
      <c r="U111" s="136">
        <f>+INDEX('SP SC'!$A$1:$P$134,MATCH($A111,'SP SC'!$A:$A,0),MATCH(U$3,'SP SC'!$3:$3,0))</f>
        <v>0</v>
      </c>
      <c r="V111" s="136">
        <f>+INDEX('SP SC'!$A$1:$P$134,MATCH($A111,'SP SC'!$A:$A,0),MATCH(V$3,'SP SC'!$3:$3,0))</f>
        <v>0</v>
      </c>
      <c r="W111" s="136">
        <f>+INDEX('SP SC'!$A$1:$P$134,MATCH($A111,'SP SC'!$A:$A,0),MATCH(W$3,'SP SC'!$3:$3,0))</f>
        <v>0</v>
      </c>
      <c r="X111" s="136">
        <f>+INDEX('SP SC'!$A$1:$P$134,MATCH($A111,'SP SC'!$A:$A,0),MATCH(X$3,'SP SC'!$3:$3,0))</f>
        <v>0</v>
      </c>
      <c r="Y111" s="136">
        <f>+INDEX('SP SC'!$A$1:$P$134,MATCH($A111,'SP SC'!$A:$A,0),MATCH(Y$3,'SP SC'!$3:$3,0))</f>
        <v>0</v>
      </c>
      <c r="Z111" s="136">
        <f>+INDEX('SP SC'!$A$1:$P$134,MATCH($A111,'SP SC'!$A:$A,0),MATCH(Z$3,'SP SC'!$3:$3,0))</f>
        <v>0</v>
      </c>
      <c r="AA111" s="136">
        <f>+INDEX('SP SC'!$A$1:$P$134,MATCH($A111,'SP SC'!$A:$A,0),MATCH(AA$3,'SP SC'!$3:$3,0))</f>
        <v>0</v>
      </c>
      <c r="AB111" s="136">
        <f>+INDEX('SP SC'!$A$1:$P$134,MATCH($A111,'SP SC'!$A:$A,0),MATCH(AB$3,'SP SC'!$3:$3,0))</f>
        <v>0</v>
      </c>
      <c r="AC111" s="136">
        <f>+INDEX('SP SC'!$A$1:$P$134,MATCH($A111,'SP SC'!$A:$A,0),MATCH(AC$3,'SP SC'!$3:$3,0))</f>
        <v>0</v>
      </c>
      <c r="AD111" s="136">
        <f>+INDEX('SP SC'!$A$1:$P$134,MATCH($A111,'SP SC'!$A:$A,0),MATCH(AD$3,'SP SC'!$3:$3,0))</f>
        <v>0</v>
      </c>
      <c r="AE111" s="109">
        <f>+SUM(T111:AD111)</f>
        <v>0</v>
      </c>
      <c r="AF111" s="136">
        <f>+INDEX('SP FOC'!$A$1:$P$134,MATCH($A111,'SP FOC'!$A:$A,0),MATCH(AF$3,'SP FOC'!$3:$3,0))</f>
        <v>0</v>
      </c>
      <c r="AG111" s="136">
        <f>+INDEX('SP FOC'!$A$1:$P$134,MATCH($A111,'SP FOC'!$A:$A,0),MATCH(AG$3,'SP FOC'!$3:$3,0))</f>
        <v>0</v>
      </c>
      <c r="AH111" s="136">
        <f>+INDEX('SP FOC'!$A$1:$P$134,MATCH($A111,'SP FOC'!$A:$A,0),MATCH(AH$3,'SP FOC'!$3:$3,0))</f>
        <v>0</v>
      </c>
      <c r="AI111" s="110">
        <f>+SUM(AF111:AH111)</f>
        <v>0</v>
      </c>
      <c r="AJ111" s="210">
        <f>ROUND(+SUMIF(BdV_2022!$L:$L,A111&amp;$AJ$3,BdV_2022!$E:$E),2)</f>
        <v>0</v>
      </c>
      <c r="AK111" s="192">
        <f t="shared" si="44"/>
        <v>0</v>
      </c>
      <c r="AL111" s="23"/>
      <c r="AM111" s="197">
        <v>0</v>
      </c>
      <c r="AN111" s="198">
        <f t="shared" si="68"/>
        <v>0</v>
      </c>
      <c r="AO111" s="234"/>
    </row>
    <row r="112" spans="1:41" ht="11.25" x14ac:dyDescent="0.2">
      <c r="A112" s="41" t="s">
        <v>187</v>
      </c>
      <c r="B112" s="42" t="s">
        <v>33</v>
      </c>
      <c r="C112" s="147" t="s">
        <v>224</v>
      </c>
      <c r="D112" s="88">
        <f>SUM(D113:D114)</f>
        <v>0</v>
      </c>
      <c r="E112" s="88">
        <f t="shared" ref="E112:U112" si="69">SUM(E113:E114)</f>
        <v>0</v>
      </c>
      <c r="F112" s="88">
        <f t="shared" si="69"/>
        <v>0</v>
      </c>
      <c r="G112" s="88">
        <f t="shared" si="69"/>
        <v>0</v>
      </c>
      <c r="H112" s="88">
        <f t="shared" si="69"/>
        <v>0</v>
      </c>
      <c r="I112" s="88">
        <f t="shared" si="69"/>
        <v>0</v>
      </c>
      <c r="J112" s="88">
        <f t="shared" si="69"/>
        <v>0</v>
      </c>
      <c r="K112" s="88">
        <f t="shared" si="69"/>
        <v>0</v>
      </c>
      <c r="L112" s="88">
        <f t="shared" si="69"/>
        <v>0</v>
      </c>
      <c r="M112" s="88">
        <f t="shared" si="69"/>
        <v>0</v>
      </c>
      <c r="N112" s="88">
        <f t="shared" si="69"/>
        <v>0</v>
      </c>
      <c r="O112" s="88">
        <f t="shared" si="69"/>
        <v>0</v>
      </c>
      <c r="P112" s="88">
        <f t="shared" si="69"/>
        <v>0</v>
      </c>
      <c r="Q112" s="88">
        <f t="shared" si="69"/>
        <v>0</v>
      </c>
      <c r="R112" s="88">
        <f t="shared" si="69"/>
        <v>0</v>
      </c>
      <c r="S112" s="109">
        <f>+SUM(D112:R112)</f>
        <v>0</v>
      </c>
      <c r="T112" s="88">
        <f t="shared" si="69"/>
        <v>0</v>
      </c>
      <c r="U112" s="88">
        <f t="shared" si="69"/>
        <v>0</v>
      </c>
      <c r="V112" s="88">
        <f t="shared" ref="V112:AD112" si="70">SUM(V113:V114)</f>
        <v>0</v>
      </c>
      <c r="W112" s="88">
        <f t="shared" si="70"/>
        <v>0</v>
      </c>
      <c r="X112" s="88">
        <f t="shared" si="70"/>
        <v>0</v>
      </c>
      <c r="Y112" s="88">
        <f t="shared" si="70"/>
        <v>0</v>
      </c>
      <c r="Z112" s="88">
        <f t="shared" si="70"/>
        <v>0</v>
      </c>
      <c r="AA112" s="88">
        <f t="shared" si="70"/>
        <v>0</v>
      </c>
      <c r="AB112" s="88">
        <f t="shared" si="70"/>
        <v>0</v>
      </c>
      <c r="AC112" s="88">
        <f t="shared" si="70"/>
        <v>0</v>
      </c>
      <c r="AD112" s="88">
        <f t="shared" si="70"/>
        <v>0</v>
      </c>
      <c r="AE112" s="109">
        <f>+SUM(T112:AD112)</f>
        <v>0</v>
      </c>
      <c r="AF112" s="88">
        <f>SUM(AF113:AF114)</f>
        <v>0</v>
      </c>
      <c r="AG112" s="88">
        <f>SUM(AG113:AG114)</f>
        <v>0</v>
      </c>
      <c r="AH112" s="88">
        <f>SUM(AH113:AH114)</f>
        <v>0</v>
      </c>
      <c r="AI112" s="110">
        <f>+SUM(AF112:AH112)</f>
        <v>0</v>
      </c>
      <c r="AJ112" s="94">
        <f>SUM(AJ113:AJ114)</f>
        <v>0</v>
      </c>
      <c r="AK112" s="192">
        <f t="shared" si="44"/>
        <v>0</v>
      </c>
      <c r="AL112" s="23"/>
      <c r="AM112" s="197">
        <v>0</v>
      </c>
      <c r="AN112" s="198">
        <f t="shared" si="68"/>
        <v>0</v>
      </c>
      <c r="AO112" s="234"/>
    </row>
    <row r="113" spans="1:41" ht="11.25" x14ac:dyDescent="0.2">
      <c r="A113" s="41" t="s">
        <v>198</v>
      </c>
      <c r="B113" s="42"/>
      <c r="C113" s="143" t="s">
        <v>329</v>
      </c>
      <c r="D113" s="149">
        <f>+INDEX('SP ATT'!$A$1:$BK$135,MATCH($A113,'SP ATT'!$A:$A,0),MATCH(D$3,'SP ATT'!$3:$3,0))</f>
        <v>0</v>
      </c>
      <c r="E113" s="149">
        <f>+INDEX('SP ATT'!$A$1:$BK$135,MATCH($A113,'SP ATT'!$A:$A,0),MATCH(E$3,'SP ATT'!$3:$3,0))</f>
        <v>0</v>
      </c>
      <c r="F113" s="149">
        <f>+INDEX('SP ATT'!$A$1:$BK$135,MATCH($A113,'SP ATT'!$A:$A,0),MATCH(F$3,'SP ATT'!$3:$3,0))</f>
        <v>0</v>
      </c>
      <c r="G113" s="149">
        <f>+INDEX('SP ATT'!$A$1:$BK$135,MATCH($A113,'SP ATT'!$A:$A,0),MATCH(G$3,'SP ATT'!$3:$3,0))</f>
        <v>0</v>
      </c>
      <c r="H113" s="149">
        <f>+INDEX('SP ATT'!$A$1:$BK$135,MATCH($A113,'SP ATT'!$A:$A,0),MATCH(H$3,'SP ATT'!$3:$3,0))</f>
        <v>0</v>
      </c>
      <c r="I113" s="149">
        <f>+INDEX('SP ATT'!$A$1:$BK$135,MATCH($A113,'SP ATT'!$A:$A,0),MATCH(I$3,'SP ATT'!$3:$3,0))</f>
        <v>0</v>
      </c>
      <c r="J113" s="149">
        <f>+INDEX('SP ATT'!$A$1:$BK$135,MATCH($A113,'SP ATT'!$A:$A,0),MATCH(J$3,'SP ATT'!$3:$3,0))</f>
        <v>0</v>
      </c>
      <c r="K113" s="149">
        <f>+INDEX('SP ATT'!$A$1:$BK$135,MATCH($A113,'SP ATT'!$A:$A,0),MATCH(K$3,'SP ATT'!$3:$3,0))</f>
        <v>0</v>
      </c>
      <c r="L113" s="149">
        <f>+INDEX('SP ATT'!$A$1:$BK$135,MATCH($A113,'SP ATT'!$A:$A,0),MATCH(L$3,'SP ATT'!$3:$3,0))</f>
        <v>0</v>
      </c>
      <c r="M113" s="149">
        <f>+INDEX('SP ATT'!$A$1:$BK$135,MATCH($A113,'SP ATT'!$A:$A,0),MATCH(M$3,'SP ATT'!$3:$3,0))</f>
        <v>0</v>
      </c>
      <c r="N113" s="149">
        <f>+INDEX('SP ATT'!$A$1:$BK$135,MATCH($A113,'SP ATT'!$A:$A,0),MATCH(N$3,'SP ATT'!$3:$3,0))</f>
        <v>0</v>
      </c>
      <c r="O113" s="149">
        <f>+INDEX('SP ATT'!$A$1:$BK$135,MATCH($A113,'SP ATT'!$A:$A,0),MATCH(O$3,'SP ATT'!$3:$3,0))</f>
        <v>0</v>
      </c>
      <c r="P113" s="149">
        <f>+INDEX('SP ATT'!$A$1:$BK$135,MATCH($A113,'SP ATT'!$A:$A,0),MATCH(P$3,'SP ATT'!$3:$3,0))</f>
        <v>0</v>
      </c>
      <c r="Q113" s="149">
        <f>+INDEX('SP ATT'!$A$1:$BK$135,MATCH($A113,'SP ATT'!$A:$A,0),MATCH(Q$3,'SP ATT'!$3:$3,0))</f>
        <v>0</v>
      </c>
      <c r="R113" s="149">
        <f>+INDEX('SP ATT'!$A$1:$BK$135,MATCH($A113,'SP ATT'!$A:$A,0),MATCH(R$3,'SP ATT'!$3:$3,0))</f>
        <v>0</v>
      </c>
      <c r="S113" s="109">
        <f>+SUM(D113:R113)</f>
        <v>0</v>
      </c>
      <c r="T113" s="149">
        <f>+INDEX('SP SC'!$A$1:$P$134,MATCH($A113,'SP SC'!$A:$A,0),MATCH(T$3,'SP SC'!$3:$3,0))</f>
        <v>0</v>
      </c>
      <c r="U113" s="149">
        <f>+INDEX('SP SC'!$A$1:$P$134,MATCH($A113,'SP SC'!$A:$A,0),MATCH(U$3,'SP SC'!$3:$3,0))</f>
        <v>0</v>
      </c>
      <c r="V113" s="149">
        <f>+INDEX('SP SC'!$A$1:$P$134,MATCH($A113,'SP SC'!$A:$A,0),MATCH(V$3,'SP SC'!$3:$3,0))</f>
        <v>0</v>
      </c>
      <c r="W113" s="149">
        <f>+INDEX('SP SC'!$A$1:$P$134,MATCH($A113,'SP SC'!$A:$A,0),MATCH(W$3,'SP SC'!$3:$3,0))</f>
        <v>0</v>
      </c>
      <c r="X113" s="149">
        <f>+INDEX('SP SC'!$A$1:$P$134,MATCH($A113,'SP SC'!$A:$A,0),MATCH(X$3,'SP SC'!$3:$3,0))</f>
        <v>0</v>
      </c>
      <c r="Y113" s="149">
        <f>+INDEX('SP SC'!$A$1:$P$134,MATCH($A113,'SP SC'!$A:$A,0),MATCH(Y$3,'SP SC'!$3:$3,0))</f>
        <v>0</v>
      </c>
      <c r="Z113" s="149">
        <f>+INDEX('SP SC'!$A$1:$P$134,MATCH($A113,'SP SC'!$A:$A,0),MATCH(Z$3,'SP SC'!$3:$3,0))</f>
        <v>0</v>
      </c>
      <c r="AA113" s="149">
        <f>+INDEX('SP SC'!$A$1:$P$134,MATCH($A113,'SP SC'!$A:$A,0),MATCH(AA$3,'SP SC'!$3:$3,0))</f>
        <v>0</v>
      </c>
      <c r="AB113" s="149">
        <f>+INDEX('SP SC'!$A$1:$P$134,MATCH($A113,'SP SC'!$A:$A,0),MATCH(AB$3,'SP SC'!$3:$3,0))</f>
        <v>0</v>
      </c>
      <c r="AC113" s="149">
        <f>+INDEX('SP SC'!$A$1:$P$134,MATCH($A113,'SP SC'!$A:$A,0),MATCH(AC$3,'SP SC'!$3:$3,0))</f>
        <v>0</v>
      </c>
      <c r="AD113" s="149">
        <f>+INDEX('SP SC'!$A$1:$P$134,MATCH($A113,'SP SC'!$A:$A,0),MATCH(AD$3,'SP SC'!$3:$3,0))</f>
        <v>0</v>
      </c>
      <c r="AE113" s="109">
        <f>+SUM(T113:AD113)</f>
        <v>0</v>
      </c>
      <c r="AF113" s="149">
        <f>+INDEX('SP FOC'!$A$1:$P$134,MATCH($A113,'SP FOC'!$A:$A,0),MATCH(AF$3,'SP FOC'!$3:$3,0))</f>
        <v>0</v>
      </c>
      <c r="AG113" s="149">
        <f>+INDEX('SP FOC'!$A$1:$P$134,MATCH($A113,'SP FOC'!$A:$A,0),MATCH(AG$3,'SP FOC'!$3:$3,0))</f>
        <v>0</v>
      </c>
      <c r="AH113" s="149">
        <f>+INDEX('SP FOC'!$A$1:$P$134,MATCH($A113,'SP FOC'!$A:$A,0),MATCH(AH$3,'SP FOC'!$3:$3,0))</f>
        <v>0</v>
      </c>
      <c r="AI113" s="180">
        <f>+SUM(AF113:AH113)</f>
        <v>0</v>
      </c>
      <c r="AJ113" s="90"/>
      <c r="AK113" s="192">
        <f t="shared" si="44"/>
        <v>0</v>
      </c>
      <c r="AL113" s="23"/>
      <c r="AO113" s="234"/>
    </row>
    <row r="114" spans="1:41" ht="11.25" x14ac:dyDescent="0.2">
      <c r="A114" s="41" t="s">
        <v>199</v>
      </c>
      <c r="B114" s="42"/>
      <c r="C114" s="143" t="s">
        <v>330</v>
      </c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106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106"/>
      <c r="AF114" s="89"/>
      <c r="AG114" s="89"/>
      <c r="AH114" s="89"/>
      <c r="AI114" s="107"/>
      <c r="AJ114" s="210">
        <f>ROUND(+SUMIF(BdV_2022!$L:$L,A114&amp;$AJ$3,BdV_2022!$E:$E),2)</f>
        <v>0</v>
      </c>
      <c r="AK114" s="192">
        <f t="shared" si="44"/>
        <v>0</v>
      </c>
      <c r="AL114" s="23"/>
      <c r="AO114" s="234"/>
    </row>
    <row r="115" spans="1:41" ht="11.25" x14ac:dyDescent="0.2">
      <c r="A115" s="41" t="s">
        <v>188</v>
      </c>
      <c r="B115" s="42" t="s">
        <v>34</v>
      </c>
      <c r="C115" s="147" t="s">
        <v>80</v>
      </c>
      <c r="D115" s="88">
        <f>SUM(D116:D117)</f>
        <v>0</v>
      </c>
      <c r="E115" s="88">
        <f t="shared" ref="E115:U115" si="71">SUM(E116:E117)</f>
        <v>0</v>
      </c>
      <c r="F115" s="88">
        <f t="shared" si="71"/>
        <v>0</v>
      </c>
      <c r="G115" s="88">
        <f t="shared" si="71"/>
        <v>0</v>
      </c>
      <c r="H115" s="88">
        <f t="shared" si="71"/>
        <v>0</v>
      </c>
      <c r="I115" s="88">
        <f t="shared" si="71"/>
        <v>0</v>
      </c>
      <c r="J115" s="88">
        <f t="shared" si="71"/>
        <v>0</v>
      </c>
      <c r="K115" s="88">
        <f t="shared" si="71"/>
        <v>0</v>
      </c>
      <c r="L115" s="88">
        <f t="shared" si="71"/>
        <v>0</v>
      </c>
      <c r="M115" s="88">
        <f t="shared" si="71"/>
        <v>0</v>
      </c>
      <c r="N115" s="88">
        <f t="shared" si="71"/>
        <v>0</v>
      </c>
      <c r="O115" s="88">
        <f t="shared" si="71"/>
        <v>0</v>
      </c>
      <c r="P115" s="88">
        <f t="shared" si="71"/>
        <v>0</v>
      </c>
      <c r="Q115" s="88">
        <f t="shared" si="71"/>
        <v>0</v>
      </c>
      <c r="R115" s="88">
        <f t="shared" si="71"/>
        <v>0</v>
      </c>
      <c r="S115" s="109">
        <f>+SUM(D115:R115)</f>
        <v>0</v>
      </c>
      <c r="T115" s="88">
        <f t="shared" si="71"/>
        <v>0</v>
      </c>
      <c r="U115" s="88">
        <f t="shared" si="71"/>
        <v>0</v>
      </c>
      <c r="V115" s="88">
        <f t="shared" ref="V115:AD115" si="72">SUM(V116:V117)</f>
        <v>0</v>
      </c>
      <c r="W115" s="88">
        <f t="shared" si="72"/>
        <v>0</v>
      </c>
      <c r="X115" s="88">
        <f t="shared" si="72"/>
        <v>0</v>
      </c>
      <c r="Y115" s="88">
        <f t="shared" si="72"/>
        <v>0</v>
      </c>
      <c r="Z115" s="88">
        <f t="shared" si="72"/>
        <v>0</v>
      </c>
      <c r="AA115" s="88">
        <f t="shared" si="72"/>
        <v>0</v>
      </c>
      <c r="AB115" s="88">
        <f t="shared" si="72"/>
        <v>0</v>
      </c>
      <c r="AC115" s="88">
        <f t="shared" si="72"/>
        <v>0</v>
      </c>
      <c r="AD115" s="88">
        <f t="shared" si="72"/>
        <v>0</v>
      </c>
      <c r="AE115" s="109">
        <f>+SUM(T115:AD115)</f>
        <v>0</v>
      </c>
      <c r="AF115" s="88">
        <f>SUM(AF116:AF117)</f>
        <v>0</v>
      </c>
      <c r="AG115" s="88">
        <f>SUM(AG116:AG117)</f>
        <v>0</v>
      </c>
      <c r="AH115" s="88">
        <f>SUM(AH116:AH117)</f>
        <v>0</v>
      </c>
      <c r="AI115" s="110">
        <f>+SUM(AF115:AH115)</f>
        <v>0</v>
      </c>
      <c r="AJ115" s="94">
        <f>SUM(AJ116:AJ117)</f>
        <v>0</v>
      </c>
      <c r="AK115" s="192">
        <f t="shared" si="44"/>
        <v>0</v>
      </c>
      <c r="AL115" s="23"/>
      <c r="AM115" s="197">
        <v>0</v>
      </c>
      <c r="AN115" s="198">
        <f>AM115-AK115</f>
        <v>0</v>
      </c>
      <c r="AO115" s="234"/>
    </row>
    <row r="116" spans="1:41" ht="11.25" x14ac:dyDescent="0.2">
      <c r="A116" s="41" t="s">
        <v>200</v>
      </c>
      <c r="B116" s="42"/>
      <c r="C116" s="143" t="s">
        <v>329</v>
      </c>
      <c r="D116" s="149">
        <f>+INDEX('SP ATT'!$A$1:$BK$135,MATCH($A116,'SP ATT'!$A:$A,0),MATCH(D$3,'SP ATT'!$3:$3,0))</f>
        <v>0</v>
      </c>
      <c r="E116" s="149">
        <f>+INDEX('SP ATT'!$A$1:$BK$135,MATCH($A116,'SP ATT'!$A:$A,0),MATCH(E$3,'SP ATT'!$3:$3,0))</f>
        <v>0</v>
      </c>
      <c r="F116" s="149">
        <f>+INDEX('SP ATT'!$A$1:$BK$135,MATCH($A116,'SP ATT'!$A:$A,0),MATCH(F$3,'SP ATT'!$3:$3,0))</f>
        <v>0</v>
      </c>
      <c r="G116" s="149">
        <f>+INDEX('SP ATT'!$A$1:$BK$135,MATCH($A116,'SP ATT'!$A:$A,0),MATCH(G$3,'SP ATT'!$3:$3,0))</f>
        <v>0</v>
      </c>
      <c r="H116" s="149">
        <f>+INDEX('SP ATT'!$A$1:$BK$135,MATCH($A116,'SP ATT'!$A:$A,0),MATCH(H$3,'SP ATT'!$3:$3,0))</f>
        <v>0</v>
      </c>
      <c r="I116" s="149">
        <f>+INDEX('SP ATT'!$A$1:$BK$135,MATCH($A116,'SP ATT'!$A:$A,0),MATCH(I$3,'SP ATT'!$3:$3,0))</f>
        <v>0</v>
      </c>
      <c r="J116" s="149">
        <f>+INDEX('SP ATT'!$A$1:$BK$135,MATCH($A116,'SP ATT'!$A:$A,0),MATCH(J$3,'SP ATT'!$3:$3,0))</f>
        <v>0</v>
      </c>
      <c r="K116" s="149">
        <f>+INDEX('SP ATT'!$A$1:$BK$135,MATCH($A116,'SP ATT'!$A:$A,0),MATCH(K$3,'SP ATT'!$3:$3,0))</f>
        <v>0</v>
      </c>
      <c r="L116" s="149">
        <f>+INDEX('SP ATT'!$A$1:$BK$135,MATCH($A116,'SP ATT'!$A:$A,0),MATCH(L$3,'SP ATT'!$3:$3,0))</f>
        <v>0</v>
      </c>
      <c r="M116" s="149">
        <f>+INDEX('SP ATT'!$A$1:$BK$135,MATCH($A116,'SP ATT'!$A:$A,0),MATCH(M$3,'SP ATT'!$3:$3,0))</f>
        <v>0</v>
      </c>
      <c r="N116" s="149">
        <f>+INDEX('SP ATT'!$A$1:$BK$135,MATCH($A116,'SP ATT'!$A:$A,0),MATCH(N$3,'SP ATT'!$3:$3,0))</f>
        <v>0</v>
      </c>
      <c r="O116" s="149">
        <f>+INDEX('SP ATT'!$A$1:$BK$135,MATCH($A116,'SP ATT'!$A:$A,0),MATCH(O$3,'SP ATT'!$3:$3,0))</f>
        <v>0</v>
      </c>
      <c r="P116" s="149">
        <f>+INDEX('SP ATT'!$A$1:$BK$135,MATCH($A116,'SP ATT'!$A:$A,0),MATCH(P$3,'SP ATT'!$3:$3,0))</f>
        <v>0</v>
      </c>
      <c r="Q116" s="149">
        <f>+INDEX('SP ATT'!$A$1:$BK$135,MATCH($A116,'SP ATT'!$A:$A,0),MATCH(Q$3,'SP ATT'!$3:$3,0))</f>
        <v>0</v>
      </c>
      <c r="R116" s="149">
        <f>+INDEX('SP ATT'!$A$1:$BK$135,MATCH($A116,'SP ATT'!$A:$A,0),MATCH(R$3,'SP ATT'!$3:$3,0))</f>
        <v>0</v>
      </c>
      <c r="S116" s="109">
        <f>+SUM(D116:R116)</f>
        <v>0</v>
      </c>
      <c r="T116" s="149">
        <f>+INDEX('SP SC'!$A$1:$P$134,MATCH($A116,'SP SC'!$A:$A,0),MATCH(T$3,'SP SC'!$3:$3,0))</f>
        <v>0</v>
      </c>
      <c r="U116" s="149">
        <f>+INDEX('SP SC'!$A$1:$P$134,MATCH($A116,'SP SC'!$A:$A,0),MATCH(U$3,'SP SC'!$3:$3,0))</f>
        <v>0</v>
      </c>
      <c r="V116" s="149">
        <f>+INDEX('SP SC'!$A$1:$P$134,MATCH($A116,'SP SC'!$A:$A,0),MATCH(V$3,'SP SC'!$3:$3,0))</f>
        <v>0</v>
      </c>
      <c r="W116" s="149">
        <f>+INDEX('SP SC'!$A$1:$P$134,MATCH($A116,'SP SC'!$A:$A,0),MATCH(W$3,'SP SC'!$3:$3,0))</f>
        <v>0</v>
      </c>
      <c r="X116" s="149">
        <f>+INDEX('SP SC'!$A$1:$P$134,MATCH($A116,'SP SC'!$A:$A,0),MATCH(X$3,'SP SC'!$3:$3,0))</f>
        <v>0</v>
      </c>
      <c r="Y116" s="149">
        <f>+INDEX('SP SC'!$A$1:$P$134,MATCH($A116,'SP SC'!$A:$A,0),MATCH(Y$3,'SP SC'!$3:$3,0))</f>
        <v>0</v>
      </c>
      <c r="Z116" s="149">
        <f>+INDEX('SP SC'!$A$1:$P$134,MATCH($A116,'SP SC'!$A:$A,0),MATCH(Z$3,'SP SC'!$3:$3,0))</f>
        <v>0</v>
      </c>
      <c r="AA116" s="149">
        <f>+INDEX('SP SC'!$A$1:$P$134,MATCH($A116,'SP SC'!$A:$A,0),MATCH(AA$3,'SP SC'!$3:$3,0))</f>
        <v>0</v>
      </c>
      <c r="AB116" s="149">
        <f>+INDEX('SP SC'!$A$1:$P$134,MATCH($A116,'SP SC'!$A:$A,0),MATCH(AB$3,'SP SC'!$3:$3,0))</f>
        <v>0</v>
      </c>
      <c r="AC116" s="149">
        <f>+INDEX('SP SC'!$A$1:$P$134,MATCH($A116,'SP SC'!$A:$A,0),MATCH(AC$3,'SP SC'!$3:$3,0))</f>
        <v>0</v>
      </c>
      <c r="AD116" s="149">
        <f>+INDEX('SP SC'!$A$1:$P$134,MATCH($A116,'SP SC'!$A:$A,0),MATCH(AD$3,'SP SC'!$3:$3,0))</f>
        <v>0</v>
      </c>
      <c r="AE116" s="109">
        <f>+SUM(T116:AD116)</f>
        <v>0</v>
      </c>
      <c r="AF116" s="149">
        <f>+INDEX('SP FOC'!$A$1:$P$134,MATCH($A116,'SP FOC'!$A:$A,0),MATCH(AF$3,'SP FOC'!$3:$3,0))</f>
        <v>0</v>
      </c>
      <c r="AG116" s="149">
        <f>+INDEX('SP FOC'!$A$1:$P$134,MATCH($A116,'SP FOC'!$A:$A,0),MATCH(AG$3,'SP FOC'!$3:$3,0))</f>
        <v>0</v>
      </c>
      <c r="AH116" s="149">
        <f>+INDEX('SP FOC'!$A$1:$P$134,MATCH($A116,'SP FOC'!$A:$A,0),MATCH(AH$3,'SP FOC'!$3:$3,0))</f>
        <v>0</v>
      </c>
      <c r="AI116" s="180">
        <f>+SUM(AF116:AH116)</f>
        <v>0</v>
      </c>
      <c r="AJ116" s="90"/>
      <c r="AK116" s="192">
        <f t="shared" si="44"/>
        <v>0</v>
      </c>
      <c r="AL116" s="23"/>
      <c r="AO116" s="234"/>
    </row>
    <row r="117" spans="1:41" ht="11.25" x14ac:dyDescent="0.2">
      <c r="A117" s="41" t="s">
        <v>201</v>
      </c>
      <c r="B117" s="42"/>
      <c r="C117" s="143" t="s">
        <v>330</v>
      </c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106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106"/>
      <c r="AF117" s="89"/>
      <c r="AG117" s="89"/>
      <c r="AH117" s="89"/>
      <c r="AI117" s="107"/>
      <c r="AJ117" s="210">
        <f>ROUND(+SUMIF(BdV_2022!$L:$L,A117&amp;$AJ$3,BdV_2022!$E:$E),2)</f>
        <v>0</v>
      </c>
      <c r="AK117" s="192">
        <f t="shared" si="44"/>
        <v>0</v>
      </c>
      <c r="AL117" s="23"/>
      <c r="AO117" s="234"/>
    </row>
    <row r="118" spans="1:41" ht="11.25" x14ac:dyDescent="0.2">
      <c r="A118" s="41" t="s">
        <v>189</v>
      </c>
      <c r="B118" s="42" t="s">
        <v>35</v>
      </c>
      <c r="C118" s="147" t="s">
        <v>81</v>
      </c>
      <c r="D118" s="88">
        <f>SUM(D119:D120)</f>
        <v>2781818.09</v>
      </c>
      <c r="E118" s="88">
        <f t="shared" ref="E118:U118" si="73">SUM(E119:E120)</f>
        <v>0</v>
      </c>
      <c r="F118" s="88">
        <f t="shared" si="73"/>
        <v>0</v>
      </c>
      <c r="G118" s="88">
        <f t="shared" si="73"/>
        <v>0</v>
      </c>
      <c r="H118" s="88">
        <f t="shared" si="73"/>
        <v>0</v>
      </c>
      <c r="I118" s="88">
        <f t="shared" si="73"/>
        <v>0</v>
      </c>
      <c r="J118" s="88">
        <f t="shared" si="73"/>
        <v>0</v>
      </c>
      <c r="K118" s="88">
        <f t="shared" si="73"/>
        <v>0</v>
      </c>
      <c r="L118" s="88">
        <f t="shared" si="73"/>
        <v>0</v>
      </c>
      <c r="M118" s="88">
        <f t="shared" si="73"/>
        <v>0</v>
      </c>
      <c r="N118" s="88">
        <f t="shared" si="73"/>
        <v>0</v>
      </c>
      <c r="O118" s="88">
        <f t="shared" si="73"/>
        <v>0</v>
      </c>
      <c r="P118" s="88">
        <f t="shared" si="73"/>
        <v>0</v>
      </c>
      <c r="Q118" s="88">
        <f t="shared" si="73"/>
        <v>0</v>
      </c>
      <c r="R118" s="88">
        <f t="shared" si="73"/>
        <v>0</v>
      </c>
      <c r="S118" s="109">
        <f>+SUM(D118:R118)</f>
        <v>2781818.09</v>
      </c>
      <c r="T118" s="88">
        <f t="shared" si="73"/>
        <v>0</v>
      </c>
      <c r="U118" s="88">
        <f t="shared" si="73"/>
        <v>0</v>
      </c>
      <c r="V118" s="88">
        <f t="shared" ref="V118:AD118" si="74">SUM(V119:V120)</f>
        <v>0</v>
      </c>
      <c r="W118" s="88">
        <f t="shared" si="74"/>
        <v>0</v>
      </c>
      <c r="X118" s="88">
        <f t="shared" si="74"/>
        <v>0</v>
      </c>
      <c r="Y118" s="88">
        <f t="shared" si="74"/>
        <v>0</v>
      </c>
      <c r="Z118" s="88">
        <f t="shared" si="74"/>
        <v>0</v>
      </c>
      <c r="AA118" s="88">
        <f t="shared" si="74"/>
        <v>0</v>
      </c>
      <c r="AB118" s="88">
        <f t="shared" si="74"/>
        <v>0</v>
      </c>
      <c r="AC118" s="88">
        <f t="shared" si="74"/>
        <v>0</v>
      </c>
      <c r="AD118" s="88">
        <f t="shared" si="74"/>
        <v>0</v>
      </c>
      <c r="AE118" s="109">
        <f>+SUM(T118:AD118)</f>
        <v>0</v>
      </c>
      <c r="AF118" s="88">
        <f>SUM(AF119:AF120)</f>
        <v>0</v>
      </c>
      <c r="AG118" s="88">
        <f>SUM(AG119:AG120)</f>
        <v>0</v>
      </c>
      <c r="AH118" s="88">
        <f>SUM(AH119:AH120)</f>
        <v>0</v>
      </c>
      <c r="AI118" s="110">
        <f>+SUM(AF118:AH118)</f>
        <v>0</v>
      </c>
      <c r="AJ118" s="94">
        <f>SUM(AJ119:AJ120)</f>
        <v>141411.88</v>
      </c>
      <c r="AK118" s="192">
        <f t="shared" si="44"/>
        <v>2923229.9699999997</v>
      </c>
      <c r="AL118" s="23"/>
      <c r="AM118" s="197">
        <v>2923230</v>
      </c>
      <c r="AN118" s="198">
        <f>AM118-AK118</f>
        <v>3.0000000260770321E-2</v>
      </c>
      <c r="AO118" s="234"/>
    </row>
    <row r="119" spans="1:41" ht="11.25" x14ac:dyDescent="0.2">
      <c r="A119" s="41" t="s">
        <v>202</v>
      </c>
      <c r="B119" s="42"/>
      <c r="C119" s="143" t="s">
        <v>329</v>
      </c>
      <c r="D119" s="149">
        <f>+INDEX('SP ATT'!$A$1:$BK$135,MATCH($A119,'SP ATT'!$A:$A,0),MATCH(D$3,'SP ATT'!$3:$3,0))</f>
        <v>2781818.09</v>
      </c>
      <c r="E119" s="149">
        <f>+INDEX('SP ATT'!$A$1:$BK$135,MATCH($A119,'SP ATT'!$A:$A,0),MATCH(E$3,'SP ATT'!$3:$3,0))</f>
        <v>0</v>
      </c>
      <c r="F119" s="149">
        <f>+INDEX('SP ATT'!$A$1:$BK$135,MATCH($A119,'SP ATT'!$A:$A,0),MATCH(F$3,'SP ATT'!$3:$3,0))</f>
        <v>0</v>
      </c>
      <c r="G119" s="149">
        <f>+INDEX('SP ATT'!$A$1:$BK$135,MATCH($A119,'SP ATT'!$A:$A,0),MATCH(G$3,'SP ATT'!$3:$3,0))</f>
        <v>0</v>
      </c>
      <c r="H119" s="149">
        <f>+INDEX('SP ATT'!$A$1:$BK$135,MATCH($A119,'SP ATT'!$A:$A,0),MATCH(H$3,'SP ATT'!$3:$3,0))</f>
        <v>0</v>
      </c>
      <c r="I119" s="149">
        <f>+INDEX('SP ATT'!$A$1:$BK$135,MATCH($A119,'SP ATT'!$A:$A,0),MATCH(I$3,'SP ATT'!$3:$3,0))</f>
        <v>0</v>
      </c>
      <c r="J119" s="149">
        <f>+INDEX('SP ATT'!$A$1:$BK$135,MATCH($A119,'SP ATT'!$A:$A,0),MATCH(J$3,'SP ATT'!$3:$3,0))</f>
        <v>0</v>
      </c>
      <c r="K119" s="149">
        <f>+INDEX('SP ATT'!$A$1:$BK$135,MATCH($A119,'SP ATT'!$A:$A,0),MATCH(K$3,'SP ATT'!$3:$3,0))</f>
        <v>0</v>
      </c>
      <c r="L119" s="149">
        <f>+INDEX('SP ATT'!$A$1:$BK$135,MATCH($A119,'SP ATT'!$A:$A,0),MATCH(L$3,'SP ATT'!$3:$3,0))</f>
        <v>0</v>
      </c>
      <c r="M119" s="149">
        <f>+INDEX('SP ATT'!$A$1:$BK$135,MATCH($A119,'SP ATT'!$A:$A,0),MATCH(M$3,'SP ATT'!$3:$3,0))</f>
        <v>0</v>
      </c>
      <c r="N119" s="149">
        <f>+INDEX('SP ATT'!$A$1:$BK$135,MATCH($A119,'SP ATT'!$A:$A,0),MATCH(N$3,'SP ATT'!$3:$3,0))</f>
        <v>0</v>
      </c>
      <c r="O119" s="149">
        <f>+INDEX('SP ATT'!$A$1:$BK$135,MATCH($A119,'SP ATT'!$A:$A,0),MATCH(O$3,'SP ATT'!$3:$3,0))</f>
        <v>0</v>
      </c>
      <c r="P119" s="149">
        <f>+INDEX('SP ATT'!$A$1:$BK$135,MATCH($A119,'SP ATT'!$A:$A,0),MATCH(P$3,'SP ATT'!$3:$3,0))</f>
        <v>0</v>
      </c>
      <c r="Q119" s="149">
        <f>+INDEX('SP ATT'!$A$1:$BK$135,MATCH($A119,'SP ATT'!$A:$A,0),MATCH(Q$3,'SP ATT'!$3:$3,0))</f>
        <v>0</v>
      </c>
      <c r="R119" s="149">
        <f>+INDEX('SP ATT'!$A$1:$BK$135,MATCH($A119,'SP ATT'!$A:$A,0),MATCH(R$3,'SP ATT'!$3:$3,0))</f>
        <v>0</v>
      </c>
      <c r="S119" s="109">
        <f>+SUM(D119:R119)</f>
        <v>2781818.09</v>
      </c>
      <c r="T119" s="149">
        <f>+INDEX('SP SC'!$A$1:$P$134,MATCH($A119,'SP SC'!$A:$A,0),MATCH(T$3,'SP SC'!$3:$3,0))</f>
        <v>0</v>
      </c>
      <c r="U119" s="149">
        <f>+INDEX('SP SC'!$A$1:$P$134,MATCH($A119,'SP SC'!$A:$A,0),MATCH(U$3,'SP SC'!$3:$3,0))</f>
        <v>0</v>
      </c>
      <c r="V119" s="149">
        <f>+INDEX('SP SC'!$A$1:$P$134,MATCH($A119,'SP SC'!$A:$A,0),MATCH(V$3,'SP SC'!$3:$3,0))</f>
        <v>0</v>
      </c>
      <c r="W119" s="149">
        <f>+INDEX('SP SC'!$A$1:$P$134,MATCH($A119,'SP SC'!$A:$A,0),MATCH(W$3,'SP SC'!$3:$3,0))</f>
        <v>0</v>
      </c>
      <c r="X119" s="149">
        <f>+INDEX('SP SC'!$A$1:$P$134,MATCH($A119,'SP SC'!$A:$A,0),MATCH(X$3,'SP SC'!$3:$3,0))</f>
        <v>0</v>
      </c>
      <c r="Y119" s="149">
        <f>+INDEX('SP SC'!$A$1:$P$134,MATCH($A119,'SP SC'!$A:$A,0),MATCH(Y$3,'SP SC'!$3:$3,0))</f>
        <v>0</v>
      </c>
      <c r="Z119" s="149">
        <f>+INDEX('SP SC'!$A$1:$P$134,MATCH($A119,'SP SC'!$A:$A,0),MATCH(Z$3,'SP SC'!$3:$3,0))</f>
        <v>0</v>
      </c>
      <c r="AA119" s="149">
        <f>+INDEX('SP SC'!$A$1:$P$134,MATCH($A119,'SP SC'!$A:$A,0),MATCH(AA$3,'SP SC'!$3:$3,0))</f>
        <v>0</v>
      </c>
      <c r="AB119" s="149">
        <f>+INDEX('SP SC'!$A$1:$P$134,MATCH($A119,'SP SC'!$A:$A,0),MATCH(AB$3,'SP SC'!$3:$3,0))</f>
        <v>0</v>
      </c>
      <c r="AC119" s="149">
        <f>+INDEX('SP SC'!$A$1:$P$134,MATCH($A119,'SP SC'!$A:$A,0),MATCH(AC$3,'SP SC'!$3:$3,0))</f>
        <v>0</v>
      </c>
      <c r="AD119" s="149">
        <f>+INDEX('SP SC'!$A$1:$P$134,MATCH($A119,'SP SC'!$A:$A,0),MATCH(AD$3,'SP SC'!$3:$3,0))</f>
        <v>0</v>
      </c>
      <c r="AE119" s="109">
        <f>+SUM(T119:AD119)</f>
        <v>0</v>
      </c>
      <c r="AF119" s="149">
        <f>+INDEX('SP FOC'!$A$1:$P$134,MATCH($A119,'SP FOC'!$A:$A,0),MATCH(AF$3,'SP FOC'!$3:$3,0))</f>
        <v>0</v>
      </c>
      <c r="AG119" s="149">
        <f>+INDEX('SP FOC'!$A$1:$P$134,MATCH($A119,'SP FOC'!$A:$A,0),MATCH(AG$3,'SP FOC'!$3:$3,0))</f>
        <v>0</v>
      </c>
      <c r="AH119" s="149">
        <f>+INDEX('SP FOC'!$A$1:$P$134,MATCH($A119,'SP FOC'!$A:$A,0),MATCH(AH$3,'SP FOC'!$3:$3,0))</f>
        <v>0</v>
      </c>
      <c r="AI119" s="180">
        <f>+SUM(AF119:AH119)</f>
        <v>0</v>
      </c>
      <c r="AJ119" s="90"/>
      <c r="AK119" s="192">
        <f t="shared" si="44"/>
        <v>2781818.09</v>
      </c>
      <c r="AL119" s="23"/>
      <c r="AO119" s="234"/>
    </row>
    <row r="120" spans="1:41" ht="11.25" x14ac:dyDescent="0.2">
      <c r="A120" s="41" t="s">
        <v>203</v>
      </c>
      <c r="B120" s="42"/>
      <c r="C120" s="143" t="s">
        <v>330</v>
      </c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106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106"/>
      <c r="AF120" s="89"/>
      <c r="AG120" s="89"/>
      <c r="AH120" s="89"/>
      <c r="AI120" s="107"/>
      <c r="AJ120" s="210">
        <f>ROUND(+SUMIF(BdV_2022!$L:$L,A120&amp;$AJ$3,BdV_2022!$E:$E),2)</f>
        <v>141411.88</v>
      </c>
      <c r="AK120" s="192">
        <f t="shared" si="44"/>
        <v>141411.88</v>
      </c>
      <c r="AL120" s="23"/>
      <c r="AO120" s="234"/>
    </row>
    <row r="121" spans="1:41" ht="21" x14ac:dyDescent="0.2">
      <c r="A121" s="41" t="s">
        <v>266</v>
      </c>
      <c r="B121" s="42" t="s">
        <v>265</v>
      </c>
      <c r="C121" s="147" t="s">
        <v>264</v>
      </c>
      <c r="D121" s="88">
        <f>SUM(D122:D123)</f>
        <v>0</v>
      </c>
      <c r="E121" s="88">
        <f t="shared" ref="E121:U121" si="75">SUM(E122:E123)</f>
        <v>0</v>
      </c>
      <c r="F121" s="88">
        <f t="shared" si="75"/>
        <v>0</v>
      </c>
      <c r="G121" s="88">
        <f t="shared" si="75"/>
        <v>0</v>
      </c>
      <c r="H121" s="88">
        <f t="shared" si="75"/>
        <v>0</v>
      </c>
      <c r="I121" s="88">
        <f t="shared" si="75"/>
        <v>0</v>
      </c>
      <c r="J121" s="88">
        <f t="shared" si="75"/>
        <v>0</v>
      </c>
      <c r="K121" s="88">
        <f t="shared" si="75"/>
        <v>0</v>
      </c>
      <c r="L121" s="88">
        <f t="shared" si="75"/>
        <v>0</v>
      </c>
      <c r="M121" s="88">
        <f t="shared" si="75"/>
        <v>0</v>
      </c>
      <c r="N121" s="88">
        <f t="shared" si="75"/>
        <v>0</v>
      </c>
      <c r="O121" s="88">
        <f t="shared" si="75"/>
        <v>0</v>
      </c>
      <c r="P121" s="88">
        <f t="shared" si="75"/>
        <v>0</v>
      </c>
      <c r="Q121" s="88">
        <f t="shared" si="75"/>
        <v>0</v>
      </c>
      <c r="R121" s="88">
        <f t="shared" si="75"/>
        <v>0</v>
      </c>
      <c r="S121" s="109">
        <f>+SUM(D121:R121)</f>
        <v>0</v>
      </c>
      <c r="T121" s="88">
        <f t="shared" si="75"/>
        <v>0</v>
      </c>
      <c r="U121" s="88">
        <f t="shared" si="75"/>
        <v>0</v>
      </c>
      <c r="V121" s="88">
        <f t="shared" ref="V121:AD121" si="76">SUM(V122:V123)</f>
        <v>0</v>
      </c>
      <c r="W121" s="88">
        <f t="shared" si="76"/>
        <v>0</v>
      </c>
      <c r="X121" s="88">
        <f t="shared" si="76"/>
        <v>0</v>
      </c>
      <c r="Y121" s="88">
        <f t="shared" si="76"/>
        <v>0</v>
      </c>
      <c r="Z121" s="88">
        <f t="shared" si="76"/>
        <v>0</v>
      </c>
      <c r="AA121" s="88">
        <f t="shared" si="76"/>
        <v>0</v>
      </c>
      <c r="AB121" s="88">
        <f t="shared" si="76"/>
        <v>0</v>
      </c>
      <c r="AC121" s="88">
        <f t="shared" si="76"/>
        <v>0</v>
      </c>
      <c r="AD121" s="88">
        <f t="shared" si="76"/>
        <v>0</v>
      </c>
      <c r="AE121" s="109">
        <f>+SUM(T121:AD121)</f>
        <v>0</v>
      </c>
      <c r="AF121" s="88">
        <f>SUM(AF122:AF123)</f>
        <v>0</v>
      </c>
      <c r="AG121" s="88">
        <f>SUM(AG122:AG123)</f>
        <v>0</v>
      </c>
      <c r="AH121" s="88">
        <f>SUM(AH122:AH123)</f>
        <v>0</v>
      </c>
      <c r="AI121" s="110">
        <f>+SUM(AF121:AH121)</f>
        <v>0</v>
      </c>
      <c r="AJ121" s="94">
        <f>SUM(AJ122:AJ123)</f>
        <v>0</v>
      </c>
      <c r="AK121" s="192">
        <f t="shared" si="44"/>
        <v>0</v>
      </c>
      <c r="AL121" s="23"/>
      <c r="AM121" s="197">
        <v>0</v>
      </c>
      <c r="AN121" s="198">
        <f>AM121-AK121</f>
        <v>0</v>
      </c>
      <c r="AO121" s="234"/>
    </row>
    <row r="122" spans="1:41" ht="11.25" x14ac:dyDescent="0.2">
      <c r="A122" s="41" t="s">
        <v>267</v>
      </c>
      <c r="B122" s="42"/>
      <c r="C122" s="143" t="s">
        <v>329</v>
      </c>
      <c r="D122" s="149">
        <f>+INDEX('SP ATT'!$A$1:$BK$135,MATCH($A122,'SP ATT'!$A:$A,0),MATCH(D$3,'SP ATT'!$3:$3,0))</f>
        <v>0</v>
      </c>
      <c r="E122" s="149">
        <f>+INDEX('SP ATT'!$A$1:$BK$135,MATCH($A122,'SP ATT'!$A:$A,0),MATCH(E$3,'SP ATT'!$3:$3,0))</f>
        <v>0</v>
      </c>
      <c r="F122" s="149">
        <f>+INDEX('SP ATT'!$A$1:$BK$135,MATCH($A122,'SP ATT'!$A:$A,0),MATCH(F$3,'SP ATT'!$3:$3,0))</f>
        <v>0</v>
      </c>
      <c r="G122" s="149">
        <f>+INDEX('SP ATT'!$A$1:$BK$135,MATCH($A122,'SP ATT'!$A:$A,0),MATCH(G$3,'SP ATT'!$3:$3,0))</f>
        <v>0</v>
      </c>
      <c r="H122" s="149">
        <f>+INDEX('SP ATT'!$A$1:$BK$135,MATCH($A122,'SP ATT'!$A:$A,0),MATCH(H$3,'SP ATT'!$3:$3,0))</f>
        <v>0</v>
      </c>
      <c r="I122" s="149">
        <f>+INDEX('SP ATT'!$A$1:$BK$135,MATCH($A122,'SP ATT'!$A:$A,0),MATCH(I$3,'SP ATT'!$3:$3,0))</f>
        <v>0</v>
      </c>
      <c r="J122" s="149">
        <f>+INDEX('SP ATT'!$A$1:$BK$135,MATCH($A122,'SP ATT'!$A:$A,0),MATCH(J$3,'SP ATT'!$3:$3,0))</f>
        <v>0</v>
      </c>
      <c r="K122" s="149">
        <f>+INDEX('SP ATT'!$A$1:$BK$135,MATCH($A122,'SP ATT'!$A:$A,0),MATCH(K$3,'SP ATT'!$3:$3,0))</f>
        <v>0</v>
      </c>
      <c r="L122" s="149">
        <f>+INDEX('SP ATT'!$A$1:$BK$135,MATCH($A122,'SP ATT'!$A:$A,0),MATCH(L$3,'SP ATT'!$3:$3,0))</f>
        <v>0</v>
      </c>
      <c r="M122" s="149">
        <f>+INDEX('SP ATT'!$A$1:$BK$135,MATCH($A122,'SP ATT'!$A:$A,0),MATCH(M$3,'SP ATT'!$3:$3,0))</f>
        <v>0</v>
      </c>
      <c r="N122" s="149">
        <f>+INDEX('SP ATT'!$A$1:$BK$135,MATCH($A122,'SP ATT'!$A:$A,0),MATCH(N$3,'SP ATT'!$3:$3,0))</f>
        <v>0</v>
      </c>
      <c r="O122" s="149">
        <f>+INDEX('SP ATT'!$A$1:$BK$135,MATCH($A122,'SP ATT'!$A:$A,0),MATCH(O$3,'SP ATT'!$3:$3,0))</f>
        <v>0</v>
      </c>
      <c r="P122" s="149">
        <f>+INDEX('SP ATT'!$A$1:$BK$135,MATCH($A122,'SP ATT'!$A:$A,0),MATCH(P$3,'SP ATT'!$3:$3,0))</f>
        <v>0</v>
      </c>
      <c r="Q122" s="149">
        <f>+INDEX('SP ATT'!$A$1:$BK$135,MATCH($A122,'SP ATT'!$A:$A,0),MATCH(Q$3,'SP ATT'!$3:$3,0))</f>
        <v>0</v>
      </c>
      <c r="R122" s="149">
        <f>+INDEX('SP ATT'!$A$1:$BK$135,MATCH($A122,'SP ATT'!$A:$A,0),MATCH(R$3,'SP ATT'!$3:$3,0))</f>
        <v>0</v>
      </c>
      <c r="S122" s="109">
        <f>+SUM(D122:R122)</f>
        <v>0</v>
      </c>
      <c r="T122" s="149">
        <f>+INDEX('SP SC'!$A$1:$P$134,MATCH($A122,'SP SC'!$A:$A,0),MATCH(T$3,'SP SC'!$3:$3,0))</f>
        <v>0</v>
      </c>
      <c r="U122" s="149">
        <f>+INDEX('SP SC'!$A$1:$P$134,MATCH($A122,'SP SC'!$A:$A,0),MATCH(U$3,'SP SC'!$3:$3,0))</f>
        <v>0</v>
      </c>
      <c r="V122" s="149">
        <f>+INDEX('SP SC'!$A$1:$P$134,MATCH($A122,'SP SC'!$A:$A,0),MATCH(V$3,'SP SC'!$3:$3,0))</f>
        <v>0</v>
      </c>
      <c r="W122" s="149">
        <f>+INDEX('SP SC'!$A$1:$P$134,MATCH($A122,'SP SC'!$A:$A,0),MATCH(W$3,'SP SC'!$3:$3,0))</f>
        <v>0</v>
      </c>
      <c r="X122" s="149">
        <f>+INDEX('SP SC'!$A$1:$P$134,MATCH($A122,'SP SC'!$A:$A,0),MATCH(X$3,'SP SC'!$3:$3,0))</f>
        <v>0</v>
      </c>
      <c r="Y122" s="149">
        <f>+INDEX('SP SC'!$A$1:$P$134,MATCH($A122,'SP SC'!$A:$A,0),MATCH(Y$3,'SP SC'!$3:$3,0))</f>
        <v>0</v>
      </c>
      <c r="Z122" s="149">
        <f>+INDEX('SP SC'!$A$1:$P$134,MATCH($A122,'SP SC'!$A:$A,0),MATCH(Z$3,'SP SC'!$3:$3,0))</f>
        <v>0</v>
      </c>
      <c r="AA122" s="149">
        <f>+INDEX('SP SC'!$A$1:$P$134,MATCH($A122,'SP SC'!$A:$A,0),MATCH(AA$3,'SP SC'!$3:$3,0))</f>
        <v>0</v>
      </c>
      <c r="AB122" s="149">
        <f>+INDEX('SP SC'!$A$1:$P$134,MATCH($A122,'SP SC'!$A:$A,0),MATCH(AB$3,'SP SC'!$3:$3,0))</f>
        <v>0</v>
      </c>
      <c r="AC122" s="149">
        <f>+INDEX('SP SC'!$A$1:$P$134,MATCH($A122,'SP SC'!$A:$A,0),MATCH(AC$3,'SP SC'!$3:$3,0))</f>
        <v>0</v>
      </c>
      <c r="AD122" s="149">
        <f>+INDEX('SP SC'!$A$1:$P$134,MATCH($A122,'SP SC'!$A:$A,0),MATCH(AD$3,'SP SC'!$3:$3,0))</f>
        <v>0</v>
      </c>
      <c r="AE122" s="109">
        <f>+SUM(T122:AD122)</f>
        <v>0</v>
      </c>
      <c r="AF122" s="149">
        <f>+INDEX('SP FOC'!$A$1:$P$134,MATCH($A122,'SP FOC'!$A:$A,0),MATCH(AF$3,'SP FOC'!$3:$3,0))</f>
        <v>0</v>
      </c>
      <c r="AG122" s="149">
        <f>+INDEX('SP FOC'!$A$1:$P$134,MATCH($A122,'SP FOC'!$A:$A,0),MATCH(AG$3,'SP FOC'!$3:$3,0))</f>
        <v>0</v>
      </c>
      <c r="AH122" s="149">
        <f>+INDEX('SP FOC'!$A$1:$P$134,MATCH($A122,'SP FOC'!$A:$A,0),MATCH(AH$3,'SP FOC'!$3:$3,0))</f>
        <v>0</v>
      </c>
      <c r="AI122" s="180">
        <f>+SUM(AF122:AH122)</f>
        <v>0</v>
      </c>
      <c r="AJ122" s="90"/>
      <c r="AK122" s="192">
        <f t="shared" si="44"/>
        <v>0</v>
      </c>
      <c r="AL122" s="23"/>
      <c r="AO122" s="234"/>
    </row>
    <row r="123" spans="1:41" ht="11.25" x14ac:dyDescent="0.2">
      <c r="A123" s="41" t="s">
        <v>268</v>
      </c>
      <c r="B123" s="42"/>
      <c r="C123" s="143" t="s">
        <v>330</v>
      </c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106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106"/>
      <c r="AF123" s="89"/>
      <c r="AG123" s="89"/>
      <c r="AH123" s="89"/>
      <c r="AI123" s="107"/>
      <c r="AJ123" s="210">
        <f>ROUND(+SUMIF(BdV_2022!$L:$L,A123&amp;$AJ$3,BdV_2022!$E:$E),2)</f>
        <v>0</v>
      </c>
      <c r="AK123" s="192">
        <f t="shared" si="44"/>
        <v>0</v>
      </c>
      <c r="AL123" s="23"/>
      <c r="AO123" s="234"/>
    </row>
    <row r="124" spans="1:41" ht="11.25" x14ac:dyDescent="0.2">
      <c r="A124" s="41" t="s">
        <v>190</v>
      </c>
      <c r="B124" s="42" t="s">
        <v>36</v>
      </c>
      <c r="C124" s="147" t="s">
        <v>82</v>
      </c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106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106"/>
      <c r="AF124" s="89"/>
      <c r="AG124" s="89"/>
      <c r="AH124" s="89"/>
      <c r="AI124" s="107"/>
      <c r="AJ124" s="210">
        <f>ROUND(+SUMIF(BdV_2022!$L:$L,A124&amp;$AJ$3,BdV_2022!$E:$E),2)</f>
        <v>154719.95000000001</v>
      </c>
      <c r="AK124" s="192">
        <f t="shared" si="44"/>
        <v>154719.95000000001</v>
      </c>
      <c r="AL124" s="23"/>
      <c r="AM124" s="197">
        <v>154720</v>
      </c>
      <c r="AN124" s="198">
        <f>AM124-AK124</f>
        <v>4.9999999988358468E-2</v>
      </c>
      <c r="AO124" s="234"/>
    </row>
    <row r="125" spans="1:41" ht="11.25" x14ac:dyDescent="0.2">
      <c r="A125" s="41" t="s">
        <v>191</v>
      </c>
      <c r="B125" s="42" t="s">
        <v>37</v>
      </c>
      <c r="C125" s="147" t="s">
        <v>83</v>
      </c>
      <c r="D125" s="149">
        <f>+INDEX('SP ATT'!$A$1:$BK$135,MATCH($A125,'SP ATT'!$A:$A,0),MATCH(D$3,'SP ATT'!$3:$3,0))</f>
        <v>216769.36000000002</v>
      </c>
      <c r="E125" s="149">
        <f>+INDEX('SP ATT'!$A$1:$BK$135,MATCH($A125,'SP ATT'!$A:$A,0),MATCH(E$3,'SP ATT'!$3:$3,0))</f>
        <v>0</v>
      </c>
      <c r="F125" s="149">
        <f>+INDEX('SP ATT'!$A$1:$BK$135,MATCH($A125,'SP ATT'!$A:$A,0),MATCH(F$3,'SP ATT'!$3:$3,0))</f>
        <v>0</v>
      </c>
      <c r="G125" s="149">
        <f>+INDEX('SP ATT'!$A$1:$BK$135,MATCH($A125,'SP ATT'!$A:$A,0),MATCH(G$3,'SP ATT'!$3:$3,0))</f>
        <v>12355.28</v>
      </c>
      <c r="H125" s="149">
        <f>+INDEX('SP ATT'!$A$1:$BK$135,MATCH($A125,'SP ATT'!$A:$A,0),MATCH(H$3,'SP ATT'!$3:$3,0))</f>
        <v>0</v>
      </c>
      <c r="I125" s="149">
        <f>+INDEX('SP ATT'!$A$1:$BK$135,MATCH($A125,'SP ATT'!$A:$A,0),MATCH(I$3,'SP ATT'!$3:$3,0))</f>
        <v>0</v>
      </c>
      <c r="J125" s="149">
        <f>+INDEX('SP ATT'!$A$1:$BK$135,MATCH($A125,'SP ATT'!$A:$A,0),MATCH(J$3,'SP ATT'!$3:$3,0))</f>
        <v>0</v>
      </c>
      <c r="K125" s="149">
        <f>+INDEX('SP ATT'!$A$1:$BK$135,MATCH($A125,'SP ATT'!$A:$A,0),MATCH(K$3,'SP ATT'!$3:$3,0))</f>
        <v>0</v>
      </c>
      <c r="L125" s="149">
        <f>+INDEX('SP ATT'!$A$1:$BK$135,MATCH($A125,'SP ATT'!$A:$A,0),MATCH(L$3,'SP ATT'!$3:$3,0))</f>
        <v>0</v>
      </c>
      <c r="M125" s="149">
        <f>+INDEX('SP ATT'!$A$1:$BK$135,MATCH($A125,'SP ATT'!$A:$A,0),MATCH(M$3,'SP ATT'!$3:$3,0))</f>
        <v>0</v>
      </c>
      <c r="N125" s="149">
        <f>+INDEX('SP ATT'!$A$1:$BK$135,MATCH($A125,'SP ATT'!$A:$A,0),MATCH(N$3,'SP ATT'!$3:$3,0))</f>
        <v>0</v>
      </c>
      <c r="O125" s="149">
        <f>+INDEX('SP ATT'!$A$1:$BK$135,MATCH($A125,'SP ATT'!$A:$A,0),MATCH(O$3,'SP ATT'!$3:$3,0))</f>
        <v>0</v>
      </c>
      <c r="P125" s="149">
        <f>+INDEX('SP ATT'!$A$1:$BK$135,MATCH($A125,'SP ATT'!$A:$A,0),MATCH(P$3,'SP ATT'!$3:$3,0))</f>
        <v>0</v>
      </c>
      <c r="Q125" s="149">
        <f>+INDEX('SP ATT'!$A$1:$BK$135,MATCH($A125,'SP ATT'!$A:$A,0),MATCH(Q$3,'SP ATT'!$3:$3,0))</f>
        <v>0</v>
      </c>
      <c r="R125" s="149">
        <f>+INDEX('SP ATT'!$A$1:$BK$135,MATCH($A125,'SP ATT'!$A:$A,0),MATCH(R$3,'SP ATT'!$3:$3,0))</f>
        <v>0</v>
      </c>
      <c r="S125" s="109">
        <f>+SUM(D125:R125)</f>
        <v>229124.64</v>
      </c>
      <c r="T125" s="149">
        <f>+INDEX('SP SC'!$A$1:$P$134,MATCH($A125,'SP SC'!$A:$A,0),MATCH(T$3,'SP SC'!$3:$3,0))</f>
        <v>0</v>
      </c>
      <c r="U125" s="149">
        <f>+INDEX('SP SC'!$A$1:$P$134,MATCH($A125,'SP SC'!$A:$A,0),MATCH(U$3,'SP SC'!$3:$3,0))</f>
        <v>0</v>
      </c>
      <c r="V125" s="149">
        <f>+INDEX('SP SC'!$A$1:$P$134,MATCH($A125,'SP SC'!$A:$A,0),MATCH(V$3,'SP SC'!$3:$3,0))</f>
        <v>0</v>
      </c>
      <c r="W125" s="149">
        <f>+INDEX('SP SC'!$A$1:$P$134,MATCH($A125,'SP SC'!$A:$A,0),MATCH(W$3,'SP SC'!$3:$3,0))</f>
        <v>0</v>
      </c>
      <c r="X125" s="149">
        <f>+INDEX('SP SC'!$A$1:$P$134,MATCH($A125,'SP SC'!$A:$A,0),MATCH(X$3,'SP SC'!$3:$3,0))</f>
        <v>0</v>
      </c>
      <c r="Y125" s="149">
        <f>+INDEX('SP SC'!$A$1:$P$134,MATCH($A125,'SP SC'!$A:$A,0),MATCH(Y$3,'SP SC'!$3:$3,0))</f>
        <v>0</v>
      </c>
      <c r="Z125" s="149">
        <f>+INDEX('SP SC'!$A$1:$P$134,MATCH($A125,'SP SC'!$A:$A,0),MATCH(Z$3,'SP SC'!$3:$3,0))</f>
        <v>0</v>
      </c>
      <c r="AA125" s="149">
        <f>+INDEX('SP SC'!$A$1:$P$134,MATCH($A125,'SP SC'!$A:$A,0),MATCH(AA$3,'SP SC'!$3:$3,0))</f>
        <v>0</v>
      </c>
      <c r="AB125" s="149">
        <f>+INDEX('SP SC'!$A$1:$P$134,MATCH($A125,'SP SC'!$A:$A,0),MATCH(AB$3,'SP SC'!$3:$3,0))</f>
        <v>0</v>
      </c>
      <c r="AC125" s="149">
        <f>+INDEX('SP SC'!$A$1:$P$134,MATCH($A125,'SP SC'!$A:$A,0),MATCH(AC$3,'SP SC'!$3:$3,0))</f>
        <v>0</v>
      </c>
      <c r="AD125" s="149">
        <f>+INDEX('SP SC'!$A$1:$P$134,MATCH($A125,'SP SC'!$A:$A,0),MATCH(AD$3,'SP SC'!$3:$3,0))</f>
        <v>0</v>
      </c>
      <c r="AE125" s="109">
        <f>+SUM(T125:AD125)</f>
        <v>0</v>
      </c>
      <c r="AF125" s="149">
        <f>+INDEX('SP FOC'!$A$1:$P$134,MATCH($A125,'SP FOC'!$A:$A,0),MATCH(AF$3,'SP FOC'!$3:$3,0))</f>
        <v>0</v>
      </c>
      <c r="AG125" s="149">
        <f>+INDEX('SP FOC'!$A$1:$P$134,MATCH($A125,'SP FOC'!$A:$A,0),MATCH(AG$3,'SP FOC'!$3:$3,0))</f>
        <v>0</v>
      </c>
      <c r="AH125" s="149">
        <f>+INDEX('SP FOC'!$A$1:$P$134,MATCH($A125,'SP FOC'!$A:$A,0),MATCH(AH$3,'SP FOC'!$3:$3,0))</f>
        <v>0</v>
      </c>
      <c r="AI125" s="180">
        <f>+SUM(AF125:AH125)</f>
        <v>0</v>
      </c>
      <c r="AJ125" s="210">
        <f>ROUND(+SUMIF(BdV_2022!$L:$L,A125&amp;$AJ$3,BdV_2022!$E:$E),2)</f>
        <v>0</v>
      </c>
      <c r="AK125" s="192">
        <f t="shared" si="44"/>
        <v>229124.64</v>
      </c>
      <c r="AL125" s="23"/>
      <c r="AM125" s="197">
        <v>229125</v>
      </c>
      <c r="AN125" s="198">
        <f>AM125-AK125</f>
        <v>0.35999999998603016</v>
      </c>
      <c r="AO125" s="234"/>
    </row>
    <row r="126" spans="1:41" ht="11.25" x14ac:dyDescent="0.2">
      <c r="A126" s="41" t="s">
        <v>192</v>
      </c>
      <c r="B126" s="42" t="s">
        <v>38</v>
      </c>
      <c r="C126" s="147" t="s">
        <v>84</v>
      </c>
      <c r="D126" s="88">
        <f>+SUM(D127:D129)</f>
        <v>909120.56</v>
      </c>
      <c r="E126" s="88">
        <f t="shared" ref="E126:U126" si="77">+SUM(E127:E129)</f>
        <v>0</v>
      </c>
      <c r="F126" s="88">
        <f t="shared" si="77"/>
        <v>1884.24</v>
      </c>
      <c r="G126" s="88">
        <f t="shared" si="77"/>
        <v>82235.37</v>
      </c>
      <c r="H126" s="88">
        <f t="shared" si="77"/>
        <v>0</v>
      </c>
      <c r="I126" s="88">
        <f t="shared" si="77"/>
        <v>0</v>
      </c>
      <c r="J126" s="88">
        <f t="shared" si="77"/>
        <v>0</v>
      </c>
      <c r="K126" s="88">
        <f t="shared" si="77"/>
        <v>0</v>
      </c>
      <c r="L126" s="88">
        <f t="shared" si="77"/>
        <v>0</v>
      </c>
      <c r="M126" s="88">
        <f t="shared" si="77"/>
        <v>0</v>
      </c>
      <c r="N126" s="88">
        <f t="shared" si="77"/>
        <v>0</v>
      </c>
      <c r="O126" s="88">
        <f t="shared" si="77"/>
        <v>0</v>
      </c>
      <c r="P126" s="88">
        <f t="shared" si="77"/>
        <v>0</v>
      </c>
      <c r="Q126" s="88">
        <f t="shared" si="77"/>
        <v>0</v>
      </c>
      <c r="R126" s="88">
        <f t="shared" si="77"/>
        <v>0</v>
      </c>
      <c r="S126" s="109">
        <f>+SUM(D126:R126)</f>
        <v>993240.17</v>
      </c>
      <c r="T126" s="88">
        <f t="shared" si="77"/>
        <v>0</v>
      </c>
      <c r="U126" s="88">
        <f t="shared" si="77"/>
        <v>0</v>
      </c>
      <c r="V126" s="88">
        <f t="shared" ref="V126:AD126" si="78">+SUM(V127:V129)</f>
        <v>0</v>
      </c>
      <c r="W126" s="88">
        <f t="shared" si="78"/>
        <v>0</v>
      </c>
      <c r="X126" s="88">
        <f t="shared" si="78"/>
        <v>0</v>
      </c>
      <c r="Y126" s="88">
        <f t="shared" si="78"/>
        <v>0</v>
      </c>
      <c r="Z126" s="88">
        <f t="shared" si="78"/>
        <v>0</v>
      </c>
      <c r="AA126" s="88">
        <f t="shared" si="78"/>
        <v>245.96</v>
      </c>
      <c r="AB126" s="88">
        <f t="shared" si="78"/>
        <v>3763.54</v>
      </c>
      <c r="AC126" s="88">
        <f t="shared" si="78"/>
        <v>3424.69</v>
      </c>
      <c r="AD126" s="88">
        <f t="shared" si="78"/>
        <v>1809.57</v>
      </c>
      <c r="AE126" s="109">
        <f>+SUM(T126:AD126)</f>
        <v>9243.76</v>
      </c>
      <c r="AF126" s="88">
        <f>+SUM(AF127:AF129)</f>
        <v>0</v>
      </c>
      <c r="AG126" s="88">
        <f>+SUM(AG127:AG129)</f>
        <v>0</v>
      </c>
      <c r="AH126" s="88">
        <f>+SUM(AH127:AH129)</f>
        <v>398.67</v>
      </c>
      <c r="AI126" s="110">
        <f>+SUM(AF126:AH126)</f>
        <v>398.67</v>
      </c>
      <c r="AJ126" s="94">
        <f>SUM(AJ127:AJ129)</f>
        <v>4334.8900000000003</v>
      </c>
      <c r="AK126" s="192">
        <f t="shared" si="44"/>
        <v>1007217.4900000001</v>
      </c>
      <c r="AL126" s="23"/>
      <c r="AM126" s="197">
        <v>1007218</v>
      </c>
      <c r="AN126" s="198">
        <f>AM126-AK126</f>
        <v>0.5099999998928979</v>
      </c>
      <c r="AO126" s="234"/>
    </row>
    <row r="127" spans="1:41" ht="11.25" x14ac:dyDescent="0.2">
      <c r="A127" s="41" t="s">
        <v>331</v>
      </c>
      <c r="B127" s="42"/>
      <c r="C127" s="143" t="s">
        <v>292</v>
      </c>
      <c r="D127" s="149">
        <f>+INDEX('SP ATT'!$A$1:$BK$135,MATCH($A127,'SP ATT'!$A:$A,0),MATCH(D$3,'SP ATT'!$3:$3,0))</f>
        <v>0</v>
      </c>
      <c r="E127" s="149">
        <f>+INDEX('SP ATT'!$A$1:$BK$135,MATCH($A127,'SP ATT'!$A:$A,0),MATCH(E$3,'SP ATT'!$3:$3,0))</f>
        <v>0</v>
      </c>
      <c r="F127" s="149">
        <f>+INDEX('SP ATT'!$A$1:$BK$135,MATCH($A127,'SP ATT'!$A:$A,0),MATCH(F$3,'SP ATT'!$3:$3,0))</f>
        <v>0</v>
      </c>
      <c r="G127" s="149">
        <f>+INDEX('SP ATT'!$A$1:$BK$135,MATCH($A127,'SP ATT'!$A:$A,0),MATCH(G$3,'SP ATT'!$3:$3,0))</f>
        <v>0</v>
      </c>
      <c r="H127" s="149">
        <f>+INDEX('SP ATT'!$A$1:$BK$135,MATCH($A127,'SP ATT'!$A:$A,0),MATCH(H$3,'SP ATT'!$3:$3,0))</f>
        <v>0</v>
      </c>
      <c r="I127" s="149">
        <f>+INDEX('SP ATT'!$A$1:$BK$135,MATCH($A127,'SP ATT'!$A:$A,0),MATCH(I$3,'SP ATT'!$3:$3,0))</f>
        <v>0</v>
      </c>
      <c r="J127" s="149">
        <f>+INDEX('SP ATT'!$A$1:$BK$135,MATCH($A127,'SP ATT'!$A:$A,0),MATCH(J$3,'SP ATT'!$3:$3,0))</f>
        <v>0</v>
      </c>
      <c r="K127" s="149">
        <f>+INDEX('SP ATT'!$A$1:$BK$135,MATCH($A127,'SP ATT'!$A:$A,0),MATCH(K$3,'SP ATT'!$3:$3,0))</f>
        <v>0</v>
      </c>
      <c r="L127" s="149">
        <f>+INDEX('SP ATT'!$A$1:$BK$135,MATCH($A127,'SP ATT'!$A:$A,0),MATCH(L$3,'SP ATT'!$3:$3,0))</f>
        <v>0</v>
      </c>
      <c r="M127" s="149">
        <f>+INDEX('SP ATT'!$A$1:$BK$135,MATCH($A127,'SP ATT'!$A:$A,0),MATCH(M$3,'SP ATT'!$3:$3,0))</f>
        <v>0</v>
      </c>
      <c r="N127" s="149">
        <f>+INDEX('SP ATT'!$A$1:$BK$135,MATCH($A127,'SP ATT'!$A:$A,0),MATCH(N$3,'SP ATT'!$3:$3,0))</f>
        <v>0</v>
      </c>
      <c r="O127" s="149">
        <f>+INDEX('SP ATT'!$A$1:$BK$135,MATCH($A127,'SP ATT'!$A:$A,0),MATCH(O$3,'SP ATT'!$3:$3,0))</f>
        <v>0</v>
      </c>
      <c r="P127" s="149">
        <f>+INDEX('SP ATT'!$A$1:$BK$135,MATCH($A127,'SP ATT'!$A:$A,0),MATCH(P$3,'SP ATT'!$3:$3,0))</f>
        <v>0</v>
      </c>
      <c r="Q127" s="149">
        <f>+INDEX('SP ATT'!$A$1:$BK$135,MATCH($A127,'SP ATT'!$A:$A,0),MATCH(Q$3,'SP ATT'!$3:$3,0))</f>
        <v>0</v>
      </c>
      <c r="R127" s="149">
        <f>+INDEX('SP ATT'!$A$1:$BK$135,MATCH($A127,'SP ATT'!$A:$A,0),MATCH(R$3,'SP ATT'!$3:$3,0))</f>
        <v>0</v>
      </c>
      <c r="S127" s="109">
        <f>+SUM(D127:R127)</f>
        <v>0</v>
      </c>
      <c r="T127" s="149">
        <f>+INDEX('SP SC'!$A$1:$P$134,MATCH($A127,'SP SC'!$A:$A,0),MATCH(T$3,'SP SC'!$3:$3,0))</f>
        <v>0</v>
      </c>
      <c r="U127" s="149">
        <f>+INDEX('SP SC'!$A$1:$P$134,MATCH($A127,'SP SC'!$A:$A,0),MATCH(U$3,'SP SC'!$3:$3,0))</f>
        <v>0</v>
      </c>
      <c r="V127" s="149">
        <f>+INDEX('SP SC'!$A$1:$P$134,MATCH($A127,'SP SC'!$A:$A,0),MATCH(V$3,'SP SC'!$3:$3,0))</f>
        <v>0</v>
      </c>
      <c r="W127" s="149">
        <f>+INDEX('SP SC'!$A$1:$P$134,MATCH($A127,'SP SC'!$A:$A,0),MATCH(W$3,'SP SC'!$3:$3,0))</f>
        <v>0</v>
      </c>
      <c r="X127" s="149">
        <f>+INDEX('SP SC'!$A$1:$P$134,MATCH($A127,'SP SC'!$A:$A,0),MATCH(X$3,'SP SC'!$3:$3,0))</f>
        <v>0</v>
      </c>
      <c r="Y127" s="149">
        <f>+INDEX('SP SC'!$A$1:$P$134,MATCH($A127,'SP SC'!$A:$A,0),MATCH(Y$3,'SP SC'!$3:$3,0))</f>
        <v>0</v>
      </c>
      <c r="Z127" s="149">
        <f>+INDEX('SP SC'!$A$1:$P$134,MATCH($A127,'SP SC'!$A:$A,0),MATCH(Z$3,'SP SC'!$3:$3,0))</f>
        <v>0</v>
      </c>
      <c r="AA127" s="149">
        <f>+INDEX('SP SC'!$A$1:$P$134,MATCH($A127,'SP SC'!$A:$A,0),MATCH(AA$3,'SP SC'!$3:$3,0))</f>
        <v>0</v>
      </c>
      <c r="AB127" s="149">
        <f>+INDEX('SP SC'!$A$1:$P$134,MATCH($A127,'SP SC'!$A:$A,0),MATCH(AB$3,'SP SC'!$3:$3,0))</f>
        <v>0</v>
      </c>
      <c r="AC127" s="149">
        <f>+INDEX('SP SC'!$A$1:$P$134,MATCH($A127,'SP SC'!$A:$A,0),MATCH(AC$3,'SP SC'!$3:$3,0))</f>
        <v>0</v>
      </c>
      <c r="AD127" s="149">
        <f>+INDEX('SP SC'!$A$1:$P$134,MATCH($A127,'SP SC'!$A:$A,0),MATCH(AD$3,'SP SC'!$3:$3,0))</f>
        <v>0</v>
      </c>
      <c r="AE127" s="109">
        <f>+SUM(T127:AD127)</f>
        <v>0</v>
      </c>
      <c r="AF127" s="149">
        <f>+INDEX('SP FOC'!$A$1:$P$134,MATCH($A127,'SP FOC'!$A:$A,0),MATCH(AF$3,'SP FOC'!$3:$3,0))</f>
        <v>0</v>
      </c>
      <c r="AG127" s="149">
        <f>+INDEX('SP FOC'!$A$1:$P$134,MATCH($A127,'SP FOC'!$A:$A,0),MATCH(AG$3,'SP FOC'!$3:$3,0))</f>
        <v>0</v>
      </c>
      <c r="AH127" s="149">
        <f>+INDEX('SP FOC'!$A$1:$P$134,MATCH($A127,'SP FOC'!$A:$A,0),MATCH(AH$3,'SP FOC'!$3:$3,0))</f>
        <v>0</v>
      </c>
      <c r="AI127" s="180">
        <f>+SUM(AF127:AH127)</f>
        <v>0</v>
      </c>
      <c r="AJ127" s="92"/>
      <c r="AK127" s="192">
        <f t="shared" si="44"/>
        <v>0</v>
      </c>
      <c r="AL127" s="23"/>
      <c r="AO127" s="234"/>
    </row>
    <row r="128" spans="1:41" ht="11.25" x14ac:dyDescent="0.2">
      <c r="A128" s="41" t="s">
        <v>225</v>
      </c>
      <c r="B128" s="42"/>
      <c r="C128" s="143" t="s">
        <v>329</v>
      </c>
      <c r="D128" s="149">
        <f>+INDEX('SP ATT'!$A$1:$BK$135,MATCH($A128,'SP ATT'!$A:$A,0),MATCH(D$3,'SP ATT'!$3:$3,0))</f>
        <v>909120.56</v>
      </c>
      <c r="E128" s="149">
        <f>+INDEX('SP ATT'!$A$1:$BK$135,MATCH($A128,'SP ATT'!$A:$A,0),MATCH(E$3,'SP ATT'!$3:$3,0))</f>
        <v>0</v>
      </c>
      <c r="F128" s="149">
        <f>+INDEX('SP ATT'!$A$1:$BK$135,MATCH($A128,'SP ATT'!$A:$A,0),MATCH(F$3,'SP ATT'!$3:$3,0))</f>
        <v>1884.24</v>
      </c>
      <c r="G128" s="149">
        <f>+INDEX('SP ATT'!$A$1:$BK$135,MATCH($A128,'SP ATT'!$A:$A,0),MATCH(G$3,'SP ATT'!$3:$3,0))</f>
        <v>82235.37</v>
      </c>
      <c r="H128" s="149">
        <f>+INDEX('SP ATT'!$A$1:$BK$135,MATCH($A128,'SP ATT'!$A:$A,0),MATCH(H$3,'SP ATT'!$3:$3,0))</f>
        <v>0</v>
      </c>
      <c r="I128" s="149">
        <f>+INDEX('SP ATT'!$A$1:$BK$135,MATCH($A128,'SP ATT'!$A:$A,0),MATCH(I$3,'SP ATT'!$3:$3,0))</f>
        <v>0</v>
      </c>
      <c r="J128" s="149">
        <f>+INDEX('SP ATT'!$A$1:$BK$135,MATCH($A128,'SP ATT'!$A:$A,0),MATCH(J$3,'SP ATT'!$3:$3,0))</f>
        <v>0</v>
      </c>
      <c r="K128" s="149">
        <f>+INDEX('SP ATT'!$A$1:$BK$135,MATCH($A128,'SP ATT'!$A:$A,0),MATCH(K$3,'SP ATT'!$3:$3,0))</f>
        <v>0</v>
      </c>
      <c r="L128" s="149">
        <f>+INDEX('SP ATT'!$A$1:$BK$135,MATCH($A128,'SP ATT'!$A:$A,0),MATCH(L$3,'SP ATT'!$3:$3,0))</f>
        <v>0</v>
      </c>
      <c r="M128" s="149">
        <f>+INDEX('SP ATT'!$A$1:$BK$135,MATCH($A128,'SP ATT'!$A:$A,0),MATCH(M$3,'SP ATT'!$3:$3,0))</f>
        <v>0</v>
      </c>
      <c r="N128" s="149">
        <f>+INDEX('SP ATT'!$A$1:$BK$135,MATCH($A128,'SP ATT'!$A:$A,0),MATCH(N$3,'SP ATT'!$3:$3,0))</f>
        <v>0</v>
      </c>
      <c r="O128" s="149">
        <f>+INDEX('SP ATT'!$A$1:$BK$135,MATCH($A128,'SP ATT'!$A:$A,0),MATCH(O$3,'SP ATT'!$3:$3,0))</f>
        <v>0</v>
      </c>
      <c r="P128" s="149">
        <f>+INDEX('SP ATT'!$A$1:$BK$135,MATCH($A128,'SP ATT'!$A:$A,0),MATCH(P$3,'SP ATT'!$3:$3,0))</f>
        <v>0</v>
      </c>
      <c r="Q128" s="149">
        <f>+INDEX('SP ATT'!$A$1:$BK$135,MATCH($A128,'SP ATT'!$A:$A,0),MATCH(Q$3,'SP ATT'!$3:$3,0))</f>
        <v>0</v>
      </c>
      <c r="R128" s="149">
        <f>+INDEX('SP ATT'!$A$1:$BK$135,MATCH($A128,'SP ATT'!$A:$A,0),MATCH(R$3,'SP ATT'!$3:$3,0))</f>
        <v>0</v>
      </c>
      <c r="S128" s="109">
        <f>+SUM(D128:R128)</f>
        <v>993240.17</v>
      </c>
      <c r="T128" s="149">
        <f>+INDEX('SP SC'!$A$1:$P$134,MATCH($A128,'SP SC'!$A:$A,0),MATCH(T$3,'SP SC'!$3:$3,0))</f>
        <v>0</v>
      </c>
      <c r="U128" s="149">
        <f>+INDEX('SP SC'!$A$1:$P$134,MATCH($A128,'SP SC'!$A:$A,0),MATCH(U$3,'SP SC'!$3:$3,0))</f>
        <v>0</v>
      </c>
      <c r="V128" s="149">
        <f>+INDEX('SP SC'!$A$1:$P$134,MATCH($A128,'SP SC'!$A:$A,0),MATCH(V$3,'SP SC'!$3:$3,0))</f>
        <v>0</v>
      </c>
      <c r="W128" s="149">
        <f>+INDEX('SP SC'!$A$1:$P$134,MATCH($A128,'SP SC'!$A:$A,0),MATCH(W$3,'SP SC'!$3:$3,0))</f>
        <v>0</v>
      </c>
      <c r="X128" s="149">
        <f>+INDEX('SP SC'!$A$1:$P$134,MATCH($A128,'SP SC'!$A:$A,0),MATCH(X$3,'SP SC'!$3:$3,0))</f>
        <v>0</v>
      </c>
      <c r="Y128" s="149">
        <f>+INDEX('SP SC'!$A$1:$P$134,MATCH($A128,'SP SC'!$A:$A,0),MATCH(Y$3,'SP SC'!$3:$3,0))</f>
        <v>0</v>
      </c>
      <c r="Z128" s="149">
        <f>+INDEX('SP SC'!$A$1:$P$134,MATCH($A128,'SP SC'!$A:$A,0),MATCH(Z$3,'SP SC'!$3:$3,0))</f>
        <v>0</v>
      </c>
      <c r="AA128" s="149">
        <f>+INDEX('SP SC'!$A$1:$P$134,MATCH($A128,'SP SC'!$A:$A,0),MATCH(AA$3,'SP SC'!$3:$3,0))</f>
        <v>245.96</v>
      </c>
      <c r="AB128" s="149">
        <f>+INDEX('SP SC'!$A$1:$P$134,MATCH($A128,'SP SC'!$A:$A,0),MATCH(AB$3,'SP SC'!$3:$3,0))</f>
        <v>3763.54</v>
      </c>
      <c r="AC128" s="149">
        <f>+INDEX('SP SC'!$A$1:$P$134,MATCH($A128,'SP SC'!$A:$A,0),MATCH(AC$3,'SP SC'!$3:$3,0))</f>
        <v>3424.69</v>
      </c>
      <c r="AD128" s="149">
        <f>+INDEX('SP SC'!$A$1:$P$134,MATCH($A128,'SP SC'!$A:$A,0),MATCH(AD$3,'SP SC'!$3:$3,0))</f>
        <v>1809.57</v>
      </c>
      <c r="AE128" s="109">
        <f>+SUM(T128:AD128)</f>
        <v>9243.76</v>
      </c>
      <c r="AF128" s="149">
        <f>+INDEX('SP FOC'!$A$1:$P$134,MATCH($A128,'SP FOC'!$A:$A,0),MATCH(AF$3,'SP FOC'!$3:$3,0))</f>
        <v>0</v>
      </c>
      <c r="AG128" s="149">
        <f>+INDEX('SP FOC'!$A$1:$P$134,MATCH($A128,'SP FOC'!$A:$A,0),MATCH(AG$3,'SP FOC'!$3:$3,0))</f>
        <v>0</v>
      </c>
      <c r="AH128" s="149">
        <f>+INDEX('SP FOC'!$A$1:$P$134,MATCH($A128,'SP FOC'!$A:$A,0),MATCH(AH$3,'SP FOC'!$3:$3,0))</f>
        <v>398.67</v>
      </c>
      <c r="AI128" s="180">
        <f>+SUM(AF128:AH128)</f>
        <v>398.67</v>
      </c>
      <c r="AJ128" s="92"/>
      <c r="AK128" s="192">
        <f t="shared" si="44"/>
        <v>1002882.6000000001</v>
      </c>
      <c r="AL128" s="23"/>
      <c r="AO128" s="234"/>
    </row>
    <row r="129" spans="1:41" ht="11.25" x14ac:dyDescent="0.2">
      <c r="A129" s="41" t="s">
        <v>226</v>
      </c>
      <c r="B129" s="42"/>
      <c r="C129" s="143" t="s">
        <v>330</v>
      </c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106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106"/>
      <c r="AF129" s="89"/>
      <c r="AG129" s="89"/>
      <c r="AH129" s="89"/>
      <c r="AI129" s="107"/>
      <c r="AJ129" s="210">
        <f>ROUND(+SUMIF(BdV_2022!$L:$L,A129&amp;$AJ$3,BdV_2022!$E:$E),2)</f>
        <v>4334.8900000000003</v>
      </c>
      <c r="AK129" s="192">
        <f t="shared" si="44"/>
        <v>4334.8900000000003</v>
      </c>
      <c r="AL129" s="23"/>
      <c r="AO129" s="234"/>
    </row>
    <row r="130" spans="1:41" ht="11.25" x14ac:dyDescent="0.2">
      <c r="A130" s="41" t="s">
        <v>389</v>
      </c>
      <c r="B130" s="53" t="s">
        <v>39</v>
      </c>
      <c r="C130" s="122" t="s">
        <v>259</v>
      </c>
      <c r="D130" s="111">
        <f>+D131</f>
        <v>1201653.76</v>
      </c>
      <c r="E130" s="111">
        <f t="shared" ref="E130:U130" si="79">+E131</f>
        <v>0</v>
      </c>
      <c r="F130" s="111">
        <f t="shared" si="79"/>
        <v>0</v>
      </c>
      <c r="G130" s="111">
        <f t="shared" si="79"/>
        <v>0</v>
      </c>
      <c r="H130" s="111">
        <f t="shared" si="79"/>
        <v>0</v>
      </c>
      <c r="I130" s="111">
        <f t="shared" si="79"/>
        <v>0</v>
      </c>
      <c r="J130" s="111">
        <f t="shared" si="79"/>
        <v>0</v>
      </c>
      <c r="K130" s="111">
        <f t="shared" si="79"/>
        <v>0</v>
      </c>
      <c r="L130" s="111">
        <f t="shared" si="79"/>
        <v>0</v>
      </c>
      <c r="M130" s="111">
        <f t="shared" si="79"/>
        <v>0</v>
      </c>
      <c r="N130" s="111">
        <f t="shared" si="79"/>
        <v>0</v>
      </c>
      <c r="O130" s="111">
        <f t="shared" si="79"/>
        <v>0</v>
      </c>
      <c r="P130" s="111">
        <f t="shared" si="79"/>
        <v>0</v>
      </c>
      <c r="Q130" s="111">
        <f t="shared" si="79"/>
        <v>0</v>
      </c>
      <c r="R130" s="111">
        <f t="shared" si="79"/>
        <v>0</v>
      </c>
      <c r="S130" s="109">
        <f>+SUM(D130:R130)</f>
        <v>1201653.76</v>
      </c>
      <c r="T130" s="111">
        <f t="shared" si="79"/>
        <v>0</v>
      </c>
      <c r="U130" s="111">
        <f t="shared" si="79"/>
        <v>0</v>
      </c>
      <c r="V130" s="111">
        <f t="shared" ref="V130:AD130" si="80">+V131</f>
        <v>0</v>
      </c>
      <c r="W130" s="111">
        <f t="shared" si="80"/>
        <v>0</v>
      </c>
      <c r="X130" s="111">
        <f t="shared" si="80"/>
        <v>0</v>
      </c>
      <c r="Y130" s="111">
        <f t="shared" si="80"/>
        <v>0</v>
      </c>
      <c r="Z130" s="111">
        <f t="shared" si="80"/>
        <v>0</v>
      </c>
      <c r="AA130" s="111">
        <f t="shared" si="80"/>
        <v>0</v>
      </c>
      <c r="AB130" s="111">
        <f t="shared" si="80"/>
        <v>0</v>
      </c>
      <c r="AC130" s="111">
        <f t="shared" si="80"/>
        <v>0</v>
      </c>
      <c r="AD130" s="111">
        <f t="shared" si="80"/>
        <v>0</v>
      </c>
      <c r="AE130" s="109">
        <f>+SUM(T130:AD130)</f>
        <v>0</v>
      </c>
      <c r="AF130" s="111">
        <f>+AF131</f>
        <v>0</v>
      </c>
      <c r="AG130" s="111">
        <f>+AG131</f>
        <v>0</v>
      </c>
      <c r="AH130" s="111">
        <f>+AH131</f>
        <v>0</v>
      </c>
      <c r="AI130" s="110">
        <f>+SUM(AF130:AH130)</f>
        <v>0</v>
      </c>
      <c r="AJ130" s="129">
        <f>+AJ131</f>
        <v>0</v>
      </c>
      <c r="AK130" s="192">
        <f t="shared" si="44"/>
        <v>1201653.76</v>
      </c>
      <c r="AL130" s="23"/>
      <c r="AM130" s="197">
        <v>1201654</v>
      </c>
      <c r="AN130" s="198">
        <f>AM130-AK130</f>
        <v>0.23999999999068677</v>
      </c>
      <c r="AO130" s="234"/>
    </row>
    <row r="131" spans="1:41" ht="11.25" x14ac:dyDescent="0.2">
      <c r="A131" s="41"/>
      <c r="B131" s="42"/>
      <c r="C131" s="122" t="s">
        <v>332</v>
      </c>
      <c r="D131" s="88">
        <f>+SUM(D132:D133)</f>
        <v>1201653.76</v>
      </c>
      <c r="E131" s="88">
        <f t="shared" ref="E131:U131" si="81">+SUM(E132:E133)</f>
        <v>0</v>
      </c>
      <c r="F131" s="88">
        <f t="shared" si="81"/>
        <v>0</v>
      </c>
      <c r="G131" s="88">
        <f t="shared" si="81"/>
        <v>0</v>
      </c>
      <c r="H131" s="88">
        <f t="shared" si="81"/>
        <v>0</v>
      </c>
      <c r="I131" s="88">
        <f t="shared" si="81"/>
        <v>0</v>
      </c>
      <c r="J131" s="88">
        <f t="shared" si="81"/>
        <v>0</v>
      </c>
      <c r="K131" s="88">
        <f t="shared" si="81"/>
        <v>0</v>
      </c>
      <c r="L131" s="88">
        <f t="shared" si="81"/>
        <v>0</v>
      </c>
      <c r="M131" s="88">
        <f t="shared" si="81"/>
        <v>0</v>
      </c>
      <c r="N131" s="88">
        <f t="shared" si="81"/>
        <v>0</v>
      </c>
      <c r="O131" s="88">
        <f t="shared" si="81"/>
        <v>0</v>
      </c>
      <c r="P131" s="88">
        <f t="shared" si="81"/>
        <v>0</v>
      </c>
      <c r="Q131" s="88">
        <f t="shared" si="81"/>
        <v>0</v>
      </c>
      <c r="R131" s="88">
        <f t="shared" si="81"/>
        <v>0</v>
      </c>
      <c r="S131" s="109">
        <f>+SUM(D131:R131)</f>
        <v>1201653.76</v>
      </c>
      <c r="T131" s="88">
        <f t="shared" si="81"/>
        <v>0</v>
      </c>
      <c r="U131" s="88">
        <f t="shared" si="81"/>
        <v>0</v>
      </c>
      <c r="V131" s="88">
        <f t="shared" ref="V131:AD131" si="82">+SUM(V132:V133)</f>
        <v>0</v>
      </c>
      <c r="W131" s="88">
        <f t="shared" si="82"/>
        <v>0</v>
      </c>
      <c r="X131" s="88">
        <f t="shared" si="82"/>
        <v>0</v>
      </c>
      <c r="Y131" s="88">
        <f t="shared" si="82"/>
        <v>0</v>
      </c>
      <c r="Z131" s="88">
        <f t="shared" si="82"/>
        <v>0</v>
      </c>
      <c r="AA131" s="88">
        <f t="shared" si="82"/>
        <v>0</v>
      </c>
      <c r="AB131" s="88">
        <f t="shared" si="82"/>
        <v>0</v>
      </c>
      <c r="AC131" s="88">
        <f t="shared" si="82"/>
        <v>0</v>
      </c>
      <c r="AD131" s="88">
        <f t="shared" si="82"/>
        <v>0</v>
      </c>
      <c r="AE131" s="109">
        <f>+SUM(T131:AD131)</f>
        <v>0</v>
      </c>
      <c r="AF131" s="88">
        <f>+SUM(AF132:AF133)</f>
        <v>0</v>
      </c>
      <c r="AG131" s="88">
        <f>+SUM(AG132:AG133)</f>
        <v>0</v>
      </c>
      <c r="AH131" s="88">
        <f>+SUM(AH132:AH133)</f>
        <v>0</v>
      </c>
      <c r="AI131" s="110">
        <f>+SUM(AF131:AH131)</f>
        <v>0</v>
      </c>
      <c r="AJ131" s="94">
        <f>+SUM(AJ132:AJ133)</f>
        <v>0</v>
      </c>
      <c r="AK131" s="192">
        <f t="shared" si="44"/>
        <v>1201653.76</v>
      </c>
      <c r="AL131" s="23"/>
      <c r="AO131" s="234"/>
    </row>
    <row r="132" spans="1:41" ht="11.25" x14ac:dyDescent="0.2">
      <c r="A132" s="41" t="s">
        <v>193</v>
      </c>
      <c r="B132" s="42"/>
      <c r="C132" s="143" t="s">
        <v>329</v>
      </c>
      <c r="D132" s="149">
        <f>+INDEX('SP ATT'!$A$1:$BK$135,MATCH($A132,'SP ATT'!$A:$A,0),MATCH(D$3,'SP ATT'!$3:$3,0))</f>
        <v>1201653.76</v>
      </c>
      <c r="E132" s="149">
        <f>+INDEX('SP ATT'!$A$1:$BK$135,MATCH($A132,'SP ATT'!$A:$A,0),MATCH(E$3,'SP ATT'!$3:$3,0))</f>
        <v>0</v>
      </c>
      <c r="F132" s="149">
        <f>+INDEX('SP ATT'!$A$1:$BK$135,MATCH($A132,'SP ATT'!$A:$A,0),MATCH(F$3,'SP ATT'!$3:$3,0))</f>
        <v>0</v>
      </c>
      <c r="G132" s="149">
        <f>+INDEX('SP ATT'!$A$1:$BK$135,MATCH($A132,'SP ATT'!$A:$A,0),MATCH(G$3,'SP ATT'!$3:$3,0))</f>
        <v>0</v>
      </c>
      <c r="H132" s="149">
        <f>+INDEX('SP ATT'!$A$1:$BK$135,MATCH($A132,'SP ATT'!$A:$A,0),MATCH(H$3,'SP ATT'!$3:$3,0))</f>
        <v>0</v>
      </c>
      <c r="I132" s="149">
        <f>+INDEX('SP ATT'!$A$1:$BK$135,MATCH($A132,'SP ATT'!$A:$A,0),MATCH(I$3,'SP ATT'!$3:$3,0))</f>
        <v>0</v>
      </c>
      <c r="J132" s="149">
        <f>+INDEX('SP ATT'!$A$1:$BK$135,MATCH($A132,'SP ATT'!$A:$A,0),MATCH(J$3,'SP ATT'!$3:$3,0))</f>
        <v>0</v>
      </c>
      <c r="K132" s="149">
        <f>+INDEX('SP ATT'!$A$1:$BK$135,MATCH($A132,'SP ATT'!$A:$A,0),MATCH(K$3,'SP ATT'!$3:$3,0))</f>
        <v>0</v>
      </c>
      <c r="L132" s="149">
        <f>+INDEX('SP ATT'!$A$1:$BK$135,MATCH($A132,'SP ATT'!$A:$A,0),MATCH(L$3,'SP ATT'!$3:$3,0))</f>
        <v>0</v>
      </c>
      <c r="M132" s="149">
        <f>+INDEX('SP ATT'!$A$1:$BK$135,MATCH($A132,'SP ATT'!$A:$A,0),MATCH(M$3,'SP ATT'!$3:$3,0))</f>
        <v>0</v>
      </c>
      <c r="N132" s="149">
        <f>+INDEX('SP ATT'!$A$1:$BK$135,MATCH($A132,'SP ATT'!$A:$A,0),MATCH(N$3,'SP ATT'!$3:$3,0))</f>
        <v>0</v>
      </c>
      <c r="O132" s="149">
        <f>+INDEX('SP ATT'!$A$1:$BK$135,MATCH($A132,'SP ATT'!$A:$A,0),MATCH(O$3,'SP ATT'!$3:$3,0))</f>
        <v>0</v>
      </c>
      <c r="P132" s="149">
        <f>+INDEX('SP ATT'!$A$1:$BK$135,MATCH($A132,'SP ATT'!$A:$A,0),MATCH(P$3,'SP ATT'!$3:$3,0))</f>
        <v>0</v>
      </c>
      <c r="Q132" s="149">
        <f>+INDEX('SP ATT'!$A$1:$BK$135,MATCH($A132,'SP ATT'!$A:$A,0),MATCH(Q$3,'SP ATT'!$3:$3,0))</f>
        <v>0</v>
      </c>
      <c r="R132" s="149">
        <f>+INDEX('SP ATT'!$A$1:$BK$135,MATCH($A132,'SP ATT'!$A:$A,0),MATCH(R$3,'SP ATT'!$3:$3,0))</f>
        <v>0</v>
      </c>
      <c r="S132" s="109">
        <f>+SUM(D132:R132)</f>
        <v>1201653.76</v>
      </c>
      <c r="T132" s="149">
        <f>+INDEX('SP SC'!$A$1:$P$134,MATCH($A132,'SP SC'!$A:$A,0),MATCH(T$3,'SP SC'!$3:$3,0))</f>
        <v>0</v>
      </c>
      <c r="U132" s="149">
        <f>+INDEX('SP SC'!$A$1:$P$134,MATCH($A132,'SP SC'!$A:$A,0),MATCH(U$3,'SP SC'!$3:$3,0))</f>
        <v>0</v>
      </c>
      <c r="V132" s="149">
        <f>+INDEX('SP SC'!$A$1:$P$134,MATCH($A132,'SP SC'!$A:$A,0),MATCH(V$3,'SP SC'!$3:$3,0))</f>
        <v>0</v>
      </c>
      <c r="W132" s="149">
        <f>+INDEX('SP SC'!$A$1:$P$134,MATCH($A132,'SP SC'!$A:$A,0),MATCH(W$3,'SP SC'!$3:$3,0))</f>
        <v>0</v>
      </c>
      <c r="X132" s="149">
        <f>+INDEX('SP SC'!$A$1:$P$134,MATCH($A132,'SP SC'!$A:$A,0),MATCH(X$3,'SP SC'!$3:$3,0))</f>
        <v>0</v>
      </c>
      <c r="Y132" s="149">
        <f>+INDEX('SP SC'!$A$1:$P$134,MATCH($A132,'SP SC'!$A:$A,0),MATCH(Y$3,'SP SC'!$3:$3,0))</f>
        <v>0</v>
      </c>
      <c r="Z132" s="149">
        <f>+INDEX('SP SC'!$A$1:$P$134,MATCH($A132,'SP SC'!$A:$A,0),MATCH(Z$3,'SP SC'!$3:$3,0))</f>
        <v>0</v>
      </c>
      <c r="AA132" s="149">
        <f>+INDEX('SP SC'!$A$1:$P$134,MATCH($A132,'SP SC'!$A:$A,0),MATCH(AA$3,'SP SC'!$3:$3,0))</f>
        <v>0</v>
      </c>
      <c r="AB132" s="149">
        <f>+INDEX('SP SC'!$A$1:$P$134,MATCH($A132,'SP SC'!$A:$A,0),MATCH(AB$3,'SP SC'!$3:$3,0))</f>
        <v>0</v>
      </c>
      <c r="AC132" s="149">
        <f>+INDEX('SP SC'!$A$1:$P$134,MATCH($A132,'SP SC'!$A:$A,0),MATCH(AC$3,'SP SC'!$3:$3,0))</f>
        <v>0</v>
      </c>
      <c r="AD132" s="149">
        <f>+INDEX('SP SC'!$A$1:$P$134,MATCH($A132,'SP SC'!$A:$A,0),MATCH(AD$3,'SP SC'!$3:$3,0))</f>
        <v>0</v>
      </c>
      <c r="AE132" s="109">
        <f>+SUM(T132:AD132)</f>
        <v>0</v>
      </c>
      <c r="AF132" s="149">
        <f>+INDEX('SP FOC'!$A$1:$P$134,MATCH($A132,'SP FOC'!$A:$A,0),MATCH(AF$3,'SP FOC'!$3:$3,0))</f>
        <v>0</v>
      </c>
      <c r="AG132" s="149">
        <f>+INDEX('SP FOC'!$A$1:$P$134,MATCH($A132,'SP FOC'!$A:$A,0),MATCH(AG$3,'SP FOC'!$3:$3,0))</f>
        <v>0</v>
      </c>
      <c r="AH132" s="149">
        <f>+INDEX('SP FOC'!$A$1:$P$134,MATCH($A132,'SP FOC'!$A:$A,0),MATCH(AH$3,'SP FOC'!$3:$3,0))</f>
        <v>0</v>
      </c>
      <c r="AI132" s="180">
        <f>+SUM(AF132:AH132)</f>
        <v>0</v>
      </c>
      <c r="AJ132" s="92"/>
      <c r="AK132" s="192">
        <f t="shared" si="44"/>
        <v>1201653.76</v>
      </c>
      <c r="AL132" s="23"/>
      <c r="AO132" s="234"/>
    </row>
    <row r="133" spans="1:41" ht="11.25" x14ac:dyDescent="0.2">
      <c r="A133" s="41" t="s">
        <v>194</v>
      </c>
      <c r="B133" s="42"/>
      <c r="C133" s="143" t="s">
        <v>330</v>
      </c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115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115"/>
      <c r="AF133" s="89"/>
      <c r="AG133" s="89"/>
      <c r="AH133" s="89"/>
      <c r="AI133" s="116"/>
      <c r="AJ133" s="210">
        <f>ROUND(+SUMIF(BdV_2022!$L:$L,A133&amp;$AJ$3,BdV_2022!$E:$E),2)</f>
        <v>0</v>
      </c>
      <c r="AK133" s="192">
        <f t="shared" si="44"/>
        <v>0</v>
      </c>
      <c r="AL133" s="23"/>
      <c r="AO133" s="234"/>
    </row>
    <row r="134" spans="1:41" s="5" customFormat="1" ht="12" thickBot="1" x14ac:dyDescent="0.25">
      <c r="A134" s="63"/>
      <c r="B134" s="71"/>
      <c r="C134" s="148" t="s">
        <v>25</v>
      </c>
      <c r="D134" s="118">
        <f>+D78+D89+D102+D103+D130</f>
        <v>8612366.2000000011</v>
      </c>
      <c r="E134" s="118">
        <f t="shared" ref="E134:R134" si="83">+E78+E89+E102+E103+E130</f>
        <v>400000</v>
      </c>
      <c r="F134" s="118">
        <f t="shared" si="83"/>
        <v>413232.06</v>
      </c>
      <c r="G134" s="118">
        <f t="shared" si="83"/>
        <v>3261763.83</v>
      </c>
      <c r="H134" s="118">
        <f t="shared" si="83"/>
        <v>0</v>
      </c>
      <c r="I134" s="118">
        <f t="shared" si="83"/>
        <v>0</v>
      </c>
      <c r="J134" s="118">
        <f t="shared" si="83"/>
        <v>0</v>
      </c>
      <c r="K134" s="118">
        <f t="shared" si="83"/>
        <v>0</v>
      </c>
      <c r="L134" s="118">
        <f t="shared" si="83"/>
        <v>0</v>
      </c>
      <c r="M134" s="118">
        <f t="shared" si="83"/>
        <v>0</v>
      </c>
      <c r="N134" s="118">
        <f t="shared" si="83"/>
        <v>0</v>
      </c>
      <c r="O134" s="118">
        <f t="shared" si="83"/>
        <v>0</v>
      </c>
      <c r="P134" s="118">
        <f t="shared" si="83"/>
        <v>0</v>
      </c>
      <c r="Q134" s="118">
        <f t="shared" si="83"/>
        <v>0</v>
      </c>
      <c r="R134" s="118">
        <f t="shared" si="83"/>
        <v>0</v>
      </c>
      <c r="S134" s="119">
        <f>+SUM(D134:R134)</f>
        <v>12687362.090000002</v>
      </c>
      <c r="T134" s="118">
        <f>+T78+T89+T102+T103+T130</f>
        <v>0</v>
      </c>
      <c r="U134" s="118">
        <f>+U78+U89+U102+U103+U130</f>
        <v>0</v>
      </c>
      <c r="V134" s="118">
        <f t="shared" ref="V134:AD134" si="84">+V78+V89+V102+V103+V130</f>
        <v>0</v>
      </c>
      <c r="W134" s="118">
        <f t="shared" si="84"/>
        <v>0</v>
      </c>
      <c r="X134" s="118">
        <f t="shared" si="84"/>
        <v>0</v>
      </c>
      <c r="Y134" s="118">
        <f t="shared" si="84"/>
        <v>0</v>
      </c>
      <c r="Z134" s="118">
        <f t="shared" si="84"/>
        <v>0</v>
      </c>
      <c r="AA134" s="118">
        <f t="shared" si="84"/>
        <v>1727.27</v>
      </c>
      <c r="AB134" s="118">
        <f t="shared" si="84"/>
        <v>26429.41</v>
      </c>
      <c r="AC134" s="118">
        <f t="shared" si="84"/>
        <v>24049.859999999997</v>
      </c>
      <c r="AD134" s="118">
        <f t="shared" si="84"/>
        <v>12707.67</v>
      </c>
      <c r="AE134" s="119">
        <f>+SUM(T134:AD134)</f>
        <v>64914.209999999992</v>
      </c>
      <c r="AF134" s="118">
        <f>+AF78+AF89+AF102+AF103+AF130</f>
        <v>0</v>
      </c>
      <c r="AG134" s="118">
        <f>+AG78+AG89+AG102+AG103+AG130</f>
        <v>0</v>
      </c>
      <c r="AH134" s="118">
        <f>+AH78+AH89+AH102+AH103+AH130</f>
        <v>2799.64</v>
      </c>
      <c r="AI134" s="120">
        <f>+SUM(AF134:AH134)</f>
        <v>2799.64</v>
      </c>
      <c r="AJ134" s="130">
        <f>+AJ78+AJ89+AJ102+AJ103+AJ130</f>
        <v>3581350.9</v>
      </c>
      <c r="AK134" s="193">
        <f t="shared" si="44"/>
        <v>16336426.840000004</v>
      </c>
      <c r="AL134" s="93"/>
      <c r="AM134" s="197">
        <v>16336427</v>
      </c>
      <c r="AN134" s="198">
        <f>AM134-AK134</f>
        <v>0.15999999642372131</v>
      </c>
      <c r="AO134" s="234"/>
    </row>
  </sheetData>
  <mergeCells count="1">
    <mergeCell ref="B5:C5"/>
  </mergeCells>
  <phoneticPr fontId="0" type="noConversion"/>
  <printOptions horizontalCentered="1"/>
  <pageMargins left="0.70866141732283472" right="0.70866141732283472" top="0.39370078740157483" bottom="0.39370078740157483" header="0.31496062992125984" footer="0.31496062992125984"/>
  <pageSetup paperSize="9" scale="51" fitToWidth="2" fitToHeight="2" orientation="landscape" r:id="rId1"/>
  <headerFooter alignWithMargins="0">
    <oddFooter>&amp;CPagina &amp;P di &amp;N&amp;R&amp;F - &amp;A</oddFooter>
  </headerFooter>
  <rowBreaks count="1" manualBreakCount="1">
    <brk id="75" min="3" max="36" man="1"/>
  </rowBreaks>
  <colBreaks count="1" manualBreakCount="1">
    <brk id="19" min="5" max="1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K135"/>
  <sheetViews>
    <sheetView showGridLines="0" zoomScaleNormal="100" zoomScaleSheetLayoutView="50" workbookViewId="0">
      <pane xSplit="3" ySplit="6" topLeftCell="D117" activePane="bottomRight" state="frozen"/>
      <selection pane="topRight" activeCell="D1" sqref="D1"/>
      <selection pane="bottomLeft" activeCell="A7" sqref="A7"/>
      <selection pane="bottomRight" activeCell="A72" sqref="A72"/>
    </sheetView>
  </sheetViews>
  <sheetFormatPr defaultColWidth="9.140625" defaultRowHeight="10.5" outlineLevelRow="1" x14ac:dyDescent="0.2"/>
  <cols>
    <col min="1" max="1" width="11.5703125" style="8" bestFit="1" customWidth="1"/>
    <col min="2" max="2" width="10" style="1" customWidth="1"/>
    <col min="3" max="3" width="52.42578125" style="7" customWidth="1"/>
    <col min="4" max="4" width="1.5703125" style="1" customWidth="1"/>
    <col min="5" max="6" width="10.7109375" style="1" customWidth="1"/>
    <col min="7" max="7" width="10.7109375" style="5" customWidth="1"/>
    <col min="8" max="8" width="1.5703125" style="1" customWidth="1"/>
    <col min="9" max="10" width="10.7109375" style="1" customWidth="1"/>
    <col min="11" max="11" width="10.7109375" style="5" customWidth="1"/>
    <col min="12" max="12" width="1.5703125" style="1" customWidth="1"/>
    <col min="13" max="14" width="10.7109375" style="1" customWidth="1"/>
    <col min="15" max="15" width="10.7109375" style="5" customWidth="1"/>
    <col min="16" max="16" width="1.5703125" style="1" customWidth="1"/>
    <col min="17" max="18" width="10.7109375" style="1" customWidth="1"/>
    <col min="19" max="19" width="10.7109375" style="5" customWidth="1"/>
    <col min="20" max="20" width="1.5703125" style="1" customWidth="1"/>
    <col min="21" max="22" width="10.7109375" style="1" hidden="1" customWidth="1"/>
    <col min="23" max="23" width="10.7109375" style="5" hidden="1" customWidth="1"/>
    <col min="24" max="24" width="1.5703125" style="1" hidden="1" customWidth="1"/>
    <col min="25" max="26" width="10.7109375" style="1" hidden="1" customWidth="1"/>
    <col min="27" max="27" width="10.7109375" style="5" hidden="1" customWidth="1"/>
    <col min="28" max="28" width="1.5703125" style="1" hidden="1" customWidth="1"/>
    <col min="29" max="30" width="10.7109375" style="1" hidden="1" customWidth="1"/>
    <col min="31" max="31" width="10.7109375" style="5" hidden="1" customWidth="1"/>
    <col min="32" max="32" width="1.5703125" style="1" hidden="1" customWidth="1"/>
    <col min="33" max="34" width="10.7109375" style="1" hidden="1" customWidth="1"/>
    <col min="35" max="35" width="10.7109375" style="5" hidden="1" customWidth="1"/>
    <col min="36" max="36" width="1.5703125" style="1" hidden="1" customWidth="1"/>
    <col min="37" max="38" width="10.7109375" style="1" hidden="1" customWidth="1"/>
    <col min="39" max="39" width="10.7109375" style="5" hidden="1" customWidth="1"/>
    <col min="40" max="40" width="1.5703125" style="1" hidden="1" customWidth="1"/>
    <col min="41" max="42" width="10.7109375" style="1" hidden="1" customWidth="1"/>
    <col min="43" max="43" width="10.7109375" style="5" hidden="1" customWidth="1"/>
    <col min="44" max="44" width="1.5703125" style="1" hidden="1" customWidth="1"/>
    <col min="45" max="46" width="10.7109375" style="1" hidden="1" customWidth="1"/>
    <col min="47" max="47" width="10.7109375" style="5" hidden="1" customWidth="1"/>
    <col min="48" max="48" width="1.5703125" style="1" hidden="1" customWidth="1"/>
    <col min="49" max="50" width="10.7109375" style="1" hidden="1" customWidth="1"/>
    <col min="51" max="51" width="10.7109375" style="5" hidden="1" customWidth="1"/>
    <col min="52" max="52" width="1.5703125" style="1" hidden="1" customWidth="1"/>
    <col min="53" max="54" width="10.7109375" style="1" hidden="1" customWidth="1"/>
    <col min="55" max="55" width="10.7109375" style="5" hidden="1" customWidth="1"/>
    <col min="56" max="56" width="1.5703125" style="1" hidden="1" customWidth="1"/>
    <col min="57" max="58" width="10.7109375" style="1" hidden="1" customWidth="1"/>
    <col min="59" max="59" width="10.7109375" style="5" hidden="1" customWidth="1"/>
    <col min="60" max="60" width="1.5703125" style="1" hidden="1" customWidth="1"/>
    <col min="61" max="62" width="10.7109375" style="1" hidden="1" customWidth="1"/>
    <col min="63" max="63" width="10.7109375" style="5" hidden="1" customWidth="1"/>
    <col min="64" max="16384" width="9.140625" style="1"/>
  </cols>
  <sheetData>
    <row r="1" spans="1:63" x14ac:dyDescent="0.2">
      <c r="B1" s="5" t="s">
        <v>334</v>
      </c>
      <c r="C1" s="11"/>
      <c r="E1" s="11"/>
      <c r="F1" s="11"/>
      <c r="G1" s="12"/>
      <c r="I1" s="11"/>
      <c r="J1" s="11"/>
      <c r="K1" s="12"/>
      <c r="M1" s="11"/>
      <c r="N1" s="11"/>
      <c r="O1" s="12"/>
      <c r="Q1" s="11"/>
      <c r="R1" s="11"/>
      <c r="S1" s="12"/>
      <c r="U1" s="11"/>
      <c r="V1" s="11"/>
      <c r="W1" s="12"/>
      <c r="Y1" s="11"/>
      <c r="Z1" s="11"/>
      <c r="AA1" s="12"/>
      <c r="AC1" s="11"/>
      <c r="AD1" s="11"/>
      <c r="AE1" s="12"/>
      <c r="AG1" s="11"/>
      <c r="AH1" s="11"/>
      <c r="AI1" s="12"/>
      <c r="AK1" s="11"/>
      <c r="AL1" s="11"/>
      <c r="AM1" s="12"/>
      <c r="AO1" s="11"/>
      <c r="AP1" s="11"/>
      <c r="AQ1" s="12"/>
      <c r="AS1" s="11"/>
      <c r="AT1" s="11"/>
      <c r="AU1" s="12"/>
      <c r="AW1" s="11"/>
      <c r="AX1" s="11"/>
      <c r="AY1" s="12"/>
      <c r="BA1" s="11"/>
      <c r="BB1" s="11"/>
      <c r="BC1" s="12"/>
      <c r="BE1" s="11"/>
      <c r="BF1" s="11"/>
      <c r="BG1" s="12"/>
      <c r="BI1" s="11"/>
      <c r="BJ1" s="11"/>
      <c r="BK1" s="12"/>
    </row>
    <row r="2" spans="1:63" ht="11.25" customHeight="1" thickBot="1" x14ac:dyDescent="0.25">
      <c r="B2" s="2"/>
      <c r="C2" s="5"/>
    </row>
    <row r="3" spans="1:63" hidden="1" outlineLevel="1" x14ac:dyDescent="0.2">
      <c r="C3" s="3" t="s">
        <v>197</v>
      </c>
      <c r="E3" s="40" t="str">
        <f>+Attività!$C$4</f>
        <v>ATT01Pro</v>
      </c>
      <c r="F3" s="40" t="str">
        <f>+Attività!$E$4</f>
        <v>ATT01Mer</v>
      </c>
      <c r="G3" s="131" t="str">
        <f>+Attività!$A$4</f>
        <v>ATT01</v>
      </c>
      <c r="I3" s="40" t="str">
        <f>+Attività!$C$5</f>
        <v>ATT02Pro</v>
      </c>
      <c r="J3" s="40" t="str">
        <f>+Attività!$E$5</f>
        <v>ATT02Mer</v>
      </c>
      <c r="K3" s="131" t="str">
        <f>+Attività!$A$5</f>
        <v>ATT02</v>
      </c>
      <c r="M3" s="40" t="str">
        <f>+Attività!$C$6</f>
        <v>ATT03Pro</v>
      </c>
      <c r="N3" s="40" t="str">
        <f>+Attività!$E$6</f>
        <v>ATT03Mer</v>
      </c>
      <c r="O3" s="131" t="str">
        <f>+Attività!$A$6</f>
        <v>ATT03</v>
      </c>
      <c r="Q3" s="40" t="str">
        <f>+Attività!$C$7</f>
        <v>ATT04Pro</v>
      </c>
      <c r="R3" s="40" t="str">
        <f>+Attività!$E$7</f>
        <v>ATT04Mer</v>
      </c>
      <c r="S3" s="131" t="str">
        <f>+Attività!$A$7</f>
        <v>ATT04</v>
      </c>
      <c r="U3" s="40" t="str">
        <f>+Attività!$C$8</f>
        <v>ATT05Pro</v>
      </c>
      <c r="V3" s="40" t="str">
        <f>+Attività!$E$8</f>
        <v>ATT05Mer</v>
      </c>
      <c r="W3" s="131" t="str">
        <f>+Attività!$A$8</f>
        <v>ATT05</v>
      </c>
      <c r="Y3" s="40" t="str">
        <f>+Attività!$C$9</f>
        <v>ATT06Pro</v>
      </c>
      <c r="Z3" s="40" t="str">
        <f>+Attività!$E$9</f>
        <v>ATT06Mer</v>
      </c>
      <c r="AA3" s="131" t="str">
        <f>+Attività!$A$9</f>
        <v>ATT06</v>
      </c>
      <c r="AC3" s="40" t="str">
        <f>+Attività!$C$10</f>
        <v>ATT07Pro</v>
      </c>
      <c r="AD3" s="40" t="str">
        <f>+Attività!$E$10</f>
        <v>ATT07Mer</v>
      </c>
      <c r="AE3" s="131" t="str">
        <f>+Attività!$A$10</f>
        <v>ATT07</v>
      </c>
      <c r="AG3" s="40" t="str">
        <f>+Attività!$C$11</f>
        <v>ATT08Pro</v>
      </c>
      <c r="AH3" s="40" t="str">
        <f>+Attività!$E$11</f>
        <v>ATT08Mer</v>
      </c>
      <c r="AI3" s="131" t="str">
        <f>+Attività!$A$11</f>
        <v>ATT08</v>
      </c>
      <c r="AK3" s="40" t="str">
        <f>+Attività!$C$12</f>
        <v>ATT09Pro</v>
      </c>
      <c r="AL3" s="40" t="str">
        <f>+Attività!$E$12</f>
        <v>ATT09Mer</v>
      </c>
      <c r="AM3" s="131" t="str">
        <f>+Attività!$A$12</f>
        <v>ATT09</v>
      </c>
      <c r="AO3" s="40" t="str">
        <f>+Attività!$C$13</f>
        <v>ATT10Pro</v>
      </c>
      <c r="AP3" s="40" t="str">
        <f>+Attività!$E$13</f>
        <v>ATT10Mer</v>
      </c>
      <c r="AQ3" s="131" t="str">
        <f>+Attività!$A$13</f>
        <v>ATT10</v>
      </c>
      <c r="AS3" s="40" t="str">
        <f>+Attività!$C$14</f>
        <v>ATT11Pro</v>
      </c>
      <c r="AT3" s="40" t="str">
        <f>+Attività!$E$14</f>
        <v>ATT11Mer</v>
      </c>
      <c r="AU3" s="131" t="str">
        <f>+Attività!$A$14</f>
        <v>ATT11</v>
      </c>
      <c r="AW3" s="40" t="str">
        <f>+Attività!$C$15</f>
        <v>ATT12Pro</v>
      </c>
      <c r="AX3" s="40" t="str">
        <f>+Attività!$E$15</f>
        <v>ATT12Mer</v>
      </c>
      <c r="AY3" s="131" t="str">
        <f>+Attività!$A$15</f>
        <v>ATT12</v>
      </c>
      <c r="BA3" s="40" t="str">
        <f>+Attività!$C$16</f>
        <v>ATT13Pro</v>
      </c>
      <c r="BB3" s="40" t="str">
        <f>+Attività!$E$16</f>
        <v>ATT13Mer</v>
      </c>
      <c r="BC3" s="131" t="str">
        <f>+Attività!$A$16</f>
        <v>ATT13</v>
      </c>
      <c r="BE3" s="40" t="str">
        <f>+Attività!$C$17</f>
        <v>ATT14Pro</v>
      </c>
      <c r="BF3" s="40" t="str">
        <f>+Attività!$E$17</f>
        <v>ATT14Mer</v>
      </c>
      <c r="BG3" s="131" t="str">
        <f>+Attività!$A$17</f>
        <v>ATT14</v>
      </c>
      <c r="BI3" s="40" t="str">
        <f>+Attività!$C$18</f>
        <v>ATT15Pro</v>
      </c>
      <c r="BJ3" s="40" t="str">
        <f>+Attività!$E$18</f>
        <v>ATT15Mer</v>
      </c>
      <c r="BK3" s="131" t="str">
        <f>+Attività!$A$18</f>
        <v>ATT15</v>
      </c>
    </row>
    <row r="4" spans="1:63" ht="11.25" hidden="1" outlineLevel="1" thickBot="1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</row>
    <row r="5" spans="1:63" ht="24.75" customHeight="1" collapsed="1" thickBot="1" x14ac:dyDescent="0.25">
      <c r="B5" s="258" t="s">
        <v>3</v>
      </c>
      <c r="C5" s="259"/>
      <c r="E5" s="123" t="str">
        <f>+Attività!$B$4</f>
        <v>Impianto trattamento rifiuti Castelceriolo</v>
      </c>
      <c r="F5" s="123"/>
      <c r="G5" s="124"/>
      <c r="I5" s="123" t="str">
        <f>+Attività!$B$5</f>
        <v>Gestione post-morten discarica esaurita Castelceriolo</v>
      </c>
      <c r="J5" s="123"/>
      <c r="K5" s="124"/>
      <c r="M5" s="123" t="str">
        <f>+Attività!$B$6</f>
        <v>Gestione discarica esaurita Mugarone</v>
      </c>
      <c r="N5" s="123"/>
      <c r="O5" s="124"/>
      <c r="Q5" s="123" t="str">
        <f>+Attività!$B$7</f>
        <v>Gestione conferimenti discarica di Solero</v>
      </c>
      <c r="R5" s="123"/>
      <c r="S5" s="124"/>
      <c r="U5" s="123" t="str">
        <f>+Attività!$B$8</f>
        <v>Attività 5</v>
      </c>
      <c r="V5" s="123"/>
      <c r="W5" s="124"/>
      <c r="Y5" s="123" t="str">
        <f>+Attività!$B$9</f>
        <v>Attività 6</v>
      </c>
      <c r="Z5" s="123"/>
      <c r="AA5" s="124"/>
      <c r="AC5" s="123" t="str">
        <f>+Attività!$B$10</f>
        <v>Attività 7</v>
      </c>
      <c r="AD5" s="123"/>
      <c r="AE5" s="124"/>
      <c r="AG5" s="123" t="str">
        <f>+Attività!$B$11</f>
        <v>Attività 8</v>
      </c>
      <c r="AH5" s="123"/>
      <c r="AI5" s="124"/>
      <c r="AK5" s="123" t="str">
        <f>+Attività!$B$12</f>
        <v>Attività 9</v>
      </c>
      <c r="AL5" s="123"/>
      <c r="AM5" s="124"/>
      <c r="AO5" s="123" t="str">
        <f>+Attività!$B$13</f>
        <v>Attività 10</v>
      </c>
      <c r="AP5" s="123"/>
      <c r="AQ5" s="124"/>
      <c r="AS5" s="123" t="str">
        <f>+Attività!$B$14</f>
        <v>Attività 11</v>
      </c>
      <c r="AT5" s="123"/>
      <c r="AU5" s="124"/>
      <c r="AW5" s="123" t="str">
        <f>+Attività!$B$15</f>
        <v>Attività 12</v>
      </c>
      <c r="AX5" s="123"/>
      <c r="AY5" s="124"/>
      <c r="BA5" s="123" t="str">
        <f>+Attività!$B$16</f>
        <v>Attività 13</v>
      </c>
      <c r="BB5" s="123"/>
      <c r="BC5" s="124"/>
      <c r="BE5" s="123" t="str">
        <f>+Attività!$B$17</f>
        <v>Attività 14</v>
      </c>
      <c r="BF5" s="123"/>
      <c r="BG5" s="124"/>
      <c r="BI5" s="123" t="str">
        <f>+Attività!$B$18</f>
        <v>Attività 15</v>
      </c>
      <c r="BJ5" s="123"/>
      <c r="BK5" s="124"/>
    </row>
    <row r="6" spans="1:63" ht="11.25" thickBot="1" x14ac:dyDescent="0.25">
      <c r="B6" s="72"/>
      <c r="C6" s="73"/>
      <c r="E6" s="45" t="s">
        <v>307</v>
      </c>
      <c r="F6" s="45" t="s">
        <v>308</v>
      </c>
      <c r="G6" s="50" t="s">
        <v>335</v>
      </c>
      <c r="I6" s="45" t="str">
        <f>+E6</f>
        <v>Protetta</v>
      </c>
      <c r="J6" s="45" t="str">
        <f>+F6</f>
        <v>Mercato</v>
      </c>
      <c r="K6" s="127" t="str">
        <f>+G6</f>
        <v>Totale</v>
      </c>
      <c r="M6" s="45" t="str">
        <f>+I6</f>
        <v>Protetta</v>
      </c>
      <c r="N6" s="45" t="str">
        <f>+J6</f>
        <v>Mercato</v>
      </c>
      <c r="O6" s="127" t="str">
        <f>+K6</f>
        <v>Totale</v>
      </c>
      <c r="Q6" s="45" t="str">
        <f>+M6</f>
        <v>Protetta</v>
      </c>
      <c r="R6" s="45" t="str">
        <f>+N6</f>
        <v>Mercato</v>
      </c>
      <c r="S6" s="127" t="str">
        <f>+O6</f>
        <v>Totale</v>
      </c>
      <c r="U6" s="45" t="str">
        <f>+Q6</f>
        <v>Protetta</v>
      </c>
      <c r="V6" s="45" t="str">
        <f>+R6</f>
        <v>Mercato</v>
      </c>
      <c r="W6" s="127" t="str">
        <f>+S6</f>
        <v>Totale</v>
      </c>
      <c r="Y6" s="45" t="str">
        <f>+U6</f>
        <v>Protetta</v>
      </c>
      <c r="Z6" s="45" t="str">
        <f>+V6</f>
        <v>Mercato</v>
      </c>
      <c r="AA6" s="127" t="str">
        <f>+W6</f>
        <v>Totale</v>
      </c>
      <c r="AC6" s="45" t="str">
        <f>+Y6</f>
        <v>Protetta</v>
      </c>
      <c r="AD6" s="45" t="str">
        <f>+Z6</f>
        <v>Mercato</v>
      </c>
      <c r="AE6" s="127" t="str">
        <f>+AA6</f>
        <v>Totale</v>
      </c>
      <c r="AG6" s="45" t="str">
        <f>+AC6</f>
        <v>Protetta</v>
      </c>
      <c r="AH6" s="45" t="str">
        <f>+AD6</f>
        <v>Mercato</v>
      </c>
      <c r="AI6" s="127" t="str">
        <f>+AE6</f>
        <v>Totale</v>
      </c>
      <c r="AK6" s="45" t="str">
        <f>+AG6</f>
        <v>Protetta</v>
      </c>
      <c r="AL6" s="45" t="str">
        <f>+AH6</f>
        <v>Mercato</v>
      </c>
      <c r="AM6" s="127" t="str">
        <f>+AI6</f>
        <v>Totale</v>
      </c>
      <c r="AO6" s="45" t="str">
        <f>+AK6</f>
        <v>Protetta</v>
      </c>
      <c r="AP6" s="45" t="str">
        <f>+AL6</f>
        <v>Mercato</v>
      </c>
      <c r="AQ6" s="127" t="str">
        <f>+AM6</f>
        <v>Totale</v>
      </c>
      <c r="AS6" s="45" t="str">
        <f>+AO6</f>
        <v>Protetta</v>
      </c>
      <c r="AT6" s="45" t="str">
        <f>+AP6</f>
        <v>Mercato</v>
      </c>
      <c r="AU6" s="127" t="str">
        <f>+AQ6</f>
        <v>Totale</v>
      </c>
      <c r="AW6" s="45" t="str">
        <f>+AS6</f>
        <v>Protetta</v>
      </c>
      <c r="AX6" s="45" t="str">
        <f>+AT6</f>
        <v>Mercato</v>
      </c>
      <c r="AY6" s="127" t="str">
        <f>+AU6</f>
        <v>Totale</v>
      </c>
      <c r="BA6" s="45" t="str">
        <f>+AW6</f>
        <v>Protetta</v>
      </c>
      <c r="BB6" s="45" t="str">
        <f>+AX6</f>
        <v>Mercato</v>
      </c>
      <c r="BC6" s="127" t="str">
        <f>+AY6</f>
        <v>Totale</v>
      </c>
      <c r="BE6" s="45" t="str">
        <f>+BA6</f>
        <v>Protetta</v>
      </c>
      <c r="BF6" s="45" t="str">
        <f>+BB6</f>
        <v>Mercato</v>
      </c>
      <c r="BG6" s="127" t="str">
        <f>+BC6</f>
        <v>Totale</v>
      </c>
      <c r="BI6" s="45" t="str">
        <f>+BE6</f>
        <v>Protetta</v>
      </c>
      <c r="BJ6" s="45" t="str">
        <f>+BF6</f>
        <v>Mercato</v>
      </c>
      <c r="BK6" s="127" t="str">
        <f>+BG6</f>
        <v>Totale</v>
      </c>
    </row>
    <row r="7" spans="1:63" x14ac:dyDescent="0.2">
      <c r="B7" s="27"/>
      <c r="C7" s="31" t="s">
        <v>4</v>
      </c>
      <c r="E7" s="13"/>
      <c r="F7" s="13"/>
      <c r="G7" s="14"/>
      <c r="I7" s="13"/>
      <c r="J7" s="13"/>
      <c r="K7" s="14"/>
      <c r="M7" s="13"/>
      <c r="N7" s="13"/>
      <c r="O7" s="14"/>
      <c r="Q7" s="13"/>
      <c r="R7" s="13"/>
      <c r="S7" s="14"/>
      <c r="U7" s="13"/>
      <c r="V7" s="13"/>
      <c r="W7" s="14"/>
      <c r="Y7" s="13"/>
      <c r="Z7" s="13"/>
      <c r="AA7" s="14"/>
      <c r="AC7" s="13"/>
      <c r="AD7" s="13"/>
      <c r="AE7" s="14"/>
      <c r="AG7" s="13"/>
      <c r="AH7" s="13"/>
      <c r="AI7" s="14"/>
      <c r="AK7" s="13"/>
      <c r="AL7" s="13"/>
      <c r="AM7" s="14"/>
      <c r="AO7" s="13"/>
      <c r="AP7" s="13"/>
      <c r="AQ7" s="14"/>
      <c r="AS7" s="13"/>
      <c r="AT7" s="13"/>
      <c r="AU7" s="14"/>
      <c r="AW7" s="13"/>
      <c r="AX7" s="13"/>
      <c r="AY7" s="14"/>
      <c r="BA7" s="13"/>
      <c r="BB7" s="13"/>
      <c r="BC7" s="14"/>
      <c r="BE7" s="13"/>
      <c r="BF7" s="13"/>
      <c r="BG7" s="14"/>
      <c r="BI7" s="13"/>
      <c r="BJ7" s="13"/>
      <c r="BK7" s="14"/>
    </row>
    <row r="8" spans="1:63" ht="21" x14ac:dyDescent="0.2">
      <c r="A8" s="8" t="s">
        <v>108</v>
      </c>
      <c r="B8" s="28" t="s">
        <v>6</v>
      </c>
      <c r="C8" s="32" t="s">
        <v>85</v>
      </c>
      <c r="E8" s="4"/>
      <c r="F8" s="4"/>
      <c r="G8" s="44"/>
      <c r="I8" s="4"/>
      <c r="J8" s="4"/>
      <c r="K8" s="44"/>
      <c r="M8" s="4"/>
      <c r="N8" s="4"/>
      <c r="O8" s="44"/>
      <c r="Q8" s="4"/>
      <c r="R8" s="4"/>
      <c r="S8" s="44"/>
      <c r="U8" s="4"/>
      <c r="V8" s="4"/>
      <c r="W8" s="44"/>
      <c r="Y8" s="4"/>
      <c r="Z8" s="4"/>
      <c r="AA8" s="44"/>
      <c r="AC8" s="4"/>
      <c r="AD8" s="4"/>
      <c r="AE8" s="44"/>
      <c r="AG8" s="4"/>
      <c r="AH8" s="4"/>
      <c r="AI8" s="44"/>
      <c r="AK8" s="4"/>
      <c r="AL8" s="4"/>
      <c r="AM8" s="44"/>
      <c r="AO8" s="4"/>
      <c r="AP8" s="4"/>
      <c r="AQ8" s="44"/>
      <c r="AS8" s="4"/>
      <c r="AT8" s="4"/>
      <c r="AU8" s="44"/>
      <c r="AW8" s="4"/>
      <c r="AX8" s="4"/>
      <c r="AY8" s="44"/>
      <c r="BA8" s="4"/>
      <c r="BB8" s="4"/>
      <c r="BC8" s="44"/>
      <c r="BE8" s="4"/>
      <c r="BF8" s="4"/>
      <c r="BG8" s="44"/>
      <c r="BI8" s="4"/>
      <c r="BJ8" s="4"/>
      <c r="BK8" s="44"/>
    </row>
    <row r="9" spans="1:63" ht="21" x14ac:dyDescent="0.2">
      <c r="A9" s="8" t="s">
        <v>110</v>
      </c>
      <c r="B9" s="28" t="s">
        <v>7</v>
      </c>
      <c r="C9" s="33" t="s">
        <v>86</v>
      </c>
      <c r="E9" s="83">
        <f>+E10+E21+E29</f>
        <v>0</v>
      </c>
      <c r="F9" s="83">
        <f>+F10+F21+F29</f>
        <v>7492734.6499999994</v>
      </c>
      <c r="G9" s="86">
        <f>+G10+G21+G29</f>
        <v>7492734.6499999994</v>
      </c>
      <c r="I9" s="83">
        <f>+I10+I21+I29</f>
        <v>0</v>
      </c>
      <c r="J9" s="83">
        <f>+J10+J21+J29</f>
        <v>0</v>
      </c>
      <c r="K9" s="86">
        <f>+K10+K21+K29</f>
        <v>0</v>
      </c>
      <c r="M9" s="83">
        <f>+M10+M21+M29</f>
        <v>0</v>
      </c>
      <c r="N9" s="83">
        <f>+N10+N21+N29</f>
        <v>23582.6</v>
      </c>
      <c r="O9" s="86">
        <f>+O10+O21+O29</f>
        <v>23582.6</v>
      </c>
      <c r="Q9" s="83">
        <f>+Q10+Q21+Q29</f>
        <v>0</v>
      </c>
      <c r="R9" s="83">
        <f>+R10+R21+R29</f>
        <v>1739057.02</v>
      </c>
      <c r="S9" s="86">
        <f>+S10+S21+S29</f>
        <v>1739057.02</v>
      </c>
      <c r="U9" s="83">
        <f>+U10+U21+U29</f>
        <v>0</v>
      </c>
      <c r="V9" s="83">
        <f>+V10+V21+V29</f>
        <v>0</v>
      </c>
      <c r="W9" s="86">
        <f>+W10+W21+W29</f>
        <v>0</v>
      </c>
      <c r="Y9" s="83">
        <f>+Y10+Y21+Y29</f>
        <v>0</v>
      </c>
      <c r="Z9" s="83">
        <f>+Z10+Z21+Z29</f>
        <v>0</v>
      </c>
      <c r="AA9" s="86">
        <f>+AA10+AA21+AA29</f>
        <v>0</v>
      </c>
      <c r="AC9" s="83">
        <f>+AC10+AC21+AC29</f>
        <v>0</v>
      </c>
      <c r="AD9" s="83">
        <f>+AD10+AD21+AD29</f>
        <v>0</v>
      </c>
      <c r="AE9" s="86">
        <f>+AE10+AE21+AE29</f>
        <v>0</v>
      </c>
      <c r="AG9" s="83">
        <f>+AG10+AG21+AG29</f>
        <v>0</v>
      </c>
      <c r="AH9" s="83">
        <f>+AH10+AH21+AH29</f>
        <v>0</v>
      </c>
      <c r="AI9" s="86">
        <f>+AI10+AI21+AI29</f>
        <v>0</v>
      </c>
      <c r="AK9" s="83">
        <f>+AK10+AK21+AK29</f>
        <v>0</v>
      </c>
      <c r="AL9" s="83">
        <f>+AL10+AL21+AL29</f>
        <v>0</v>
      </c>
      <c r="AM9" s="86">
        <f>+AM10+AM21+AM29</f>
        <v>0</v>
      </c>
      <c r="AO9" s="83">
        <f>+AO10+AO21+AO29</f>
        <v>0</v>
      </c>
      <c r="AP9" s="83">
        <f>+AP10+AP21+AP29</f>
        <v>0</v>
      </c>
      <c r="AQ9" s="86">
        <f>+AQ10+AQ21+AQ29</f>
        <v>0</v>
      </c>
      <c r="AS9" s="83">
        <f>+AS10+AS21+AS29</f>
        <v>0</v>
      </c>
      <c r="AT9" s="83">
        <f>+AT10+AT21+AT29</f>
        <v>0</v>
      </c>
      <c r="AU9" s="86">
        <f>+AU10+AU21+AU29</f>
        <v>0</v>
      </c>
      <c r="AW9" s="83">
        <f>+AW10+AW21+AW29</f>
        <v>0</v>
      </c>
      <c r="AX9" s="83">
        <f>+AX10+AX21+AX29</f>
        <v>0</v>
      </c>
      <c r="AY9" s="86">
        <f>+AY10+AY21+AY29</f>
        <v>0</v>
      </c>
      <c r="BA9" s="83">
        <f>+BA10+BA21+BA29</f>
        <v>0</v>
      </c>
      <c r="BB9" s="83">
        <f>+BB10+BB21+BB29</f>
        <v>0</v>
      </c>
      <c r="BC9" s="86">
        <f>+BC10+BC21+BC29</f>
        <v>0</v>
      </c>
      <c r="BE9" s="83">
        <f>+BE10+BE21+BE29</f>
        <v>0</v>
      </c>
      <c r="BF9" s="83">
        <f>+BF10+BF21+BF29</f>
        <v>0</v>
      </c>
      <c r="BG9" s="86">
        <f>+BG10+BG21+BG29</f>
        <v>0</v>
      </c>
      <c r="BI9" s="83">
        <f>+BI10+BI21+BI29</f>
        <v>0</v>
      </c>
      <c r="BJ9" s="83">
        <f>+BJ10+BJ21+BJ29</f>
        <v>0</v>
      </c>
      <c r="BK9" s="86">
        <f>+BK10+BK21+BK29</f>
        <v>0</v>
      </c>
    </row>
    <row r="10" spans="1:63" x14ac:dyDescent="0.2">
      <c r="A10" s="8" t="s">
        <v>111</v>
      </c>
      <c r="B10" s="29" t="s">
        <v>23</v>
      </c>
      <c r="C10" s="33" t="s">
        <v>87</v>
      </c>
      <c r="E10" s="83">
        <f>+SUM(E11:E17)</f>
        <v>0</v>
      </c>
      <c r="F10" s="83">
        <f>+SUM(F11:F17)</f>
        <v>61707.43</v>
      </c>
      <c r="G10" s="86">
        <f>+SUM(G11:G17)</f>
        <v>61707.43</v>
      </c>
      <c r="I10" s="83">
        <f>+SUM(I11:I17)</f>
        <v>0</v>
      </c>
      <c r="J10" s="83">
        <f>+SUM(J11:J17)</f>
        <v>0</v>
      </c>
      <c r="K10" s="86">
        <f>+SUM(K11:K17)</f>
        <v>0</v>
      </c>
      <c r="M10" s="83">
        <f>+SUM(M11:M17)</f>
        <v>0</v>
      </c>
      <c r="N10" s="83">
        <f>+SUM(N11:N17)</f>
        <v>0</v>
      </c>
      <c r="O10" s="86">
        <f>+SUM(O11:O17)</f>
        <v>0</v>
      </c>
      <c r="Q10" s="83">
        <f>+SUM(Q11:Q17)</f>
        <v>0</v>
      </c>
      <c r="R10" s="83">
        <f>+SUM(R11:R17)</f>
        <v>0</v>
      </c>
      <c r="S10" s="86">
        <f>+SUM(S11:S17)</f>
        <v>0</v>
      </c>
      <c r="U10" s="83">
        <f>+SUM(U11:U17)</f>
        <v>0</v>
      </c>
      <c r="V10" s="83">
        <f>+SUM(V11:V17)</f>
        <v>0</v>
      </c>
      <c r="W10" s="86">
        <f>+SUM(W11:W17)</f>
        <v>0</v>
      </c>
      <c r="Y10" s="83">
        <f>+SUM(Y11:Y17)</f>
        <v>0</v>
      </c>
      <c r="Z10" s="83">
        <f>+SUM(Z11:Z17)</f>
        <v>0</v>
      </c>
      <c r="AA10" s="86">
        <f>+SUM(AA11:AA17)</f>
        <v>0</v>
      </c>
      <c r="AC10" s="83">
        <f>+SUM(AC11:AC17)</f>
        <v>0</v>
      </c>
      <c r="AD10" s="83">
        <f>+SUM(AD11:AD17)</f>
        <v>0</v>
      </c>
      <c r="AE10" s="86">
        <f>+SUM(AE11:AE17)</f>
        <v>0</v>
      </c>
      <c r="AG10" s="83">
        <f>+SUM(AG11:AG17)</f>
        <v>0</v>
      </c>
      <c r="AH10" s="83">
        <f>+SUM(AH11:AH17)</f>
        <v>0</v>
      </c>
      <c r="AI10" s="86">
        <f>+SUM(AI11:AI17)</f>
        <v>0</v>
      </c>
      <c r="AK10" s="83">
        <f>+SUM(AK11:AK17)</f>
        <v>0</v>
      </c>
      <c r="AL10" s="83">
        <f>+SUM(AL11:AL17)</f>
        <v>0</v>
      </c>
      <c r="AM10" s="86">
        <f>+SUM(AM11:AM17)</f>
        <v>0</v>
      </c>
      <c r="AO10" s="83">
        <f>+SUM(AO11:AO17)</f>
        <v>0</v>
      </c>
      <c r="AP10" s="83">
        <f>+SUM(AP11:AP17)</f>
        <v>0</v>
      </c>
      <c r="AQ10" s="86">
        <f>+SUM(AQ11:AQ17)</f>
        <v>0</v>
      </c>
      <c r="AS10" s="83">
        <f>+SUM(AS11:AS17)</f>
        <v>0</v>
      </c>
      <c r="AT10" s="83">
        <f>+SUM(AT11:AT17)</f>
        <v>0</v>
      </c>
      <c r="AU10" s="86">
        <f>+SUM(AU11:AU17)</f>
        <v>0</v>
      </c>
      <c r="AW10" s="83">
        <f>+SUM(AW11:AW17)</f>
        <v>0</v>
      </c>
      <c r="AX10" s="83">
        <f>+SUM(AX11:AX17)</f>
        <v>0</v>
      </c>
      <c r="AY10" s="86">
        <f>+SUM(AY11:AY17)</f>
        <v>0</v>
      </c>
      <c r="BA10" s="83">
        <f>+SUM(BA11:BA17)</f>
        <v>0</v>
      </c>
      <c r="BB10" s="83">
        <f>+SUM(BB11:BB17)</f>
        <v>0</v>
      </c>
      <c r="BC10" s="86">
        <f>+SUM(BC11:BC17)</f>
        <v>0</v>
      </c>
      <c r="BE10" s="83">
        <f>+SUM(BE11:BE17)</f>
        <v>0</v>
      </c>
      <c r="BF10" s="83">
        <f>+SUM(BF11:BF17)</f>
        <v>0</v>
      </c>
      <c r="BG10" s="86">
        <f>+SUM(BG11:BG17)</f>
        <v>0</v>
      </c>
      <c r="BI10" s="83">
        <f>+SUM(BI11:BI17)</f>
        <v>0</v>
      </c>
      <c r="BJ10" s="83">
        <f>+SUM(BJ11:BJ17)</f>
        <v>0</v>
      </c>
      <c r="BK10" s="86">
        <f>+SUM(BK11:BK17)</f>
        <v>0</v>
      </c>
    </row>
    <row r="11" spans="1:63" x14ac:dyDescent="0.2">
      <c r="A11" s="8" t="s">
        <v>109</v>
      </c>
      <c r="B11" s="30" t="s">
        <v>8</v>
      </c>
      <c r="C11" s="33" t="s">
        <v>40</v>
      </c>
      <c r="E11" s="205">
        <f>ROUND(+SUMIF(BdV_2022!$L:$L,$A11&amp;E$3,BdV_2022!$E:$E),2)+'SP ATT_Rip'!E11</f>
        <v>0</v>
      </c>
      <c r="F11" s="205">
        <f>ROUND(+SUMIF(BdV_2022!$L:$L,$A11&amp;F$3,BdV_2022!$E:$E),2)+'SP ATT_Rip'!F11</f>
        <v>0</v>
      </c>
      <c r="G11" s="86">
        <f t="shared" ref="G11:G16" si="0">+SUM(E11:F11)</f>
        <v>0</v>
      </c>
      <c r="I11" s="205">
        <f>ROUND(+SUMIF(BdV_2022!$L:$L,$A11&amp;I$3,BdV_2022!$E:$E),2)+'SP ATT_Rip'!I11</f>
        <v>0</v>
      </c>
      <c r="J11" s="205">
        <f>ROUND(+SUMIF(BdV_2022!$L:$L,$A11&amp;J$3,BdV_2022!$E:$E),2)+'SP ATT_Rip'!J11</f>
        <v>0</v>
      </c>
      <c r="K11" s="86">
        <f t="shared" ref="K11:K16" si="1">+SUM(I11:J11)</f>
        <v>0</v>
      </c>
      <c r="M11" s="205">
        <f>ROUND(+SUMIF(BdV_2022!$L:$L,$A11&amp;M$3,BdV_2022!$E:$E),2)+'SP ATT_Rip'!M11</f>
        <v>0</v>
      </c>
      <c r="N11" s="205">
        <f>ROUND(+SUMIF(BdV_2022!$L:$L,$A11&amp;N$3,BdV_2022!$E:$E),2)+'SP ATT_Rip'!N11</f>
        <v>0</v>
      </c>
      <c r="O11" s="86">
        <f t="shared" ref="O11:O16" si="2">+SUM(M11:N11)</f>
        <v>0</v>
      </c>
      <c r="Q11" s="205">
        <f>ROUND(+SUMIF(BdV_2022!$L:$L,$A11&amp;Q$3,BdV_2022!$E:$E),2)+'SP ATT_Rip'!Q11</f>
        <v>0</v>
      </c>
      <c r="R11" s="205">
        <f>ROUND(+SUMIF(BdV_2022!$L:$L,$A11&amp;R$3,BdV_2022!$E:$E),2)+'SP ATT_Rip'!R11</f>
        <v>0</v>
      </c>
      <c r="S11" s="86">
        <f t="shared" ref="S11:S16" si="3">+SUM(Q11:R11)</f>
        <v>0</v>
      </c>
      <c r="U11" s="205">
        <f>ROUND(+SUMIF(BdV_2022!$L:$L,$A11&amp;U$3,BdV_2022!$E:$E),2)+'SP ATT_Rip'!U11</f>
        <v>0</v>
      </c>
      <c r="V11" s="205">
        <f>ROUND(+SUMIF(BdV_2022!$L:$L,$A11&amp;V$3,BdV_2022!$E:$E),2)+'SP ATT_Rip'!V11</f>
        <v>0</v>
      </c>
      <c r="W11" s="86">
        <f t="shared" ref="W11:W16" si="4">+SUM(U11:V11)</f>
        <v>0</v>
      </c>
      <c r="Y11" s="205">
        <f>ROUND(+SUMIF(BdV_2022!$L:$L,$A11&amp;Y$3,BdV_2022!$E:$E),2)+'SP ATT_Rip'!Y11</f>
        <v>0</v>
      </c>
      <c r="Z11" s="205">
        <f>ROUND(+SUMIF(BdV_2022!$L:$L,$A11&amp;Z$3,BdV_2022!$E:$E),2)+'SP ATT_Rip'!Z11</f>
        <v>0</v>
      </c>
      <c r="AA11" s="86">
        <f t="shared" ref="AA11:AA16" si="5">+SUM(Y11:Z11)</f>
        <v>0</v>
      </c>
      <c r="AC11" s="205">
        <f>ROUND(+SUMIF(BdV_2022!$L:$L,$A11&amp;AC$3,BdV_2022!$E:$E),2)+'SP ATT_Rip'!AC11</f>
        <v>0</v>
      </c>
      <c r="AD11" s="205">
        <f>ROUND(+SUMIF(BdV_2022!$L:$L,$A11&amp;AD$3,BdV_2022!$E:$E),2)+'SP ATT_Rip'!AD11</f>
        <v>0</v>
      </c>
      <c r="AE11" s="86">
        <f t="shared" ref="AE11:AE16" si="6">+SUM(AC11:AD11)</f>
        <v>0</v>
      </c>
      <c r="AG11" s="205">
        <f>ROUND(+SUMIF(BdV_2022!$L:$L,$A11&amp;AG$3,BdV_2022!$E:$E),2)+'SP ATT_Rip'!AG11</f>
        <v>0</v>
      </c>
      <c r="AH11" s="205">
        <f>ROUND(+SUMIF(BdV_2022!$L:$L,$A11&amp;AH$3,BdV_2022!$E:$E),2)+'SP ATT_Rip'!AH11</f>
        <v>0</v>
      </c>
      <c r="AI11" s="86">
        <f t="shared" ref="AI11:AI16" si="7">+SUM(AG11:AH11)</f>
        <v>0</v>
      </c>
      <c r="AK11" s="205">
        <f>ROUND(+SUMIF(BdV_2022!$L:$L,$A11&amp;AK$3,BdV_2022!$E:$E),2)+'SP ATT_Rip'!AK11</f>
        <v>0</v>
      </c>
      <c r="AL11" s="205">
        <f>ROUND(+SUMIF(BdV_2022!$L:$L,$A11&amp;AL$3,BdV_2022!$E:$E),2)+'SP ATT_Rip'!AL11</f>
        <v>0</v>
      </c>
      <c r="AM11" s="86">
        <f t="shared" ref="AM11:AM16" si="8">+SUM(AK11:AL11)</f>
        <v>0</v>
      </c>
      <c r="AO11" s="205">
        <f>ROUND(+SUMIF(BdV_2022!$L:$L,$A11&amp;AO$3,BdV_2022!$E:$E),2)+'SP ATT_Rip'!AO11</f>
        <v>0</v>
      </c>
      <c r="AP11" s="205">
        <f>ROUND(+SUMIF(BdV_2022!$L:$L,$A11&amp;AP$3,BdV_2022!$E:$E),2)+'SP ATT_Rip'!AP11</f>
        <v>0</v>
      </c>
      <c r="AQ11" s="86">
        <f t="shared" ref="AQ11:AQ16" si="9">+SUM(AO11:AP11)</f>
        <v>0</v>
      </c>
      <c r="AS11" s="205">
        <f>ROUND(+SUMIF(BdV_2022!$L:$L,$A11&amp;AS$3,BdV_2022!$E:$E),2)+'SP ATT_Rip'!AS11</f>
        <v>0</v>
      </c>
      <c r="AT11" s="205">
        <f>ROUND(+SUMIF(BdV_2022!$L:$L,$A11&amp;AT$3,BdV_2022!$E:$E),2)+'SP ATT_Rip'!AT11</f>
        <v>0</v>
      </c>
      <c r="AU11" s="86">
        <f t="shared" ref="AU11:AU16" si="10">+SUM(AS11:AT11)</f>
        <v>0</v>
      </c>
      <c r="AW11" s="205">
        <f>ROUND(+SUMIF(BdV_2022!$L:$L,$A11&amp;AW$3,BdV_2022!$E:$E),2)+'SP ATT_Rip'!AW11</f>
        <v>0</v>
      </c>
      <c r="AX11" s="205">
        <f>ROUND(+SUMIF(BdV_2022!$L:$L,$A11&amp;AX$3,BdV_2022!$E:$E),2)+'SP ATT_Rip'!AX11</f>
        <v>0</v>
      </c>
      <c r="AY11" s="86">
        <f t="shared" ref="AY11:AY16" si="11">+SUM(AW11:AX11)</f>
        <v>0</v>
      </c>
      <c r="BA11" s="205">
        <f>ROUND(+SUMIF(BdV_2022!$L:$L,$A11&amp;BA$3,BdV_2022!$E:$E),2)+'SP ATT_Rip'!BA11</f>
        <v>0</v>
      </c>
      <c r="BB11" s="205">
        <f>ROUND(+SUMIF(BdV_2022!$L:$L,$A11&amp;BB$3,BdV_2022!$E:$E),2)+'SP ATT_Rip'!BB11</f>
        <v>0</v>
      </c>
      <c r="BC11" s="86">
        <f t="shared" ref="BC11:BC16" si="12">+SUM(BA11:BB11)</f>
        <v>0</v>
      </c>
      <c r="BE11" s="205">
        <f>ROUND(+SUMIF(BdV_2022!$L:$L,$A11&amp;BE$3,BdV_2022!$E:$E),2)+'SP ATT_Rip'!BE11</f>
        <v>0</v>
      </c>
      <c r="BF11" s="205">
        <f>ROUND(+SUMIF(BdV_2022!$L:$L,$A11&amp;BF$3,BdV_2022!$E:$E),2)+'SP ATT_Rip'!BF11</f>
        <v>0</v>
      </c>
      <c r="BG11" s="86">
        <f t="shared" ref="BG11:BG16" si="13">+SUM(BE11:BF11)</f>
        <v>0</v>
      </c>
      <c r="BI11" s="205">
        <f>ROUND(+SUMIF(BdV_2022!$L:$L,$A11&amp;BI$3,BdV_2022!$E:$E),2)+'SP ATT_Rip'!BI11</f>
        <v>0</v>
      </c>
      <c r="BJ11" s="205">
        <f>ROUND(+SUMIF(BdV_2022!$L:$L,$A11&amp;BJ$3,BdV_2022!$E:$E),2)+'SP ATT_Rip'!BJ11</f>
        <v>0</v>
      </c>
      <c r="BK11" s="86">
        <f t="shared" ref="BK11:BK16" si="14">+SUM(BI11:BJ11)</f>
        <v>0</v>
      </c>
    </row>
    <row r="12" spans="1:63" x14ac:dyDescent="0.2">
      <c r="A12" s="8" t="s">
        <v>112</v>
      </c>
      <c r="B12" s="30" t="s">
        <v>9</v>
      </c>
      <c r="C12" s="33" t="s">
        <v>243</v>
      </c>
      <c r="E12" s="205">
        <f>ROUND(+SUMIF(BdV_2022!$L:$L,$A12&amp;E$3,BdV_2022!$E:$E),2)+'SP ATT_Rip'!E12</f>
        <v>0</v>
      </c>
      <c r="F12" s="205">
        <f>ROUND(+SUMIF(BdV_2022!$L:$L,$A12&amp;F$3,BdV_2022!$E:$E),2)+'SP ATT_Rip'!F12</f>
        <v>0</v>
      </c>
      <c r="G12" s="86">
        <f t="shared" si="0"/>
        <v>0</v>
      </c>
      <c r="I12" s="205">
        <f>ROUND(+SUMIF(BdV_2022!$L:$L,$A12&amp;I$3,BdV_2022!$E:$E),2)+'SP ATT_Rip'!I12</f>
        <v>0</v>
      </c>
      <c r="J12" s="205">
        <f>ROUND(+SUMIF(BdV_2022!$L:$L,$A12&amp;J$3,BdV_2022!$E:$E),2)+'SP ATT_Rip'!J12</f>
        <v>0</v>
      </c>
      <c r="K12" s="86">
        <f t="shared" si="1"/>
        <v>0</v>
      </c>
      <c r="M12" s="205">
        <f>ROUND(+SUMIF(BdV_2022!$L:$L,$A12&amp;M$3,BdV_2022!$E:$E),2)+'SP ATT_Rip'!M12</f>
        <v>0</v>
      </c>
      <c r="N12" s="205">
        <f>ROUND(+SUMIF(BdV_2022!$L:$L,$A12&amp;N$3,BdV_2022!$E:$E),2)+'SP ATT_Rip'!N12</f>
        <v>0</v>
      </c>
      <c r="O12" s="86">
        <f t="shared" si="2"/>
        <v>0</v>
      </c>
      <c r="Q12" s="205">
        <f>ROUND(+SUMIF(BdV_2022!$L:$L,$A12&amp;Q$3,BdV_2022!$E:$E),2)+'SP ATT_Rip'!Q12</f>
        <v>0</v>
      </c>
      <c r="R12" s="205">
        <f>ROUND(+SUMIF(BdV_2022!$L:$L,$A12&amp;R$3,BdV_2022!$E:$E),2)+'SP ATT_Rip'!R12</f>
        <v>0</v>
      </c>
      <c r="S12" s="86">
        <f t="shared" si="3"/>
        <v>0</v>
      </c>
      <c r="U12" s="205">
        <f>ROUND(+SUMIF(BdV_2022!$L:$L,$A12&amp;U$3,BdV_2022!$E:$E),2)+'SP ATT_Rip'!U12</f>
        <v>0</v>
      </c>
      <c r="V12" s="205">
        <f>ROUND(+SUMIF(BdV_2022!$L:$L,$A12&amp;V$3,BdV_2022!$E:$E),2)+'SP ATT_Rip'!V12</f>
        <v>0</v>
      </c>
      <c r="W12" s="86">
        <f t="shared" si="4"/>
        <v>0</v>
      </c>
      <c r="Y12" s="205">
        <f>ROUND(+SUMIF(BdV_2022!$L:$L,$A12&amp;Y$3,BdV_2022!$E:$E),2)+'SP ATT_Rip'!Y12</f>
        <v>0</v>
      </c>
      <c r="Z12" s="205">
        <f>ROUND(+SUMIF(BdV_2022!$L:$L,$A12&amp;Z$3,BdV_2022!$E:$E),2)+'SP ATT_Rip'!Z12</f>
        <v>0</v>
      </c>
      <c r="AA12" s="86">
        <f t="shared" si="5"/>
        <v>0</v>
      </c>
      <c r="AC12" s="205">
        <f>ROUND(+SUMIF(BdV_2022!$L:$L,$A12&amp;AC$3,BdV_2022!$E:$E),2)+'SP ATT_Rip'!AC12</f>
        <v>0</v>
      </c>
      <c r="AD12" s="205">
        <f>ROUND(+SUMIF(BdV_2022!$L:$L,$A12&amp;AD$3,BdV_2022!$E:$E),2)+'SP ATT_Rip'!AD12</f>
        <v>0</v>
      </c>
      <c r="AE12" s="86">
        <f t="shared" si="6"/>
        <v>0</v>
      </c>
      <c r="AG12" s="205">
        <f>ROUND(+SUMIF(BdV_2022!$L:$L,$A12&amp;AG$3,BdV_2022!$E:$E),2)+'SP ATT_Rip'!AG12</f>
        <v>0</v>
      </c>
      <c r="AH12" s="205">
        <f>ROUND(+SUMIF(BdV_2022!$L:$L,$A12&amp;AH$3,BdV_2022!$E:$E),2)+'SP ATT_Rip'!AH12</f>
        <v>0</v>
      </c>
      <c r="AI12" s="86">
        <f t="shared" si="7"/>
        <v>0</v>
      </c>
      <c r="AK12" s="205">
        <f>ROUND(+SUMIF(BdV_2022!$L:$L,$A12&amp;AK$3,BdV_2022!$E:$E),2)+'SP ATT_Rip'!AK12</f>
        <v>0</v>
      </c>
      <c r="AL12" s="205">
        <f>ROUND(+SUMIF(BdV_2022!$L:$L,$A12&amp;AL$3,BdV_2022!$E:$E),2)+'SP ATT_Rip'!AL12</f>
        <v>0</v>
      </c>
      <c r="AM12" s="86">
        <f t="shared" si="8"/>
        <v>0</v>
      </c>
      <c r="AO12" s="205">
        <f>ROUND(+SUMIF(BdV_2022!$L:$L,$A12&amp;AO$3,BdV_2022!$E:$E),2)+'SP ATT_Rip'!AO12</f>
        <v>0</v>
      </c>
      <c r="AP12" s="205">
        <f>ROUND(+SUMIF(BdV_2022!$L:$L,$A12&amp;AP$3,BdV_2022!$E:$E),2)+'SP ATT_Rip'!AP12</f>
        <v>0</v>
      </c>
      <c r="AQ12" s="86">
        <f t="shared" si="9"/>
        <v>0</v>
      </c>
      <c r="AS12" s="205">
        <f>ROUND(+SUMIF(BdV_2022!$L:$L,$A12&amp;AS$3,BdV_2022!$E:$E),2)+'SP ATT_Rip'!AS12</f>
        <v>0</v>
      </c>
      <c r="AT12" s="205">
        <f>ROUND(+SUMIF(BdV_2022!$L:$L,$A12&amp;AT$3,BdV_2022!$E:$E),2)+'SP ATT_Rip'!AT12</f>
        <v>0</v>
      </c>
      <c r="AU12" s="86">
        <f t="shared" si="10"/>
        <v>0</v>
      </c>
      <c r="AW12" s="205">
        <f>ROUND(+SUMIF(BdV_2022!$L:$L,$A12&amp;AW$3,BdV_2022!$E:$E),2)+'SP ATT_Rip'!AW12</f>
        <v>0</v>
      </c>
      <c r="AX12" s="205">
        <f>ROUND(+SUMIF(BdV_2022!$L:$L,$A12&amp;AX$3,BdV_2022!$E:$E),2)+'SP ATT_Rip'!AX12</f>
        <v>0</v>
      </c>
      <c r="AY12" s="86">
        <f t="shared" si="11"/>
        <v>0</v>
      </c>
      <c r="BA12" s="205">
        <f>ROUND(+SUMIF(BdV_2022!$L:$L,$A12&amp;BA$3,BdV_2022!$E:$E),2)+'SP ATT_Rip'!BA12</f>
        <v>0</v>
      </c>
      <c r="BB12" s="205">
        <f>ROUND(+SUMIF(BdV_2022!$L:$L,$A12&amp;BB$3,BdV_2022!$E:$E),2)+'SP ATT_Rip'!BB12</f>
        <v>0</v>
      </c>
      <c r="BC12" s="86">
        <f t="shared" si="12"/>
        <v>0</v>
      </c>
      <c r="BE12" s="205">
        <f>ROUND(+SUMIF(BdV_2022!$L:$L,$A12&amp;BE$3,BdV_2022!$E:$E),2)+'SP ATT_Rip'!BE12</f>
        <v>0</v>
      </c>
      <c r="BF12" s="205">
        <f>ROUND(+SUMIF(BdV_2022!$L:$L,$A12&amp;BF$3,BdV_2022!$E:$E),2)+'SP ATT_Rip'!BF12</f>
        <v>0</v>
      </c>
      <c r="BG12" s="86">
        <f t="shared" si="13"/>
        <v>0</v>
      </c>
      <c r="BI12" s="205">
        <f>ROUND(+SUMIF(BdV_2022!$L:$L,$A12&amp;BI$3,BdV_2022!$E:$E),2)+'SP ATT_Rip'!BI12</f>
        <v>0</v>
      </c>
      <c r="BJ12" s="205">
        <f>ROUND(+SUMIF(BdV_2022!$L:$L,$A12&amp;BJ$3,BdV_2022!$E:$E),2)+'SP ATT_Rip'!BJ12</f>
        <v>0</v>
      </c>
      <c r="BK12" s="86">
        <f t="shared" si="14"/>
        <v>0</v>
      </c>
    </row>
    <row r="13" spans="1:63" ht="21" x14ac:dyDescent="0.2">
      <c r="A13" s="8" t="s">
        <v>113</v>
      </c>
      <c r="B13" s="30" t="s">
        <v>10</v>
      </c>
      <c r="C13" s="33" t="s">
        <v>41</v>
      </c>
      <c r="E13" s="205">
        <f>ROUND(+SUMIF(BdV_2022!$L:$L,$A13&amp;E$3,BdV_2022!$E:$E),2)+'SP ATT_Rip'!E13</f>
        <v>0</v>
      </c>
      <c r="F13" s="205">
        <f>ROUND(+SUMIF(BdV_2022!$L:$L,$A13&amp;F$3,BdV_2022!$E:$E),2)+'SP ATT_Rip'!F13</f>
        <v>0</v>
      </c>
      <c r="G13" s="86">
        <f t="shared" si="0"/>
        <v>0</v>
      </c>
      <c r="I13" s="205">
        <f>ROUND(+SUMIF(BdV_2022!$L:$L,$A13&amp;I$3,BdV_2022!$E:$E),2)+'SP ATT_Rip'!I13</f>
        <v>0</v>
      </c>
      <c r="J13" s="205">
        <f>ROUND(+SUMIF(BdV_2022!$L:$L,$A13&amp;J$3,BdV_2022!$E:$E),2)+'SP ATT_Rip'!J13</f>
        <v>0</v>
      </c>
      <c r="K13" s="86">
        <f t="shared" si="1"/>
        <v>0</v>
      </c>
      <c r="M13" s="205">
        <f>ROUND(+SUMIF(BdV_2022!$L:$L,$A13&amp;M$3,BdV_2022!$E:$E),2)+'SP ATT_Rip'!M13</f>
        <v>0</v>
      </c>
      <c r="N13" s="205">
        <f>ROUND(+SUMIF(BdV_2022!$L:$L,$A13&amp;N$3,BdV_2022!$E:$E),2)+'SP ATT_Rip'!N13</f>
        <v>0</v>
      </c>
      <c r="O13" s="86">
        <f t="shared" si="2"/>
        <v>0</v>
      </c>
      <c r="Q13" s="205">
        <f>ROUND(+SUMIF(BdV_2022!$L:$L,$A13&amp;Q$3,BdV_2022!$E:$E),2)+'SP ATT_Rip'!Q13</f>
        <v>0</v>
      </c>
      <c r="R13" s="205">
        <f>ROUND(+SUMIF(BdV_2022!$L:$L,$A13&amp;R$3,BdV_2022!$E:$E),2)+'SP ATT_Rip'!R13</f>
        <v>0</v>
      </c>
      <c r="S13" s="86">
        <f t="shared" si="3"/>
        <v>0</v>
      </c>
      <c r="U13" s="205">
        <f>ROUND(+SUMIF(BdV_2022!$L:$L,$A13&amp;U$3,BdV_2022!$E:$E),2)+'SP ATT_Rip'!U13</f>
        <v>0</v>
      </c>
      <c r="V13" s="205">
        <f>ROUND(+SUMIF(BdV_2022!$L:$L,$A13&amp;V$3,BdV_2022!$E:$E),2)+'SP ATT_Rip'!V13</f>
        <v>0</v>
      </c>
      <c r="W13" s="86">
        <f t="shared" si="4"/>
        <v>0</v>
      </c>
      <c r="Y13" s="205">
        <f>ROUND(+SUMIF(BdV_2022!$L:$L,$A13&amp;Y$3,BdV_2022!$E:$E),2)+'SP ATT_Rip'!Y13</f>
        <v>0</v>
      </c>
      <c r="Z13" s="205">
        <f>ROUND(+SUMIF(BdV_2022!$L:$L,$A13&amp;Z$3,BdV_2022!$E:$E),2)+'SP ATT_Rip'!Z13</f>
        <v>0</v>
      </c>
      <c r="AA13" s="86">
        <f t="shared" si="5"/>
        <v>0</v>
      </c>
      <c r="AC13" s="205">
        <f>ROUND(+SUMIF(BdV_2022!$L:$L,$A13&amp;AC$3,BdV_2022!$E:$E),2)+'SP ATT_Rip'!AC13</f>
        <v>0</v>
      </c>
      <c r="AD13" s="205">
        <f>ROUND(+SUMIF(BdV_2022!$L:$L,$A13&amp;AD$3,BdV_2022!$E:$E),2)+'SP ATT_Rip'!AD13</f>
        <v>0</v>
      </c>
      <c r="AE13" s="86">
        <f t="shared" si="6"/>
        <v>0</v>
      </c>
      <c r="AG13" s="205">
        <f>ROUND(+SUMIF(BdV_2022!$L:$L,$A13&amp;AG$3,BdV_2022!$E:$E),2)+'SP ATT_Rip'!AG13</f>
        <v>0</v>
      </c>
      <c r="AH13" s="205">
        <f>ROUND(+SUMIF(BdV_2022!$L:$L,$A13&amp;AH$3,BdV_2022!$E:$E),2)+'SP ATT_Rip'!AH13</f>
        <v>0</v>
      </c>
      <c r="AI13" s="86">
        <f t="shared" si="7"/>
        <v>0</v>
      </c>
      <c r="AK13" s="205">
        <f>ROUND(+SUMIF(BdV_2022!$L:$L,$A13&amp;AK$3,BdV_2022!$E:$E),2)+'SP ATT_Rip'!AK13</f>
        <v>0</v>
      </c>
      <c r="AL13" s="205">
        <f>ROUND(+SUMIF(BdV_2022!$L:$L,$A13&amp;AL$3,BdV_2022!$E:$E),2)+'SP ATT_Rip'!AL13</f>
        <v>0</v>
      </c>
      <c r="AM13" s="86">
        <f t="shared" si="8"/>
        <v>0</v>
      </c>
      <c r="AO13" s="205">
        <f>ROUND(+SUMIF(BdV_2022!$L:$L,$A13&amp;AO$3,BdV_2022!$E:$E),2)+'SP ATT_Rip'!AO13</f>
        <v>0</v>
      </c>
      <c r="AP13" s="205">
        <f>ROUND(+SUMIF(BdV_2022!$L:$L,$A13&amp;AP$3,BdV_2022!$E:$E),2)+'SP ATT_Rip'!AP13</f>
        <v>0</v>
      </c>
      <c r="AQ13" s="86">
        <f t="shared" si="9"/>
        <v>0</v>
      </c>
      <c r="AS13" s="205">
        <f>ROUND(+SUMIF(BdV_2022!$L:$L,$A13&amp;AS$3,BdV_2022!$E:$E),2)+'SP ATT_Rip'!AS13</f>
        <v>0</v>
      </c>
      <c r="AT13" s="205">
        <f>ROUND(+SUMIF(BdV_2022!$L:$L,$A13&amp;AT$3,BdV_2022!$E:$E),2)+'SP ATT_Rip'!AT13</f>
        <v>0</v>
      </c>
      <c r="AU13" s="86">
        <f t="shared" si="10"/>
        <v>0</v>
      </c>
      <c r="AW13" s="205">
        <f>ROUND(+SUMIF(BdV_2022!$L:$L,$A13&amp;AW$3,BdV_2022!$E:$E),2)+'SP ATT_Rip'!AW13</f>
        <v>0</v>
      </c>
      <c r="AX13" s="205">
        <f>ROUND(+SUMIF(BdV_2022!$L:$L,$A13&amp;AX$3,BdV_2022!$E:$E),2)+'SP ATT_Rip'!AX13</f>
        <v>0</v>
      </c>
      <c r="AY13" s="86">
        <f t="shared" si="11"/>
        <v>0</v>
      </c>
      <c r="BA13" s="205">
        <f>ROUND(+SUMIF(BdV_2022!$L:$L,$A13&amp;BA$3,BdV_2022!$E:$E),2)+'SP ATT_Rip'!BA13</f>
        <v>0</v>
      </c>
      <c r="BB13" s="205">
        <f>ROUND(+SUMIF(BdV_2022!$L:$L,$A13&amp;BB$3,BdV_2022!$E:$E),2)+'SP ATT_Rip'!BB13</f>
        <v>0</v>
      </c>
      <c r="BC13" s="86">
        <f t="shared" si="12"/>
        <v>0</v>
      </c>
      <c r="BE13" s="205">
        <f>ROUND(+SUMIF(BdV_2022!$L:$L,$A13&amp;BE$3,BdV_2022!$E:$E),2)+'SP ATT_Rip'!BE13</f>
        <v>0</v>
      </c>
      <c r="BF13" s="205">
        <f>ROUND(+SUMIF(BdV_2022!$L:$L,$A13&amp;BF$3,BdV_2022!$E:$E),2)+'SP ATT_Rip'!BF13</f>
        <v>0</v>
      </c>
      <c r="BG13" s="86">
        <f t="shared" si="13"/>
        <v>0</v>
      </c>
      <c r="BI13" s="205">
        <f>ROUND(+SUMIF(BdV_2022!$L:$L,$A13&amp;BI$3,BdV_2022!$E:$E),2)+'SP ATT_Rip'!BI13</f>
        <v>0</v>
      </c>
      <c r="BJ13" s="205">
        <f>ROUND(+SUMIF(BdV_2022!$L:$L,$A13&amp;BJ$3,BdV_2022!$E:$E),2)+'SP ATT_Rip'!BJ13</f>
        <v>0</v>
      </c>
      <c r="BK13" s="86">
        <f t="shared" si="14"/>
        <v>0</v>
      </c>
    </row>
    <row r="14" spans="1:63" x14ac:dyDescent="0.2">
      <c r="A14" s="8" t="s">
        <v>114</v>
      </c>
      <c r="B14" s="30" t="s">
        <v>11</v>
      </c>
      <c r="C14" s="33" t="s">
        <v>42</v>
      </c>
      <c r="E14" s="205">
        <f>ROUND(+SUMIF(BdV_2022!$L:$L,$A14&amp;E$3,BdV_2022!$E:$E),2)+'SP ATT_Rip'!E14</f>
        <v>0</v>
      </c>
      <c r="F14" s="205">
        <f>ROUND(+SUMIF(BdV_2022!$L:$L,$A14&amp;F$3,BdV_2022!$E:$E),2)+'SP ATT_Rip'!F14</f>
        <v>23745.18</v>
      </c>
      <c r="G14" s="86">
        <f t="shared" si="0"/>
        <v>23745.18</v>
      </c>
      <c r="I14" s="205">
        <f>ROUND(+SUMIF(BdV_2022!$L:$L,$A14&amp;I$3,BdV_2022!$E:$E),2)+'SP ATT_Rip'!I14</f>
        <v>0</v>
      </c>
      <c r="J14" s="205">
        <f>ROUND(+SUMIF(BdV_2022!$L:$L,$A14&amp;J$3,BdV_2022!$E:$E),2)+'SP ATT_Rip'!J14</f>
        <v>0</v>
      </c>
      <c r="K14" s="86">
        <f t="shared" si="1"/>
        <v>0</v>
      </c>
      <c r="M14" s="205">
        <f>ROUND(+SUMIF(BdV_2022!$L:$L,$A14&amp;M$3,BdV_2022!$E:$E),2)+'SP ATT_Rip'!M14</f>
        <v>0</v>
      </c>
      <c r="N14" s="205">
        <f>ROUND(+SUMIF(BdV_2022!$L:$L,$A14&amp;N$3,BdV_2022!$E:$E),2)+'SP ATT_Rip'!N14</f>
        <v>0</v>
      </c>
      <c r="O14" s="86">
        <f t="shared" si="2"/>
        <v>0</v>
      </c>
      <c r="Q14" s="205">
        <f>ROUND(+SUMIF(BdV_2022!$L:$L,$A14&amp;Q$3,BdV_2022!$E:$E),2)+'SP ATT_Rip'!Q14</f>
        <v>0</v>
      </c>
      <c r="R14" s="205">
        <f>ROUND(+SUMIF(BdV_2022!$L:$L,$A14&amp;R$3,BdV_2022!$E:$E),2)+'SP ATT_Rip'!R14</f>
        <v>0</v>
      </c>
      <c r="S14" s="86">
        <f t="shared" si="3"/>
        <v>0</v>
      </c>
      <c r="U14" s="205">
        <f>ROUND(+SUMIF(BdV_2022!$L:$L,$A14&amp;U$3,BdV_2022!$E:$E),2)+'SP ATT_Rip'!U14</f>
        <v>0</v>
      </c>
      <c r="V14" s="205">
        <f>ROUND(+SUMIF(BdV_2022!$L:$L,$A14&amp;V$3,BdV_2022!$E:$E),2)+'SP ATT_Rip'!V14</f>
        <v>0</v>
      </c>
      <c r="W14" s="86">
        <f t="shared" si="4"/>
        <v>0</v>
      </c>
      <c r="Y14" s="205">
        <f>ROUND(+SUMIF(BdV_2022!$L:$L,$A14&amp;Y$3,BdV_2022!$E:$E),2)+'SP ATT_Rip'!Y14</f>
        <v>0</v>
      </c>
      <c r="Z14" s="205">
        <f>ROUND(+SUMIF(BdV_2022!$L:$L,$A14&amp;Z$3,BdV_2022!$E:$E),2)+'SP ATT_Rip'!Z14</f>
        <v>0</v>
      </c>
      <c r="AA14" s="86">
        <f t="shared" si="5"/>
        <v>0</v>
      </c>
      <c r="AC14" s="205">
        <f>ROUND(+SUMIF(BdV_2022!$L:$L,$A14&amp;AC$3,BdV_2022!$E:$E),2)+'SP ATT_Rip'!AC14</f>
        <v>0</v>
      </c>
      <c r="AD14" s="205">
        <f>ROUND(+SUMIF(BdV_2022!$L:$L,$A14&amp;AD$3,BdV_2022!$E:$E),2)+'SP ATT_Rip'!AD14</f>
        <v>0</v>
      </c>
      <c r="AE14" s="86">
        <f t="shared" si="6"/>
        <v>0</v>
      </c>
      <c r="AG14" s="205">
        <f>ROUND(+SUMIF(BdV_2022!$L:$L,$A14&amp;AG$3,BdV_2022!$E:$E),2)+'SP ATT_Rip'!AG14</f>
        <v>0</v>
      </c>
      <c r="AH14" s="205">
        <f>ROUND(+SUMIF(BdV_2022!$L:$L,$A14&amp;AH$3,BdV_2022!$E:$E),2)+'SP ATT_Rip'!AH14</f>
        <v>0</v>
      </c>
      <c r="AI14" s="86">
        <f t="shared" si="7"/>
        <v>0</v>
      </c>
      <c r="AK14" s="205">
        <f>ROUND(+SUMIF(BdV_2022!$L:$L,$A14&amp;AK$3,BdV_2022!$E:$E),2)+'SP ATT_Rip'!AK14</f>
        <v>0</v>
      </c>
      <c r="AL14" s="205">
        <f>ROUND(+SUMIF(BdV_2022!$L:$L,$A14&amp;AL$3,BdV_2022!$E:$E),2)+'SP ATT_Rip'!AL14</f>
        <v>0</v>
      </c>
      <c r="AM14" s="86">
        <f t="shared" si="8"/>
        <v>0</v>
      </c>
      <c r="AO14" s="205">
        <f>ROUND(+SUMIF(BdV_2022!$L:$L,$A14&amp;AO$3,BdV_2022!$E:$E),2)+'SP ATT_Rip'!AO14</f>
        <v>0</v>
      </c>
      <c r="AP14" s="205">
        <f>ROUND(+SUMIF(BdV_2022!$L:$L,$A14&amp;AP$3,BdV_2022!$E:$E),2)+'SP ATT_Rip'!AP14</f>
        <v>0</v>
      </c>
      <c r="AQ14" s="86">
        <f t="shared" si="9"/>
        <v>0</v>
      </c>
      <c r="AS14" s="205">
        <f>ROUND(+SUMIF(BdV_2022!$L:$L,$A14&amp;AS$3,BdV_2022!$E:$E),2)+'SP ATT_Rip'!AS14</f>
        <v>0</v>
      </c>
      <c r="AT14" s="205">
        <f>ROUND(+SUMIF(BdV_2022!$L:$L,$A14&amp;AT$3,BdV_2022!$E:$E),2)+'SP ATT_Rip'!AT14</f>
        <v>0</v>
      </c>
      <c r="AU14" s="86">
        <f t="shared" si="10"/>
        <v>0</v>
      </c>
      <c r="AW14" s="205">
        <f>ROUND(+SUMIF(BdV_2022!$L:$L,$A14&amp;AW$3,BdV_2022!$E:$E),2)+'SP ATT_Rip'!AW14</f>
        <v>0</v>
      </c>
      <c r="AX14" s="205">
        <f>ROUND(+SUMIF(BdV_2022!$L:$L,$A14&amp;AX$3,BdV_2022!$E:$E),2)+'SP ATT_Rip'!AX14</f>
        <v>0</v>
      </c>
      <c r="AY14" s="86">
        <f t="shared" si="11"/>
        <v>0</v>
      </c>
      <c r="BA14" s="205">
        <f>ROUND(+SUMIF(BdV_2022!$L:$L,$A14&amp;BA$3,BdV_2022!$E:$E),2)+'SP ATT_Rip'!BA14</f>
        <v>0</v>
      </c>
      <c r="BB14" s="205">
        <f>ROUND(+SUMIF(BdV_2022!$L:$L,$A14&amp;BB$3,BdV_2022!$E:$E),2)+'SP ATT_Rip'!BB14</f>
        <v>0</v>
      </c>
      <c r="BC14" s="86">
        <f t="shared" si="12"/>
        <v>0</v>
      </c>
      <c r="BE14" s="205">
        <f>ROUND(+SUMIF(BdV_2022!$L:$L,$A14&amp;BE$3,BdV_2022!$E:$E),2)+'SP ATT_Rip'!BE14</f>
        <v>0</v>
      </c>
      <c r="BF14" s="205">
        <f>ROUND(+SUMIF(BdV_2022!$L:$L,$A14&amp;BF$3,BdV_2022!$E:$E),2)+'SP ATT_Rip'!BF14</f>
        <v>0</v>
      </c>
      <c r="BG14" s="86">
        <f t="shared" si="13"/>
        <v>0</v>
      </c>
      <c r="BI14" s="205">
        <f>ROUND(+SUMIF(BdV_2022!$L:$L,$A14&amp;BI$3,BdV_2022!$E:$E),2)+'SP ATT_Rip'!BI14</f>
        <v>0</v>
      </c>
      <c r="BJ14" s="205">
        <f>ROUND(+SUMIF(BdV_2022!$L:$L,$A14&amp;BJ$3,BdV_2022!$E:$E),2)+'SP ATT_Rip'!BJ14</f>
        <v>0</v>
      </c>
      <c r="BK14" s="86">
        <f t="shared" si="14"/>
        <v>0</v>
      </c>
    </row>
    <row r="15" spans="1:63" x14ac:dyDescent="0.2">
      <c r="A15" s="8" t="s">
        <v>115</v>
      </c>
      <c r="B15" s="30" t="s">
        <v>12</v>
      </c>
      <c r="C15" s="33" t="s">
        <v>43</v>
      </c>
      <c r="E15" s="205">
        <f>ROUND(+SUMIF(BdV_2022!$L:$L,$A15&amp;E$3,BdV_2022!$E:$E),2)+'SP ATT_Rip'!E15</f>
        <v>0</v>
      </c>
      <c r="F15" s="205">
        <f>ROUND(+SUMIF(BdV_2022!$L:$L,$A15&amp;F$3,BdV_2022!$E:$E),2)+'SP ATT_Rip'!F15</f>
        <v>0</v>
      </c>
      <c r="G15" s="86">
        <f t="shared" si="0"/>
        <v>0</v>
      </c>
      <c r="I15" s="205">
        <f>ROUND(+SUMIF(BdV_2022!$L:$L,$A15&amp;I$3,BdV_2022!$E:$E),2)+'SP ATT_Rip'!I15</f>
        <v>0</v>
      </c>
      <c r="J15" s="205">
        <f>ROUND(+SUMIF(BdV_2022!$L:$L,$A15&amp;J$3,BdV_2022!$E:$E),2)+'SP ATT_Rip'!J15</f>
        <v>0</v>
      </c>
      <c r="K15" s="86">
        <f t="shared" si="1"/>
        <v>0</v>
      </c>
      <c r="M15" s="205">
        <f>ROUND(+SUMIF(BdV_2022!$L:$L,$A15&amp;M$3,BdV_2022!$E:$E),2)+'SP ATT_Rip'!M15</f>
        <v>0</v>
      </c>
      <c r="N15" s="205">
        <f>ROUND(+SUMIF(BdV_2022!$L:$L,$A15&amp;N$3,BdV_2022!$E:$E),2)+'SP ATT_Rip'!N15</f>
        <v>0</v>
      </c>
      <c r="O15" s="86">
        <f t="shared" si="2"/>
        <v>0</v>
      </c>
      <c r="Q15" s="205">
        <f>ROUND(+SUMIF(BdV_2022!$L:$L,$A15&amp;Q$3,BdV_2022!$E:$E),2)+'SP ATT_Rip'!Q15</f>
        <v>0</v>
      </c>
      <c r="R15" s="205">
        <f>ROUND(+SUMIF(BdV_2022!$L:$L,$A15&amp;R$3,BdV_2022!$E:$E),2)+'SP ATT_Rip'!R15</f>
        <v>0</v>
      </c>
      <c r="S15" s="86">
        <f t="shared" si="3"/>
        <v>0</v>
      </c>
      <c r="U15" s="205">
        <f>ROUND(+SUMIF(BdV_2022!$L:$L,$A15&amp;U$3,BdV_2022!$E:$E),2)+'SP ATT_Rip'!U15</f>
        <v>0</v>
      </c>
      <c r="V15" s="205">
        <f>ROUND(+SUMIF(BdV_2022!$L:$L,$A15&amp;V$3,BdV_2022!$E:$E),2)+'SP ATT_Rip'!V15</f>
        <v>0</v>
      </c>
      <c r="W15" s="86">
        <f t="shared" si="4"/>
        <v>0</v>
      </c>
      <c r="Y15" s="205">
        <f>ROUND(+SUMIF(BdV_2022!$L:$L,$A15&amp;Y$3,BdV_2022!$E:$E),2)+'SP ATT_Rip'!Y15</f>
        <v>0</v>
      </c>
      <c r="Z15" s="205">
        <f>ROUND(+SUMIF(BdV_2022!$L:$L,$A15&amp;Z$3,BdV_2022!$E:$E),2)+'SP ATT_Rip'!Z15</f>
        <v>0</v>
      </c>
      <c r="AA15" s="86">
        <f t="shared" si="5"/>
        <v>0</v>
      </c>
      <c r="AC15" s="205">
        <f>ROUND(+SUMIF(BdV_2022!$L:$L,$A15&amp;AC$3,BdV_2022!$E:$E),2)+'SP ATT_Rip'!AC15</f>
        <v>0</v>
      </c>
      <c r="AD15" s="205">
        <f>ROUND(+SUMIF(BdV_2022!$L:$L,$A15&amp;AD$3,BdV_2022!$E:$E),2)+'SP ATT_Rip'!AD15</f>
        <v>0</v>
      </c>
      <c r="AE15" s="86">
        <f t="shared" si="6"/>
        <v>0</v>
      </c>
      <c r="AG15" s="205">
        <f>ROUND(+SUMIF(BdV_2022!$L:$L,$A15&amp;AG$3,BdV_2022!$E:$E),2)+'SP ATT_Rip'!AG15</f>
        <v>0</v>
      </c>
      <c r="AH15" s="205">
        <f>ROUND(+SUMIF(BdV_2022!$L:$L,$A15&amp;AH$3,BdV_2022!$E:$E),2)+'SP ATT_Rip'!AH15</f>
        <v>0</v>
      </c>
      <c r="AI15" s="86">
        <f t="shared" si="7"/>
        <v>0</v>
      </c>
      <c r="AK15" s="205">
        <f>ROUND(+SUMIF(BdV_2022!$L:$L,$A15&amp;AK$3,BdV_2022!$E:$E),2)+'SP ATT_Rip'!AK15</f>
        <v>0</v>
      </c>
      <c r="AL15" s="205">
        <f>ROUND(+SUMIF(BdV_2022!$L:$L,$A15&amp;AL$3,BdV_2022!$E:$E),2)+'SP ATT_Rip'!AL15</f>
        <v>0</v>
      </c>
      <c r="AM15" s="86">
        <f t="shared" si="8"/>
        <v>0</v>
      </c>
      <c r="AO15" s="205">
        <f>ROUND(+SUMIF(BdV_2022!$L:$L,$A15&amp;AO$3,BdV_2022!$E:$E),2)+'SP ATT_Rip'!AO15</f>
        <v>0</v>
      </c>
      <c r="AP15" s="205">
        <f>ROUND(+SUMIF(BdV_2022!$L:$L,$A15&amp;AP$3,BdV_2022!$E:$E),2)+'SP ATT_Rip'!AP15</f>
        <v>0</v>
      </c>
      <c r="AQ15" s="86">
        <f t="shared" si="9"/>
        <v>0</v>
      </c>
      <c r="AS15" s="205">
        <f>ROUND(+SUMIF(BdV_2022!$L:$L,$A15&amp;AS$3,BdV_2022!$E:$E),2)+'SP ATT_Rip'!AS15</f>
        <v>0</v>
      </c>
      <c r="AT15" s="205">
        <f>ROUND(+SUMIF(BdV_2022!$L:$L,$A15&amp;AT$3,BdV_2022!$E:$E),2)+'SP ATT_Rip'!AT15</f>
        <v>0</v>
      </c>
      <c r="AU15" s="86">
        <f t="shared" si="10"/>
        <v>0</v>
      </c>
      <c r="AW15" s="205">
        <f>ROUND(+SUMIF(BdV_2022!$L:$L,$A15&amp;AW$3,BdV_2022!$E:$E),2)+'SP ATT_Rip'!AW15</f>
        <v>0</v>
      </c>
      <c r="AX15" s="205">
        <f>ROUND(+SUMIF(BdV_2022!$L:$L,$A15&amp;AX$3,BdV_2022!$E:$E),2)+'SP ATT_Rip'!AX15</f>
        <v>0</v>
      </c>
      <c r="AY15" s="86">
        <f t="shared" si="11"/>
        <v>0</v>
      </c>
      <c r="BA15" s="205">
        <f>ROUND(+SUMIF(BdV_2022!$L:$L,$A15&amp;BA$3,BdV_2022!$E:$E),2)+'SP ATT_Rip'!BA15</f>
        <v>0</v>
      </c>
      <c r="BB15" s="205">
        <f>ROUND(+SUMIF(BdV_2022!$L:$L,$A15&amp;BB$3,BdV_2022!$E:$E),2)+'SP ATT_Rip'!BB15</f>
        <v>0</v>
      </c>
      <c r="BC15" s="86">
        <f t="shared" si="12"/>
        <v>0</v>
      </c>
      <c r="BE15" s="205">
        <f>ROUND(+SUMIF(BdV_2022!$L:$L,$A15&amp;BE$3,BdV_2022!$E:$E),2)+'SP ATT_Rip'!BE15</f>
        <v>0</v>
      </c>
      <c r="BF15" s="205">
        <f>ROUND(+SUMIF(BdV_2022!$L:$L,$A15&amp;BF$3,BdV_2022!$E:$E),2)+'SP ATT_Rip'!BF15</f>
        <v>0</v>
      </c>
      <c r="BG15" s="86">
        <f t="shared" si="13"/>
        <v>0</v>
      </c>
      <c r="BI15" s="205">
        <f>ROUND(+SUMIF(BdV_2022!$L:$L,$A15&amp;BI$3,BdV_2022!$E:$E),2)+'SP ATT_Rip'!BI15</f>
        <v>0</v>
      </c>
      <c r="BJ15" s="205">
        <f>ROUND(+SUMIF(BdV_2022!$L:$L,$A15&amp;BJ$3,BdV_2022!$E:$E),2)+'SP ATT_Rip'!BJ15</f>
        <v>0</v>
      </c>
      <c r="BK15" s="86">
        <f t="shared" si="14"/>
        <v>0</v>
      </c>
    </row>
    <row r="16" spans="1:63" x14ac:dyDescent="0.2">
      <c r="A16" s="8" t="s">
        <v>116</v>
      </c>
      <c r="B16" s="30" t="s">
        <v>13</v>
      </c>
      <c r="C16" s="33" t="s">
        <v>44</v>
      </c>
      <c r="E16" s="205">
        <f>ROUND(+SUMIF(BdV_2022!$L:$L,$A16&amp;E$3,BdV_2022!$E:$E),2)+'SP ATT_Rip'!E16</f>
        <v>0</v>
      </c>
      <c r="F16" s="205">
        <f>ROUND(+SUMIF(BdV_2022!$L:$L,$A16&amp;F$3,BdV_2022!$E:$E),2)+'SP ATT_Rip'!F16</f>
        <v>0</v>
      </c>
      <c r="G16" s="86">
        <f t="shared" si="0"/>
        <v>0</v>
      </c>
      <c r="I16" s="205">
        <f>ROUND(+SUMIF(BdV_2022!$L:$L,$A16&amp;I$3,BdV_2022!$E:$E),2)+'SP ATT_Rip'!I16</f>
        <v>0</v>
      </c>
      <c r="J16" s="205">
        <f>ROUND(+SUMIF(BdV_2022!$L:$L,$A16&amp;J$3,BdV_2022!$E:$E),2)+'SP ATT_Rip'!J16</f>
        <v>0</v>
      </c>
      <c r="K16" s="86">
        <f t="shared" si="1"/>
        <v>0</v>
      </c>
      <c r="M16" s="205">
        <f>ROUND(+SUMIF(BdV_2022!$L:$L,$A16&amp;M$3,BdV_2022!$E:$E),2)+'SP ATT_Rip'!M16</f>
        <v>0</v>
      </c>
      <c r="N16" s="205">
        <f>ROUND(+SUMIF(BdV_2022!$L:$L,$A16&amp;N$3,BdV_2022!$E:$E),2)+'SP ATT_Rip'!N16</f>
        <v>0</v>
      </c>
      <c r="O16" s="86">
        <f t="shared" si="2"/>
        <v>0</v>
      </c>
      <c r="Q16" s="205">
        <f>ROUND(+SUMIF(BdV_2022!$L:$L,$A16&amp;Q$3,BdV_2022!$E:$E),2)+'SP ATT_Rip'!Q16</f>
        <v>0</v>
      </c>
      <c r="R16" s="205">
        <f>ROUND(+SUMIF(BdV_2022!$L:$L,$A16&amp;R$3,BdV_2022!$E:$E),2)+'SP ATT_Rip'!R16</f>
        <v>0</v>
      </c>
      <c r="S16" s="86">
        <f t="shared" si="3"/>
        <v>0</v>
      </c>
      <c r="U16" s="205">
        <f>ROUND(+SUMIF(BdV_2022!$L:$L,$A16&amp;U$3,BdV_2022!$E:$E),2)+'SP ATT_Rip'!U16</f>
        <v>0</v>
      </c>
      <c r="V16" s="205">
        <f>ROUND(+SUMIF(BdV_2022!$L:$L,$A16&amp;V$3,BdV_2022!$E:$E),2)+'SP ATT_Rip'!V16</f>
        <v>0</v>
      </c>
      <c r="W16" s="86">
        <f t="shared" si="4"/>
        <v>0</v>
      </c>
      <c r="Y16" s="205">
        <f>ROUND(+SUMIF(BdV_2022!$L:$L,$A16&amp;Y$3,BdV_2022!$E:$E),2)+'SP ATT_Rip'!Y16</f>
        <v>0</v>
      </c>
      <c r="Z16" s="205">
        <f>ROUND(+SUMIF(BdV_2022!$L:$L,$A16&amp;Z$3,BdV_2022!$E:$E),2)+'SP ATT_Rip'!Z16</f>
        <v>0</v>
      </c>
      <c r="AA16" s="86">
        <f t="shared" si="5"/>
        <v>0</v>
      </c>
      <c r="AC16" s="205">
        <f>ROUND(+SUMIF(BdV_2022!$L:$L,$A16&amp;AC$3,BdV_2022!$E:$E),2)+'SP ATT_Rip'!AC16</f>
        <v>0</v>
      </c>
      <c r="AD16" s="205">
        <f>ROUND(+SUMIF(BdV_2022!$L:$L,$A16&amp;AD$3,BdV_2022!$E:$E),2)+'SP ATT_Rip'!AD16</f>
        <v>0</v>
      </c>
      <c r="AE16" s="86">
        <f t="shared" si="6"/>
        <v>0</v>
      </c>
      <c r="AG16" s="205">
        <f>ROUND(+SUMIF(BdV_2022!$L:$L,$A16&amp;AG$3,BdV_2022!$E:$E),2)+'SP ATT_Rip'!AG16</f>
        <v>0</v>
      </c>
      <c r="AH16" s="205">
        <f>ROUND(+SUMIF(BdV_2022!$L:$L,$A16&amp;AH$3,BdV_2022!$E:$E),2)+'SP ATT_Rip'!AH16</f>
        <v>0</v>
      </c>
      <c r="AI16" s="86">
        <f t="shared" si="7"/>
        <v>0</v>
      </c>
      <c r="AK16" s="205">
        <f>ROUND(+SUMIF(BdV_2022!$L:$L,$A16&amp;AK$3,BdV_2022!$E:$E),2)+'SP ATT_Rip'!AK16</f>
        <v>0</v>
      </c>
      <c r="AL16" s="205">
        <f>ROUND(+SUMIF(BdV_2022!$L:$L,$A16&amp;AL$3,BdV_2022!$E:$E),2)+'SP ATT_Rip'!AL16</f>
        <v>0</v>
      </c>
      <c r="AM16" s="86">
        <f t="shared" si="8"/>
        <v>0</v>
      </c>
      <c r="AO16" s="205">
        <f>ROUND(+SUMIF(BdV_2022!$L:$L,$A16&amp;AO$3,BdV_2022!$E:$E),2)+'SP ATT_Rip'!AO16</f>
        <v>0</v>
      </c>
      <c r="AP16" s="205">
        <f>ROUND(+SUMIF(BdV_2022!$L:$L,$A16&amp;AP$3,BdV_2022!$E:$E),2)+'SP ATT_Rip'!AP16</f>
        <v>0</v>
      </c>
      <c r="AQ16" s="86">
        <f t="shared" si="9"/>
        <v>0</v>
      </c>
      <c r="AS16" s="205">
        <f>ROUND(+SUMIF(BdV_2022!$L:$L,$A16&amp;AS$3,BdV_2022!$E:$E),2)+'SP ATT_Rip'!AS16</f>
        <v>0</v>
      </c>
      <c r="AT16" s="205">
        <f>ROUND(+SUMIF(BdV_2022!$L:$L,$A16&amp;AT$3,BdV_2022!$E:$E),2)+'SP ATT_Rip'!AT16</f>
        <v>0</v>
      </c>
      <c r="AU16" s="86">
        <f t="shared" si="10"/>
        <v>0</v>
      </c>
      <c r="AW16" s="205">
        <f>ROUND(+SUMIF(BdV_2022!$L:$L,$A16&amp;AW$3,BdV_2022!$E:$E),2)+'SP ATT_Rip'!AW16</f>
        <v>0</v>
      </c>
      <c r="AX16" s="205">
        <f>ROUND(+SUMIF(BdV_2022!$L:$L,$A16&amp;AX$3,BdV_2022!$E:$E),2)+'SP ATT_Rip'!AX16</f>
        <v>0</v>
      </c>
      <c r="AY16" s="86">
        <f t="shared" si="11"/>
        <v>0</v>
      </c>
      <c r="BA16" s="205">
        <f>ROUND(+SUMIF(BdV_2022!$L:$L,$A16&amp;BA$3,BdV_2022!$E:$E),2)+'SP ATT_Rip'!BA16</f>
        <v>0</v>
      </c>
      <c r="BB16" s="205">
        <f>ROUND(+SUMIF(BdV_2022!$L:$L,$A16&amp;BB$3,BdV_2022!$E:$E),2)+'SP ATT_Rip'!BB16</f>
        <v>0</v>
      </c>
      <c r="BC16" s="86">
        <f t="shared" si="12"/>
        <v>0</v>
      </c>
      <c r="BE16" s="205">
        <f>ROUND(+SUMIF(BdV_2022!$L:$L,$A16&amp;BE$3,BdV_2022!$E:$E),2)+'SP ATT_Rip'!BE16</f>
        <v>0</v>
      </c>
      <c r="BF16" s="205">
        <f>ROUND(+SUMIF(BdV_2022!$L:$L,$A16&amp;BF$3,BdV_2022!$E:$E),2)+'SP ATT_Rip'!BF16</f>
        <v>0</v>
      </c>
      <c r="BG16" s="86">
        <f t="shared" si="13"/>
        <v>0</v>
      </c>
      <c r="BI16" s="205">
        <f>ROUND(+SUMIF(BdV_2022!$L:$L,$A16&amp;BI$3,BdV_2022!$E:$E),2)+'SP ATT_Rip'!BI16</f>
        <v>0</v>
      </c>
      <c r="BJ16" s="205">
        <f>ROUND(+SUMIF(BdV_2022!$L:$L,$A16&amp;BJ$3,BdV_2022!$E:$E),2)+'SP ATT_Rip'!BJ16</f>
        <v>0</v>
      </c>
      <c r="BK16" s="86">
        <f t="shared" si="14"/>
        <v>0</v>
      </c>
    </row>
    <row r="17" spans="1:63" x14ac:dyDescent="0.2">
      <c r="A17" s="8" t="s">
        <v>117</v>
      </c>
      <c r="B17" s="30" t="s">
        <v>14</v>
      </c>
      <c r="C17" s="33" t="s">
        <v>45</v>
      </c>
      <c r="E17" s="84">
        <f>+SUM(E18:E20)</f>
        <v>0</v>
      </c>
      <c r="F17" s="84">
        <f>+SUM(F18:F20)</f>
        <v>37962.25</v>
      </c>
      <c r="G17" s="86">
        <f>+SUM(G18:G20)</f>
        <v>37962.25</v>
      </c>
      <c r="I17" s="84">
        <f>+SUM(I18:I20)</f>
        <v>0</v>
      </c>
      <c r="J17" s="84">
        <f>+SUM(J18:J20)</f>
        <v>0</v>
      </c>
      <c r="K17" s="86">
        <f>+SUM(K18:K20)</f>
        <v>0</v>
      </c>
      <c r="M17" s="84">
        <f>+SUM(M18:M20)</f>
        <v>0</v>
      </c>
      <c r="N17" s="84">
        <f>+SUM(N18:N20)</f>
        <v>0</v>
      </c>
      <c r="O17" s="86">
        <f>+SUM(O18:O20)</f>
        <v>0</v>
      </c>
      <c r="Q17" s="84">
        <f>+SUM(Q18:Q20)</f>
        <v>0</v>
      </c>
      <c r="R17" s="84">
        <f>+SUM(R18:R20)</f>
        <v>0</v>
      </c>
      <c r="S17" s="86">
        <f>+SUM(S18:S20)</f>
        <v>0</v>
      </c>
      <c r="U17" s="84">
        <f>+SUM(U18:U20)</f>
        <v>0</v>
      </c>
      <c r="V17" s="84">
        <f>+SUM(V18:V20)</f>
        <v>0</v>
      </c>
      <c r="W17" s="86">
        <f>+SUM(W18:W20)</f>
        <v>0</v>
      </c>
      <c r="Y17" s="84">
        <f>+SUM(Y18:Y20)</f>
        <v>0</v>
      </c>
      <c r="Z17" s="84">
        <f>+SUM(Z18:Z20)</f>
        <v>0</v>
      </c>
      <c r="AA17" s="86">
        <f>+SUM(AA18:AA20)</f>
        <v>0</v>
      </c>
      <c r="AC17" s="84">
        <f>+SUM(AC18:AC20)</f>
        <v>0</v>
      </c>
      <c r="AD17" s="84">
        <f>+SUM(AD18:AD20)</f>
        <v>0</v>
      </c>
      <c r="AE17" s="86">
        <f>+SUM(AE18:AE20)</f>
        <v>0</v>
      </c>
      <c r="AG17" s="84">
        <f>+SUM(AG18:AG20)</f>
        <v>0</v>
      </c>
      <c r="AH17" s="84">
        <f>+SUM(AH18:AH20)</f>
        <v>0</v>
      </c>
      <c r="AI17" s="86">
        <f>+SUM(AI18:AI20)</f>
        <v>0</v>
      </c>
      <c r="AK17" s="84">
        <f>+SUM(AK18:AK20)</f>
        <v>0</v>
      </c>
      <c r="AL17" s="84">
        <f>+SUM(AL18:AL20)</f>
        <v>0</v>
      </c>
      <c r="AM17" s="86">
        <f>+SUM(AM18:AM20)</f>
        <v>0</v>
      </c>
      <c r="AO17" s="84">
        <f>+SUM(AO18:AO20)</f>
        <v>0</v>
      </c>
      <c r="AP17" s="84">
        <f>+SUM(AP18:AP20)</f>
        <v>0</v>
      </c>
      <c r="AQ17" s="86">
        <f>+SUM(AQ18:AQ20)</f>
        <v>0</v>
      </c>
      <c r="AS17" s="84">
        <f>+SUM(AS18:AS20)</f>
        <v>0</v>
      </c>
      <c r="AT17" s="84">
        <f>+SUM(AT18:AT20)</f>
        <v>0</v>
      </c>
      <c r="AU17" s="86">
        <f>+SUM(AU18:AU20)</f>
        <v>0</v>
      </c>
      <c r="AW17" s="84">
        <f>+SUM(AW18:AW20)</f>
        <v>0</v>
      </c>
      <c r="AX17" s="84">
        <f>+SUM(AX18:AX20)</f>
        <v>0</v>
      </c>
      <c r="AY17" s="86">
        <f>+SUM(AY18:AY20)</f>
        <v>0</v>
      </c>
      <c r="BA17" s="84">
        <f>+SUM(BA18:BA20)</f>
        <v>0</v>
      </c>
      <c r="BB17" s="84">
        <f>+SUM(BB18:BB20)</f>
        <v>0</v>
      </c>
      <c r="BC17" s="86">
        <f>+SUM(BC18:BC20)</f>
        <v>0</v>
      </c>
      <c r="BE17" s="84">
        <f>+SUM(BE18:BE20)</f>
        <v>0</v>
      </c>
      <c r="BF17" s="84">
        <f>+SUM(BF18:BF20)</f>
        <v>0</v>
      </c>
      <c r="BG17" s="86">
        <f>+SUM(BG18:BG20)</f>
        <v>0</v>
      </c>
      <c r="BI17" s="84">
        <f>+SUM(BI18:BI20)</f>
        <v>0</v>
      </c>
      <c r="BJ17" s="84">
        <f>+SUM(BJ18:BJ20)</f>
        <v>0</v>
      </c>
      <c r="BK17" s="86">
        <f>+SUM(BK18:BK20)</f>
        <v>0</v>
      </c>
    </row>
    <row r="18" spans="1:63" x14ac:dyDescent="0.2">
      <c r="A18" s="8" t="s">
        <v>269</v>
      </c>
      <c r="B18" s="30"/>
      <c r="C18" s="68" t="s">
        <v>327</v>
      </c>
      <c r="E18" s="206">
        <f>ROUND(+SUMIF(BdV_2022!$L:$L,$A18&amp;E$3,BdV_2022!$E:$E),2)+'SP ATT_Rip'!E18</f>
        <v>0</v>
      </c>
      <c r="F18" s="206">
        <f>ROUND(+SUMIF(BdV_2022!$L:$L,$A18&amp;F$3,BdV_2022!$E:$E),2)+'SP ATT_Rip'!F18</f>
        <v>0</v>
      </c>
      <c r="G18" s="132">
        <f>+SUM(E18:F18)</f>
        <v>0</v>
      </c>
      <c r="I18" s="206">
        <f>ROUND(+SUMIF(BdV_2022!$L:$L,$A18&amp;I$3,BdV_2022!$E:$E),2)+'SP ATT_Rip'!I18</f>
        <v>0</v>
      </c>
      <c r="J18" s="206">
        <f>ROUND(+SUMIF(BdV_2022!$L:$L,$A18&amp;J$3,BdV_2022!$E:$E),2)+'SP ATT_Rip'!J18</f>
        <v>0</v>
      </c>
      <c r="K18" s="132">
        <f>+SUM(I18:J18)</f>
        <v>0</v>
      </c>
      <c r="M18" s="206">
        <f>ROUND(+SUMIF(BdV_2022!$L:$L,$A18&amp;M$3,BdV_2022!$E:$E),2)+'SP ATT_Rip'!M18</f>
        <v>0</v>
      </c>
      <c r="N18" s="206">
        <f>ROUND(+SUMIF(BdV_2022!$L:$L,$A18&amp;N$3,BdV_2022!$E:$E),2)+'SP ATT_Rip'!N18</f>
        <v>0</v>
      </c>
      <c r="O18" s="132">
        <f>+SUM(M18:N18)</f>
        <v>0</v>
      </c>
      <c r="Q18" s="206">
        <f>ROUND(+SUMIF(BdV_2022!$L:$L,$A18&amp;Q$3,BdV_2022!$E:$E),2)+'SP ATT_Rip'!Q18</f>
        <v>0</v>
      </c>
      <c r="R18" s="206">
        <f>ROUND(+SUMIF(BdV_2022!$L:$L,$A18&amp;R$3,BdV_2022!$E:$E),2)+'SP ATT_Rip'!R18</f>
        <v>0</v>
      </c>
      <c r="S18" s="132">
        <f>+SUM(Q18:R18)</f>
        <v>0</v>
      </c>
      <c r="U18" s="206">
        <f>ROUND(+SUMIF(BdV_2022!$L:$L,$A18&amp;U$3,BdV_2022!$E:$E),2)+'SP ATT_Rip'!U18</f>
        <v>0</v>
      </c>
      <c r="V18" s="206">
        <f>ROUND(+SUMIF(BdV_2022!$L:$L,$A18&amp;V$3,BdV_2022!$E:$E),2)+'SP ATT_Rip'!V18</f>
        <v>0</v>
      </c>
      <c r="W18" s="132">
        <f>+SUM(U18:V18)</f>
        <v>0</v>
      </c>
      <c r="Y18" s="206">
        <f>ROUND(+SUMIF(BdV_2022!$L:$L,$A18&amp;Y$3,BdV_2022!$E:$E),2)+'SP ATT_Rip'!Y18</f>
        <v>0</v>
      </c>
      <c r="Z18" s="206">
        <f>ROUND(+SUMIF(BdV_2022!$L:$L,$A18&amp;Z$3,BdV_2022!$E:$E),2)+'SP ATT_Rip'!Z18</f>
        <v>0</v>
      </c>
      <c r="AA18" s="132">
        <f>+SUM(Y18:Z18)</f>
        <v>0</v>
      </c>
      <c r="AC18" s="206">
        <f>ROUND(+SUMIF(BdV_2022!$L:$L,$A18&amp;AC$3,BdV_2022!$E:$E),2)+'SP ATT_Rip'!AC18</f>
        <v>0</v>
      </c>
      <c r="AD18" s="206">
        <f>ROUND(+SUMIF(BdV_2022!$L:$L,$A18&amp;AD$3,BdV_2022!$E:$E),2)+'SP ATT_Rip'!AD18</f>
        <v>0</v>
      </c>
      <c r="AE18" s="132">
        <f>+SUM(AC18:AD18)</f>
        <v>0</v>
      </c>
      <c r="AG18" s="206">
        <f>ROUND(+SUMIF(BdV_2022!$L:$L,$A18&amp;AG$3,BdV_2022!$E:$E),2)+'SP ATT_Rip'!AG18</f>
        <v>0</v>
      </c>
      <c r="AH18" s="206">
        <f>ROUND(+SUMIF(BdV_2022!$L:$L,$A18&amp;AH$3,BdV_2022!$E:$E),2)+'SP ATT_Rip'!AH18</f>
        <v>0</v>
      </c>
      <c r="AI18" s="132">
        <f>+SUM(AG18:AH18)</f>
        <v>0</v>
      </c>
      <c r="AK18" s="206">
        <f>ROUND(+SUMIF(BdV_2022!$L:$L,$A18&amp;AK$3,BdV_2022!$E:$E),2)+'SP ATT_Rip'!AK18</f>
        <v>0</v>
      </c>
      <c r="AL18" s="206">
        <f>ROUND(+SUMIF(BdV_2022!$L:$L,$A18&amp;AL$3,BdV_2022!$E:$E),2)+'SP ATT_Rip'!AL18</f>
        <v>0</v>
      </c>
      <c r="AM18" s="132">
        <f>+SUM(AK18:AL18)</f>
        <v>0</v>
      </c>
      <c r="AO18" s="206">
        <f>ROUND(+SUMIF(BdV_2022!$L:$L,$A18&amp;AO$3,BdV_2022!$E:$E),2)+'SP ATT_Rip'!AO18</f>
        <v>0</v>
      </c>
      <c r="AP18" s="206">
        <f>ROUND(+SUMIF(BdV_2022!$L:$L,$A18&amp;AP$3,BdV_2022!$E:$E),2)+'SP ATT_Rip'!AP18</f>
        <v>0</v>
      </c>
      <c r="AQ18" s="132">
        <f>+SUM(AO18:AP18)</f>
        <v>0</v>
      </c>
      <c r="AS18" s="206">
        <f>ROUND(+SUMIF(BdV_2022!$L:$L,$A18&amp;AS$3,BdV_2022!$E:$E),2)+'SP ATT_Rip'!AS18</f>
        <v>0</v>
      </c>
      <c r="AT18" s="206">
        <f>ROUND(+SUMIF(BdV_2022!$L:$L,$A18&amp;AT$3,BdV_2022!$E:$E),2)+'SP ATT_Rip'!AT18</f>
        <v>0</v>
      </c>
      <c r="AU18" s="132">
        <f>+SUM(AS18:AT18)</f>
        <v>0</v>
      </c>
      <c r="AW18" s="206">
        <f>ROUND(+SUMIF(BdV_2022!$L:$L,$A18&amp;AW$3,BdV_2022!$E:$E),2)+'SP ATT_Rip'!AW18</f>
        <v>0</v>
      </c>
      <c r="AX18" s="206">
        <f>ROUND(+SUMIF(BdV_2022!$L:$L,$A18&amp;AX$3,BdV_2022!$E:$E),2)+'SP ATT_Rip'!AX18</f>
        <v>0</v>
      </c>
      <c r="AY18" s="132">
        <f>+SUM(AW18:AX18)</f>
        <v>0</v>
      </c>
      <c r="BA18" s="206">
        <f>ROUND(+SUMIF(BdV_2022!$L:$L,$A18&amp;BA$3,BdV_2022!$E:$E),2)+'SP ATT_Rip'!BA18</f>
        <v>0</v>
      </c>
      <c r="BB18" s="206">
        <f>ROUND(+SUMIF(BdV_2022!$L:$L,$A18&amp;BB$3,BdV_2022!$E:$E),2)+'SP ATT_Rip'!BB18</f>
        <v>0</v>
      </c>
      <c r="BC18" s="132">
        <f>+SUM(BA18:BB18)</f>
        <v>0</v>
      </c>
      <c r="BE18" s="206">
        <f>ROUND(+SUMIF(BdV_2022!$L:$L,$A18&amp;BE$3,BdV_2022!$E:$E),2)+'SP ATT_Rip'!BE18</f>
        <v>0</v>
      </c>
      <c r="BF18" s="206">
        <f>ROUND(+SUMIF(BdV_2022!$L:$L,$A18&amp;BF$3,BdV_2022!$E:$E),2)+'SP ATT_Rip'!BF18</f>
        <v>0</v>
      </c>
      <c r="BG18" s="132">
        <f>+SUM(BE18:BF18)</f>
        <v>0</v>
      </c>
      <c r="BI18" s="206">
        <f>ROUND(+SUMIF(BdV_2022!$L:$L,$A18&amp;BI$3,BdV_2022!$E:$E),2)+'SP ATT_Rip'!BI18</f>
        <v>0</v>
      </c>
      <c r="BJ18" s="206">
        <f>ROUND(+SUMIF(BdV_2022!$L:$L,$A18&amp;BJ$3,BdV_2022!$E:$E),2)+'SP ATT_Rip'!BJ18</f>
        <v>0</v>
      </c>
      <c r="BK18" s="132">
        <f>+SUM(BI18:BJ18)</f>
        <v>0</v>
      </c>
    </row>
    <row r="19" spans="1:63" x14ac:dyDescent="0.2">
      <c r="A19" s="8" t="s">
        <v>270</v>
      </c>
      <c r="B19" s="30"/>
      <c r="C19" s="68" t="s">
        <v>272</v>
      </c>
      <c r="E19" s="206">
        <f>ROUND(+SUMIF(BdV_2022!$L:$L,$A19&amp;E$3,BdV_2022!$E:$E),2)+'SP ATT_Rip'!E19</f>
        <v>0</v>
      </c>
      <c r="F19" s="206">
        <f>ROUND(+SUMIF(BdV_2022!$L:$L,$A19&amp;F$3,BdV_2022!$E:$E),2)+'SP ATT_Rip'!F19</f>
        <v>4390</v>
      </c>
      <c r="G19" s="132">
        <f>+SUM(E19:F19)</f>
        <v>4390</v>
      </c>
      <c r="I19" s="206">
        <f>ROUND(+SUMIF(BdV_2022!$L:$L,$A19&amp;I$3,BdV_2022!$E:$E),2)+'SP ATT_Rip'!I19</f>
        <v>0</v>
      </c>
      <c r="J19" s="206">
        <f>ROUND(+SUMIF(BdV_2022!$L:$L,$A19&amp;J$3,BdV_2022!$E:$E),2)+'SP ATT_Rip'!J19</f>
        <v>0</v>
      </c>
      <c r="K19" s="132">
        <f>+SUM(I19:J19)</f>
        <v>0</v>
      </c>
      <c r="M19" s="206">
        <f>ROUND(+SUMIF(BdV_2022!$L:$L,$A19&amp;M$3,BdV_2022!$E:$E),2)+'SP ATT_Rip'!M19</f>
        <v>0</v>
      </c>
      <c r="N19" s="206">
        <f>ROUND(+SUMIF(BdV_2022!$L:$L,$A19&amp;N$3,BdV_2022!$E:$E),2)+'SP ATT_Rip'!N19</f>
        <v>0</v>
      </c>
      <c r="O19" s="132">
        <f>+SUM(M19:N19)</f>
        <v>0</v>
      </c>
      <c r="Q19" s="206">
        <f>ROUND(+SUMIF(BdV_2022!$L:$L,$A19&amp;Q$3,BdV_2022!$E:$E),2)+'SP ATT_Rip'!Q19</f>
        <v>0</v>
      </c>
      <c r="R19" s="206">
        <f>ROUND(+SUMIF(BdV_2022!$L:$L,$A19&amp;R$3,BdV_2022!$E:$E),2)+'SP ATT_Rip'!R19</f>
        <v>0</v>
      </c>
      <c r="S19" s="132">
        <f>+SUM(Q19:R19)</f>
        <v>0</v>
      </c>
      <c r="U19" s="206">
        <f>ROUND(+SUMIF(BdV_2022!$L:$L,$A19&amp;U$3,BdV_2022!$E:$E),2)+'SP ATT_Rip'!U19</f>
        <v>0</v>
      </c>
      <c r="V19" s="206">
        <f>ROUND(+SUMIF(BdV_2022!$L:$L,$A19&amp;V$3,BdV_2022!$E:$E),2)+'SP ATT_Rip'!V19</f>
        <v>0</v>
      </c>
      <c r="W19" s="132">
        <f>+SUM(U19:V19)</f>
        <v>0</v>
      </c>
      <c r="Y19" s="206">
        <f>ROUND(+SUMIF(BdV_2022!$L:$L,$A19&amp;Y$3,BdV_2022!$E:$E),2)+'SP ATT_Rip'!Y19</f>
        <v>0</v>
      </c>
      <c r="Z19" s="206">
        <f>ROUND(+SUMIF(BdV_2022!$L:$L,$A19&amp;Z$3,BdV_2022!$E:$E),2)+'SP ATT_Rip'!Z19</f>
        <v>0</v>
      </c>
      <c r="AA19" s="132">
        <f>+SUM(Y19:Z19)</f>
        <v>0</v>
      </c>
      <c r="AC19" s="206">
        <f>ROUND(+SUMIF(BdV_2022!$L:$L,$A19&amp;AC$3,BdV_2022!$E:$E),2)+'SP ATT_Rip'!AC19</f>
        <v>0</v>
      </c>
      <c r="AD19" s="206">
        <f>ROUND(+SUMIF(BdV_2022!$L:$L,$A19&amp;AD$3,BdV_2022!$E:$E),2)+'SP ATT_Rip'!AD19</f>
        <v>0</v>
      </c>
      <c r="AE19" s="132">
        <f>+SUM(AC19:AD19)</f>
        <v>0</v>
      </c>
      <c r="AG19" s="206">
        <f>ROUND(+SUMIF(BdV_2022!$L:$L,$A19&amp;AG$3,BdV_2022!$E:$E),2)+'SP ATT_Rip'!AG19</f>
        <v>0</v>
      </c>
      <c r="AH19" s="206">
        <f>ROUND(+SUMIF(BdV_2022!$L:$L,$A19&amp;AH$3,BdV_2022!$E:$E),2)+'SP ATT_Rip'!AH19</f>
        <v>0</v>
      </c>
      <c r="AI19" s="132">
        <f>+SUM(AG19:AH19)</f>
        <v>0</v>
      </c>
      <c r="AK19" s="206">
        <f>ROUND(+SUMIF(BdV_2022!$L:$L,$A19&amp;AK$3,BdV_2022!$E:$E),2)+'SP ATT_Rip'!AK19</f>
        <v>0</v>
      </c>
      <c r="AL19" s="206">
        <f>ROUND(+SUMIF(BdV_2022!$L:$L,$A19&amp;AL$3,BdV_2022!$E:$E),2)+'SP ATT_Rip'!AL19</f>
        <v>0</v>
      </c>
      <c r="AM19" s="132">
        <f>+SUM(AK19:AL19)</f>
        <v>0</v>
      </c>
      <c r="AO19" s="206">
        <f>ROUND(+SUMIF(BdV_2022!$L:$L,$A19&amp;AO$3,BdV_2022!$E:$E),2)+'SP ATT_Rip'!AO19</f>
        <v>0</v>
      </c>
      <c r="AP19" s="206">
        <f>ROUND(+SUMIF(BdV_2022!$L:$L,$A19&amp;AP$3,BdV_2022!$E:$E),2)+'SP ATT_Rip'!AP19</f>
        <v>0</v>
      </c>
      <c r="AQ19" s="132">
        <f>+SUM(AO19:AP19)</f>
        <v>0</v>
      </c>
      <c r="AS19" s="206">
        <f>ROUND(+SUMIF(BdV_2022!$L:$L,$A19&amp;AS$3,BdV_2022!$E:$E),2)+'SP ATT_Rip'!AS19</f>
        <v>0</v>
      </c>
      <c r="AT19" s="206">
        <f>ROUND(+SUMIF(BdV_2022!$L:$L,$A19&amp;AT$3,BdV_2022!$E:$E),2)+'SP ATT_Rip'!AT19</f>
        <v>0</v>
      </c>
      <c r="AU19" s="132">
        <f>+SUM(AS19:AT19)</f>
        <v>0</v>
      </c>
      <c r="AW19" s="206">
        <f>ROUND(+SUMIF(BdV_2022!$L:$L,$A19&amp;AW$3,BdV_2022!$E:$E),2)+'SP ATT_Rip'!AW19</f>
        <v>0</v>
      </c>
      <c r="AX19" s="206">
        <f>ROUND(+SUMIF(BdV_2022!$L:$L,$A19&amp;AX$3,BdV_2022!$E:$E),2)+'SP ATT_Rip'!AX19</f>
        <v>0</v>
      </c>
      <c r="AY19" s="132">
        <f>+SUM(AW19:AX19)</f>
        <v>0</v>
      </c>
      <c r="BA19" s="206">
        <f>ROUND(+SUMIF(BdV_2022!$L:$L,$A19&amp;BA$3,BdV_2022!$E:$E),2)+'SP ATT_Rip'!BA19</f>
        <v>0</v>
      </c>
      <c r="BB19" s="206">
        <f>ROUND(+SUMIF(BdV_2022!$L:$L,$A19&amp;BB$3,BdV_2022!$E:$E),2)+'SP ATT_Rip'!BB19</f>
        <v>0</v>
      </c>
      <c r="BC19" s="132">
        <f>+SUM(BA19:BB19)</f>
        <v>0</v>
      </c>
      <c r="BE19" s="206">
        <f>ROUND(+SUMIF(BdV_2022!$L:$L,$A19&amp;BE$3,BdV_2022!$E:$E),2)+'SP ATT_Rip'!BE19</f>
        <v>0</v>
      </c>
      <c r="BF19" s="206">
        <f>ROUND(+SUMIF(BdV_2022!$L:$L,$A19&amp;BF$3,BdV_2022!$E:$E),2)+'SP ATT_Rip'!BF19</f>
        <v>0</v>
      </c>
      <c r="BG19" s="132">
        <f>+SUM(BE19:BF19)</f>
        <v>0</v>
      </c>
      <c r="BI19" s="206">
        <f>ROUND(+SUMIF(BdV_2022!$L:$L,$A19&amp;BI$3,BdV_2022!$E:$E),2)+'SP ATT_Rip'!BI19</f>
        <v>0</v>
      </c>
      <c r="BJ19" s="206">
        <f>ROUND(+SUMIF(BdV_2022!$L:$L,$A19&amp;BJ$3,BdV_2022!$E:$E),2)+'SP ATT_Rip'!BJ19</f>
        <v>0</v>
      </c>
      <c r="BK19" s="132">
        <f>+SUM(BI19:BJ19)</f>
        <v>0</v>
      </c>
    </row>
    <row r="20" spans="1:63" x14ac:dyDescent="0.2">
      <c r="A20" s="8" t="s">
        <v>271</v>
      </c>
      <c r="B20" s="30"/>
      <c r="C20" s="68" t="s">
        <v>273</v>
      </c>
      <c r="E20" s="206">
        <f>ROUND(+SUMIF(BdV_2022!$L:$L,$A20&amp;E$3,BdV_2022!$E:$E),2)+'SP ATT_Rip'!E20</f>
        <v>0</v>
      </c>
      <c r="F20" s="206">
        <f>ROUND(+SUMIF(BdV_2022!$L:$L,$A20&amp;F$3,BdV_2022!$E:$E),2)+'SP ATT_Rip'!F20</f>
        <v>33572.25</v>
      </c>
      <c r="G20" s="132">
        <f>+SUM(E20:F20)</f>
        <v>33572.25</v>
      </c>
      <c r="I20" s="206">
        <f>ROUND(+SUMIF(BdV_2022!$L:$L,$A20&amp;I$3,BdV_2022!$E:$E),2)+'SP ATT_Rip'!I20</f>
        <v>0</v>
      </c>
      <c r="J20" s="206">
        <f>ROUND(+SUMIF(BdV_2022!$L:$L,$A20&amp;J$3,BdV_2022!$E:$E),2)+'SP ATT_Rip'!J20</f>
        <v>0</v>
      </c>
      <c r="K20" s="132">
        <f>+SUM(I20:J20)</f>
        <v>0</v>
      </c>
      <c r="M20" s="206">
        <f>ROUND(+SUMIF(BdV_2022!$L:$L,$A20&amp;M$3,BdV_2022!$E:$E),2)+'SP ATT_Rip'!M20</f>
        <v>0</v>
      </c>
      <c r="N20" s="206">
        <f>ROUND(+SUMIF(BdV_2022!$L:$L,$A20&amp;N$3,BdV_2022!$E:$E),2)+'SP ATT_Rip'!N20</f>
        <v>0</v>
      </c>
      <c r="O20" s="132">
        <f>+SUM(M20:N20)</f>
        <v>0</v>
      </c>
      <c r="Q20" s="206">
        <f>ROUND(+SUMIF(BdV_2022!$L:$L,$A20&amp;Q$3,BdV_2022!$E:$E),2)+'SP ATT_Rip'!Q20</f>
        <v>0</v>
      </c>
      <c r="R20" s="206">
        <f>ROUND(+SUMIF(BdV_2022!$L:$L,$A20&amp;R$3,BdV_2022!$E:$E),2)+'SP ATT_Rip'!R20</f>
        <v>0</v>
      </c>
      <c r="S20" s="132">
        <f>+SUM(Q20:R20)</f>
        <v>0</v>
      </c>
      <c r="U20" s="206">
        <f>ROUND(+SUMIF(BdV_2022!$L:$L,$A20&amp;U$3,BdV_2022!$E:$E),2)+'SP ATT_Rip'!U20</f>
        <v>0</v>
      </c>
      <c r="V20" s="206">
        <f>ROUND(+SUMIF(BdV_2022!$L:$L,$A20&amp;V$3,BdV_2022!$E:$E),2)+'SP ATT_Rip'!V20</f>
        <v>0</v>
      </c>
      <c r="W20" s="132">
        <f>+SUM(U20:V20)</f>
        <v>0</v>
      </c>
      <c r="Y20" s="206">
        <f>ROUND(+SUMIF(BdV_2022!$L:$L,$A20&amp;Y$3,BdV_2022!$E:$E),2)+'SP ATT_Rip'!Y20</f>
        <v>0</v>
      </c>
      <c r="Z20" s="206">
        <f>ROUND(+SUMIF(BdV_2022!$L:$L,$A20&amp;Z$3,BdV_2022!$E:$E),2)+'SP ATT_Rip'!Z20</f>
        <v>0</v>
      </c>
      <c r="AA20" s="132">
        <f>+SUM(Y20:Z20)</f>
        <v>0</v>
      </c>
      <c r="AC20" s="206">
        <f>ROUND(+SUMIF(BdV_2022!$L:$L,$A20&amp;AC$3,BdV_2022!$E:$E),2)+'SP ATT_Rip'!AC20</f>
        <v>0</v>
      </c>
      <c r="AD20" s="206">
        <f>ROUND(+SUMIF(BdV_2022!$L:$L,$A20&amp;AD$3,BdV_2022!$E:$E),2)+'SP ATT_Rip'!AD20</f>
        <v>0</v>
      </c>
      <c r="AE20" s="132">
        <f>+SUM(AC20:AD20)</f>
        <v>0</v>
      </c>
      <c r="AG20" s="206">
        <f>ROUND(+SUMIF(BdV_2022!$L:$L,$A20&amp;AG$3,BdV_2022!$E:$E),2)+'SP ATT_Rip'!AG20</f>
        <v>0</v>
      </c>
      <c r="AH20" s="206">
        <f>ROUND(+SUMIF(BdV_2022!$L:$L,$A20&amp;AH$3,BdV_2022!$E:$E),2)+'SP ATT_Rip'!AH20</f>
        <v>0</v>
      </c>
      <c r="AI20" s="132">
        <f>+SUM(AG20:AH20)</f>
        <v>0</v>
      </c>
      <c r="AK20" s="206">
        <f>ROUND(+SUMIF(BdV_2022!$L:$L,$A20&amp;AK$3,BdV_2022!$E:$E),2)+'SP ATT_Rip'!AK20</f>
        <v>0</v>
      </c>
      <c r="AL20" s="206">
        <f>ROUND(+SUMIF(BdV_2022!$L:$L,$A20&amp;AL$3,BdV_2022!$E:$E),2)+'SP ATT_Rip'!AL20</f>
        <v>0</v>
      </c>
      <c r="AM20" s="132">
        <f>+SUM(AK20:AL20)</f>
        <v>0</v>
      </c>
      <c r="AO20" s="206">
        <f>ROUND(+SUMIF(BdV_2022!$L:$L,$A20&amp;AO$3,BdV_2022!$E:$E),2)+'SP ATT_Rip'!AO20</f>
        <v>0</v>
      </c>
      <c r="AP20" s="206">
        <f>ROUND(+SUMIF(BdV_2022!$L:$L,$A20&amp;AP$3,BdV_2022!$E:$E),2)+'SP ATT_Rip'!AP20</f>
        <v>0</v>
      </c>
      <c r="AQ20" s="132">
        <f>+SUM(AO20:AP20)</f>
        <v>0</v>
      </c>
      <c r="AS20" s="206">
        <f>ROUND(+SUMIF(BdV_2022!$L:$L,$A20&amp;AS$3,BdV_2022!$E:$E),2)+'SP ATT_Rip'!AS20</f>
        <v>0</v>
      </c>
      <c r="AT20" s="206">
        <f>ROUND(+SUMIF(BdV_2022!$L:$L,$A20&amp;AT$3,BdV_2022!$E:$E),2)+'SP ATT_Rip'!AT20</f>
        <v>0</v>
      </c>
      <c r="AU20" s="132">
        <f>+SUM(AS20:AT20)</f>
        <v>0</v>
      </c>
      <c r="AW20" s="206">
        <f>ROUND(+SUMIF(BdV_2022!$L:$L,$A20&amp;AW$3,BdV_2022!$E:$E),2)+'SP ATT_Rip'!AW20</f>
        <v>0</v>
      </c>
      <c r="AX20" s="206">
        <f>ROUND(+SUMIF(BdV_2022!$L:$L,$A20&amp;AX$3,BdV_2022!$E:$E),2)+'SP ATT_Rip'!AX20</f>
        <v>0</v>
      </c>
      <c r="AY20" s="132">
        <f>+SUM(AW20:AX20)</f>
        <v>0</v>
      </c>
      <c r="BA20" s="206">
        <f>ROUND(+SUMIF(BdV_2022!$L:$L,$A20&amp;BA$3,BdV_2022!$E:$E),2)+'SP ATT_Rip'!BA20</f>
        <v>0</v>
      </c>
      <c r="BB20" s="206">
        <f>ROUND(+SUMIF(BdV_2022!$L:$L,$A20&amp;BB$3,BdV_2022!$E:$E),2)+'SP ATT_Rip'!BB20</f>
        <v>0</v>
      </c>
      <c r="BC20" s="132">
        <f>+SUM(BA20:BB20)</f>
        <v>0</v>
      </c>
      <c r="BE20" s="206">
        <f>ROUND(+SUMIF(BdV_2022!$L:$L,$A20&amp;BE$3,BdV_2022!$E:$E),2)+'SP ATT_Rip'!BE20</f>
        <v>0</v>
      </c>
      <c r="BF20" s="206">
        <f>ROUND(+SUMIF(BdV_2022!$L:$L,$A20&amp;BF$3,BdV_2022!$E:$E),2)+'SP ATT_Rip'!BF20</f>
        <v>0</v>
      </c>
      <c r="BG20" s="132">
        <f>+SUM(BE20:BF20)</f>
        <v>0</v>
      </c>
      <c r="BI20" s="206">
        <f>ROUND(+SUMIF(BdV_2022!$L:$L,$A20&amp;BI$3,BdV_2022!$E:$E),2)+'SP ATT_Rip'!BI20</f>
        <v>0</v>
      </c>
      <c r="BJ20" s="206">
        <f>ROUND(+SUMIF(BdV_2022!$L:$L,$A20&amp;BJ$3,BdV_2022!$E:$E),2)+'SP ATT_Rip'!BJ20</f>
        <v>0</v>
      </c>
      <c r="BK20" s="132">
        <f>+SUM(BI20:BJ20)</f>
        <v>0</v>
      </c>
    </row>
    <row r="21" spans="1:63" x14ac:dyDescent="0.2">
      <c r="A21" s="8" t="s">
        <v>118</v>
      </c>
      <c r="B21" s="29" t="s">
        <v>15</v>
      </c>
      <c r="C21" s="33" t="s">
        <v>88</v>
      </c>
      <c r="E21" s="83">
        <f>+SUM(E22:E25,E28)</f>
        <v>0</v>
      </c>
      <c r="F21" s="83">
        <f>+SUM(F22:F25,F28)</f>
        <v>7431027.2199999997</v>
      </c>
      <c r="G21" s="86">
        <f>+SUM(G22:G25,G28)</f>
        <v>7431027.2199999997</v>
      </c>
      <c r="I21" s="83">
        <f>+SUM(I22:I25,I28)</f>
        <v>0</v>
      </c>
      <c r="J21" s="83">
        <f>+SUM(J22:J25,J28)</f>
        <v>0</v>
      </c>
      <c r="K21" s="86">
        <f>+SUM(K22:K25,K28)</f>
        <v>0</v>
      </c>
      <c r="M21" s="83">
        <f>+SUM(M22:M25,M28)</f>
        <v>0</v>
      </c>
      <c r="N21" s="83">
        <f>+SUM(N22:N25,N28)</f>
        <v>23582.6</v>
      </c>
      <c r="O21" s="86">
        <f>+SUM(O22:O25,O28)</f>
        <v>23582.6</v>
      </c>
      <c r="Q21" s="83">
        <f>+SUM(Q22:Q25,Q28)</f>
        <v>0</v>
      </c>
      <c r="R21" s="83">
        <f>+SUM(R22:R25,R28)</f>
        <v>1739057.02</v>
      </c>
      <c r="S21" s="86">
        <f>+SUM(S22:S25,S28)</f>
        <v>1739057.02</v>
      </c>
      <c r="U21" s="83">
        <f>+SUM(U22:U25,U28)</f>
        <v>0</v>
      </c>
      <c r="V21" s="83">
        <f>+SUM(V22:V25,V28)</f>
        <v>0</v>
      </c>
      <c r="W21" s="86">
        <f>+SUM(W22:W25,W28)</f>
        <v>0</v>
      </c>
      <c r="Y21" s="83">
        <f>+SUM(Y22:Y25,Y28)</f>
        <v>0</v>
      </c>
      <c r="Z21" s="83">
        <f>+SUM(Z22:Z25,Z28)</f>
        <v>0</v>
      </c>
      <c r="AA21" s="86">
        <f>+SUM(AA22:AA25,AA28)</f>
        <v>0</v>
      </c>
      <c r="AC21" s="83">
        <f>+SUM(AC22:AC25,AC28)</f>
        <v>0</v>
      </c>
      <c r="AD21" s="83">
        <f>+SUM(AD22:AD25,AD28)</f>
        <v>0</v>
      </c>
      <c r="AE21" s="86">
        <f>+SUM(AE22:AE25,AE28)</f>
        <v>0</v>
      </c>
      <c r="AG21" s="83">
        <f>+SUM(AG22:AG25,AG28)</f>
        <v>0</v>
      </c>
      <c r="AH21" s="83">
        <f>+SUM(AH22:AH25,AH28)</f>
        <v>0</v>
      </c>
      <c r="AI21" s="86">
        <f>+SUM(AI22:AI25,AI28)</f>
        <v>0</v>
      </c>
      <c r="AK21" s="83">
        <f>+SUM(AK22:AK25,AK28)</f>
        <v>0</v>
      </c>
      <c r="AL21" s="83">
        <f>+SUM(AL22:AL25,AL28)</f>
        <v>0</v>
      </c>
      <c r="AM21" s="86">
        <f>+SUM(AM22:AM25,AM28)</f>
        <v>0</v>
      </c>
      <c r="AO21" s="83">
        <f>+SUM(AO22:AO25,AO28)</f>
        <v>0</v>
      </c>
      <c r="AP21" s="83">
        <f>+SUM(AP22:AP25,AP28)</f>
        <v>0</v>
      </c>
      <c r="AQ21" s="86">
        <f>+SUM(AQ22:AQ25,AQ28)</f>
        <v>0</v>
      </c>
      <c r="AS21" s="83">
        <f>+SUM(AS22:AS25,AS28)</f>
        <v>0</v>
      </c>
      <c r="AT21" s="83">
        <f>+SUM(AT22:AT25,AT28)</f>
        <v>0</v>
      </c>
      <c r="AU21" s="86">
        <f>+SUM(AU22:AU25,AU28)</f>
        <v>0</v>
      </c>
      <c r="AW21" s="83">
        <f>+SUM(AW22:AW25,AW28)</f>
        <v>0</v>
      </c>
      <c r="AX21" s="83">
        <f>+SUM(AX22:AX25,AX28)</f>
        <v>0</v>
      </c>
      <c r="AY21" s="86">
        <f>+SUM(AY22:AY25,AY28)</f>
        <v>0</v>
      </c>
      <c r="BA21" s="83">
        <f>+SUM(BA22:BA25,BA28)</f>
        <v>0</v>
      </c>
      <c r="BB21" s="83">
        <f>+SUM(BB22:BB25,BB28)</f>
        <v>0</v>
      </c>
      <c r="BC21" s="86">
        <f>+SUM(BC22:BC25,BC28)</f>
        <v>0</v>
      </c>
      <c r="BE21" s="83">
        <f>+SUM(BE22:BE25,BE28)</f>
        <v>0</v>
      </c>
      <c r="BF21" s="83">
        <f>+SUM(BF22:BF25,BF28)</f>
        <v>0</v>
      </c>
      <c r="BG21" s="86">
        <f>+SUM(BG22:BG25,BG28)</f>
        <v>0</v>
      </c>
      <c r="BI21" s="83">
        <f>+SUM(BI22:BI25,BI28)</f>
        <v>0</v>
      </c>
      <c r="BJ21" s="83">
        <f>+SUM(BJ22:BJ25,BJ28)</f>
        <v>0</v>
      </c>
      <c r="BK21" s="86">
        <f>+SUM(BK22:BK25,BK28)</f>
        <v>0</v>
      </c>
    </row>
    <row r="22" spans="1:63" x14ac:dyDescent="0.2">
      <c r="A22" s="8" t="s">
        <v>119</v>
      </c>
      <c r="B22" s="30" t="s">
        <v>8</v>
      </c>
      <c r="C22" s="33" t="s">
        <v>46</v>
      </c>
      <c r="E22" s="205">
        <f>ROUND(+SUMIF(BdV_2022!$L:$L,$A22&amp;E$3,BdV_2022!$E:$E),2)+'SP ATT_Rip'!E22</f>
        <v>0</v>
      </c>
      <c r="F22" s="205">
        <f>ROUND(+SUMIF(BdV_2022!$L:$L,$A22&amp;F$3,BdV_2022!$E:$E),2)+'SP ATT_Rip'!F22</f>
        <v>4587538.41</v>
      </c>
      <c r="G22" s="86">
        <f>+SUM(E22:F22)</f>
        <v>4587538.41</v>
      </c>
      <c r="I22" s="205">
        <f>ROUND(+SUMIF(BdV_2022!$L:$L,$A22&amp;I$3,BdV_2022!$E:$E),2)+'SP ATT_Rip'!I22</f>
        <v>0</v>
      </c>
      <c r="J22" s="205">
        <f>ROUND(+SUMIF(BdV_2022!$L:$L,$A22&amp;J$3,BdV_2022!$E:$E),2)+'SP ATT_Rip'!J22</f>
        <v>0</v>
      </c>
      <c r="K22" s="86">
        <f>+SUM(I22:J22)</f>
        <v>0</v>
      </c>
      <c r="M22" s="205">
        <f>ROUND(+SUMIF(BdV_2022!$L:$L,$A22&amp;M$3,BdV_2022!$E:$E),2)+'SP ATT_Rip'!M22</f>
        <v>0</v>
      </c>
      <c r="N22" s="205">
        <f>ROUND(+SUMIF(BdV_2022!$L:$L,$A22&amp;N$3,BdV_2022!$E:$E),2)+'SP ATT_Rip'!N22</f>
        <v>0</v>
      </c>
      <c r="O22" s="86">
        <f>+SUM(M22:N22)</f>
        <v>0</v>
      </c>
      <c r="Q22" s="205">
        <f>ROUND(+SUMIF(BdV_2022!$L:$L,$A22&amp;Q$3,BdV_2022!$E:$E),2)+'SP ATT_Rip'!Q22</f>
        <v>0</v>
      </c>
      <c r="R22" s="205">
        <f>ROUND(+SUMIF(BdV_2022!$L:$L,$A22&amp;R$3,BdV_2022!$E:$E),2)+'SP ATT_Rip'!R22</f>
        <v>216980.94</v>
      </c>
      <c r="S22" s="86">
        <f>+SUM(Q22:R22)</f>
        <v>216980.94</v>
      </c>
      <c r="U22" s="205">
        <f>ROUND(+SUMIF(BdV_2022!$L:$L,$A22&amp;U$3,BdV_2022!$E:$E),2)+'SP ATT_Rip'!U22</f>
        <v>0</v>
      </c>
      <c r="V22" s="205">
        <f>ROUND(+SUMIF(BdV_2022!$L:$L,$A22&amp;V$3,BdV_2022!$E:$E),2)+'SP ATT_Rip'!V22</f>
        <v>0</v>
      </c>
      <c r="W22" s="86">
        <f>+SUM(U22:V22)</f>
        <v>0</v>
      </c>
      <c r="Y22" s="205">
        <f>ROUND(+SUMIF(BdV_2022!$L:$L,$A22&amp;Y$3,BdV_2022!$E:$E),2)+'SP ATT_Rip'!Y22</f>
        <v>0</v>
      </c>
      <c r="Z22" s="205">
        <f>ROUND(+SUMIF(BdV_2022!$L:$L,$A22&amp;Z$3,BdV_2022!$E:$E),2)+'SP ATT_Rip'!Z22</f>
        <v>0</v>
      </c>
      <c r="AA22" s="86">
        <f>+SUM(Y22:Z22)</f>
        <v>0</v>
      </c>
      <c r="AC22" s="205">
        <f>ROUND(+SUMIF(BdV_2022!$L:$L,$A22&amp;AC$3,BdV_2022!$E:$E),2)+'SP ATT_Rip'!AC22</f>
        <v>0</v>
      </c>
      <c r="AD22" s="205">
        <f>ROUND(+SUMIF(BdV_2022!$L:$L,$A22&amp;AD$3,BdV_2022!$E:$E),2)+'SP ATT_Rip'!AD22</f>
        <v>0</v>
      </c>
      <c r="AE22" s="86">
        <f>+SUM(AC22:AD22)</f>
        <v>0</v>
      </c>
      <c r="AG22" s="205">
        <f>ROUND(+SUMIF(BdV_2022!$L:$L,$A22&amp;AG$3,BdV_2022!$E:$E),2)+'SP ATT_Rip'!AG22</f>
        <v>0</v>
      </c>
      <c r="AH22" s="205">
        <f>ROUND(+SUMIF(BdV_2022!$L:$L,$A22&amp;AH$3,BdV_2022!$E:$E),2)+'SP ATT_Rip'!AH22</f>
        <v>0</v>
      </c>
      <c r="AI22" s="86">
        <f>+SUM(AG22:AH22)</f>
        <v>0</v>
      </c>
      <c r="AK22" s="205">
        <f>ROUND(+SUMIF(BdV_2022!$L:$L,$A22&amp;AK$3,BdV_2022!$E:$E),2)+'SP ATT_Rip'!AK22</f>
        <v>0</v>
      </c>
      <c r="AL22" s="205">
        <f>ROUND(+SUMIF(BdV_2022!$L:$L,$A22&amp;AL$3,BdV_2022!$E:$E),2)+'SP ATT_Rip'!AL22</f>
        <v>0</v>
      </c>
      <c r="AM22" s="86">
        <f>+SUM(AK22:AL22)</f>
        <v>0</v>
      </c>
      <c r="AO22" s="205">
        <f>ROUND(+SUMIF(BdV_2022!$L:$L,$A22&amp;AO$3,BdV_2022!$E:$E),2)+'SP ATT_Rip'!AO22</f>
        <v>0</v>
      </c>
      <c r="AP22" s="205">
        <f>ROUND(+SUMIF(BdV_2022!$L:$L,$A22&amp;AP$3,BdV_2022!$E:$E),2)+'SP ATT_Rip'!AP22</f>
        <v>0</v>
      </c>
      <c r="AQ22" s="86">
        <f>+SUM(AO22:AP22)</f>
        <v>0</v>
      </c>
      <c r="AS22" s="205">
        <f>ROUND(+SUMIF(BdV_2022!$L:$L,$A22&amp;AS$3,BdV_2022!$E:$E),2)+'SP ATT_Rip'!AS22</f>
        <v>0</v>
      </c>
      <c r="AT22" s="205">
        <f>ROUND(+SUMIF(BdV_2022!$L:$L,$A22&amp;AT$3,BdV_2022!$E:$E),2)+'SP ATT_Rip'!AT22</f>
        <v>0</v>
      </c>
      <c r="AU22" s="86">
        <f>+SUM(AS22:AT22)</f>
        <v>0</v>
      </c>
      <c r="AW22" s="205">
        <f>ROUND(+SUMIF(BdV_2022!$L:$L,$A22&amp;AW$3,BdV_2022!$E:$E),2)+'SP ATT_Rip'!AW22</f>
        <v>0</v>
      </c>
      <c r="AX22" s="205">
        <f>ROUND(+SUMIF(BdV_2022!$L:$L,$A22&amp;AX$3,BdV_2022!$E:$E),2)+'SP ATT_Rip'!AX22</f>
        <v>0</v>
      </c>
      <c r="AY22" s="86">
        <f>+SUM(AW22:AX22)</f>
        <v>0</v>
      </c>
      <c r="BA22" s="205">
        <f>ROUND(+SUMIF(BdV_2022!$L:$L,$A22&amp;BA$3,BdV_2022!$E:$E),2)+'SP ATT_Rip'!BA22</f>
        <v>0</v>
      </c>
      <c r="BB22" s="205">
        <f>ROUND(+SUMIF(BdV_2022!$L:$L,$A22&amp;BB$3,BdV_2022!$E:$E),2)+'SP ATT_Rip'!BB22</f>
        <v>0</v>
      </c>
      <c r="BC22" s="86">
        <f>+SUM(BA22:BB22)</f>
        <v>0</v>
      </c>
      <c r="BE22" s="205">
        <f>ROUND(+SUMIF(BdV_2022!$L:$L,$A22&amp;BE$3,BdV_2022!$E:$E),2)+'SP ATT_Rip'!BE22</f>
        <v>0</v>
      </c>
      <c r="BF22" s="205">
        <f>ROUND(+SUMIF(BdV_2022!$L:$L,$A22&amp;BF$3,BdV_2022!$E:$E),2)+'SP ATT_Rip'!BF22</f>
        <v>0</v>
      </c>
      <c r="BG22" s="86">
        <f>+SUM(BE22:BF22)</f>
        <v>0</v>
      </c>
      <c r="BI22" s="205">
        <f>ROUND(+SUMIF(BdV_2022!$L:$L,$A22&amp;BI$3,BdV_2022!$E:$E),2)+'SP ATT_Rip'!BI22</f>
        <v>0</v>
      </c>
      <c r="BJ22" s="205">
        <f>ROUND(+SUMIF(BdV_2022!$L:$L,$A22&amp;BJ$3,BdV_2022!$E:$E),2)+'SP ATT_Rip'!BJ22</f>
        <v>0</v>
      </c>
      <c r="BK22" s="86">
        <f>+SUM(BI22:BJ22)</f>
        <v>0</v>
      </c>
    </row>
    <row r="23" spans="1:63" x14ac:dyDescent="0.2">
      <c r="A23" s="8" t="s">
        <v>120</v>
      </c>
      <c r="B23" s="30" t="s">
        <v>9</v>
      </c>
      <c r="C23" s="33" t="s">
        <v>47</v>
      </c>
      <c r="E23" s="205">
        <f>ROUND(+SUMIF(BdV_2022!$L:$L,$A23&amp;E$3,BdV_2022!$E:$E),2)+'SP ATT_Rip'!E23</f>
        <v>0</v>
      </c>
      <c r="F23" s="205">
        <f>ROUND(+SUMIF(BdV_2022!$L:$L,$A23&amp;F$3,BdV_2022!$E:$E),2)+'SP ATT_Rip'!F23</f>
        <v>1472945.95</v>
      </c>
      <c r="G23" s="86">
        <f>+SUM(E23:F23)</f>
        <v>1472945.95</v>
      </c>
      <c r="I23" s="205">
        <f>ROUND(+SUMIF(BdV_2022!$L:$L,$A23&amp;I$3,BdV_2022!$E:$E),2)+'SP ATT_Rip'!I23</f>
        <v>0</v>
      </c>
      <c r="J23" s="205">
        <f>ROUND(+SUMIF(BdV_2022!$L:$L,$A23&amp;J$3,BdV_2022!$E:$E),2)+'SP ATT_Rip'!J23</f>
        <v>0</v>
      </c>
      <c r="K23" s="86">
        <f>+SUM(I23:J23)</f>
        <v>0</v>
      </c>
      <c r="M23" s="205">
        <f>ROUND(+SUMIF(BdV_2022!$L:$L,$A23&amp;M$3,BdV_2022!$E:$E),2)+'SP ATT_Rip'!M23</f>
        <v>0</v>
      </c>
      <c r="N23" s="205">
        <f>ROUND(+SUMIF(BdV_2022!$L:$L,$A23&amp;N$3,BdV_2022!$E:$E),2)+'SP ATT_Rip'!N23</f>
        <v>23582.6</v>
      </c>
      <c r="O23" s="86">
        <f>+SUM(M23:N23)</f>
        <v>23582.6</v>
      </c>
      <c r="Q23" s="205">
        <f>ROUND(+SUMIF(BdV_2022!$L:$L,$A23&amp;Q$3,BdV_2022!$E:$E),2)+'SP ATT_Rip'!Q23</f>
        <v>0</v>
      </c>
      <c r="R23" s="205">
        <f>ROUND(+SUMIF(BdV_2022!$L:$L,$A23&amp;R$3,BdV_2022!$E:$E),2)+'SP ATT_Rip'!R23</f>
        <v>100872.81</v>
      </c>
      <c r="S23" s="86">
        <f>+SUM(Q23:R23)</f>
        <v>100872.81</v>
      </c>
      <c r="U23" s="205">
        <f>ROUND(+SUMIF(BdV_2022!$L:$L,$A23&amp;U$3,BdV_2022!$E:$E),2)+'SP ATT_Rip'!U23</f>
        <v>0</v>
      </c>
      <c r="V23" s="205">
        <f>ROUND(+SUMIF(BdV_2022!$L:$L,$A23&amp;V$3,BdV_2022!$E:$E),2)+'SP ATT_Rip'!V23</f>
        <v>0</v>
      </c>
      <c r="W23" s="86">
        <f>+SUM(U23:V23)</f>
        <v>0</v>
      </c>
      <c r="Y23" s="205">
        <f>ROUND(+SUMIF(BdV_2022!$L:$L,$A23&amp;Y$3,BdV_2022!$E:$E),2)+'SP ATT_Rip'!Y23</f>
        <v>0</v>
      </c>
      <c r="Z23" s="205">
        <f>ROUND(+SUMIF(BdV_2022!$L:$L,$A23&amp;Z$3,BdV_2022!$E:$E),2)+'SP ATT_Rip'!Z23</f>
        <v>0</v>
      </c>
      <c r="AA23" s="86">
        <f>+SUM(Y23:Z23)</f>
        <v>0</v>
      </c>
      <c r="AC23" s="205">
        <f>ROUND(+SUMIF(BdV_2022!$L:$L,$A23&amp;AC$3,BdV_2022!$E:$E),2)+'SP ATT_Rip'!AC23</f>
        <v>0</v>
      </c>
      <c r="AD23" s="205">
        <f>ROUND(+SUMIF(BdV_2022!$L:$L,$A23&amp;AD$3,BdV_2022!$E:$E),2)+'SP ATT_Rip'!AD23</f>
        <v>0</v>
      </c>
      <c r="AE23" s="86">
        <f>+SUM(AC23:AD23)</f>
        <v>0</v>
      </c>
      <c r="AG23" s="205">
        <f>ROUND(+SUMIF(BdV_2022!$L:$L,$A23&amp;AG$3,BdV_2022!$E:$E),2)+'SP ATT_Rip'!AG23</f>
        <v>0</v>
      </c>
      <c r="AH23" s="205">
        <f>ROUND(+SUMIF(BdV_2022!$L:$L,$A23&amp;AH$3,BdV_2022!$E:$E),2)+'SP ATT_Rip'!AH23</f>
        <v>0</v>
      </c>
      <c r="AI23" s="86">
        <f>+SUM(AG23:AH23)</f>
        <v>0</v>
      </c>
      <c r="AK23" s="205">
        <f>ROUND(+SUMIF(BdV_2022!$L:$L,$A23&amp;AK$3,BdV_2022!$E:$E),2)+'SP ATT_Rip'!AK23</f>
        <v>0</v>
      </c>
      <c r="AL23" s="205">
        <f>ROUND(+SUMIF(BdV_2022!$L:$L,$A23&amp;AL$3,BdV_2022!$E:$E),2)+'SP ATT_Rip'!AL23</f>
        <v>0</v>
      </c>
      <c r="AM23" s="86">
        <f>+SUM(AK23:AL23)</f>
        <v>0</v>
      </c>
      <c r="AO23" s="205">
        <f>ROUND(+SUMIF(BdV_2022!$L:$L,$A23&amp;AO$3,BdV_2022!$E:$E),2)+'SP ATT_Rip'!AO23</f>
        <v>0</v>
      </c>
      <c r="AP23" s="205">
        <f>ROUND(+SUMIF(BdV_2022!$L:$L,$A23&amp;AP$3,BdV_2022!$E:$E),2)+'SP ATT_Rip'!AP23</f>
        <v>0</v>
      </c>
      <c r="AQ23" s="86">
        <f>+SUM(AO23:AP23)</f>
        <v>0</v>
      </c>
      <c r="AS23" s="205">
        <f>ROUND(+SUMIF(BdV_2022!$L:$L,$A23&amp;AS$3,BdV_2022!$E:$E),2)+'SP ATT_Rip'!AS23</f>
        <v>0</v>
      </c>
      <c r="AT23" s="205">
        <f>ROUND(+SUMIF(BdV_2022!$L:$L,$A23&amp;AT$3,BdV_2022!$E:$E),2)+'SP ATT_Rip'!AT23</f>
        <v>0</v>
      </c>
      <c r="AU23" s="86">
        <f>+SUM(AS23:AT23)</f>
        <v>0</v>
      </c>
      <c r="AW23" s="205">
        <f>ROUND(+SUMIF(BdV_2022!$L:$L,$A23&amp;AW$3,BdV_2022!$E:$E),2)+'SP ATT_Rip'!AW23</f>
        <v>0</v>
      </c>
      <c r="AX23" s="205">
        <f>ROUND(+SUMIF(BdV_2022!$L:$L,$A23&amp;AX$3,BdV_2022!$E:$E),2)+'SP ATT_Rip'!AX23</f>
        <v>0</v>
      </c>
      <c r="AY23" s="86">
        <f>+SUM(AW23:AX23)</f>
        <v>0</v>
      </c>
      <c r="BA23" s="205">
        <f>ROUND(+SUMIF(BdV_2022!$L:$L,$A23&amp;BA$3,BdV_2022!$E:$E),2)+'SP ATT_Rip'!BA23</f>
        <v>0</v>
      </c>
      <c r="BB23" s="205">
        <f>ROUND(+SUMIF(BdV_2022!$L:$L,$A23&amp;BB$3,BdV_2022!$E:$E),2)+'SP ATT_Rip'!BB23</f>
        <v>0</v>
      </c>
      <c r="BC23" s="86">
        <f>+SUM(BA23:BB23)</f>
        <v>0</v>
      </c>
      <c r="BE23" s="205">
        <f>ROUND(+SUMIF(BdV_2022!$L:$L,$A23&amp;BE$3,BdV_2022!$E:$E),2)+'SP ATT_Rip'!BE23</f>
        <v>0</v>
      </c>
      <c r="BF23" s="205">
        <f>ROUND(+SUMIF(BdV_2022!$L:$L,$A23&amp;BF$3,BdV_2022!$E:$E),2)+'SP ATT_Rip'!BF23</f>
        <v>0</v>
      </c>
      <c r="BG23" s="86">
        <f>+SUM(BE23:BF23)</f>
        <v>0</v>
      </c>
      <c r="BI23" s="205">
        <f>ROUND(+SUMIF(BdV_2022!$L:$L,$A23&amp;BI$3,BdV_2022!$E:$E),2)+'SP ATT_Rip'!BI23</f>
        <v>0</v>
      </c>
      <c r="BJ23" s="205">
        <f>ROUND(+SUMIF(BdV_2022!$L:$L,$A23&amp;BJ$3,BdV_2022!$E:$E),2)+'SP ATT_Rip'!BJ23</f>
        <v>0</v>
      </c>
      <c r="BK23" s="86">
        <f>+SUM(BI23:BJ23)</f>
        <v>0</v>
      </c>
    </row>
    <row r="24" spans="1:63" s="5" customFormat="1" x14ac:dyDescent="0.2">
      <c r="A24" s="8" t="s">
        <v>121</v>
      </c>
      <c r="B24" s="30" t="s">
        <v>10</v>
      </c>
      <c r="C24" s="33" t="s">
        <v>48</v>
      </c>
      <c r="E24" s="205">
        <f>ROUND(+SUMIF(BdV_2022!$L:$L,$A24&amp;E$3,BdV_2022!$E:$E),2)+'SP ATT_Rip'!E24</f>
        <v>0</v>
      </c>
      <c r="F24" s="205">
        <f>ROUND(+SUMIF(BdV_2022!$L:$L,$A24&amp;F$3,BdV_2022!$E:$E),2)+'SP ATT_Rip'!F24</f>
        <v>1042688.18</v>
      </c>
      <c r="G24" s="86">
        <f>+SUM(E24:F24)</f>
        <v>1042688.18</v>
      </c>
      <c r="I24" s="205">
        <f>ROUND(+SUMIF(BdV_2022!$L:$L,$A24&amp;I$3,BdV_2022!$E:$E),2)+'SP ATT_Rip'!I24</f>
        <v>0</v>
      </c>
      <c r="J24" s="205">
        <f>ROUND(+SUMIF(BdV_2022!$L:$L,$A24&amp;J$3,BdV_2022!$E:$E),2)+'SP ATT_Rip'!J24</f>
        <v>0</v>
      </c>
      <c r="K24" s="86">
        <f>+SUM(I24:J24)</f>
        <v>0</v>
      </c>
      <c r="M24" s="205">
        <f>ROUND(+SUMIF(BdV_2022!$L:$L,$A24&amp;M$3,BdV_2022!$E:$E),2)+'SP ATT_Rip'!M24</f>
        <v>0</v>
      </c>
      <c r="N24" s="205">
        <f>ROUND(+SUMIF(BdV_2022!$L:$L,$A24&amp;N$3,BdV_2022!$E:$E),2)+'SP ATT_Rip'!N24</f>
        <v>0</v>
      </c>
      <c r="O24" s="86">
        <f>+SUM(M24:N24)</f>
        <v>0</v>
      </c>
      <c r="Q24" s="205">
        <f>ROUND(+SUMIF(BdV_2022!$L:$L,$A24&amp;Q$3,BdV_2022!$E:$E),2)+'SP ATT_Rip'!Q24</f>
        <v>0</v>
      </c>
      <c r="R24" s="205">
        <f>ROUND(+SUMIF(BdV_2022!$L:$L,$A24&amp;R$3,BdV_2022!$E:$E),2)+'SP ATT_Rip'!R24</f>
        <v>66115.5</v>
      </c>
      <c r="S24" s="86">
        <f>+SUM(Q24:R24)</f>
        <v>66115.5</v>
      </c>
      <c r="U24" s="205">
        <f>ROUND(+SUMIF(BdV_2022!$L:$L,$A24&amp;U$3,BdV_2022!$E:$E),2)+'SP ATT_Rip'!U24</f>
        <v>0</v>
      </c>
      <c r="V24" s="205">
        <f>ROUND(+SUMIF(BdV_2022!$L:$L,$A24&amp;V$3,BdV_2022!$E:$E),2)+'SP ATT_Rip'!V24</f>
        <v>0</v>
      </c>
      <c r="W24" s="86">
        <f>+SUM(U24:V24)</f>
        <v>0</v>
      </c>
      <c r="Y24" s="205">
        <f>ROUND(+SUMIF(BdV_2022!$L:$L,$A24&amp;Y$3,BdV_2022!$E:$E),2)+'SP ATT_Rip'!Y24</f>
        <v>0</v>
      </c>
      <c r="Z24" s="205">
        <f>ROUND(+SUMIF(BdV_2022!$L:$L,$A24&amp;Z$3,BdV_2022!$E:$E),2)+'SP ATT_Rip'!Z24</f>
        <v>0</v>
      </c>
      <c r="AA24" s="86">
        <f>+SUM(Y24:Z24)</f>
        <v>0</v>
      </c>
      <c r="AC24" s="205">
        <f>ROUND(+SUMIF(BdV_2022!$L:$L,$A24&amp;AC$3,BdV_2022!$E:$E),2)+'SP ATT_Rip'!AC24</f>
        <v>0</v>
      </c>
      <c r="AD24" s="205">
        <f>ROUND(+SUMIF(BdV_2022!$L:$L,$A24&amp;AD$3,BdV_2022!$E:$E),2)+'SP ATT_Rip'!AD24</f>
        <v>0</v>
      </c>
      <c r="AE24" s="86">
        <f>+SUM(AC24:AD24)</f>
        <v>0</v>
      </c>
      <c r="AG24" s="205">
        <f>ROUND(+SUMIF(BdV_2022!$L:$L,$A24&amp;AG$3,BdV_2022!$E:$E),2)+'SP ATT_Rip'!AG24</f>
        <v>0</v>
      </c>
      <c r="AH24" s="205">
        <f>ROUND(+SUMIF(BdV_2022!$L:$L,$A24&amp;AH$3,BdV_2022!$E:$E),2)+'SP ATT_Rip'!AH24</f>
        <v>0</v>
      </c>
      <c r="AI24" s="86">
        <f>+SUM(AG24:AH24)</f>
        <v>0</v>
      </c>
      <c r="AK24" s="205">
        <f>ROUND(+SUMIF(BdV_2022!$L:$L,$A24&amp;AK$3,BdV_2022!$E:$E),2)+'SP ATT_Rip'!AK24</f>
        <v>0</v>
      </c>
      <c r="AL24" s="205">
        <f>ROUND(+SUMIF(BdV_2022!$L:$L,$A24&amp;AL$3,BdV_2022!$E:$E),2)+'SP ATT_Rip'!AL24</f>
        <v>0</v>
      </c>
      <c r="AM24" s="86">
        <f>+SUM(AK24:AL24)</f>
        <v>0</v>
      </c>
      <c r="AO24" s="205">
        <f>ROUND(+SUMIF(BdV_2022!$L:$L,$A24&amp;AO$3,BdV_2022!$E:$E),2)+'SP ATT_Rip'!AO24</f>
        <v>0</v>
      </c>
      <c r="AP24" s="205">
        <f>ROUND(+SUMIF(BdV_2022!$L:$L,$A24&amp;AP$3,BdV_2022!$E:$E),2)+'SP ATT_Rip'!AP24</f>
        <v>0</v>
      </c>
      <c r="AQ24" s="86">
        <f>+SUM(AO24:AP24)</f>
        <v>0</v>
      </c>
      <c r="AS24" s="205">
        <f>ROUND(+SUMIF(BdV_2022!$L:$L,$A24&amp;AS$3,BdV_2022!$E:$E),2)+'SP ATT_Rip'!AS24</f>
        <v>0</v>
      </c>
      <c r="AT24" s="205">
        <f>ROUND(+SUMIF(BdV_2022!$L:$L,$A24&amp;AT$3,BdV_2022!$E:$E),2)+'SP ATT_Rip'!AT24</f>
        <v>0</v>
      </c>
      <c r="AU24" s="86">
        <f>+SUM(AS24:AT24)</f>
        <v>0</v>
      </c>
      <c r="AW24" s="205">
        <f>ROUND(+SUMIF(BdV_2022!$L:$L,$A24&amp;AW$3,BdV_2022!$E:$E),2)+'SP ATT_Rip'!AW24</f>
        <v>0</v>
      </c>
      <c r="AX24" s="205">
        <f>ROUND(+SUMIF(BdV_2022!$L:$L,$A24&amp;AX$3,BdV_2022!$E:$E),2)+'SP ATT_Rip'!AX24</f>
        <v>0</v>
      </c>
      <c r="AY24" s="86">
        <f>+SUM(AW24:AX24)</f>
        <v>0</v>
      </c>
      <c r="BA24" s="205">
        <f>ROUND(+SUMIF(BdV_2022!$L:$L,$A24&amp;BA$3,BdV_2022!$E:$E),2)+'SP ATT_Rip'!BA24</f>
        <v>0</v>
      </c>
      <c r="BB24" s="205">
        <f>ROUND(+SUMIF(BdV_2022!$L:$L,$A24&amp;BB$3,BdV_2022!$E:$E),2)+'SP ATT_Rip'!BB24</f>
        <v>0</v>
      </c>
      <c r="BC24" s="86">
        <f>+SUM(BA24:BB24)</f>
        <v>0</v>
      </c>
      <c r="BE24" s="205">
        <f>ROUND(+SUMIF(BdV_2022!$L:$L,$A24&amp;BE$3,BdV_2022!$E:$E),2)+'SP ATT_Rip'!BE24</f>
        <v>0</v>
      </c>
      <c r="BF24" s="205">
        <f>ROUND(+SUMIF(BdV_2022!$L:$L,$A24&amp;BF$3,BdV_2022!$E:$E),2)+'SP ATT_Rip'!BF24</f>
        <v>0</v>
      </c>
      <c r="BG24" s="86">
        <f>+SUM(BE24:BF24)</f>
        <v>0</v>
      </c>
      <c r="BI24" s="205">
        <f>ROUND(+SUMIF(BdV_2022!$L:$L,$A24&amp;BI$3,BdV_2022!$E:$E),2)+'SP ATT_Rip'!BI24</f>
        <v>0</v>
      </c>
      <c r="BJ24" s="205">
        <f>ROUND(+SUMIF(BdV_2022!$L:$L,$A24&amp;BJ$3,BdV_2022!$E:$E),2)+'SP ATT_Rip'!BJ24</f>
        <v>0</v>
      </c>
      <c r="BK24" s="86">
        <f>+SUM(BI24:BJ24)</f>
        <v>0</v>
      </c>
    </row>
    <row r="25" spans="1:63" s="5" customFormat="1" x14ac:dyDescent="0.2">
      <c r="A25" s="8" t="s">
        <v>122</v>
      </c>
      <c r="B25" s="30" t="s">
        <v>11</v>
      </c>
      <c r="C25" s="33" t="s">
        <v>49</v>
      </c>
      <c r="E25" s="87">
        <f>+SUM(E26:E27)</f>
        <v>0</v>
      </c>
      <c r="F25" s="87">
        <f>+SUM(F26:F27)</f>
        <v>0</v>
      </c>
      <c r="G25" s="129">
        <f>+SUM(G26:G27)</f>
        <v>0</v>
      </c>
      <c r="I25" s="87">
        <f>+SUM(I26:I27)</f>
        <v>0</v>
      </c>
      <c r="J25" s="87">
        <f>+SUM(J26:J27)</f>
        <v>0</v>
      </c>
      <c r="K25" s="129">
        <f>+SUM(K26:K27)</f>
        <v>0</v>
      </c>
      <c r="M25" s="87">
        <f>+SUM(M26:M27)</f>
        <v>0</v>
      </c>
      <c r="N25" s="87">
        <f>+SUM(N26:N27)</f>
        <v>0</v>
      </c>
      <c r="O25" s="129">
        <f>+SUM(O26:O27)</f>
        <v>0</v>
      </c>
      <c r="Q25" s="87">
        <f>+SUM(Q26:Q27)</f>
        <v>0</v>
      </c>
      <c r="R25" s="87">
        <f>+SUM(R26:R27)</f>
        <v>1283327.77</v>
      </c>
      <c r="S25" s="129">
        <f>+SUM(S26:S27)</f>
        <v>1283327.77</v>
      </c>
      <c r="U25" s="87">
        <f>+SUM(U26:U27)</f>
        <v>0</v>
      </c>
      <c r="V25" s="87">
        <f>+SUM(V26:V27)</f>
        <v>0</v>
      </c>
      <c r="W25" s="129">
        <f>+SUM(W26:W27)</f>
        <v>0</v>
      </c>
      <c r="Y25" s="87">
        <f>+SUM(Y26:Y27)</f>
        <v>0</v>
      </c>
      <c r="Z25" s="87">
        <f>+SUM(Z26:Z27)</f>
        <v>0</v>
      </c>
      <c r="AA25" s="129">
        <f>+SUM(AA26:AA27)</f>
        <v>0</v>
      </c>
      <c r="AC25" s="87">
        <f>+SUM(AC26:AC27)</f>
        <v>0</v>
      </c>
      <c r="AD25" s="87">
        <f>+SUM(AD26:AD27)</f>
        <v>0</v>
      </c>
      <c r="AE25" s="129">
        <f>+SUM(AE26:AE27)</f>
        <v>0</v>
      </c>
      <c r="AG25" s="87">
        <f>+SUM(AG26:AG27)</f>
        <v>0</v>
      </c>
      <c r="AH25" s="87">
        <f>+SUM(AH26:AH27)</f>
        <v>0</v>
      </c>
      <c r="AI25" s="129">
        <f>+SUM(AI26:AI27)</f>
        <v>0</v>
      </c>
      <c r="AK25" s="87">
        <f>+SUM(AK26:AK27)</f>
        <v>0</v>
      </c>
      <c r="AL25" s="87">
        <f>+SUM(AL26:AL27)</f>
        <v>0</v>
      </c>
      <c r="AM25" s="129">
        <f>+SUM(AM26:AM27)</f>
        <v>0</v>
      </c>
      <c r="AO25" s="87">
        <f>+SUM(AO26:AO27)</f>
        <v>0</v>
      </c>
      <c r="AP25" s="87">
        <f>+SUM(AP26:AP27)</f>
        <v>0</v>
      </c>
      <c r="AQ25" s="129">
        <f>+SUM(AQ26:AQ27)</f>
        <v>0</v>
      </c>
      <c r="AS25" s="87">
        <f>+SUM(AS26:AS27)</f>
        <v>0</v>
      </c>
      <c r="AT25" s="87">
        <f>+SUM(AT26:AT27)</f>
        <v>0</v>
      </c>
      <c r="AU25" s="129">
        <f>+SUM(AU26:AU27)</f>
        <v>0</v>
      </c>
      <c r="AW25" s="87">
        <f>+SUM(AW26:AW27)</f>
        <v>0</v>
      </c>
      <c r="AX25" s="87">
        <f>+SUM(AX26:AX27)</f>
        <v>0</v>
      </c>
      <c r="AY25" s="129">
        <f>+SUM(AY26:AY27)</f>
        <v>0</v>
      </c>
      <c r="BA25" s="87">
        <f>+SUM(BA26:BA27)</f>
        <v>0</v>
      </c>
      <c r="BB25" s="87">
        <f>+SUM(BB26:BB27)</f>
        <v>0</v>
      </c>
      <c r="BC25" s="129">
        <f>+SUM(BC26:BC27)</f>
        <v>0</v>
      </c>
      <c r="BE25" s="87">
        <f>+SUM(BE26:BE27)</f>
        <v>0</v>
      </c>
      <c r="BF25" s="87">
        <f>+SUM(BF26:BF27)</f>
        <v>0</v>
      </c>
      <c r="BG25" s="129">
        <f>+SUM(BG26:BG27)</f>
        <v>0</v>
      </c>
      <c r="BI25" s="87">
        <f>+SUM(BI26:BI27)</f>
        <v>0</v>
      </c>
      <c r="BJ25" s="87">
        <f>+SUM(BJ26:BJ27)</f>
        <v>0</v>
      </c>
      <c r="BK25" s="129">
        <f>+SUM(BK26:BK27)</f>
        <v>0</v>
      </c>
    </row>
    <row r="26" spans="1:63" s="5" customFormat="1" x14ac:dyDescent="0.2">
      <c r="A26" s="69" t="s">
        <v>274</v>
      </c>
      <c r="B26" s="30"/>
      <c r="C26" s="68" t="s">
        <v>328</v>
      </c>
      <c r="E26" s="206">
        <f>ROUND(+SUMIF(BdV_2022!$L:$L,$A26&amp;E$3,BdV_2022!$E:$E),2)+'SP ATT_Rip'!E26</f>
        <v>0</v>
      </c>
      <c r="F26" s="206">
        <f>ROUND(+SUMIF(BdV_2022!$L:$L,$A26&amp;F$3,BdV_2022!$E:$E),2)+'SP ATT_Rip'!F26</f>
        <v>0</v>
      </c>
      <c r="G26" s="132">
        <f>+SUM(E26:F26)</f>
        <v>0</v>
      </c>
      <c r="I26" s="206">
        <f>ROUND(+SUMIF(BdV_2022!$L:$L,$A26&amp;I$3,BdV_2022!$E:$E),2)+'SP ATT_Rip'!I26</f>
        <v>0</v>
      </c>
      <c r="J26" s="206">
        <f>ROUND(+SUMIF(BdV_2022!$L:$L,$A26&amp;J$3,BdV_2022!$E:$E),2)+'SP ATT_Rip'!J26</f>
        <v>0</v>
      </c>
      <c r="K26" s="132">
        <f>+SUM(I26:J26)</f>
        <v>0</v>
      </c>
      <c r="M26" s="206">
        <f>ROUND(+SUMIF(BdV_2022!$L:$L,$A26&amp;M$3,BdV_2022!$E:$E),2)+'SP ATT_Rip'!M26</f>
        <v>0</v>
      </c>
      <c r="N26" s="206">
        <f>ROUND(+SUMIF(BdV_2022!$L:$L,$A26&amp;N$3,BdV_2022!$E:$E),2)+'SP ATT_Rip'!N26</f>
        <v>0</v>
      </c>
      <c r="O26" s="132">
        <f>+SUM(M26:N26)</f>
        <v>0</v>
      </c>
      <c r="Q26" s="206">
        <f>ROUND(+SUMIF(BdV_2022!$L:$L,$A26&amp;Q$3,BdV_2022!$E:$E),2)+'SP ATT_Rip'!Q26</f>
        <v>0</v>
      </c>
      <c r="R26" s="206">
        <f>ROUND(+SUMIF(BdV_2022!$L:$L,$A26&amp;R$3,BdV_2022!$E:$E),2)+'SP ATT_Rip'!R26</f>
        <v>0</v>
      </c>
      <c r="S26" s="132">
        <f>+SUM(Q26:R26)</f>
        <v>0</v>
      </c>
      <c r="U26" s="206">
        <f>ROUND(+SUMIF(BdV_2022!$L:$L,$A26&amp;U$3,BdV_2022!$E:$E),2)+'SP ATT_Rip'!U26</f>
        <v>0</v>
      </c>
      <c r="V26" s="206">
        <f>ROUND(+SUMIF(BdV_2022!$L:$L,$A26&amp;V$3,BdV_2022!$E:$E),2)+'SP ATT_Rip'!V26</f>
        <v>0</v>
      </c>
      <c r="W26" s="132">
        <f>+SUM(U26:V26)</f>
        <v>0</v>
      </c>
      <c r="Y26" s="206">
        <f>ROUND(+SUMIF(BdV_2022!$L:$L,$A26&amp;Y$3,BdV_2022!$E:$E),2)+'SP ATT_Rip'!Y26</f>
        <v>0</v>
      </c>
      <c r="Z26" s="206">
        <f>ROUND(+SUMIF(BdV_2022!$L:$L,$A26&amp;Z$3,BdV_2022!$E:$E),2)+'SP ATT_Rip'!Z26</f>
        <v>0</v>
      </c>
      <c r="AA26" s="132">
        <f>+SUM(Y26:Z26)</f>
        <v>0</v>
      </c>
      <c r="AC26" s="206">
        <f>ROUND(+SUMIF(BdV_2022!$L:$L,$A26&amp;AC$3,BdV_2022!$E:$E),2)+'SP ATT_Rip'!AC26</f>
        <v>0</v>
      </c>
      <c r="AD26" s="206">
        <f>ROUND(+SUMIF(BdV_2022!$L:$L,$A26&amp;AD$3,BdV_2022!$E:$E),2)+'SP ATT_Rip'!AD26</f>
        <v>0</v>
      </c>
      <c r="AE26" s="132">
        <f>+SUM(AC26:AD26)</f>
        <v>0</v>
      </c>
      <c r="AG26" s="206">
        <f>ROUND(+SUMIF(BdV_2022!$L:$L,$A26&amp;AG$3,BdV_2022!$E:$E),2)+'SP ATT_Rip'!AG26</f>
        <v>0</v>
      </c>
      <c r="AH26" s="206">
        <f>ROUND(+SUMIF(BdV_2022!$L:$L,$A26&amp;AH$3,BdV_2022!$E:$E),2)+'SP ATT_Rip'!AH26</f>
        <v>0</v>
      </c>
      <c r="AI26" s="132">
        <f>+SUM(AG26:AH26)</f>
        <v>0</v>
      </c>
      <c r="AK26" s="206">
        <f>ROUND(+SUMIF(BdV_2022!$L:$L,$A26&amp;AK$3,BdV_2022!$E:$E),2)+'SP ATT_Rip'!AK26</f>
        <v>0</v>
      </c>
      <c r="AL26" s="206">
        <f>ROUND(+SUMIF(BdV_2022!$L:$L,$A26&amp;AL$3,BdV_2022!$E:$E),2)+'SP ATT_Rip'!AL26</f>
        <v>0</v>
      </c>
      <c r="AM26" s="132">
        <f>+SUM(AK26:AL26)</f>
        <v>0</v>
      </c>
      <c r="AO26" s="206">
        <f>ROUND(+SUMIF(BdV_2022!$L:$L,$A26&amp;AO$3,BdV_2022!$E:$E),2)+'SP ATT_Rip'!AO26</f>
        <v>0</v>
      </c>
      <c r="AP26" s="206">
        <f>ROUND(+SUMIF(BdV_2022!$L:$L,$A26&amp;AP$3,BdV_2022!$E:$E),2)+'SP ATT_Rip'!AP26</f>
        <v>0</v>
      </c>
      <c r="AQ26" s="132">
        <f>+SUM(AO26:AP26)</f>
        <v>0</v>
      </c>
      <c r="AS26" s="206">
        <f>ROUND(+SUMIF(BdV_2022!$L:$L,$A26&amp;AS$3,BdV_2022!$E:$E),2)+'SP ATT_Rip'!AS26</f>
        <v>0</v>
      </c>
      <c r="AT26" s="206">
        <f>ROUND(+SUMIF(BdV_2022!$L:$L,$A26&amp;AT$3,BdV_2022!$E:$E),2)+'SP ATT_Rip'!AT26</f>
        <v>0</v>
      </c>
      <c r="AU26" s="132">
        <f>+SUM(AS26:AT26)</f>
        <v>0</v>
      </c>
      <c r="AW26" s="206">
        <f>ROUND(+SUMIF(BdV_2022!$L:$L,$A26&amp;AW$3,BdV_2022!$E:$E),2)+'SP ATT_Rip'!AW26</f>
        <v>0</v>
      </c>
      <c r="AX26" s="206">
        <f>ROUND(+SUMIF(BdV_2022!$L:$L,$A26&amp;AX$3,BdV_2022!$E:$E),2)+'SP ATT_Rip'!AX26</f>
        <v>0</v>
      </c>
      <c r="AY26" s="132">
        <f>+SUM(AW26:AX26)</f>
        <v>0</v>
      </c>
      <c r="BA26" s="206">
        <f>ROUND(+SUMIF(BdV_2022!$L:$L,$A26&amp;BA$3,BdV_2022!$E:$E),2)+'SP ATT_Rip'!BA26</f>
        <v>0</v>
      </c>
      <c r="BB26" s="206">
        <f>ROUND(+SUMIF(BdV_2022!$L:$L,$A26&amp;BB$3,BdV_2022!$E:$E),2)+'SP ATT_Rip'!BB26</f>
        <v>0</v>
      </c>
      <c r="BC26" s="132">
        <f>+SUM(BA26:BB26)</f>
        <v>0</v>
      </c>
      <c r="BE26" s="206">
        <f>ROUND(+SUMIF(BdV_2022!$L:$L,$A26&amp;BE$3,BdV_2022!$E:$E),2)+'SP ATT_Rip'!BE26</f>
        <v>0</v>
      </c>
      <c r="BF26" s="206">
        <f>ROUND(+SUMIF(BdV_2022!$L:$L,$A26&amp;BF$3,BdV_2022!$E:$E),2)+'SP ATT_Rip'!BF26</f>
        <v>0</v>
      </c>
      <c r="BG26" s="132">
        <f>+SUM(BE26:BF26)</f>
        <v>0</v>
      </c>
      <c r="BI26" s="206">
        <f>ROUND(+SUMIF(BdV_2022!$L:$L,$A26&amp;BI$3,BdV_2022!$E:$E),2)+'SP ATT_Rip'!BI26</f>
        <v>0</v>
      </c>
      <c r="BJ26" s="206">
        <f>ROUND(+SUMIF(BdV_2022!$L:$L,$A26&amp;BJ$3,BdV_2022!$E:$E),2)+'SP ATT_Rip'!BJ26</f>
        <v>0</v>
      </c>
      <c r="BK26" s="132">
        <f>+SUM(BI26:BJ26)</f>
        <v>0</v>
      </c>
    </row>
    <row r="27" spans="1:63" s="5" customFormat="1" x14ac:dyDescent="0.2">
      <c r="A27" s="69" t="s">
        <v>275</v>
      </c>
      <c r="B27" s="30"/>
      <c r="C27" s="68" t="s">
        <v>276</v>
      </c>
      <c r="E27" s="206">
        <f>ROUND(+SUMIF(BdV_2022!$L:$L,$A27&amp;E$3,BdV_2022!$E:$E),2)+'SP ATT_Rip'!E27</f>
        <v>0</v>
      </c>
      <c r="F27" s="206">
        <f>ROUND(+SUMIF(BdV_2022!$L:$L,$A27&amp;F$3,BdV_2022!$E:$E),2)+'SP ATT_Rip'!F27</f>
        <v>0</v>
      </c>
      <c r="G27" s="132">
        <f>+SUM(E27:F27)</f>
        <v>0</v>
      </c>
      <c r="I27" s="206">
        <f>ROUND(+SUMIF(BdV_2022!$L:$L,$A27&amp;I$3,BdV_2022!$E:$E),2)+'SP ATT_Rip'!I27</f>
        <v>0</v>
      </c>
      <c r="J27" s="206">
        <f>ROUND(+SUMIF(BdV_2022!$L:$L,$A27&amp;J$3,BdV_2022!$E:$E),2)+'SP ATT_Rip'!J27</f>
        <v>0</v>
      </c>
      <c r="K27" s="132">
        <f>+SUM(I27:J27)</f>
        <v>0</v>
      </c>
      <c r="M27" s="206">
        <f>ROUND(+SUMIF(BdV_2022!$L:$L,$A27&amp;M$3,BdV_2022!$E:$E),2)+'SP ATT_Rip'!M27</f>
        <v>0</v>
      </c>
      <c r="N27" s="206">
        <f>ROUND(+SUMIF(BdV_2022!$L:$L,$A27&amp;N$3,BdV_2022!$E:$E),2)+'SP ATT_Rip'!N27</f>
        <v>0</v>
      </c>
      <c r="O27" s="132">
        <f>+SUM(M27:N27)</f>
        <v>0</v>
      </c>
      <c r="Q27" s="206">
        <f>ROUND(+SUMIF(BdV_2022!$L:$L,$A27&amp;Q$3,BdV_2022!$E:$E),2)+'SP ATT_Rip'!Q27</f>
        <v>0</v>
      </c>
      <c r="R27" s="206">
        <f>ROUND(+SUMIF(BdV_2022!$L:$L,$A27&amp;R$3,BdV_2022!$E:$E),2)+'SP ATT_Rip'!R27</f>
        <v>1283327.77</v>
      </c>
      <c r="S27" s="132">
        <f>+SUM(Q27:R27)</f>
        <v>1283327.77</v>
      </c>
      <c r="U27" s="206">
        <f>ROUND(+SUMIF(BdV_2022!$L:$L,$A27&amp;U$3,BdV_2022!$E:$E),2)+'SP ATT_Rip'!U27</f>
        <v>0</v>
      </c>
      <c r="V27" s="206">
        <f>ROUND(+SUMIF(BdV_2022!$L:$L,$A27&amp;V$3,BdV_2022!$E:$E),2)+'SP ATT_Rip'!V27</f>
        <v>0</v>
      </c>
      <c r="W27" s="132">
        <f>+SUM(U27:V27)</f>
        <v>0</v>
      </c>
      <c r="Y27" s="206">
        <f>ROUND(+SUMIF(BdV_2022!$L:$L,$A27&amp;Y$3,BdV_2022!$E:$E),2)+'SP ATT_Rip'!Y27</f>
        <v>0</v>
      </c>
      <c r="Z27" s="206">
        <f>ROUND(+SUMIF(BdV_2022!$L:$L,$A27&amp;Z$3,BdV_2022!$E:$E),2)+'SP ATT_Rip'!Z27</f>
        <v>0</v>
      </c>
      <c r="AA27" s="132">
        <f>+SUM(Y27:Z27)</f>
        <v>0</v>
      </c>
      <c r="AC27" s="206">
        <f>ROUND(+SUMIF(BdV_2022!$L:$L,$A27&amp;AC$3,BdV_2022!$E:$E),2)+'SP ATT_Rip'!AC27</f>
        <v>0</v>
      </c>
      <c r="AD27" s="206">
        <f>ROUND(+SUMIF(BdV_2022!$L:$L,$A27&amp;AD$3,BdV_2022!$E:$E),2)+'SP ATT_Rip'!AD27</f>
        <v>0</v>
      </c>
      <c r="AE27" s="132">
        <f>+SUM(AC27:AD27)</f>
        <v>0</v>
      </c>
      <c r="AG27" s="206">
        <f>ROUND(+SUMIF(BdV_2022!$L:$L,$A27&amp;AG$3,BdV_2022!$E:$E),2)+'SP ATT_Rip'!AG27</f>
        <v>0</v>
      </c>
      <c r="AH27" s="206">
        <f>ROUND(+SUMIF(BdV_2022!$L:$L,$A27&amp;AH$3,BdV_2022!$E:$E),2)+'SP ATT_Rip'!AH27</f>
        <v>0</v>
      </c>
      <c r="AI27" s="132">
        <f>+SUM(AG27:AH27)</f>
        <v>0</v>
      </c>
      <c r="AK27" s="206">
        <f>ROUND(+SUMIF(BdV_2022!$L:$L,$A27&amp;AK$3,BdV_2022!$E:$E),2)+'SP ATT_Rip'!AK27</f>
        <v>0</v>
      </c>
      <c r="AL27" s="206">
        <f>ROUND(+SUMIF(BdV_2022!$L:$L,$A27&amp;AL$3,BdV_2022!$E:$E),2)+'SP ATT_Rip'!AL27</f>
        <v>0</v>
      </c>
      <c r="AM27" s="132">
        <f>+SUM(AK27:AL27)</f>
        <v>0</v>
      </c>
      <c r="AO27" s="206">
        <f>ROUND(+SUMIF(BdV_2022!$L:$L,$A27&amp;AO$3,BdV_2022!$E:$E),2)+'SP ATT_Rip'!AO27</f>
        <v>0</v>
      </c>
      <c r="AP27" s="206">
        <f>ROUND(+SUMIF(BdV_2022!$L:$L,$A27&amp;AP$3,BdV_2022!$E:$E),2)+'SP ATT_Rip'!AP27</f>
        <v>0</v>
      </c>
      <c r="AQ27" s="132">
        <f>+SUM(AO27:AP27)</f>
        <v>0</v>
      </c>
      <c r="AS27" s="206">
        <f>ROUND(+SUMIF(BdV_2022!$L:$L,$A27&amp;AS$3,BdV_2022!$E:$E),2)+'SP ATT_Rip'!AS27</f>
        <v>0</v>
      </c>
      <c r="AT27" s="206">
        <f>ROUND(+SUMIF(BdV_2022!$L:$L,$A27&amp;AT$3,BdV_2022!$E:$E),2)+'SP ATT_Rip'!AT27</f>
        <v>0</v>
      </c>
      <c r="AU27" s="132">
        <f>+SUM(AS27:AT27)</f>
        <v>0</v>
      </c>
      <c r="AW27" s="206">
        <f>ROUND(+SUMIF(BdV_2022!$L:$L,$A27&amp;AW$3,BdV_2022!$E:$E),2)+'SP ATT_Rip'!AW27</f>
        <v>0</v>
      </c>
      <c r="AX27" s="206">
        <f>ROUND(+SUMIF(BdV_2022!$L:$L,$A27&amp;AX$3,BdV_2022!$E:$E),2)+'SP ATT_Rip'!AX27</f>
        <v>0</v>
      </c>
      <c r="AY27" s="132">
        <f>+SUM(AW27:AX27)</f>
        <v>0</v>
      </c>
      <c r="BA27" s="206">
        <f>ROUND(+SUMIF(BdV_2022!$L:$L,$A27&amp;BA$3,BdV_2022!$E:$E),2)+'SP ATT_Rip'!BA27</f>
        <v>0</v>
      </c>
      <c r="BB27" s="206">
        <f>ROUND(+SUMIF(BdV_2022!$L:$L,$A27&amp;BB$3,BdV_2022!$E:$E),2)+'SP ATT_Rip'!BB27</f>
        <v>0</v>
      </c>
      <c r="BC27" s="132">
        <f>+SUM(BA27:BB27)</f>
        <v>0</v>
      </c>
      <c r="BE27" s="206">
        <f>ROUND(+SUMIF(BdV_2022!$L:$L,$A27&amp;BE$3,BdV_2022!$E:$E),2)+'SP ATT_Rip'!BE27</f>
        <v>0</v>
      </c>
      <c r="BF27" s="206">
        <f>ROUND(+SUMIF(BdV_2022!$L:$L,$A27&amp;BF$3,BdV_2022!$E:$E),2)+'SP ATT_Rip'!BF27</f>
        <v>0</v>
      </c>
      <c r="BG27" s="132">
        <f>+SUM(BE27:BF27)</f>
        <v>0</v>
      </c>
      <c r="BI27" s="206">
        <f>ROUND(+SUMIF(BdV_2022!$L:$L,$A27&amp;BI$3,BdV_2022!$E:$E),2)+'SP ATT_Rip'!BI27</f>
        <v>0</v>
      </c>
      <c r="BJ27" s="206">
        <f>ROUND(+SUMIF(BdV_2022!$L:$L,$A27&amp;BJ$3,BdV_2022!$E:$E),2)+'SP ATT_Rip'!BJ27</f>
        <v>0</v>
      </c>
      <c r="BK27" s="132">
        <f>+SUM(BI27:BJ27)</f>
        <v>0</v>
      </c>
    </row>
    <row r="28" spans="1:63" s="5" customFormat="1" x14ac:dyDescent="0.2">
      <c r="A28" s="8" t="s">
        <v>123</v>
      </c>
      <c r="B28" s="30" t="s">
        <v>12</v>
      </c>
      <c r="C28" s="33" t="s">
        <v>44</v>
      </c>
      <c r="E28" s="205">
        <f>ROUND(+SUMIF(BdV_2022!$L:$L,$A28&amp;E$3,BdV_2022!$E:$E),2)+'SP ATT_Rip'!E28</f>
        <v>0</v>
      </c>
      <c r="F28" s="205">
        <f>ROUND(+SUMIF(BdV_2022!$L:$L,$A28&amp;F$3,BdV_2022!$E:$E),2)+'SP ATT_Rip'!F28</f>
        <v>327854.68</v>
      </c>
      <c r="G28" s="86">
        <f>+SUM(E28:F28)</f>
        <v>327854.68</v>
      </c>
      <c r="I28" s="205">
        <f>ROUND(+SUMIF(BdV_2022!$L:$L,$A28&amp;I$3,BdV_2022!$E:$E),2)+'SP ATT_Rip'!I28</f>
        <v>0</v>
      </c>
      <c r="J28" s="205">
        <f>ROUND(+SUMIF(BdV_2022!$L:$L,$A28&amp;J$3,BdV_2022!$E:$E),2)+'SP ATT_Rip'!J28</f>
        <v>0</v>
      </c>
      <c r="K28" s="86">
        <f>+SUM(I28:J28)</f>
        <v>0</v>
      </c>
      <c r="M28" s="205">
        <f>ROUND(+SUMIF(BdV_2022!$L:$L,$A28&amp;M$3,BdV_2022!$E:$E),2)+'SP ATT_Rip'!M28</f>
        <v>0</v>
      </c>
      <c r="N28" s="205">
        <f>ROUND(+SUMIF(BdV_2022!$L:$L,$A28&amp;N$3,BdV_2022!$E:$E),2)+'SP ATT_Rip'!N28</f>
        <v>0</v>
      </c>
      <c r="O28" s="86">
        <f>+SUM(M28:N28)</f>
        <v>0</v>
      </c>
      <c r="Q28" s="205">
        <f>ROUND(+SUMIF(BdV_2022!$L:$L,$A28&amp;Q$3,BdV_2022!$E:$E),2)+'SP ATT_Rip'!Q28</f>
        <v>0</v>
      </c>
      <c r="R28" s="205">
        <f>ROUND(+SUMIF(BdV_2022!$L:$L,$A28&amp;R$3,BdV_2022!$E:$E),2)+'SP ATT_Rip'!R28</f>
        <v>71760</v>
      </c>
      <c r="S28" s="86">
        <f>+SUM(Q28:R28)</f>
        <v>71760</v>
      </c>
      <c r="U28" s="205">
        <f>ROUND(+SUMIF(BdV_2022!$L:$L,$A28&amp;U$3,BdV_2022!$E:$E),2)+'SP ATT_Rip'!U28</f>
        <v>0</v>
      </c>
      <c r="V28" s="205">
        <f>ROUND(+SUMIF(BdV_2022!$L:$L,$A28&amp;V$3,BdV_2022!$E:$E),2)+'SP ATT_Rip'!V28</f>
        <v>0</v>
      </c>
      <c r="W28" s="86">
        <f>+SUM(U28:V28)</f>
        <v>0</v>
      </c>
      <c r="Y28" s="205">
        <f>ROUND(+SUMIF(BdV_2022!$L:$L,$A28&amp;Y$3,BdV_2022!$E:$E),2)+'SP ATT_Rip'!Y28</f>
        <v>0</v>
      </c>
      <c r="Z28" s="205">
        <f>ROUND(+SUMIF(BdV_2022!$L:$L,$A28&amp;Z$3,BdV_2022!$E:$E),2)+'SP ATT_Rip'!Z28</f>
        <v>0</v>
      </c>
      <c r="AA28" s="86">
        <f>+SUM(Y28:Z28)</f>
        <v>0</v>
      </c>
      <c r="AC28" s="205">
        <f>ROUND(+SUMIF(BdV_2022!$L:$L,$A28&amp;AC$3,BdV_2022!$E:$E),2)+'SP ATT_Rip'!AC28</f>
        <v>0</v>
      </c>
      <c r="AD28" s="205">
        <f>ROUND(+SUMIF(BdV_2022!$L:$L,$A28&amp;AD$3,BdV_2022!$E:$E),2)+'SP ATT_Rip'!AD28</f>
        <v>0</v>
      </c>
      <c r="AE28" s="86">
        <f>+SUM(AC28:AD28)</f>
        <v>0</v>
      </c>
      <c r="AG28" s="205">
        <f>ROUND(+SUMIF(BdV_2022!$L:$L,$A28&amp;AG$3,BdV_2022!$E:$E),2)+'SP ATT_Rip'!AG28</f>
        <v>0</v>
      </c>
      <c r="AH28" s="205">
        <f>ROUND(+SUMIF(BdV_2022!$L:$L,$A28&amp;AH$3,BdV_2022!$E:$E),2)+'SP ATT_Rip'!AH28</f>
        <v>0</v>
      </c>
      <c r="AI28" s="86">
        <f>+SUM(AG28:AH28)</f>
        <v>0</v>
      </c>
      <c r="AK28" s="205">
        <f>ROUND(+SUMIF(BdV_2022!$L:$L,$A28&amp;AK$3,BdV_2022!$E:$E),2)+'SP ATT_Rip'!AK28</f>
        <v>0</v>
      </c>
      <c r="AL28" s="205">
        <f>ROUND(+SUMIF(BdV_2022!$L:$L,$A28&amp;AL$3,BdV_2022!$E:$E),2)+'SP ATT_Rip'!AL28</f>
        <v>0</v>
      </c>
      <c r="AM28" s="86">
        <f>+SUM(AK28:AL28)</f>
        <v>0</v>
      </c>
      <c r="AO28" s="205">
        <f>ROUND(+SUMIF(BdV_2022!$L:$L,$A28&amp;AO$3,BdV_2022!$E:$E),2)+'SP ATT_Rip'!AO28</f>
        <v>0</v>
      </c>
      <c r="AP28" s="205">
        <f>ROUND(+SUMIF(BdV_2022!$L:$L,$A28&amp;AP$3,BdV_2022!$E:$E),2)+'SP ATT_Rip'!AP28</f>
        <v>0</v>
      </c>
      <c r="AQ28" s="86">
        <f>+SUM(AO28:AP28)</f>
        <v>0</v>
      </c>
      <c r="AS28" s="205">
        <f>ROUND(+SUMIF(BdV_2022!$L:$L,$A28&amp;AS$3,BdV_2022!$E:$E),2)+'SP ATT_Rip'!AS28</f>
        <v>0</v>
      </c>
      <c r="AT28" s="205">
        <f>ROUND(+SUMIF(BdV_2022!$L:$L,$A28&amp;AT$3,BdV_2022!$E:$E),2)+'SP ATT_Rip'!AT28</f>
        <v>0</v>
      </c>
      <c r="AU28" s="86">
        <f>+SUM(AS28:AT28)</f>
        <v>0</v>
      </c>
      <c r="AW28" s="205">
        <f>ROUND(+SUMIF(BdV_2022!$L:$L,$A28&amp;AW$3,BdV_2022!$E:$E),2)+'SP ATT_Rip'!AW28</f>
        <v>0</v>
      </c>
      <c r="AX28" s="205">
        <f>ROUND(+SUMIF(BdV_2022!$L:$L,$A28&amp;AX$3,BdV_2022!$E:$E),2)+'SP ATT_Rip'!AX28</f>
        <v>0</v>
      </c>
      <c r="AY28" s="86">
        <f>+SUM(AW28:AX28)</f>
        <v>0</v>
      </c>
      <c r="BA28" s="205">
        <f>ROUND(+SUMIF(BdV_2022!$L:$L,$A28&amp;BA$3,BdV_2022!$E:$E),2)+'SP ATT_Rip'!BA28</f>
        <v>0</v>
      </c>
      <c r="BB28" s="205">
        <f>ROUND(+SUMIF(BdV_2022!$L:$L,$A28&amp;BB$3,BdV_2022!$E:$E),2)+'SP ATT_Rip'!BB28</f>
        <v>0</v>
      </c>
      <c r="BC28" s="86">
        <f>+SUM(BA28:BB28)</f>
        <v>0</v>
      </c>
      <c r="BE28" s="205">
        <f>ROUND(+SUMIF(BdV_2022!$L:$L,$A28&amp;BE$3,BdV_2022!$E:$E),2)+'SP ATT_Rip'!BE28</f>
        <v>0</v>
      </c>
      <c r="BF28" s="205">
        <f>ROUND(+SUMIF(BdV_2022!$L:$L,$A28&amp;BF$3,BdV_2022!$E:$E),2)+'SP ATT_Rip'!BF28</f>
        <v>0</v>
      </c>
      <c r="BG28" s="86">
        <f>+SUM(BE28:BF28)</f>
        <v>0</v>
      </c>
      <c r="BI28" s="205">
        <f>ROUND(+SUMIF(BdV_2022!$L:$L,$A28&amp;BI$3,BdV_2022!$E:$E),2)+'SP ATT_Rip'!BI28</f>
        <v>0</v>
      </c>
      <c r="BJ28" s="205">
        <f>ROUND(+SUMIF(BdV_2022!$L:$L,$A28&amp;BJ$3,BdV_2022!$E:$E),2)+'SP ATT_Rip'!BJ28</f>
        <v>0</v>
      </c>
      <c r="BK28" s="86">
        <f>+SUM(BI28:BJ28)</f>
        <v>0</v>
      </c>
    </row>
    <row r="29" spans="1:63" ht="31.5" x14ac:dyDescent="0.2">
      <c r="A29" s="8" t="s">
        <v>124</v>
      </c>
      <c r="B29" s="29" t="s">
        <v>16</v>
      </c>
      <c r="C29" s="33" t="s">
        <v>89</v>
      </c>
      <c r="E29" s="83">
        <f>+E30+E36+E42+E43</f>
        <v>0</v>
      </c>
      <c r="F29" s="83">
        <f>+F30+F36+F42+F43</f>
        <v>0</v>
      </c>
      <c r="G29" s="86">
        <f>+G30+G36+G42+G43</f>
        <v>0</v>
      </c>
      <c r="I29" s="83">
        <f>+I30+I36+I42+I43</f>
        <v>0</v>
      </c>
      <c r="J29" s="83">
        <f>+J30+J36+J42+J43</f>
        <v>0</v>
      </c>
      <c r="K29" s="86">
        <f>+K30+K36+K42+K43</f>
        <v>0</v>
      </c>
      <c r="M29" s="83">
        <f>+M30+M36+M42+M43</f>
        <v>0</v>
      </c>
      <c r="N29" s="83">
        <f>+N30+N36+N42+N43</f>
        <v>0</v>
      </c>
      <c r="O29" s="86">
        <f>+O30+O36+O42+O43</f>
        <v>0</v>
      </c>
      <c r="Q29" s="83">
        <f>+Q30+Q36+Q42+Q43</f>
        <v>0</v>
      </c>
      <c r="R29" s="83">
        <f>+R30+R36+R42+R43</f>
        <v>0</v>
      </c>
      <c r="S29" s="86">
        <f>+S30+S36+S42+S43</f>
        <v>0</v>
      </c>
      <c r="U29" s="83">
        <f>+U30+U36+U42+U43</f>
        <v>0</v>
      </c>
      <c r="V29" s="83">
        <f>+V30+V36+V42+V43</f>
        <v>0</v>
      </c>
      <c r="W29" s="86">
        <f>+W30+W36+W42+W43</f>
        <v>0</v>
      </c>
      <c r="Y29" s="83">
        <f>+Y30+Y36+Y42+Y43</f>
        <v>0</v>
      </c>
      <c r="Z29" s="83">
        <f>+Z30+Z36+Z42+Z43</f>
        <v>0</v>
      </c>
      <c r="AA29" s="86">
        <f>+AA30+AA36+AA42+AA43</f>
        <v>0</v>
      </c>
      <c r="AC29" s="83">
        <f>+AC30+AC36+AC42+AC43</f>
        <v>0</v>
      </c>
      <c r="AD29" s="83">
        <f>+AD30+AD36+AD42+AD43</f>
        <v>0</v>
      </c>
      <c r="AE29" s="86">
        <f>+AE30+AE36+AE42+AE43</f>
        <v>0</v>
      </c>
      <c r="AG29" s="83">
        <f>+AG30+AG36+AG42+AG43</f>
        <v>0</v>
      </c>
      <c r="AH29" s="83">
        <f>+AH30+AH36+AH42+AH43</f>
        <v>0</v>
      </c>
      <c r="AI29" s="86">
        <f>+AI30+AI36+AI42+AI43</f>
        <v>0</v>
      </c>
      <c r="AK29" s="83">
        <f>+AK30+AK36+AK42+AK43</f>
        <v>0</v>
      </c>
      <c r="AL29" s="83">
        <f>+AL30+AL36+AL42+AL43</f>
        <v>0</v>
      </c>
      <c r="AM29" s="86">
        <f>+AM30+AM36+AM42+AM43</f>
        <v>0</v>
      </c>
      <c r="AO29" s="83">
        <f>+AO30+AO36+AO42+AO43</f>
        <v>0</v>
      </c>
      <c r="AP29" s="83">
        <f>+AP30+AP36+AP42+AP43</f>
        <v>0</v>
      </c>
      <c r="AQ29" s="86">
        <f>+AQ30+AQ36+AQ42+AQ43</f>
        <v>0</v>
      </c>
      <c r="AS29" s="83">
        <f>+AS30+AS36+AS42+AS43</f>
        <v>0</v>
      </c>
      <c r="AT29" s="83">
        <f>+AT30+AT36+AT42+AT43</f>
        <v>0</v>
      </c>
      <c r="AU29" s="86">
        <f>+AU30+AU36+AU42+AU43</f>
        <v>0</v>
      </c>
      <c r="AW29" s="83">
        <f>+AW30+AW36+AW42+AW43</f>
        <v>0</v>
      </c>
      <c r="AX29" s="83">
        <f>+AX30+AX36+AX42+AX43</f>
        <v>0</v>
      </c>
      <c r="AY29" s="86">
        <f>+AY30+AY36+AY42+AY43</f>
        <v>0</v>
      </c>
      <c r="BA29" s="83">
        <f>+BA30+BA36+BA42+BA43</f>
        <v>0</v>
      </c>
      <c r="BB29" s="83">
        <f>+BB30+BB36+BB42+BB43</f>
        <v>0</v>
      </c>
      <c r="BC29" s="86">
        <f>+BC30+BC36+BC42+BC43</f>
        <v>0</v>
      </c>
      <c r="BE29" s="83">
        <f>+BE30+BE36+BE42+BE43</f>
        <v>0</v>
      </c>
      <c r="BF29" s="83">
        <f>+BF30+BF36+BF42+BF43</f>
        <v>0</v>
      </c>
      <c r="BG29" s="86">
        <f>+BG30+BG36+BG42+BG43</f>
        <v>0</v>
      </c>
      <c r="BI29" s="83">
        <f>+BI30+BI36+BI42+BI43</f>
        <v>0</v>
      </c>
      <c r="BJ29" s="83">
        <f>+BJ30+BJ36+BJ42+BJ43</f>
        <v>0</v>
      </c>
      <c r="BK29" s="86">
        <f>+BK30+BK36+BK42+BK43</f>
        <v>0</v>
      </c>
    </row>
    <row r="30" spans="1:63" x14ac:dyDescent="0.2">
      <c r="A30" s="8" t="s">
        <v>125</v>
      </c>
      <c r="B30" s="30" t="s">
        <v>8</v>
      </c>
      <c r="C30" s="33" t="s">
        <v>50</v>
      </c>
      <c r="E30" s="83">
        <f>+SUM(E31:E35)</f>
        <v>0</v>
      </c>
      <c r="F30" s="83">
        <f>+SUM(F31:F35)</f>
        <v>0</v>
      </c>
      <c r="G30" s="86">
        <f>+SUM(G31:G35)</f>
        <v>0</v>
      </c>
      <c r="I30" s="83">
        <f>+SUM(I31:I35)</f>
        <v>0</v>
      </c>
      <c r="J30" s="83">
        <f>+SUM(J31:J35)</f>
        <v>0</v>
      </c>
      <c r="K30" s="86">
        <f>+SUM(K31:K35)</f>
        <v>0</v>
      </c>
      <c r="M30" s="83">
        <f>+SUM(M31:M35)</f>
        <v>0</v>
      </c>
      <c r="N30" s="83">
        <f>+SUM(N31:N35)</f>
        <v>0</v>
      </c>
      <c r="O30" s="86">
        <f>+SUM(O31:O35)</f>
        <v>0</v>
      </c>
      <c r="Q30" s="83">
        <f>+SUM(Q31:Q35)</f>
        <v>0</v>
      </c>
      <c r="R30" s="83">
        <f>+SUM(R31:R35)</f>
        <v>0</v>
      </c>
      <c r="S30" s="86">
        <f>+SUM(S31:S35)</f>
        <v>0</v>
      </c>
      <c r="U30" s="83">
        <f>+SUM(U31:U35)</f>
        <v>0</v>
      </c>
      <c r="V30" s="83">
        <f>+SUM(V31:V35)</f>
        <v>0</v>
      </c>
      <c r="W30" s="86">
        <f>+SUM(W31:W35)</f>
        <v>0</v>
      </c>
      <c r="Y30" s="83">
        <f>+SUM(Y31:Y35)</f>
        <v>0</v>
      </c>
      <c r="Z30" s="83">
        <f>+SUM(Z31:Z35)</f>
        <v>0</v>
      </c>
      <c r="AA30" s="86">
        <f>+SUM(AA31:AA35)</f>
        <v>0</v>
      </c>
      <c r="AC30" s="83">
        <f>+SUM(AC31:AC35)</f>
        <v>0</v>
      </c>
      <c r="AD30" s="83">
        <f>+SUM(AD31:AD35)</f>
        <v>0</v>
      </c>
      <c r="AE30" s="86">
        <f>+SUM(AE31:AE35)</f>
        <v>0</v>
      </c>
      <c r="AG30" s="83">
        <f>+SUM(AG31:AG35)</f>
        <v>0</v>
      </c>
      <c r="AH30" s="83">
        <f>+SUM(AH31:AH35)</f>
        <v>0</v>
      </c>
      <c r="AI30" s="86">
        <f>+SUM(AI31:AI35)</f>
        <v>0</v>
      </c>
      <c r="AK30" s="83">
        <f>+SUM(AK31:AK35)</f>
        <v>0</v>
      </c>
      <c r="AL30" s="83">
        <f>+SUM(AL31:AL35)</f>
        <v>0</v>
      </c>
      <c r="AM30" s="86">
        <f>+SUM(AM31:AM35)</f>
        <v>0</v>
      </c>
      <c r="AO30" s="83">
        <f>+SUM(AO31:AO35)</f>
        <v>0</v>
      </c>
      <c r="AP30" s="83">
        <f>+SUM(AP31:AP35)</f>
        <v>0</v>
      </c>
      <c r="AQ30" s="86">
        <f>+SUM(AQ31:AQ35)</f>
        <v>0</v>
      </c>
      <c r="AS30" s="83">
        <f>+SUM(AS31:AS35)</f>
        <v>0</v>
      </c>
      <c r="AT30" s="83">
        <f>+SUM(AT31:AT35)</f>
        <v>0</v>
      </c>
      <c r="AU30" s="86">
        <f>+SUM(AU31:AU35)</f>
        <v>0</v>
      </c>
      <c r="AW30" s="83">
        <f>+SUM(AW31:AW35)</f>
        <v>0</v>
      </c>
      <c r="AX30" s="83">
        <f>+SUM(AX31:AX35)</f>
        <v>0</v>
      </c>
      <c r="AY30" s="86">
        <f>+SUM(AY31:AY35)</f>
        <v>0</v>
      </c>
      <c r="BA30" s="83">
        <f>+SUM(BA31:BA35)</f>
        <v>0</v>
      </c>
      <c r="BB30" s="83">
        <f>+SUM(BB31:BB35)</f>
        <v>0</v>
      </c>
      <c r="BC30" s="86">
        <f>+SUM(BC31:BC35)</f>
        <v>0</v>
      </c>
      <c r="BE30" s="83">
        <f>+SUM(BE31:BE35)</f>
        <v>0</v>
      </c>
      <c r="BF30" s="83">
        <f>+SUM(BF31:BF35)</f>
        <v>0</v>
      </c>
      <c r="BG30" s="86">
        <f>+SUM(BG31:BG35)</f>
        <v>0</v>
      </c>
      <c r="BI30" s="83">
        <f>+SUM(BI31:BI35)</f>
        <v>0</v>
      </c>
      <c r="BJ30" s="83">
        <f>+SUM(BJ31:BJ35)</f>
        <v>0</v>
      </c>
      <c r="BK30" s="86">
        <f>+SUM(BK31:BK35)</f>
        <v>0</v>
      </c>
    </row>
    <row r="31" spans="1:63" x14ac:dyDescent="0.2">
      <c r="A31" s="8" t="s">
        <v>126</v>
      </c>
      <c r="B31" s="10" t="s">
        <v>17</v>
      </c>
      <c r="C31" s="34" t="s">
        <v>237</v>
      </c>
      <c r="E31" s="91"/>
      <c r="F31" s="91"/>
      <c r="G31" s="90"/>
      <c r="I31" s="91"/>
      <c r="J31" s="91"/>
      <c r="K31" s="90"/>
      <c r="M31" s="91"/>
      <c r="N31" s="91"/>
      <c r="O31" s="90"/>
      <c r="Q31" s="91"/>
      <c r="R31" s="91"/>
      <c r="S31" s="90"/>
      <c r="U31" s="91"/>
      <c r="V31" s="91"/>
      <c r="W31" s="90"/>
      <c r="Y31" s="91"/>
      <c r="Z31" s="91"/>
      <c r="AA31" s="90"/>
      <c r="AC31" s="91"/>
      <c r="AD31" s="91"/>
      <c r="AE31" s="90"/>
      <c r="AG31" s="91"/>
      <c r="AH31" s="91"/>
      <c r="AI31" s="90"/>
      <c r="AK31" s="91"/>
      <c r="AL31" s="91"/>
      <c r="AM31" s="90"/>
      <c r="AO31" s="91"/>
      <c r="AP31" s="91"/>
      <c r="AQ31" s="90"/>
      <c r="AS31" s="91"/>
      <c r="AT31" s="91"/>
      <c r="AU31" s="90"/>
      <c r="AW31" s="91"/>
      <c r="AX31" s="91"/>
      <c r="AY31" s="90"/>
      <c r="BA31" s="91"/>
      <c r="BB31" s="91"/>
      <c r="BC31" s="90"/>
      <c r="BE31" s="91"/>
      <c r="BF31" s="91"/>
      <c r="BG31" s="90"/>
      <c r="BI31" s="91"/>
      <c r="BJ31" s="91"/>
      <c r="BK31" s="90"/>
    </row>
    <row r="32" spans="1:63" x14ac:dyDescent="0.2">
      <c r="A32" s="8" t="s">
        <v>127</v>
      </c>
      <c r="B32" s="10" t="s">
        <v>18</v>
      </c>
      <c r="C32" s="34" t="s">
        <v>238</v>
      </c>
      <c r="E32" s="91"/>
      <c r="F32" s="91"/>
      <c r="G32" s="90"/>
      <c r="I32" s="91"/>
      <c r="J32" s="91"/>
      <c r="K32" s="90"/>
      <c r="M32" s="91"/>
      <c r="N32" s="91"/>
      <c r="O32" s="90"/>
      <c r="Q32" s="91"/>
      <c r="R32" s="91"/>
      <c r="S32" s="90"/>
      <c r="U32" s="91"/>
      <c r="V32" s="91"/>
      <c r="W32" s="90"/>
      <c r="Y32" s="91"/>
      <c r="Z32" s="91"/>
      <c r="AA32" s="90"/>
      <c r="AC32" s="91"/>
      <c r="AD32" s="91"/>
      <c r="AE32" s="90"/>
      <c r="AG32" s="91"/>
      <c r="AH32" s="91"/>
      <c r="AI32" s="90"/>
      <c r="AK32" s="91"/>
      <c r="AL32" s="91"/>
      <c r="AM32" s="90"/>
      <c r="AO32" s="91"/>
      <c r="AP32" s="91"/>
      <c r="AQ32" s="90"/>
      <c r="AS32" s="91"/>
      <c r="AT32" s="91"/>
      <c r="AU32" s="90"/>
      <c r="AW32" s="91"/>
      <c r="AX32" s="91"/>
      <c r="AY32" s="90"/>
      <c r="BA32" s="91"/>
      <c r="BB32" s="91"/>
      <c r="BC32" s="90"/>
      <c r="BE32" s="91"/>
      <c r="BF32" s="91"/>
      <c r="BG32" s="90"/>
      <c r="BI32" s="91"/>
      <c r="BJ32" s="91"/>
      <c r="BK32" s="90"/>
    </row>
    <row r="33" spans="1:63" x14ac:dyDescent="0.2">
      <c r="A33" s="8" t="s">
        <v>128</v>
      </c>
      <c r="B33" s="10" t="s">
        <v>19</v>
      </c>
      <c r="C33" s="34" t="s">
        <v>239</v>
      </c>
      <c r="E33" s="91"/>
      <c r="F33" s="91"/>
      <c r="G33" s="90"/>
      <c r="I33" s="91"/>
      <c r="J33" s="91"/>
      <c r="K33" s="90"/>
      <c r="M33" s="91"/>
      <c r="N33" s="91"/>
      <c r="O33" s="90"/>
      <c r="Q33" s="91"/>
      <c r="R33" s="91"/>
      <c r="S33" s="90"/>
      <c r="U33" s="91"/>
      <c r="V33" s="91"/>
      <c r="W33" s="90"/>
      <c r="Y33" s="91"/>
      <c r="Z33" s="91"/>
      <c r="AA33" s="90"/>
      <c r="AC33" s="91"/>
      <c r="AD33" s="91"/>
      <c r="AE33" s="90"/>
      <c r="AG33" s="91"/>
      <c r="AH33" s="91"/>
      <c r="AI33" s="90"/>
      <c r="AK33" s="91"/>
      <c r="AL33" s="91"/>
      <c r="AM33" s="90"/>
      <c r="AO33" s="91"/>
      <c r="AP33" s="91"/>
      <c r="AQ33" s="90"/>
      <c r="AS33" s="91"/>
      <c r="AT33" s="91"/>
      <c r="AU33" s="90"/>
      <c r="AW33" s="91"/>
      <c r="AX33" s="91"/>
      <c r="AY33" s="90"/>
      <c r="BA33" s="91"/>
      <c r="BB33" s="91"/>
      <c r="BC33" s="90"/>
      <c r="BE33" s="91"/>
      <c r="BF33" s="91"/>
      <c r="BG33" s="90"/>
      <c r="BI33" s="91"/>
      <c r="BJ33" s="91"/>
      <c r="BK33" s="90"/>
    </row>
    <row r="34" spans="1:63" x14ac:dyDescent="0.2">
      <c r="A34" s="8" t="s">
        <v>129</v>
      </c>
      <c r="B34" s="10" t="s">
        <v>20</v>
      </c>
      <c r="C34" s="34" t="s">
        <v>244</v>
      </c>
      <c r="E34" s="91"/>
      <c r="F34" s="91"/>
      <c r="G34" s="90"/>
      <c r="I34" s="91"/>
      <c r="J34" s="91"/>
      <c r="K34" s="90"/>
      <c r="M34" s="91"/>
      <c r="N34" s="91"/>
      <c r="O34" s="90"/>
      <c r="Q34" s="91"/>
      <c r="R34" s="91"/>
      <c r="S34" s="90"/>
      <c r="U34" s="91"/>
      <c r="V34" s="91"/>
      <c r="W34" s="90"/>
      <c r="Y34" s="91"/>
      <c r="Z34" s="91"/>
      <c r="AA34" s="90"/>
      <c r="AC34" s="91"/>
      <c r="AD34" s="91"/>
      <c r="AE34" s="90"/>
      <c r="AG34" s="91"/>
      <c r="AH34" s="91"/>
      <c r="AI34" s="90"/>
      <c r="AK34" s="91"/>
      <c r="AL34" s="91"/>
      <c r="AM34" s="90"/>
      <c r="AO34" s="91"/>
      <c r="AP34" s="91"/>
      <c r="AQ34" s="90"/>
      <c r="AS34" s="91"/>
      <c r="AT34" s="91"/>
      <c r="AU34" s="90"/>
      <c r="AW34" s="91"/>
      <c r="AX34" s="91"/>
      <c r="AY34" s="90"/>
      <c r="BA34" s="91"/>
      <c r="BB34" s="91"/>
      <c r="BC34" s="90"/>
      <c r="BE34" s="91"/>
      <c r="BF34" s="91"/>
      <c r="BG34" s="90"/>
      <c r="BI34" s="91"/>
      <c r="BJ34" s="91"/>
      <c r="BK34" s="90"/>
    </row>
    <row r="35" spans="1:63" x14ac:dyDescent="0.2">
      <c r="A35" s="8" t="s">
        <v>248</v>
      </c>
      <c r="B35" s="10" t="s">
        <v>245</v>
      </c>
      <c r="C35" s="34" t="s">
        <v>240</v>
      </c>
      <c r="E35" s="91"/>
      <c r="F35" s="91"/>
      <c r="G35" s="90"/>
      <c r="I35" s="91"/>
      <c r="J35" s="91"/>
      <c r="K35" s="90"/>
      <c r="M35" s="91"/>
      <c r="N35" s="91"/>
      <c r="O35" s="90"/>
      <c r="Q35" s="91"/>
      <c r="R35" s="91"/>
      <c r="S35" s="90"/>
      <c r="U35" s="91"/>
      <c r="V35" s="91"/>
      <c r="W35" s="90"/>
      <c r="Y35" s="91"/>
      <c r="Z35" s="91"/>
      <c r="AA35" s="90"/>
      <c r="AC35" s="91"/>
      <c r="AD35" s="91"/>
      <c r="AE35" s="90"/>
      <c r="AG35" s="91"/>
      <c r="AH35" s="91"/>
      <c r="AI35" s="90"/>
      <c r="AK35" s="91"/>
      <c r="AL35" s="91"/>
      <c r="AM35" s="90"/>
      <c r="AO35" s="91"/>
      <c r="AP35" s="91"/>
      <c r="AQ35" s="90"/>
      <c r="AS35" s="91"/>
      <c r="AT35" s="91"/>
      <c r="AU35" s="90"/>
      <c r="AW35" s="91"/>
      <c r="AX35" s="91"/>
      <c r="AY35" s="90"/>
      <c r="BA35" s="91"/>
      <c r="BB35" s="91"/>
      <c r="BC35" s="90"/>
      <c r="BE35" s="91"/>
      <c r="BF35" s="91"/>
      <c r="BG35" s="90"/>
      <c r="BI35" s="91"/>
      <c r="BJ35" s="91"/>
      <c r="BK35" s="90"/>
    </row>
    <row r="36" spans="1:63" x14ac:dyDescent="0.2">
      <c r="A36" s="8" t="s">
        <v>130</v>
      </c>
      <c r="B36" s="42" t="s">
        <v>9</v>
      </c>
      <c r="C36" s="33" t="s">
        <v>51</v>
      </c>
      <c r="E36" s="83">
        <f>+SUM(E37:E41)</f>
        <v>0</v>
      </c>
      <c r="F36" s="83">
        <f>+SUM(F37:F41)</f>
        <v>0</v>
      </c>
      <c r="G36" s="86">
        <f>+SUM(G37:G41)</f>
        <v>0</v>
      </c>
      <c r="I36" s="83">
        <f>+SUM(I37:I41)</f>
        <v>0</v>
      </c>
      <c r="J36" s="83">
        <f>+SUM(J37:J41)</f>
        <v>0</v>
      </c>
      <c r="K36" s="86">
        <f>+SUM(K37:K41)</f>
        <v>0</v>
      </c>
      <c r="M36" s="83">
        <f>+SUM(M37:M41)</f>
        <v>0</v>
      </c>
      <c r="N36" s="83">
        <f>+SUM(N37:N41)</f>
        <v>0</v>
      </c>
      <c r="O36" s="86">
        <f>+SUM(O37:O41)</f>
        <v>0</v>
      </c>
      <c r="Q36" s="83">
        <f>+SUM(Q37:Q41)</f>
        <v>0</v>
      </c>
      <c r="R36" s="83">
        <f>+SUM(R37:R41)</f>
        <v>0</v>
      </c>
      <c r="S36" s="86">
        <f>+SUM(S37:S41)</f>
        <v>0</v>
      </c>
      <c r="U36" s="83">
        <f>+SUM(U37:U41)</f>
        <v>0</v>
      </c>
      <c r="V36" s="83">
        <f>+SUM(V37:V41)</f>
        <v>0</v>
      </c>
      <c r="W36" s="86">
        <f>+SUM(W37:W41)</f>
        <v>0</v>
      </c>
      <c r="Y36" s="83">
        <f>+SUM(Y37:Y41)</f>
        <v>0</v>
      </c>
      <c r="Z36" s="83">
        <f>+SUM(Z37:Z41)</f>
        <v>0</v>
      </c>
      <c r="AA36" s="86">
        <f>+SUM(AA37:AA41)</f>
        <v>0</v>
      </c>
      <c r="AC36" s="83">
        <f>+SUM(AC37:AC41)</f>
        <v>0</v>
      </c>
      <c r="AD36" s="83">
        <f>+SUM(AD37:AD41)</f>
        <v>0</v>
      </c>
      <c r="AE36" s="86">
        <f>+SUM(AE37:AE41)</f>
        <v>0</v>
      </c>
      <c r="AG36" s="83">
        <f>+SUM(AG37:AG41)</f>
        <v>0</v>
      </c>
      <c r="AH36" s="83">
        <f>+SUM(AH37:AH41)</f>
        <v>0</v>
      </c>
      <c r="AI36" s="86">
        <f>+SUM(AI37:AI41)</f>
        <v>0</v>
      </c>
      <c r="AK36" s="83">
        <f>+SUM(AK37:AK41)</f>
        <v>0</v>
      </c>
      <c r="AL36" s="83">
        <f>+SUM(AL37:AL41)</f>
        <v>0</v>
      </c>
      <c r="AM36" s="86">
        <f>+SUM(AM37:AM41)</f>
        <v>0</v>
      </c>
      <c r="AO36" s="83">
        <f>+SUM(AO37:AO41)</f>
        <v>0</v>
      </c>
      <c r="AP36" s="83">
        <f>+SUM(AP37:AP41)</f>
        <v>0</v>
      </c>
      <c r="AQ36" s="86">
        <f>+SUM(AQ37:AQ41)</f>
        <v>0</v>
      </c>
      <c r="AS36" s="83">
        <f>+SUM(AS37:AS41)</f>
        <v>0</v>
      </c>
      <c r="AT36" s="83">
        <f>+SUM(AT37:AT41)</f>
        <v>0</v>
      </c>
      <c r="AU36" s="86">
        <f>+SUM(AU37:AU41)</f>
        <v>0</v>
      </c>
      <c r="AW36" s="83">
        <f>+SUM(AW37:AW41)</f>
        <v>0</v>
      </c>
      <c r="AX36" s="83">
        <f>+SUM(AX37:AX41)</f>
        <v>0</v>
      </c>
      <c r="AY36" s="86">
        <f>+SUM(AY37:AY41)</f>
        <v>0</v>
      </c>
      <c r="BA36" s="83">
        <f>+SUM(BA37:BA41)</f>
        <v>0</v>
      </c>
      <c r="BB36" s="83">
        <f>+SUM(BB37:BB41)</f>
        <v>0</v>
      </c>
      <c r="BC36" s="86">
        <f>+SUM(BC37:BC41)</f>
        <v>0</v>
      </c>
      <c r="BE36" s="83">
        <f>+SUM(BE37:BE41)</f>
        <v>0</v>
      </c>
      <c r="BF36" s="83">
        <f>+SUM(BF37:BF41)</f>
        <v>0</v>
      </c>
      <c r="BG36" s="86">
        <f>+SUM(BG37:BG41)</f>
        <v>0</v>
      </c>
      <c r="BI36" s="83">
        <f>+SUM(BI37:BI41)</f>
        <v>0</v>
      </c>
      <c r="BJ36" s="83">
        <f>+SUM(BJ37:BJ41)</f>
        <v>0</v>
      </c>
      <c r="BK36" s="86">
        <f>+SUM(BK37:BK41)</f>
        <v>0</v>
      </c>
    </row>
    <row r="37" spans="1:63" x14ac:dyDescent="0.2">
      <c r="A37" s="8" t="s">
        <v>131</v>
      </c>
      <c r="B37" s="10" t="s">
        <v>17</v>
      </c>
      <c r="C37" s="34" t="s">
        <v>60</v>
      </c>
      <c r="E37" s="91"/>
      <c r="F37" s="91"/>
      <c r="G37" s="90"/>
      <c r="I37" s="91"/>
      <c r="J37" s="91"/>
      <c r="K37" s="90"/>
      <c r="M37" s="91"/>
      <c r="N37" s="91"/>
      <c r="O37" s="90"/>
      <c r="Q37" s="91"/>
      <c r="R37" s="91"/>
      <c r="S37" s="90"/>
      <c r="U37" s="91"/>
      <c r="V37" s="91"/>
      <c r="W37" s="90"/>
      <c r="Y37" s="91"/>
      <c r="Z37" s="91"/>
      <c r="AA37" s="90"/>
      <c r="AC37" s="91"/>
      <c r="AD37" s="91"/>
      <c r="AE37" s="90"/>
      <c r="AG37" s="91"/>
      <c r="AH37" s="91"/>
      <c r="AI37" s="90"/>
      <c r="AK37" s="91"/>
      <c r="AL37" s="91"/>
      <c r="AM37" s="90"/>
      <c r="AO37" s="91"/>
      <c r="AP37" s="91"/>
      <c r="AQ37" s="90"/>
      <c r="AS37" s="91"/>
      <c r="AT37" s="91"/>
      <c r="AU37" s="90"/>
      <c r="AW37" s="91"/>
      <c r="AX37" s="91"/>
      <c r="AY37" s="90"/>
      <c r="BA37" s="91"/>
      <c r="BB37" s="91"/>
      <c r="BC37" s="90"/>
      <c r="BE37" s="91"/>
      <c r="BF37" s="91"/>
      <c r="BG37" s="90"/>
      <c r="BI37" s="91"/>
      <c r="BJ37" s="91"/>
      <c r="BK37" s="90"/>
    </row>
    <row r="38" spans="1:63" x14ac:dyDescent="0.2">
      <c r="A38" s="8" t="s">
        <v>132</v>
      </c>
      <c r="B38" s="10" t="s">
        <v>18</v>
      </c>
      <c r="C38" s="34" t="s">
        <v>59</v>
      </c>
      <c r="E38" s="91"/>
      <c r="F38" s="91"/>
      <c r="G38" s="90"/>
      <c r="I38" s="91"/>
      <c r="J38" s="91"/>
      <c r="K38" s="90"/>
      <c r="M38" s="91"/>
      <c r="N38" s="91"/>
      <c r="O38" s="90"/>
      <c r="Q38" s="91"/>
      <c r="R38" s="91"/>
      <c r="S38" s="90"/>
      <c r="U38" s="91"/>
      <c r="V38" s="91"/>
      <c r="W38" s="90"/>
      <c r="Y38" s="91"/>
      <c r="Z38" s="91"/>
      <c r="AA38" s="90"/>
      <c r="AC38" s="91"/>
      <c r="AD38" s="91"/>
      <c r="AE38" s="90"/>
      <c r="AG38" s="91"/>
      <c r="AH38" s="91"/>
      <c r="AI38" s="90"/>
      <c r="AK38" s="91"/>
      <c r="AL38" s="91"/>
      <c r="AM38" s="90"/>
      <c r="AO38" s="91"/>
      <c r="AP38" s="91"/>
      <c r="AQ38" s="90"/>
      <c r="AS38" s="91"/>
      <c r="AT38" s="91"/>
      <c r="AU38" s="90"/>
      <c r="AW38" s="91"/>
      <c r="AX38" s="91"/>
      <c r="AY38" s="90"/>
      <c r="BA38" s="91"/>
      <c r="BB38" s="91"/>
      <c r="BC38" s="90"/>
      <c r="BE38" s="91"/>
      <c r="BF38" s="91"/>
      <c r="BG38" s="90"/>
      <c r="BI38" s="91"/>
      <c r="BJ38" s="91"/>
      <c r="BK38" s="90"/>
    </row>
    <row r="39" spans="1:63" x14ac:dyDescent="0.2">
      <c r="A39" s="8" t="s">
        <v>133</v>
      </c>
      <c r="B39" s="10" t="s">
        <v>19</v>
      </c>
      <c r="C39" s="34" t="s">
        <v>61</v>
      </c>
      <c r="E39" s="91"/>
      <c r="F39" s="91"/>
      <c r="G39" s="90"/>
      <c r="I39" s="91"/>
      <c r="J39" s="91"/>
      <c r="K39" s="90"/>
      <c r="M39" s="91"/>
      <c r="N39" s="91"/>
      <c r="O39" s="90"/>
      <c r="Q39" s="91"/>
      <c r="R39" s="91"/>
      <c r="S39" s="90"/>
      <c r="U39" s="91"/>
      <c r="V39" s="91"/>
      <c r="W39" s="90"/>
      <c r="Y39" s="91"/>
      <c r="Z39" s="91"/>
      <c r="AA39" s="90"/>
      <c r="AC39" s="91"/>
      <c r="AD39" s="91"/>
      <c r="AE39" s="90"/>
      <c r="AG39" s="91"/>
      <c r="AH39" s="91"/>
      <c r="AI39" s="90"/>
      <c r="AK39" s="91"/>
      <c r="AL39" s="91"/>
      <c r="AM39" s="90"/>
      <c r="AO39" s="91"/>
      <c r="AP39" s="91"/>
      <c r="AQ39" s="90"/>
      <c r="AS39" s="91"/>
      <c r="AT39" s="91"/>
      <c r="AU39" s="90"/>
      <c r="AW39" s="91"/>
      <c r="AX39" s="91"/>
      <c r="AY39" s="90"/>
      <c r="BA39" s="91"/>
      <c r="BB39" s="91"/>
      <c r="BC39" s="90"/>
      <c r="BE39" s="91"/>
      <c r="BF39" s="91"/>
      <c r="BG39" s="90"/>
      <c r="BI39" s="91"/>
      <c r="BJ39" s="91"/>
      <c r="BK39" s="90"/>
    </row>
    <row r="40" spans="1:63" x14ac:dyDescent="0.2">
      <c r="A40" s="8" t="s">
        <v>134</v>
      </c>
      <c r="B40" s="10" t="s">
        <v>20</v>
      </c>
      <c r="C40" s="34" t="s">
        <v>246</v>
      </c>
      <c r="E40" s="91"/>
      <c r="F40" s="91"/>
      <c r="G40" s="90"/>
      <c r="I40" s="91"/>
      <c r="J40" s="91"/>
      <c r="K40" s="90"/>
      <c r="M40" s="91"/>
      <c r="N40" s="91"/>
      <c r="O40" s="90"/>
      <c r="Q40" s="91"/>
      <c r="R40" s="91"/>
      <c r="S40" s="90"/>
      <c r="U40" s="91"/>
      <c r="V40" s="91"/>
      <c r="W40" s="90"/>
      <c r="Y40" s="91"/>
      <c r="Z40" s="91"/>
      <c r="AA40" s="90"/>
      <c r="AC40" s="91"/>
      <c r="AD40" s="91"/>
      <c r="AE40" s="90"/>
      <c r="AG40" s="91"/>
      <c r="AH40" s="91"/>
      <c r="AI40" s="90"/>
      <c r="AK40" s="91"/>
      <c r="AL40" s="91"/>
      <c r="AM40" s="90"/>
      <c r="AO40" s="91"/>
      <c r="AP40" s="91"/>
      <c r="AQ40" s="90"/>
      <c r="AS40" s="91"/>
      <c r="AT40" s="91"/>
      <c r="AU40" s="90"/>
      <c r="AW40" s="91"/>
      <c r="AX40" s="91"/>
      <c r="AY40" s="90"/>
      <c r="BA40" s="91"/>
      <c r="BB40" s="91"/>
      <c r="BC40" s="90"/>
      <c r="BE40" s="91"/>
      <c r="BF40" s="91"/>
      <c r="BG40" s="90"/>
      <c r="BI40" s="91"/>
      <c r="BJ40" s="91"/>
      <c r="BK40" s="90"/>
    </row>
    <row r="41" spans="1:63" x14ac:dyDescent="0.2">
      <c r="A41" s="8" t="s">
        <v>247</v>
      </c>
      <c r="B41" s="10" t="s">
        <v>245</v>
      </c>
      <c r="C41" s="34" t="s">
        <v>64</v>
      </c>
      <c r="E41" s="91"/>
      <c r="F41" s="91"/>
      <c r="G41" s="90"/>
      <c r="I41" s="91"/>
      <c r="J41" s="91"/>
      <c r="K41" s="90"/>
      <c r="M41" s="91"/>
      <c r="N41" s="91"/>
      <c r="O41" s="90"/>
      <c r="Q41" s="91"/>
      <c r="R41" s="91"/>
      <c r="S41" s="90"/>
      <c r="U41" s="91"/>
      <c r="V41" s="91"/>
      <c r="W41" s="90"/>
      <c r="Y41" s="91"/>
      <c r="Z41" s="91"/>
      <c r="AA41" s="90"/>
      <c r="AC41" s="91"/>
      <c r="AD41" s="91"/>
      <c r="AE41" s="90"/>
      <c r="AG41" s="91"/>
      <c r="AH41" s="91"/>
      <c r="AI41" s="90"/>
      <c r="AK41" s="91"/>
      <c r="AL41" s="91"/>
      <c r="AM41" s="90"/>
      <c r="AO41" s="91"/>
      <c r="AP41" s="91"/>
      <c r="AQ41" s="90"/>
      <c r="AS41" s="91"/>
      <c r="AT41" s="91"/>
      <c r="AU41" s="90"/>
      <c r="AW41" s="91"/>
      <c r="AX41" s="91"/>
      <c r="AY41" s="90"/>
      <c r="BA41" s="91"/>
      <c r="BB41" s="91"/>
      <c r="BC41" s="90"/>
      <c r="BE41" s="91"/>
      <c r="BF41" s="91"/>
      <c r="BG41" s="90"/>
      <c r="BI41" s="91"/>
      <c r="BJ41" s="91"/>
      <c r="BK41" s="90"/>
    </row>
    <row r="42" spans="1:63" x14ac:dyDescent="0.2">
      <c r="A42" s="8" t="s">
        <v>135</v>
      </c>
      <c r="B42" s="30" t="s">
        <v>10</v>
      </c>
      <c r="C42" s="33" t="s">
        <v>52</v>
      </c>
      <c r="E42" s="91"/>
      <c r="F42" s="91"/>
      <c r="G42" s="90"/>
      <c r="I42" s="91"/>
      <c r="J42" s="91"/>
      <c r="K42" s="90"/>
      <c r="M42" s="91"/>
      <c r="N42" s="91"/>
      <c r="O42" s="90"/>
      <c r="Q42" s="91"/>
      <c r="R42" s="91"/>
      <c r="S42" s="90"/>
      <c r="U42" s="91"/>
      <c r="V42" s="91"/>
      <c r="W42" s="90"/>
      <c r="Y42" s="91"/>
      <c r="Z42" s="91"/>
      <c r="AA42" s="90"/>
      <c r="AC42" s="91"/>
      <c r="AD42" s="91"/>
      <c r="AE42" s="90"/>
      <c r="AG42" s="91"/>
      <c r="AH42" s="91"/>
      <c r="AI42" s="90"/>
      <c r="AK42" s="91"/>
      <c r="AL42" s="91"/>
      <c r="AM42" s="90"/>
      <c r="AO42" s="91"/>
      <c r="AP42" s="91"/>
      <c r="AQ42" s="90"/>
      <c r="AS42" s="91"/>
      <c r="AT42" s="91"/>
      <c r="AU42" s="90"/>
      <c r="AW42" s="91"/>
      <c r="AX42" s="91"/>
      <c r="AY42" s="90"/>
      <c r="BA42" s="91"/>
      <c r="BB42" s="91"/>
      <c r="BC42" s="90"/>
      <c r="BE42" s="91"/>
      <c r="BF42" s="91"/>
      <c r="BG42" s="90"/>
      <c r="BI42" s="91"/>
      <c r="BJ42" s="91"/>
      <c r="BK42" s="90"/>
    </row>
    <row r="43" spans="1:63" x14ac:dyDescent="0.2">
      <c r="A43" s="8" t="s">
        <v>136</v>
      </c>
      <c r="B43" s="30" t="s">
        <v>11</v>
      </c>
      <c r="C43" s="35" t="s">
        <v>249</v>
      </c>
      <c r="E43" s="91"/>
      <c r="F43" s="91"/>
      <c r="G43" s="90"/>
      <c r="I43" s="91"/>
      <c r="J43" s="91"/>
      <c r="K43" s="90"/>
      <c r="M43" s="91"/>
      <c r="N43" s="91"/>
      <c r="O43" s="90"/>
      <c r="Q43" s="91"/>
      <c r="R43" s="91"/>
      <c r="S43" s="90"/>
      <c r="U43" s="91"/>
      <c r="V43" s="91"/>
      <c r="W43" s="90"/>
      <c r="Y43" s="91"/>
      <c r="Z43" s="91"/>
      <c r="AA43" s="90"/>
      <c r="AC43" s="91"/>
      <c r="AD43" s="91"/>
      <c r="AE43" s="90"/>
      <c r="AG43" s="91"/>
      <c r="AH43" s="91"/>
      <c r="AI43" s="90"/>
      <c r="AK43" s="91"/>
      <c r="AL43" s="91"/>
      <c r="AM43" s="90"/>
      <c r="AO43" s="91"/>
      <c r="AP43" s="91"/>
      <c r="AQ43" s="90"/>
      <c r="AS43" s="91"/>
      <c r="AT43" s="91"/>
      <c r="AU43" s="90"/>
      <c r="AW43" s="91"/>
      <c r="AX43" s="91"/>
      <c r="AY43" s="90"/>
      <c r="BA43" s="91"/>
      <c r="BB43" s="91"/>
      <c r="BC43" s="90"/>
      <c r="BE43" s="91"/>
      <c r="BF43" s="91"/>
      <c r="BG43" s="90"/>
      <c r="BI43" s="91"/>
      <c r="BJ43" s="91"/>
      <c r="BK43" s="90"/>
    </row>
    <row r="44" spans="1:63" x14ac:dyDescent="0.2">
      <c r="A44" s="8" t="s">
        <v>137</v>
      </c>
      <c r="B44" s="28" t="s">
        <v>22</v>
      </c>
      <c r="C44" s="36" t="s">
        <v>90</v>
      </c>
      <c r="E44" s="83">
        <f>+E45+E51+E60+E68</f>
        <v>5145096.49</v>
      </c>
      <c r="F44" s="83">
        <f>+F45+F51+F60+F68</f>
        <v>207109.14</v>
      </c>
      <c r="G44" s="86">
        <f>+G45+G51+G60+G68</f>
        <v>5352205.63</v>
      </c>
      <c r="I44" s="83">
        <f>+I45+I51+I60+I68</f>
        <v>0</v>
      </c>
      <c r="J44" s="83">
        <f>+J45+J51+J60+J68</f>
        <v>0</v>
      </c>
      <c r="K44" s="86">
        <f>+K45+K51+K60+K68</f>
        <v>0</v>
      </c>
      <c r="M44" s="83">
        <f>+M45+M51+M60+M68</f>
        <v>0</v>
      </c>
      <c r="N44" s="83">
        <f>+N45+N51+N60+N68</f>
        <v>0</v>
      </c>
      <c r="O44" s="86">
        <f>+O45+O51+O60+O68</f>
        <v>0</v>
      </c>
      <c r="Q44" s="83">
        <f>+Q45+Q51+Q60+Q68</f>
        <v>0</v>
      </c>
      <c r="R44" s="83">
        <f>+R45+R51+R60+R68</f>
        <v>0</v>
      </c>
      <c r="S44" s="86">
        <f>+S45+S51+S60+S68</f>
        <v>0</v>
      </c>
      <c r="U44" s="83">
        <f>+U45+U51+U60+U68</f>
        <v>0</v>
      </c>
      <c r="V44" s="83">
        <f>+V45+V51+V60+V68</f>
        <v>0</v>
      </c>
      <c r="W44" s="86">
        <f>+W45+W51+W60+W68</f>
        <v>0</v>
      </c>
      <c r="Y44" s="83">
        <f>+Y45+Y51+Y60+Y68</f>
        <v>0</v>
      </c>
      <c r="Z44" s="83">
        <f>+Z45+Z51+Z60+Z68</f>
        <v>0</v>
      </c>
      <c r="AA44" s="86">
        <f>+AA45+AA51+AA60+AA68</f>
        <v>0</v>
      </c>
      <c r="AC44" s="83">
        <f>+AC45+AC51+AC60+AC68</f>
        <v>0</v>
      </c>
      <c r="AD44" s="83">
        <f>+AD45+AD51+AD60+AD68</f>
        <v>0</v>
      </c>
      <c r="AE44" s="86">
        <f>+AE45+AE51+AE60+AE68</f>
        <v>0</v>
      </c>
      <c r="AG44" s="83">
        <f>+AG45+AG51+AG60+AG68</f>
        <v>0</v>
      </c>
      <c r="AH44" s="83">
        <f>+AH45+AH51+AH60+AH68</f>
        <v>0</v>
      </c>
      <c r="AI44" s="86">
        <f>+AI45+AI51+AI60+AI68</f>
        <v>0</v>
      </c>
      <c r="AK44" s="83">
        <f>+AK45+AK51+AK60+AK68</f>
        <v>0</v>
      </c>
      <c r="AL44" s="83">
        <f>+AL45+AL51+AL60+AL68</f>
        <v>0</v>
      </c>
      <c r="AM44" s="86">
        <f>+AM45+AM51+AM60+AM68</f>
        <v>0</v>
      </c>
      <c r="AO44" s="83">
        <f>+AO45+AO51+AO60+AO68</f>
        <v>0</v>
      </c>
      <c r="AP44" s="83">
        <f>+AP45+AP51+AP60+AP68</f>
        <v>0</v>
      </c>
      <c r="AQ44" s="86">
        <f>+AQ45+AQ51+AQ60+AQ68</f>
        <v>0</v>
      </c>
      <c r="AS44" s="83">
        <f>+AS45+AS51+AS60+AS68</f>
        <v>0</v>
      </c>
      <c r="AT44" s="83">
        <f>+AT45+AT51+AT60+AT68</f>
        <v>0</v>
      </c>
      <c r="AU44" s="86">
        <f>+AU45+AU51+AU60+AU68</f>
        <v>0</v>
      </c>
      <c r="AW44" s="83">
        <f>+AW45+AW51+AW60+AW68</f>
        <v>0</v>
      </c>
      <c r="AX44" s="83">
        <f>+AX45+AX51+AX60+AX68</f>
        <v>0</v>
      </c>
      <c r="AY44" s="86">
        <f>+AY45+AY51+AY60+AY68</f>
        <v>0</v>
      </c>
      <c r="BA44" s="83">
        <f>+BA45+BA51+BA60+BA68</f>
        <v>0</v>
      </c>
      <c r="BB44" s="83">
        <f>+BB45+BB51+BB60+BB68</f>
        <v>0</v>
      </c>
      <c r="BC44" s="86">
        <f>+BC45+BC51+BC60+BC68</f>
        <v>0</v>
      </c>
      <c r="BE44" s="83">
        <f>+BE45+BE51+BE60+BE68</f>
        <v>0</v>
      </c>
      <c r="BF44" s="83">
        <f>+BF45+BF51+BF60+BF68</f>
        <v>0</v>
      </c>
      <c r="BG44" s="86">
        <f>+BG45+BG51+BG60+BG68</f>
        <v>0</v>
      </c>
      <c r="BI44" s="83">
        <f>+BI45+BI51+BI60+BI68</f>
        <v>0</v>
      </c>
      <c r="BJ44" s="83">
        <f>+BJ45+BJ51+BJ60+BJ68</f>
        <v>0</v>
      </c>
      <c r="BK44" s="86">
        <f>+BK45+BK51+BK60+BK68</f>
        <v>0</v>
      </c>
    </row>
    <row r="45" spans="1:63" x14ac:dyDescent="0.2">
      <c r="A45" s="41" t="s">
        <v>138</v>
      </c>
      <c r="B45" s="53" t="s">
        <v>23</v>
      </c>
      <c r="C45" s="38" t="s">
        <v>91</v>
      </c>
      <c r="E45" s="83">
        <f>+SUM(E46:E50)</f>
        <v>0</v>
      </c>
      <c r="F45" s="83">
        <f>+SUM(F46:F50)</f>
        <v>16941.22</v>
      </c>
      <c r="G45" s="86">
        <f>+SUM(G46:G50)</f>
        <v>16941.22</v>
      </c>
      <c r="I45" s="83">
        <f>+SUM(I46:I50)</f>
        <v>0</v>
      </c>
      <c r="J45" s="83">
        <f>+SUM(J46:J50)</f>
        <v>0</v>
      </c>
      <c r="K45" s="86">
        <f>+SUM(K46:K50)</f>
        <v>0</v>
      </c>
      <c r="M45" s="83">
        <f>+SUM(M46:M50)</f>
        <v>0</v>
      </c>
      <c r="N45" s="83">
        <f>+SUM(N46:N50)</f>
        <v>0</v>
      </c>
      <c r="O45" s="86">
        <f>+SUM(O46:O50)</f>
        <v>0</v>
      </c>
      <c r="Q45" s="83">
        <f>+SUM(Q46:Q50)</f>
        <v>0</v>
      </c>
      <c r="R45" s="83">
        <f>+SUM(R46:R50)</f>
        <v>0</v>
      </c>
      <c r="S45" s="86">
        <f>+SUM(S46:S50)</f>
        <v>0</v>
      </c>
      <c r="U45" s="83">
        <f>+SUM(U46:U50)</f>
        <v>0</v>
      </c>
      <c r="V45" s="83">
        <f>+SUM(V46:V50)</f>
        <v>0</v>
      </c>
      <c r="W45" s="86">
        <f>+SUM(W46:W50)</f>
        <v>0</v>
      </c>
      <c r="Y45" s="83">
        <f>+SUM(Y46:Y50)</f>
        <v>0</v>
      </c>
      <c r="Z45" s="83">
        <f>+SUM(Z46:Z50)</f>
        <v>0</v>
      </c>
      <c r="AA45" s="86">
        <f>+SUM(AA46:AA50)</f>
        <v>0</v>
      </c>
      <c r="AC45" s="83">
        <f>+SUM(AC46:AC50)</f>
        <v>0</v>
      </c>
      <c r="AD45" s="83">
        <f>+SUM(AD46:AD50)</f>
        <v>0</v>
      </c>
      <c r="AE45" s="86">
        <f>+SUM(AE46:AE50)</f>
        <v>0</v>
      </c>
      <c r="AG45" s="83">
        <f>+SUM(AG46:AG50)</f>
        <v>0</v>
      </c>
      <c r="AH45" s="83">
        <f>+SUM(AH46:AH50)</f>
        <v>0</v>
      </c>
      <c r="AI45" s="86">
        <f>+SUM(AI46:AI50)</f>
        <v>0</v>
      </c>
      <c r="AK45" s="83">
        <f>+SUM(AK46:AK50)</f>
        <v>0</v>
      </c>
      <c r="AL45" s="83">
        <f>+SUM(AL46:AL50)</f>
        <v>0</v>
      </c>
      <c r="AM45" s="86">
        <f>+SUM(AM46:AM50)</f>
        <v>0</v>
      </c>
      <c r="AO45" s="83">
        <f>+SUM(AO46:AO50)</f>
        <v>0</v>
      </c>
      <c r="AP45" s="83">
        <f>+SUM(AP46:AP50)</f>
        <v>0</v>
      </c>
      <c r="AQ45" s="86">
        <f>+SUM(AQ46:AQ50)</f>
        <v>0</v>
      </c>
      <c r="AS45" s="83">
        <f>+SUM(AS46:AS50)</f>
        <v>0</v>
      </c>
      <c r="AT45" s="83">
        <f>+SUM(AT46:AT50)</f>
        <v>0</v>
      </c>
      <c r="AU45" s="86">
        <f>+SUM(AU46:AU50)</f>
        <v>0</v>
      </c>
      <c r="AW45" s="83">
        <f>+SUM(AW46:AW50)</f>
        <v>0</v>
      </c>
      <c r="AX45" s="83">
        <f>+SUM(AX46:AX50)</f>
        <v>0</v>
      </c>
      <c r="AY45" s="86">
        <f>+SUM(AY46:AY50)</f>
        <v>0</v>
      </c>
      <c r="BA45" s="83">
        <f>+SUM(BA46:BA50)</f>
        <v>0</v>
      </c>
      <c r="BB45" s="83">
        <f>+SUM(BB46:BB50)</f>
        <v>0</v>
      </c>
      <c r="BC45" s="86">
        <f>+SUM(BC46:BC50)</f>
        <v>0</v>
      </c>
      <c r="BE45" s="83">
        <f>+SUM(BE46:BE50)</f>
        <v>0</v>
      </c>
      <c r="BF45" s="83">
        <f>+SUM(BF46:BF50)</f>
        <v>0</v>
      </c>
      <c r="BG45" s="86">
        <f>+SUM(BG46:BG50)</f>
        <v>0</v>
      </c>
      <c r="BI45" s="83">
        <f>+SUM(BI46:BI50)</f>
        <v>0</v>
      </c>
      <c r="BJ45" s="83">
        <f>+SUM(BJ46:BJ50)</f>
        <v>0</v>
      </c>
      <c r="BK45" s="86">
        <f>+SUM(BK46:BK50)</f>
        <v>0</v>
      </c>
    </row>
    <row r="46" spans="1:63" x14ac:dyDescent="0.2">
      <c r="A46" s="41" t="s">
        <v>139</v>
      </c>
      <c r="B46" s="42" t="s">
        <v>8</v>
      </c>
      <c r="C46" s="38" t="s">
        <v>53</v>
      </c>
      <c r="E46" s="205">
        <f>ROUND(+SUMIF(BdV_2022!$L:$L,$A46&amp;E$3,BdV_2022!$E:$E),2)+'SP ATT_Rip'!E46</f>
        <v>0</v>
      </c>
      <c r="F46" s="205">
        <f>ROUND(+SUMIF(BdV_2022!$L:$L,$A46&amp;F$3,BdV_2022!$E:$E),2)+'SP ATT_Rip'!F46</f>
        <v>16941.22</v>
      </c>
      <c r="G46" s="86">
        <f>+SUM(E46:F46)</f>
        <v>16941.22</v>
      </c>
      <c r="I46" s="205">
        <f>ROUND(+SUMIF(BdV_2022!$L:$L,$A46&amp;I$3,BdV_2022!$E:$E),2)+'SP ATT_Rip'!I46</f>
        <v>0</v>
      </c>
      <c r="J46" s="205">
        <f>ROUND(+SUMIF(BdV_2022!$L:$L,$A46&amp;J$3,BdV_2022!$E:$E),2)+'SP ATT_Rip'!J46</f>
        <v>0</v>
      </c>
      <c r="K46" s="86">
        <f>+SUM(I46:J46)</f>
        <v>0</v>
      </c>
      <c r="M46" s="205">
        <f>ROUND(+SUMIF(BdV_2022!$L:$L,$A46&amp;M$3,BdV_2022!$E:$E),2)+'SP ATT_Rip'!M46</f>
        <v>0</v>
      </c>
      <c r="N46" s="205">
        <f>ROUND(+SUMIF(BdV_2022!$L:$L,$A46&amp;N$3,BdV_2022!$E:$E),2)+'SP ATT_Rip'!N46</f>
        <v>0</v>
      </c>
      <c r="O46" s="86">
        <f>+SUM(M46:N46)</f>
        <v>0</v>
      </c>
      <c r="Q46" s="205">
        <f>ROUND(+SUMIF(BdV_2022!$L:$L,$A46&amp;Q$3,BdV_2022!$E:$E),2)+'SP ATT_Rip'!Q46</f>
        <v>0</v>
      </c>
      <c r="R46" s="205">
        <f>ROUND(+SUMIF(BdV_2022!$L:$L,$A46&amp;R$3,BdV_2022!$E:$E),2)+'SP ATT_Rip'!R46</f>
        <v>0</v>
      </c>
      <c r="S46" s="86">
        <f>+SUM(Q46:R46)</f>
        <v>0</v>
      </c>
      <c r="U46" s="205">
        <f>ROUND(+SUMIF(BdV_2022!$L:$L,$A46&amp;U$3,BdV_2022!$E:$E),2)+'SP ATT_Rip'!U46</f>
        <v>0</v>
      </c>
      <c r="V46" s="205">
        <f>ROUND(+SUMIF(BdV_2022!$L:$L,$A46&amp;V$3,BdV_2022!$E:$E),2)+'SP ATT_Rip'!V46</f>
        <v>0</v>
      </c>
      <c r="W46" s="86">
        <f>+SUM(U46:V46)</f>
        <v>0</v>
      </c>
      <c r="Y46" s="205">
        <f>ROUND(+SUMIF(BdV_2022!$L:$L,$A46&amp;Y$3,BdV_2022!$E:$E),2)+'SP ATT_Rip'!Y46</f>
        <v>0</v>
      </c>
      <c r="Z46" s="205">
        <f>ROUND(+SUMIF(BdV_2022!$L:$L,$A46&amp;Z$3,BdV_2022!$E:$E),2)+'SP ATT_Rip'!Z46</f>
        <v>0</v>
      </c>
      <c r="AA46" s="86">
        <f>+SUM(Y46:Z46)</f>
        <v>0</v>
      </c>
      <c r="AC46" s="205">
        <f>ROUND(+SUMIF(BdV_2022!$L:$L,$A46&amp;AC$3,BdV_2022!$E:$E),2)+'SP ATT_Rip'!AC46</f>
        <v>0</v>
      </c>
      <c r="AD46" s="205">
        <f>ROUND(+SUMIF(BdV_2022!$L:$L,$A46&amp;AD$3,BdV_2022!$E:$E),2)+'SP ATT_Rip'!AD46</f>
        <v>0</v>
      </c>
      <c r="AE46" s="86">
        <f>+SUM(AC46:AD46)</f>
        <v>0</v>
      </c>
      <c r="AG46" s="205">
        <f>ROUND(+SUMIF(BdV_2022!$L:$L,$A46&amp;AG$3,BdV_2022!$E:$E),2)+'SP ATT_Rip'!AG46</f>
        <v>0</v>
      </c>
      <c r="AH46" s="205">
        <f>ROUND(+SUMIF(BdV_2022!$L:$L,$A46&amp;AH$3,BdV_2022!$E:$E),2)+'SP ATT_Rip'!AH46</f>
        <v>0</v>
      </c>
      <c r="AI46" s="86">
        <f>+SUM(AG46:AH46)</f>
        <v>0</v>
      </c>
      <c r="AK46" s="205">
        <f>ROUND(+SUMIF(BdV_2022!$L:$L,$A46&amp;AK$3,BdV_2022!$E:$E),2)+'SP ATT_Rip'!AK46</f>
        <v>0</v>
      </c>
      <c r="AL46" s="205">
        <f>ROUND(+SUMIF(BdV_2022!$L:$L,$A46&amp;AL$3,BdV_2022!$E:$E),2)+'SP ATT_Rip'!AL46</f>
        <v>0</v>
      </c>
      <c r="AM46" s="86">
        <f>+SUM(AK46:AL46)</f>
        <v>0</v>
      </c>
      <c r="AO46" s="205">
        <f>ROUND(+SUMIF(BdV_2022!$L:$L,$A46&amp;AO$3,BdV_2022!$E:$E),2)+'SP ATT_Rip'!AO46</f>
        <v>0</v>
      </c>
      <c r="AP46" s="205">
        <f>ROUND(+SUMIF(BdV_2022!$L:$L,$A46&amp;AP$3,BdV_2022!$E:$E),2)+'SP ATT_Rip'!AP46</f>
        <v>0</v>
      </c>
      <c r="AQ46" s="86">
        <f>+SUM(AO46:AP46)</f>
        <v>0</v>
      </c>
      <c r="AS46" s="205">
        <f>ROUND(+SUMIF(BdV_2022!$L:$L,$A46&amp;AS$3,BdV_2022!$E:$E),2)+'SP ATT_Rip'!AS46</f>
        <v>0</v>
      </c>
      <c r="AT46" s="205">
        <f>ROUND(+SUMIF(BdV_2022!$L:$L,$A46&amp;AT$3,BdV_2022!$E:$E),2)+'SP ATT_Rip'!AT46</f>
        <v>0</v>
      </c>
      <c r="AU46" s="86">
        <f>+SUM(AS46:AT46)</f>
        <v>0</v>
      </c>
      <c r="AW46" s="205">
        <f>ROUND(+SUMIF(BdV_2022!$L:$L,$A46&amp;AW$3,BdV_2022!$E:$E),2)+'SP ATT_Rip'!AW46</f>
        <v>0</v>
      </c>
      <c r="AX46" s="205">
        <f>ROUND(+SUMIF(BdV_2022!$L:$L,$A46&amp;AX$3,BdV_2022!$E:$E),2)+'SP ATT_Rip'!AX46</f>
        <v>0</v>
      </c>
      <c r="AY46" s="86">
        <f>+SUM(AW46:AX46)</f>
        <v>0</v>
      </c>
      <c r="BA46" s="205">
        <f>ROUND(+SUMIF(BdV_2022!$L:$L,$A46&amp;BA$3,BdV_2022!$E:$E),2)+'SP ATT_Rip'!BA46</f>
        <v>0</v>
      </c>
      <c r="BB46" s="205">
        <f>ROUND(+SUMIF(BdV_2022!$L:$L,$A46&amp;BB$3,BdV_2022!$E:$E),2)+'SP ATT_Rip'!BB46</f>
        <v>0</v>
      </c>
      <c r="BC46" s="86">
        <f>+SUM(BA46:BB46)</f>
        <v>0</v>
      </c>
      <c r="BE46" s="205">
        <f>ROUND(+SUMIF(BdV_2022!$L:$L,$A46&amp;BE$3,BdV_2022!$E:$E),2)+'SP ATT_Rip'!BE46</f>
        <v>0</v>
      </c>
      <c r="BF46" s="205">
        <f>ROUND(+SUMIF(BdV_2022!$L:$L,$A46&amp;BF$3,BdV_2022!$E:$E),2)+'SP ATT_Rip'!BF46</f>
        <v>0</v>
      </c>
      <c r="BG46" s="86">
        <f>+SUM(BE46:BF46)</f>
        <v>0</v>
      </c>
      <c r="BI46" s="205">
        <f>ROUND(+SUMIF(BdV_2022!$L:$L,$A46&amp;BI$3,BdV_2022!$E:$E),2)+'SP ATT_Rip'!BI46</f>
        <v>0</v>
      </c>
      <c r="BJ46" s="205">
        <f>ROUND(+SUMIF(BdV_2022!$L:$L,$A46&amp;BJ$3,BdV_2022!$E:$E),2)+'SP ATT_Rip'!BJ46</f>
        <v>0</v>
      </c>
      <c r="BK46" s="86">
        <f>+SUM(BI46:BJ46)</f>
        <v>0</v>
      </c>
    </row>
    <row r="47" spans="1:63" x14ac:dyDescent="0.2">
      <c r="A47" s="41" t="s">
        <v>140</v>
      </c>
      <c r="B47" s="42" t="s">
        <v>9</v>
      </c>
      <c r="C47" s="38" t="s">
        <v>54</v>
      </c>
      <c r="E47" s="205">
        <f>ROUND(+SUMIF(BdV_2022!$L:$L,$A47&amp;E$3,BdV_2022!$E:$E),2)+'SP ATT_Rip'!E47</f>
        <v>0</v>
      </c>
      <c r="F47" s="205">
        <f>ROUND(+SUMIF(BdV_2022!$L:$L,$A47&amp;F$3,BdV_2022!$E:$E),2)+'SP ATT_Rip'!F47</f>
        <v>0</v>
      </c>
      <c r="G47" s="86">
        <f>+SUM(E47:F47)</f>
        <v>0</v>
      </c>
      <c r="I47" s="205">
        <f>ROUND(+SUMIF(BdV_2022!$L:$L,$A47&amp;I$3,BdV_2022!$E:$E),2)+'SP ATT_Rip'!I47</f>
        <v>0</v>
      </c>
      <c r="J47" s="205">
        <f>ROUND(+SUMIF(BdV_2022!$L:$L,$A47&amp;J$3,BdV_2022!$E:$E),2)+'SP ATT_Rip'!J47</f>
        <v>0</v>
      </c>
      <c r="K47" s="86">
        <f>+SUM(I47:J47)</f>
        <v>0</v>
      </c>
      <c r="M47" s="205">
        <f>ROUND(+SUMIF(BdV_2022!$L:$L,$A47&amp;M$3,BdV_2022!$E:$E),2)+'SP ATT_Rip'!M47</f>
        <v>0</v>
      </c>
      <c r="N47" s="205">
        <f>ROUND(+SUMIF(BdV_2022!$L:$L,$A47&amp;N$3,BdV_2022!$E:$E),2)+'SP ATT_Rip'!N47</f>
        <v>0</v>
      </c>
      <c r="O47" s="86">
        <f>+SUM(M47:N47)</f>
        <v>0</v>
      </c>
      <c r="Q47" s="205">
        <f>ROUND(+SUMIF(BdV_2022!$L:$L,$A47&amp;Q$3,BdV_2022!$E:$E),2)+'SP ATT_Rip'!Q47</f>
        <v>0</v>
      </c>
      <c r="R47" s="205">
        <f>ROUND(+SUMIF(BdV_2022!$L:$L,$A47&amp;R$3,BdV_2022!$E:$E),2)+'SP ATT_Rip'!R47</f>
        <v>0</v>
      </c>
      <c r="S47" s="86">
        <f>+SUM(Q47:R47)</f>
        <v>0</v>
      </c>
      <c r="U47" s="205">
        <f>ROUND(+SUMIF(BdV_2022!$L:$L,$A47&amp;U$3,BdV_2022!$E:$E),2)+'SP ATT_Rip'!U47</f>
        <v>0</v>
      </c>
      <c r="V47" s="205">
        <f>ROUND(+SUMIF(BdV_2022!$L:$L,$A47&amp;V$3,BdV_2022!$E:$E),2)+'SP ATT_Rip'!V47</f>
        <v>0</v>
      </c>
      <c r="W47" s="86">
        <f>+SUM(U47:V47)</f>
        <v>0</v>
      </c>
      <c r="Y47" s="205">
        <f>ROUND(+SUMIF(BdV_2022!$L:$L,$A47&amp;Y$3,BdV_2022!$E:$E),2)+'SP ATT_Rip'!Y47</f>
        <v>0</v>
      </c>
      <c r="Z47" s="205">
        <f>ROUND(+SUMIF(BdV_2022!$L:$L,$A47&amp;Z$3,BdV_2022!$E:$E),2)+'SP ATT_Rip'!Z47</f>
        <v>0</v>
      </c>
      <c r="AA47" s="86">
        <f>+SUM(Y47:Z47)</f>
        <v>0</v>
      </c>
      <c r="AC47" s="205">
        <f>ROUND(+SUMIF(BdV_2022!$L:$L,$A47&amp;AC$3,BdV_2022!$E:$E),2)+'SP ATT_Rip'!AC47</f>
        <v>0</v>
      </c>
      <c r="AD47" s="205">
        <f>ROUND(+SUMIF(BdV_2022!$L:$L,$A47&amp;AD$3,BdV_2022!$E:$E),2)+'SP ATT_Rip'!AD47</f>
        <v>0</v>
      </c>
      <c r="AE47" s="86">
        <f>+SUM(AC47:AD47)</f>
        <v>0</v>
      </c>
      <c r="AG47" s="205">
        <f>ROUND(+SUMIF(BdV_2022!$L:$L,$A47&amp;AG$3,BdV_2022!$E:$E),2)+'SP ATT_Rip'!AG47</f>
        <v>0</v>
      </c>
      <c r="AH47" s="205">
        <f>ROUND(+SUMIF(BdV_2022!$L:$L,$A47&amp;AH$3,BdV_2022!$E:$E),2)+'SP ATT_Rip'!AH47</f>
        <v>0</v>
      </c>
      <c r="AI47" s="86">
        <f>+SUM(AG47:AH47)</f>
        <v>0</v>
      </c>
      <c r="AK47" s="205">
        <f>ROUND(+SUMIF(BdV_2022!$L:$L,$A47&amp;AK$3,BdV_2022!$E:$E),2)+'SP ATT_Rip'!AK47</f>
        <v>0</v>
      </c>
      <c r="AL47" s="205">
        <f>ROUND(+SUMIF(BdV_2022!$L:$L,$A47&amp;AL$3,BdV_2022!$E:$E),2)+'SP ATT_Rip'!AL47</f>
        <v>0</v>
      </c>
      <c r="AM47" s="86">
        <f>+SUM(AK47:AL47)</f>
        <v>0</v>
      </c>
      <c r="AO47" s="205">
        <f>ROUND(+SUMIF(BdV_2022!$L:$L,$A47&amp;AO$3,BdV_2022!$E:$E),2)+'SP ATT_Rip'!AO47</f>
        <v>0</v>
      </c>
      <c r="AP47" s="205">
        <f>ROUND(+SUMIF(BdV_2022!$L:$L,$A47&amp;AP$3,BdV_2022!$E:$E),2)+'SP ATT_Rip'!AP47</f>
        <v>0</v>
      </c>
      <c r="AQ47" s="86">
        <f>+SUM(AO47:AP47)</f>
        <v>0</v>
      </c>
      <c r="AS47" s="205">
        <f>ROUND(+SUMIF(BdV_2022!$L:$L,$A47&amp;AS$3,BdV_2022!$E:$E),2)+'SP ATT_Rip'!AS47</f>
        <v>0</v>
      </c>
      <c r="AT47" s="205">
        <f>ROUND(+SUMIF(BdV_2022!$L:$L,$A47&amp;AT$3,BdV_2022!$E:$E),2)+'SP ATT_Rip'!AT47</f>
        <v>0</v>
      </c>
      <c r="AU47" s="86">
        <f>+SUM(AS47:AT47)</f>
        <v>0</v>
      </c>
      <c r="AW47" s="205">
        <f>ROUND(+SUMIF(BdV_2022!$L:$L,$A47&amp;AW$3,BdV_2022!$E:$E),2)+'SP ATT_Rip'!AW47</f>
        <v>0</v>
      </c>
      <c r="AX47" s="205">
        <f>ROUND(+SUMIF(BdV_2022!$L:$L,$A47&amp;AX$3,BdV_2022!$E:$E),2)+'SP ATT_Rip'!AX47</f>
        <v>0</v>
      </c>
      <c r="AY47" s="86">
        <f>+SUM(AW47:AX47)</f>
        <v>0</v>
      </c>
      <c r="BA47" s="205">
        <f>ROUND(+SUMIF(BdV_2022!$L:$L,$A47&amp;BA$3,BdV_2022!$E:$E),2)+'SP ATT_Rip'!BA47</f>
        <v>0</v>
      </c>
      <c r="BB47" s="205">
        <f>ROUND(+SUMIF(BdV_2022!$L:$L,$A47&amp;BB$3,BdV_2022!$E:$E),2)+'SP ATT_Rip'!BB47</f>
        <v>0</v>
      </c>
      <c r="BC47" s="86">
        <f>+SUM(BA47:BB47)</f>
        <v>0</v>
      </c>
      <c r="BE47" s="205">
        <f>ROUND(+SUMIF(BdV_2022!$L:$L,$A47&amp;BE$3,BdV_2022!$E:$E),2)+'SP ATT_Rip'!BE47</f>
        <v>0</v>
      </c>
      <c r="BF47" s="205">
        <f>ROUND(+SUMIF(BdV_2022!$L:$L,$A47&amp;BF$3,BdV_2022!$E:$E),2)+'SP ATT_Rip'!BF47</f>
        <v>0</v>
      </c>
      <c r="BG47" s="86">
        <f>+SUM(BE47:BF47)</f>
        <v>0</v>
      </c>
      <c r="BI47" s="205">
        <f>ROUND(+SUMIF(BdV_2022!$L:$L,$A47&amp;BI$3,BdV_2022!$E:$E),2)+'SP ATT_Rip'!BI47</f>
        <v>0</v>
      </c>
      <c r="BJ47" s="205">
        <f>ROUND(+SUMIF(BdV_2022!$L:$L,$A47&amp;BJ$3,BdV_2022!$E:$E),2)+'SP ATT_Rip'!BJ47</f>
        <v>0</v>
      </c>
      <c r="BK47" s="86">
        <f>+SUM(BI47:BJ47)</f>
        <v>0</v>
      </c>
    </row>
    <row r="48" spans="1:63" x14ac:dyDescent="0.2">
      <c r="A48" s="41" t="s">
        <v>141</v>
      </c>
      <c r="B48" s="42" t="s">
        <v>10</v>
      </c>
      <c r="C48" s="38" t="s">
        <v>55</v>
      </c>
      <c r="E48" s="205">
        <f>ROUND(+SUMIF(BdV_2022!$L:$L,$A48&amp;E$3,BdV_2022!$E:$E),2)+'SP ATT_Rip'!E48</f>
        <v>0</v>
      </c>
      <c r="F48" s="205">
        <f>ROUND(+SUMIF(BdV_2022!$L:$L,$A48&amp;F$3,BdV_2022!$E:$E),2)+'SP ATT_Rip'!F48</f>
        <v>0</v>
      </c>
      <c r="G48" s="86">
        <f>+SUM(E48:F48)</f>
        <v>0</v>
      </c>
      <c r="I48" s="205">
        <f>ROUND(+SUMIF(BdV_2022!$L:$L,$A48&amp;I$3,BdV_2022!$E:$E),2)+'SP ATT_Rip'!I48</f>
        <v>0</v>
      </c>
      <c r="J48" s="205">
        <f>ROUND(+SUMIF(BdV_2022!$L:$L,$A48&amp;J$3,BdV_2022!$E:$E),2)+'SP ATT_Rip'!J48</f>
        <v>0</v>
      </c>
      <c r="K48" s="86">
        <f>+SUM(I48:J48)</f>
        <v>0</v>
      </c>
      <c r="M48" s="205">
        <f>ROUND(+SUMIF(BdV_2022!$L:$L,$A48&amp;M$3,BdV_2022!$E:$E),2)+'SP ATT_Rip'!M48</f>
        <v>0</v>
      </c>
      <c r="N48" s="205">
        <f>ROUND(+SUMIF(BdV_2022!$L:$L,$A48&amp;N$3,BdV_2022!$E:$E),2)+'SP ATT_Rip'!N48</f>
        <v>0</v>
      </c>
      <c r="O48" s="86">
        <f>+SUM(M48:N48)</f>
        <v>0</v>
      </c>
      <c r="Q48" s="205">
        <f>ROUND(+SUMIF(BdV_2022!$L:$L,$A48&amp;Q$3,BdV_2022!$E:$E),2)+'SP ATT_Rip'!Q48</f>
        <v>0</v>
      </c>
      <c r="R48" s="205">
        <f>ROUND(+SUMIF(BdV_2022!$L:$L,$A48&amp;R$3,BdV_2022!$E:$E),2)+'SP ATT_Rip'!R48</f>
        <v>0</v>
      </c>
      <c r="S48" s="86">
        <f>+SUM(Q48:R48)</f>
        <v>0</v>
      </c>
      <c r="U48" s="205">
        <f>ROUND(+SUMIF(BdV_2022!$L:$L,$A48&amp;U$3,BdV_2022!$E:$E),2)+'SP ATT_Rip'!U48</f>
        <v>0</v>
      </c>
      <c r="V48" s="205">
        <f>ROUND(+SUMIF(BdV_2022!$L:$L,$A48&amp;V$3,BdV_2022!$E:$E),2)+'SP ATT_Rip'!V48</f>
        <v>0</v>
      </c>
      <c r="W48" s="86">
        <f>+SUM(U48:V48)</f>
        <v>0</v>
      </c>
      <c r="Y48" s="205">
        <f>ROUND(+SUMIF(BdV_2022!$L:$L,$A48&amp;Y$3,BdV_2022!$E:$E),2)+'SP ATT_Rip'!Y48</f>
        <v>0</v>
      </c>
      <c r="Z48" s="205">
        <f>ROUND(+SUMIF(BdV_2022!$L:$L,$A48&amp;Z$3,BdV_2022!$E:$E),2)+'SP ATT_Rip'!Z48</f>
        <v>0</v>
      </c>
      <c r="AA48" s="86">
        <f>+SUM(Y48:Z48)</f>
        <v>0</v>
      </c>
      <c r="AC48" s="205">
        <f>ROUND(+SUMIF(BdV_2022!$L:$L,$A48&amp;AC$3,BdV_2022!$E:$E),2)+'SP ATT_Rip'!AC48</f>
        <v>0</v>
      </c>
      <c r="AD48" s="205">
        <f>ROUND(+SUMIF(BdV_2022!$L:$L,$A48&amp;AD$3,BdV_2022!$E:$E),2)+'SP ATT_Rip'!AD48</f>
        <v>0</v>
      </c>
      <c r="AE48" s="86">
        <f>+SUM(AC48:AD48)</f>
        <v>0</v>
      </c>
      <c r="AG48" s="205">
        <f>ROUND(+SUMIF(BdV_2022!$L:$L,$A48&amp;AG$3,BdV_2022!$E:$E),2)+'SP ATT_Rip'!AG48</f>
        <v>0</v>
      </c>
      <c r="AH48" s="205">
        <f>ROUND(+SUMIF(BdV_2022!$L:$L,$A48&amp;AH$3,BdV_2022!$E:$E),2)+'SP ATT_Rip'!AH48</f>
        <v>0</v>
      </c>
      <c r="AI48" s="86">
        <f>+SUM(AG48:AH48)</f>
        <v>0</v>
      </c>
      <c r="AK48" s="205">
        <f>ROUND(+SUMIF(BdV_2022!$L:$L,$A48&amp;AK$3,BdV_2022!$E:$E),2)+'SP ATT_Rip'!AK48</f>
        <v>0</v>
      </c>
      <c r="AL48" s="205">
        <f>ROUND(+SUMIF(BdV_2022!$L:$L,$A48&amp;AL$3,BdV_2022!$E:$E),2)+'SP ATT_Rip'!AL48</f>
        <v>0</v>
      </c>
      <c r="AM48" s="86">
        <f>+SUM(AK48:AL48)</f>
        <v>0</v>
      </c>
      <c r="AO48" s="205">
        <f>ROUND(+SUMIF(BdV_2022!$L:$L,$A48&amp;AO$3,BdV_2022!$E:$E),2)+'SP ATT_Rip'!AO48</f>
        <v>0</v>
      </c>
      <c r="AP48" s="205">
        <f>ROUND(+SUMIF(BdV_2022!$L:$L,$A48&amp;AP$3,BdV_2022!$E:$E),2)+'SP ATT_Rip'!AP48</f>
        <v>0</v>
      </c>
      <c r="AQ48" s="86">
        <f>+SUM(AO48:AP48)</f>
        <v>0</v>
      </c>
      <c r="AS48" s="205">
        <f>ROUND(+SUMIF(BdV_2022!$L:$L,$A48&amp;AS$3,BdV_2022!$E:$E),2)+'SP ATT_Rip'!AS48</f>
        <v>0</v>
      </c>
      <c r="AT48" s="205">
        <f>ROUND(+SUMIF(BdV_2022!$L:$L,$A48&amp;AT$3,BdV_2022!$E:$E),2)+'SP ATT_Rip'!AT48</f>
        <v>0</v>
      </c>
      <c r="AU48" s="86">
        <f>+SUM(AS48:AT48)</f>
        <v>0</v>
      </c>
      <c r="AW48" s="205">
        <f>ROUND(+SUMIF(BdV_2022!$L:$L,$A48&amp;AW$3,BdV_2022!$E:$E),2)+'SP ATT_Rip'!AW48</f>
        <v>0</v>
      </c>
      <c r="AX48" s="205">
        <f>ROUND(+SUMIF(BdV_2022!$L:$L,$A48&amp;AX$3,BdV_2022!$E:$E),2)+'SP ATT_Rip'!AX48</f>
        <v>0</v>
      </c>
      <c r="AY48" s="86">
        <f>+SUM(AW48:AX48)</f>
        <v>0</v>
      </c>
      <c r="BA48" s="205">
        <f>ROUND(+SUMIF(BdV_2022!$L:$L,$A48&amp;BA$3,BdV_2022!$E:$E),2)+'SP ATT_Rip'!BA48</f>
        <v>0</v>
      </c>
      <c r="BB48" s="205">
        <f>ROUND(+SUMIF(BdV_2022!$L:$L,$A48&amp;BB$3,BdV_2022!$E:$E),2)+'SP ATT_Rip'!BB48</f>
        <v>0</v>
      </c>
      <c r="BC48" s="86">
        <f>+SUM(BA48:BB48)</f>
        <v>0</v>
      </c>
      <c r="BE48" s="205">
        <f>ROUND(+SUMIF(BdV_2022!$L:$L,$A48&amp;BE$3,BdV_2022!$E:$E),2)+'SP ATT_Rip'!BE48</f>
        <v>0</v>
      </c>
      <c r="BF48" s="205">
        <f>ROUND(+SUMIF(BdV_2022!$L:$L,$A48&amp;BF$3,BdV_2022!$E:$E),2)+'SP ATT_Rip'!BF48</f>
        <v>0</v>
      </c>
      <c r="BG48" s="86">
        <f>+SUM(BE48:BF48)</f>
        <v>0</v>
      </c>
      <c r="BI48" s="205">
        <f>ROUND(+SUMIF(BdV_2022!$L:$L,$A48&amp;BI$3,BdV_2022!$E:$E),2)+'SP ATT_Rip'!BI48</f>
        <v>0</v>
      </c>
      <c r="BJ48" s="205">
        <f>ROUND(+SUMIF(BdV_2022!$L:$L,$A48&amp;BJ$3,BdV_2022!$E:$E),2)+'SP ATT_Rip'!BJ48</f>
        <v>0</v>
      </c>
      <c r="BK48" s="86">
        <f>+SUM(BI48:BJ48)</f>
        <v>0</v>
      </c>
    </row>
    <row r="49" spans="1:63" x14ac:dyDescent="0.2">
      <c r="A49" s="41" t="s">
        <v>142</v>
      </c>
      <c r="B49" s="42" t="s">
        <v>11</v>
      </c>
      <c r="C49" s="38" t="s">
        <v>56</v>
      </c>
      <c r="E49" s="205">
        <f>ROUND(+SUMIF(BdV_2022!$L:$L,$A49&amp;E$3,BdV_2022!$E:$E),2)+'SP ATT_Rip'!E49</f>
        <v>0</v>
      </c>
      <c r="F49" s="205">
        <f>ROUND(+SUMIF(BdV_2022!$L:$L,$A49&amp;F$3,BdV_2022!$E:$E),2)+'SP ATT_Rip'!F49</f>
        <v>0</v>
      </c>
      <c r="G49" s="86">
        <f>+SUM(E49:F49)</f>
        <v>0</v>
      </c>
      <c r="I49" s="205">
        <f>ROUND(+SUMIF(BdV_2022!$L:$L,$A49&amp;I$3,BdV_2022!$E:$E),2)+'SP ATT_Rip'!I49</f>
        <v>0</v>
      </c>
      <c r="J49" s="205">
        <f>ROUND(+SUMIF(BdV_2022!$L:$L,$A49&amp;J$3,BdV_2022!$E:$E),2)+'SP ATT_Rip'!J49</f>
        <v>0</v>
      </c>
      <c r="K49" s="86">
        <f>+SUM(I49:J49)</f>
        <v>0</v>
      </c>
      <c r="M49" s="205">
        <f>ROUND(+SUMIF(BdV_2022!$L:$L,$A49&amp;M$3,BdV_2022!$E:$E),2)+'SP ATT_Rip'!M49</f>
        <v>0</v>
      </c>
      <c r="N49" s="205">
        <f>ROUND(+SUMIF(BdV_2022!$L:$L,$A49&amp;N$3,BdV_2022!$E:$E),2)+'SP ATT_Rip'!N49</f>
        <v>0</v>
      </c>
      <c r="O49" s="86">
        <f>+SUM(M49:N49)</f>
        <v>0</v>
      </c>
      <c r="Q49" s="205">
        <f>ROUND(+SUMIF(BdV_2022!$L:$L,$A49&amp;Q$3,BdV_2022!$E:$E),2)+'SP ATT_Rip'!Q49</f>
        <v>0</v>
      </c>
      <c r="R49" s="205">
        <f>ROUND(+SUMIF(BdV_2022!$L:$L,$A49&amp;R$3,BdV_2022!$E:$E),2)+'SP ATT_Rip'!R49</f>
        <v>0</v>
      </c>
      <c r="S49" s="86">
        <f>+SUM(Q49:R49)</f>
        <v>0</v>
      </c>
      <c r="U49" s="205">
        <f>ROUND(+SUMIF(BdV_2022!$L:$L,$A49&amp;U$3,BdV_2022!$E:$E),2)+'SP ATT_Rip'!U49</f>
        <v>0</v>
      </c>
      <c r="V49" s="205">
        <f>ROUND(+SUMIF(BdV_2022!$L:$L,$A49&amp;V$3,BdV_2022!$E:$E),2)+'SP ATT_Rip'!V49</f>
        <v>0</v>
      </c>
      <c r="W49" s="86">
        <f>+SUM(U49:V49)</f>
        <v>0</v>
      </c>
      <c r="Y49" s="205">
        <f>ROUND(+SUMIF(BdV_2022!$L:$L,$A49&amp;Y$3,BdV_2022!$E:$E),2)+'SP ATT_Rip'!Y49</f>
        <v>0</v>
      </c>
      <c r="Z49" s="205">
        <f>ROUND(+SUMIF(BdV_2022!$L:$L,$A49&amp;Z$3,BdV_2022!$E:$E),2)+'SP ATT_Rip'!Z49</f>
        <v>0</v>
      </c>
      <c r="AA49" s="86">
        <f>+SUM(Y49:Z49)</f>
        <v>0</v>
      </c>
      <c r="AC49" s="205">
        <f>ROUND(+SUMIF(BdV_2022!$L:$L,$A49&amp;AC$3,BdV_2022!$E:$E),2)+'SP ATT_Rip'!AC49</f>
        <v>0</v>
      </c>
      <c r="AD49" s="205">
        <f>ROUND(+SUMIF(BdV_2022!$L:$L,$A49&amp;AD$3,BdV_2022!$E:$E),2)+'SP ATT_Rip'!AD49</f>
        <v>0</v>
      </c>
      <c r="AE49" s="86">
        <f>+SUM(AC49:AD49)</f>
        <v>0</v>
      </c>
      <c r="AG49" s="205">
        <f>ROUND(+SUMIF(BdV_2022!$L:$L,$A49&amp;AG$3,BdV_2022!$E:$E),2)+'SP ATT_Rip'!AG49</f>
        <v>0</v>
      </c>
      <c r="AH49" s="205">
        <f>ROUND(+SUMIF(BdV_2022!$L:$L,$A49&amp;AH$3,BdV_2022!$E:$E),2)+'SP ATT_Rip'!AH49</f>
        <v>0</v>
      </c>
      <c r="AI49" s="86">
        <f>+SUM(AG49:AH49)</f>
        <v>0</v>
      </c>
      <c r="AK49" s="205">
        <f>ROUND(+SUMIF(BdV_2022!$L:$L,$A49&amp;AK$3,BdV_2022!$E:$E),2)+'SP ATT_Rip'!AK49</f>
        <v>0</v>
      </c>
      <c r="AL49" s="205">
        <f>ROUND(+SUMIF(BdV_2022!$L:$L,$A49&amp;AL$3,BdV_2022!$E:$E),2)+'SP ATT_Rip'!AL49</f>
        <v>0</v>
      </c>
      <c r="AM49" s="86">
        <f>+SUM(AK49:AL49)</f>
        <v>0</v>
      </c>
      <c r="AO49" s="205">
        <f>ROUND(+SUMIF(BdV_2022!$L:$L,$A49&amp;AO$3,BdV_2022!$E:$E),2)+'SP ATT_Rip'!AO49</f>
        <v>0</v>
      </c>
      <c r="AP49" s="205">
        <f>ROUND(+SUMIF(BdV_2022!$L:$L,$A49&amp;AP$3,BdV_2022!$E:$E),2)+'SP ATT_Rip'!AP49</f>
        <v>0</v>
      </c>
      <c r="AQ49" s="86">
        <f>+SUM(AO49:AP49)</f>
        <v>0</v>
      </c>
      <c r="AS49" s="205">
        <f>ROUND(+SUMIF(BdV_2022!$L:$L,$A49&amp;AS$3,BdV_2022!$E:$E),2)+'SP ATT_Rip'!AS49</f>
        <v>0</v>
      </c>
      <c r="AT49" s="205">
        <f>ROUND(+SUMIF(BdV_2022!$L:$L,$A49&amp;AT$3,BdV_2022!$E:$E),2)+'SP ATT_Rip'!AT49</f>
        <v>0</v>
      </c>
      <c r="AU49" s="86">
        <f>+SUM(AS49:AT49)</f>
        <v>0</v>
      </c>
      <c r="AW49" s="205">
        <f>ROUND(+SUMIF(BdV_2022!$L:$L,$A49&amp;AW$3,BdV_2022!$E:$E),2)+'SP ATT_Rip'!AW49</f>
        <v>0</v>
      </c>
      <c r="AX49" s="205">
        <f>ROUND(+SUMIF(BdV_2022!$L:$L,$A49&amp;AX$3,BdV_2022!$E:$E),2)+'SP ATT_Rip'!AX49</f>
        <v>0</v>
      </c>
      <c r="AY49" s="86">
        <f>+SUM(AW49:AX49)</f>
        <v>0</v>
      </c>
      <c r="BA49" s="205">
        <f>ROUND(+SUMIF(BdV_2022!$L:$L,$A49&amp;BA$3,BdV_2022!$E:$E),2)+'SP ATT_Rip'!BA49</f>
        <v>0</v>
      </c>
      <c r="BB49" s="205">
        <f>ROUND(+SUMIF(BdV_2022!$L:$L,$A49&amp;BB$3,BdV_2022!$E:$E),2)+'SP ATT_Rip'!BB49</f>
        <v>0</v>
      </c>
      <c r="BC49" s="86">
        <f>+SUM(BA49:BB49)</f>
        <v>0</v>
      </c>
      <c r="BE49" s="205">
        <f>ROUND(+SUMIF(BdV_2022!$L:$L,$A49&amp;BE$3,BdV_2022!$E:$E),2)+'SP ATT_Rip'!BE49</f>
        <v>0</v>
      </c>
      <c r="BF49" s="205">
        <f>ROUND(+SUMIF(BdV_2022!$L:$L,$A49&amp;BF$3,BdV_2022!$E:$E),2)+'SP ATT_Rip'!BF49</f>
        <v>0</v>
      </c>
      <c r="BG49" s="86">
        <f>+SUM(BE49:BF49)</f>
        <v>0</v>
      </c>
      <c r="BI49" s="205">
        <f>ROUND(+SUMIF(BdV_2022!$L:$L,$A49&amp;BI$3,BdV_2022!$E:$E),2)+'SP ATT_Rip'!BI49</f>
        <v>0</v>
      </c>
      <c r="BJ49" s="205">
        <f>ROUND(+SUMIF(BdV_2022!$L:$L,$A49&amp;BJ$3,BdV_2022!$E:$E),2)+'SP ATT_Rip'!BJ49</f>
        <v>0</v>
      </c>
      <c r="BK49" s="86">
        <f>+SUM(BI49:BJ49)</f>
        <v>0</v>
      </c>
    </row>
    <row r="50" spans="1:63" x14ac:dyDescent="0.2">
      <c r="A50" s="41" t="s">
        <v>143</v>
      </c>
      <c r="B50" s="42" t="s">
        <v>12</v>
      </c>
      <c r="C50" s="38" t="s">
        <v>57</v>
      </c>
      <c r="E50" s="205">
        <f>ROUND(+SUMIF(BdV_2022!$L:$L,$A50&amp;E$3,BdV_2022!$E:$E),2)+'SP ATT_Rip'!E50</f>
        <v>0</v>
      </c>
      <c r="F50" s="205">
        <f>ROUND(+SUMIF(BdV_2022!$L:$L,$A50&amp;F$3,BdV_2022!$E:$E),2)+'SP ATT_Rip'!F50</f>
        <v>0</v>
      </c>
      <c r="G50" s="86">
        <f>+SUM(E50:F50)</f>
        <v>0</v>
      </c>
      <c r="I50" s="205">
        <f>ROUND(+SUMIF(BdV_2022!$L:$L,$A50&amp;I$3,BdV_2022!$E:$E),2)+'SP ATT_Rip'!I50</f>
        <v>0</v>
      </c>
      <c r="J50" s="205">
        <f>ROUND(+SUMIF(BdV_2022!$L:$L,$A50&amp;J$3,BdV_2022!$E:$E),2)+'SP ATT_Rip'!J50</f>
        <v>0</v>
      </c>
      <c r="K50" s="86">
        <f>+SUM(I50:J50)</f>
        <v>0</v>
      </c>
      <c r="M50" s="205">
        <f>ROUND(+SUMIF(BdV_2022!$L:$L,$A50&amp;M$3,BdV_2022!$E:$E),2)+'SP ATT_Rip'!M50</f>
        <v>0</v>
      </c>
      <c r="N50" s="205">
        <f>ROUND(+SUMIF(BdV_2022!$L:$L,$A50&amp;N$3,BdV_2022!$E:$E),2)+'SP ATT_Rip'!N50</f>
        <v>0</v>
      </c>
      <c r="O50" s="86">
        <f>+SUM(M50:N50)</f>
        <v>0</v>
      </c>
      <c r="Q50" s="205">
        <f>ROUND(+SUMIF(BdV_2022!$L:$L,$A50&amp;Q$3,BdV_2022!$E:$E),2)+'SP ATT_Rip'!Q50</f>
        <v>0</v>
      </c>
      <c r="R50" s="205">
        <f>ROUND(+SUMIF(BdV_2022!$L:$L,$A50&amp;R$3,BdV_2022!$E:$E),2)+'SP ATT_Rip'!R50</f>
        <v>0</v>
      </c>
      <c r="S50" s="86">
        <f>+SUM(Q50:R50)</f>
        <v>0</v>
      </c>
      <c r="U50" s="205">
        <f>ROUND(+SUMIF(BdV_2022!$L:$L,$A50&amp;U$3,BdV_2022!$E:$E),2)+'SP ATT_Rip'!U50</f>
        <v>0</v>
      </c>
      <c r="V50" s="205">
        <f>ROUND(+SUMIF(BdV_2022!$L:$L,$A50&amp;V$3,BdV_2022!$E:$E),2)+'SP ATT_Rip'!V50</f>
        <v>0</v>
      </c>
      <c r="W50" s="86">
        <f>+SUM(U50:V50)</f>
        <v>0</v>
      </c>
      <c r="Y50" s="205">
        <f>ROUND(+SUMIF(BdV_2022!$L:$L,$A50&amp;Y$3,BdV_2022!$E:$E),2)+'SP ATT_Rip'!Y50</f>
        <v>0</v>
      </c>
      <c r="Z50" s="205">
        <f>ROUND(+SUMIF(BdV_2022!$L:$L,$A50&amp;Z$3,BdV_2022!$E:$E),2)+'SP ATT_Rip'!Z50</f>
        <v>0</v>
      </c>
      <c r="AA50" s="86">
        <f>+SUM(Y50:Z50)</f>
        <v>0</v>
      </c>
      <c r="AC50" s="205">
        <f>ROUND(+SUMIF(BdV_2022!$L:$L,$A50&amp;AC$3,BdV_2022!$E:$E),2)+'SP ATT_Rip'!AC50</f>
        <v>0</v>
      </c>
      <c r="AD50" s="205">
        <f>ROUND(+SUMIF(BdV_2022!$L:$L,$A50&amp;AD$3,BdV_2022!$E:$E),2)+'SP ATT_Rip'!AD50</f>
        <v>0</v>
      </c>
      <c r="AE50" s="86">
        <f>+SUM(AC50:AD50)</f>
        <v>0</v>
      </c>
      <c r="AG50" s="205">
        <f>ROUND(+SUMIF(BdV_2022!$L:$L,$A50&amp;AG$3,BdV_2022!$E:$E),2)+'SP ATT_Rip'!AG50</f>
        <v>0</v>
      </c>
      <c r="AH50" s="205">
        <f>ROUND(+SUMIF(BdV_2022!$L:$L,$A50&amp;AH$3,BdV_2022!$E:$E),2)+'SP ATT_Rip'!AH50</f>
        <v>0</v>
      </c>
      <c r="AI50" s="86">
        <f>+SUM(AG50:AH50)</f>
        <v>0</v>
      </c>
      <c r="AK50" s="205">
        <f>ROUND(+SUMIF(BdV_2022!$L:$L,$A50&amp;AK$3,BdV_2022!$E:$E),2)+'SP ATT_Rip'!AK50</f>
        <v>0</v>
      </c>
      <c r="AL50" s="205">
        <f>ROUND(+SUMIF(BdV_2022!$L:$L,$A50&amp;AL$3,BdV_2022!$E:$E),2)+'SP ATT_Rip'!AL50</f>
        <v>0</v>
      </c>
      <c r="AM50" s="86">
        <f>+SUM(AK50:AL50)</f>
        <v>0</v>
      </c>
      <c r="AO50" s="205">
        <f>ROUND(+SUMIF(BdV_2022!$L:$L,$A50&amp;AO$3,BdV_2022!$E:$E),2)+'SP ATT_Rip'!AO50</f>
        <v>0</v>
      </c>
      <c r="AP50" s="205">
        <f>ROUND(+SUMIF(BdV_2022!$L:$L,$A50&amp;AP$3,BdV_2022!$E:$E),2)+'SP ATT_Rip'!AP50</f>
        <v>0</v>
      </c>
      <c r="AQ50" s="86">
        <f>+SUM(AO50:AP50)</f>
        <v>0</v>
      </c>
      <c r="AS50" s="205">
        <f>ROUND(+SUMIF(BdV_2022!$L:$L,$A50&amp;AS$3,BdV_2022!$E:$E),2)+'SP ATT_Rip'!AS50</f>
        <v>0</v>
      </c>
      <c r="AT50" s="205">
        <f>ROUND(+SUMIF(BdV_2022!$L:$L,$A50&amp;AT$3,BdV_2022!$E:$E),2)+'SP ATT_Rip'!AT50</f>
        <v>0</v>
      </c>
      <c r="AU50" s="86">
        <f>+SUM(AS50:AT50)</f>
        <v>0</v>
      </c>
      <c r="AW50" s="205">
        <f>ROUND(+SUMIF(BdV_2022!$L:$L,$A50&amp;AW$3,BdV_2022!$E:$E),2)+'SP ATT_Rip'!AW50</f>
        <v>0</v>
      </c>
      <c r="AX50" s="205">
        <f>ROUND(+SUMIF(BdV_2022!$L:$L,$A50&amp;AX$3,BdV_2022!$E:$E),2)+'SP ATT_Rip'!AX50</f>
        <v>0</v>
      </c>
      <c r="AY50" s="86">
        <f>+SUM(AW50:AX50)</f>
        <v>0</v>
      </c>
      <c r="BA50" s="205">
        <f>ROUND(+SUMIF(BdV_2022!$L:$L,$A50&amp;BA$3,BdV_2022!$E:$E),2)+'SP ATT_Rip'!BA50</f>
        <v>0</v>
      </c>
      <c r="BB50" s="205">
        <f>ROUND(+SUMIF(BdV_2022!$L:$L,$A50&amp;BB$3,BdV_2022!$E:$E),2)+'SP ATT_Rip'!BB50</f>
        <v>0</v>
      </c>
      <c r="BC50" s="86">
        <f>+SUM(BA50:BB50)</f>
        <v>0</v>
      </c>
      <c r="BE50" s="205">
        <f>ROUND(+SUMIF(BdV_2022!$L:$L,$A50&amp;BE$3,BdV_2022!$E:$E),2)+'SP ATT_Rip'!BE50</f>
        <v>0</v>
      </c>
      <c r="BF50" s="205">
        <f>ROUND(+SUMIF(BdV_2022!$L:$L,$A50&amp;BF$3,BdV_2022!$E:$E),2)+'SP ATT_Rip'!BF50</f>
        <v>0</v>
      </c>
      <c r="BG50" s="86">
        <f>+SUM(BE50:BF50)</f>
        <v>0</v>
      </c>
      <c r="BI50" s="205">
        <f>ROUND(+SUMIF(BdV_2022!$L:$L,$A50&amp;BI$3,BdV_2022!$E:$E),2)+'SP ATT_Rip'!BI50</f>
        <v>0</v>
      </c>
      <c r="BJ50" s="205">
        <f>ROUND(+SUMIF(BdV_2022!$L:$L,$A50&amp;BJ$3,BdV_2022!$E:$E),2)+'SP ATT_Rip'!BJ50</f>
        <v>0</v>
      </c>
      <c r="BK50" s="86">
        <f>+SUM(BI50:BJ50)</f>
        <v>0</v>
      </c>
    </row>
    <row r="51" spans="1:63" ht="21" x14ac:dyDescent="0.2">
      <c r="A51" s="41" t="s">
        <v>144</v>
      </c>
      <c r="B51" s="53" t="s">
        <v>15</v>
      </c>
      <c r="C51" s="38" t="s">
        <v>92</v>
      </c>
      <c r="E51" s="83">
        <f>+SUM(E52:E59)</f>
        <v>5145096.49</v>
      </c>
      <c r="F51" s="83">
        <f>+SUM(F52:F59)</f>
        <v>190167.92</v>
      </c>
      <c r="G51" s="86">
        <f>+SUM(G52:G59)</f>
        <v>5335264.41</v>
      </c>
      <c r="I51" s="83">
        <f>+SUM(I52:I59)</f>
        <v>0</v>
      </c>
      <c r="J51" s="83">
        <f>+SUM(J52:J59)</f>
        <v>0</v>
      </c>
      <c r="K51" s="86">
        <f>+SUM(K52:K59)</f>
        <v>0</v>
      </c>
      <c r="M51" s="83">
        <f>+SUM(M52:M59)</f>
        <v>0</v>
      </c>
      <c r="N51" s="83">
        <f>+SUM(N52:N59)</f>
        <v>0</v>
      </c>
      <c r="O51" s="86">
        <f>+SUM(O52:O59)</f>
        <v>0</v>
      </c>
      <c r="Q51" s="83">
        <f>+SUM(Q52:Q59)</f>
        <v>0</v>
      </c>
      <c r="R51" s="83">
        <f>+SUM(R52:R59)</f>
        <v>0</v>
      </c>
      <c r="S51" s="86">
        <f>+SUM(S52:S59)</f>
        <v>0</v>
      </c>
      <c r="U51" s="83">
        <f>+SUM(U52:U59)</f>
        <v>0</v>
      </c>
      <c r="V51" s="83">
        <f>+SUM(V52:V59)</f>
        <v>0</v>
      </c>
      <c r="W51" s="86">
        <f>+SUM(W52:W59)</f>
        <v>0</v>
      </c>
      <c r="Y51" s="83">
        <f>+SUM(Y52:Y59)</f>
        <v>0</v>
      </c>
      <c r="Z51" s="83">
        <f>+SUM(Z52:Z59)</f>
        <v>0</v>
      </c>
      <c r="AA51" s="86">
        <f>+SUM(AA52:AA59)</f>
        <v>0</v>
      </c>
      <c r="AC51" s="83">
        <f>+SUM(AC52:AC59)</f>
        <v>0</v>
      </c>
      <c r="AD51" s="83">
        <f>+SUM(AD52:AD59)</f>
        <v>0</v>
      </c>
      <c r="AE51" s="86">
        <f>+SUM(AE52:AE59)</f>
        <v>0</v>
      </c>
      <c r="AG51" s="83">
        <f>+SUM(AG52:AG59)</f>
        <v>0</v>
      </c>
      <c r="AH51" s="83">
        <f>+SUM(AH52:AH59)</f>
        <v>0</v>
      </c>
      <c r="AI51" s="86">
        <f>+SUM(AI52:AI59)</f>
        <v>0</v>
      </c>
      <c r="AK51" s="83">
        <f>+SUM(AK52:AK59)</f>
        <v>0</v>
      </c>
      <c r="AL51" s="83">
        <f>+SUM(AL52:AL59)</f>
        <v>0</v>
      </c>
      <c r="AM51" s="86">
        <f>+SUM(AM52:AM59)</f>
        <v>0</v>
      </c>
      <c r="AO51" s="83">
        <f>+SUM(AO52:AO59)</f>
        <v>0</v>
      </c>
      <c r="AP51" s="83">
        <f>+SUM(AP52:AP59)</f>
        <v>0</v>
      </c>
      <c r="AQ51" s="86">
        <f>+SUM(AQ52:AQ59)</f>
        <v>0</v>
      </c>
      <c r="AS51" s="83">
        <f>+SUM(AS52:AS59)</f>
        <v>0</v>
      </c>
      <c r="AT51" s="83">
        <f>+SUM(AT52:AT59)</f>
        <v>0</v>
      </c>
      <c r="AU51" s="86">
        <f>+SUM(AU52:AU59)</f>
        <v>0</v>
      </c>
      <c r="AW51" s="83">
        <f>+SUM(AW52:AW59)</f>
        <v>0</v>
      </c>
      <c r="AX51" s="83">
        <f>+SUM(AX52:AX59)</f>
        <v>0</v>
      </c>
      <c r="AY51" s="86">
        <f>+SUM(AY52:AY59)</f>
        <v>0</v>
      </c>
      <c r="BA51" s="83">
        <f>+SUM(BA52:BA59)</f>
        <v>0</v>
      </c>
      <c r="BB51" s="83">
        <f>+SUM(BB52:BB59)</f>
        <v>0</v>
      </c>
      <c r="BC51" s="86">
        <f>+SUM(BC52:BC59)</f>
        <v>0</v>
      </c>
      <c r="BE51" s="83">
        <f>+SUM(BE52:BE59)</f>
        <v>0</v>
      </c>
      <c r="BF51" s="83">
        <f>+SUM(BF52:BF59)</f>
        <v>0</v>
      </c>
      <c r="BG51" s="86">
        <f>+SUM(BG52:BG59)</f>
        <v>0</v>
      </c>
      <c r="BI51" s="83">
        <f>+SUM(BI52:BI59)</f>
        <v>0</v>
      </c>
      <c r="BJ51" s="83">
        <f>+SUM(BJ52:BJ59)</f>
        <v>0</v>
      </c>
      <c r="BK51" s="86">
        <f>+SUM(BK52:BK59)</f>
        <v>0</v>
      </c>
    </row>
    <row r="52" spans="1:63" x14ac:dyDescent="0.2">
      <c r="A52" s="41" t="s">
        <v>145</v>
      </c>
      <c r="B52" s="42" t="s">
        <v>8</v>
      </c>
      <c r="C52" s="38" t="s">
        <v>58</v>
      </c>
      <c r="E52" s="205">
        <f>ROUND(+SUMIF(BdV_2022!$L:$L,$A52&amp;E$3,BdV_2022!$E:$E),2)+'SP ATT_Rip'!E52</f>
        <v>586054.25</v>
      </c>
      <c r="F52" s="205">
        <f>ROUND(+SUMIF(BdV_2022!$L:$L,$A52&amp;F$3,BdV_2022!$E:$E),2)+'SP ATT_Rip'!F52</f>
        <v>0</v>
      </c>
      <c r="G52" s="86">
        <f>+SUM(E52:F52)</f>
        <v>586054.25</v>
      </c>
      <c r="I52" s="205">
        <f>ROUND(+SUMIF(BdV_2022!$L:$L,$A52&amp;I$3,BdV_2022!$E:$E),2)+'SP ATT_Rip'!I52</f>
        <v>0</v>
      </c>
      <c r="J52" s="205">
        <f>ROUND(+SUMIF(BdV_2022!$L:$L,$A52&amp;J$3,BdV_2022!$E:$E),2)+'SP ATT_Rip'!J52</f>
        <v>0</v>
      </c>
      <c r="K52" s="86">
        <f>+SUM(I52:J52)</f>
        <v>0</v>
      </c>
      <c r="M52" s="205">
        <f>ROUND(+SUMIF(BdV_2022!$L:$L,$A52&amp;M$3,BdV_2022!$E:$E),2)+'SP ATT_Rip'!M52</f>
        <v>0</v>
      </c>
      <c r="N52" s="205">
        <f>ROUND(+SUMIF(BdV_2022!$L:$L,$A52&amp;N$3,BdV_2022!$E:$E),2)+'SP ATT_Rip'!N52</f>
        <v>0</v>
      </c>
      <c r="O52" s="86">
        <f>+SUM(M52:N52)</f>
        <v>0</v>
      </c>
      <c r="Q52" s="205">
        <f>ROUND(+SUMIF(BdV_2022!$L:$L,$A52&amp;Q$3,BdV_2022!$E:$E),2)+'SP ATT_Rip'!Q52</f>
        <v>0</v>
      </c>
      <c r="R52" s="205">
        <f>ROUND(+SUMIF(BdV_2022!$L:$L,$A52&amp;R$3,BdV_2022!$E:$E),2)+'SP ATT_Rip'!R52</f>
        <v>0</v>
      </c>
      <c r="S52" s="86">
        <f>+SUM(Q52:R52)</f>
        <v>0</v>
      </c>
      <c r="U52" s="205">
        <f>ROUND(+SUMIF(BdV_2022!$L:$L,$A52&amp;U$3,BdV_2022!$E:$E),2)+'SP ATT_Rip'!U52</f>
        <v>0</v>
      </c>
      <c r="V52" s="205">
        <f>ROUND(+SUMIF(BdV_2022!$L:$L,$A52&amp;V$3,BdV_2022!$E:$E),2)+'SP ATT_Rip'!V52</f>
        <v>0</v>
      </c>
      <c r="W52" s="86">
        <f>+SUM(U52:V52)</f>
        <v>0</v>
      </c>
      <c r="Y52" s="205">
        <f>ROUND(+SUMIF(BdV_2022!$L:$L,$A52&amp;Y$3,BdV_2022!$E:$E),2)+'SP ATT_Rip'!Y52</f>
        <v>0</v>
      </c>
      <c r="Z52" s="205">
        <f>ROUND(+SUMIF(BdV_2022!$L:$L,$A52&amp;Z$3,BdV_2022!$E:$E),2)+'SP ATT_Rip'!Z52</f>
        <v>0</v>
      </c>
      <c r="AA52" s="86">
        <f>+SUM(Y52:Z52)</f>
        <v>0</v>
      </c>
      <c r="AC52" s="205">
        <f>ROUND(+SUMIF(BdV_2022!$L:$L,$A52&amp;AC$3,BdV_2022!$E:$E),2)+'SP ATT_Rip'!AC52</f>
        <v>0</v>
      </c>
      <c r="AD52" s="205">
        <f>ROUND(+SUMIF(BdV_2022!$L:$L,$A52&amp;AD$3,BdV_2022!$E:$E),2)+'SP ATT_Rip'!AD52</f>
        <v>0</v>
      </c>
      <c r="AE52" s="86">
        <f>+SUM(AC52:AD52)</f>
        <v>0</v>
      </c>
      <c r="AG52" s="205">
        <f>ROUND(+SUMIF(BdV_2022!$L:$L,$A52&amp;AG$3,BdV_2022!$E:$E),2)+'SP ATT_Rip'!AG52</f>
        <v>0</v>
      </c>
      <c r="AH52" s="205">
        <f>ROUND(+SUMIF(BdV_2022!$L:$L,$A52&amp;AH$3,BdV_2022!$E:$E),2)+'SP ATT_Rip'!AH52</f>
        <v>0</v>
      </c>
      <c r="AI52" s="86">
        <f>+SUM(AG52:AH52)</f>
        <v>0</v>
      </c>
      <c r="AK52" s="205">
        <f>ROUND(+SUMIF(BdV_2022!$L:$L,$A52&amp;AK$3,BdV_2022!$E:$E),2)+'SP ATT_Rip'!AK52</f>
        <v>0</v>
      </c>
      <c r="AL52" s="205">
        <f>ROUND(+SUMIF(BdV_2022!$L:$L,$A52&amp;AL$3,BdV_2022!$E:$E),2)+'SP ATT_Rip'!AL52</f>
        <v>0</v>
      </c>
      <c r="AM52" s="86">
        <f>+SUM(AK52:AL52)</f>
        <v>0</v>
      </c>
      <c r="AO52" s="205">
        <f>ROUND(+SUMIF(BdV_2022!$L:$L,$A52&amp;AO$3,BdV_2022!$E:$E),2)+'SP ATT_Rip'!AO52</f>
        <v>0</v>
      </c>
      <c r="AP52" s="205">
        <f>ROUND(+SUMIF(BdV_2022!$L:$L,$A52&amp;AP$3,BdV_2022!$E:$E),2)+'SP ATT_Rip'!AP52</f>
        <v>0</v>
      </c>
      <c r="AQ52" s="86">
        <f>+SUM(AO52:AP52)</f>
        <v>0</v>
      </c>
      <c r="AS52" s="205">
        <f>ROUND(+SUMIF(BdV_2022!$L:$L,$A52&amp;AS$3,BdV_2022!$E:$E),2)+'SP ATT_Rip'!AS52</f>
        <v>0</v>
      </c>
      <c r="AT52" s="205">
        <f>ROUND(+SUMIF(BdV_2022!$L:$L,$A52&amp;AT$3,BdV_2022!$E:$E),2)+'SP ATT_Rip'!AT52</f>
        <v>0</v>
      </c>
      <c r="AU52" s="86">
        <f>+SUM(AS52:AT52)</f>
        <v>0</v>
      </c>
      <c r="AW52" s="205">
        <f>ROUND(+SUMIF(BdV_2022!$L:$L,$A52&amp;AW$3,BdV_2022!$E:$E),2)+'SP ATT_Rip'!AW52</f>
        <v>0</v>
      </c>
      <c r="AX52" s="205">
        <f>ROUND(+SUMIF(BdV_2022!$L:$L,$A52&amp;AX$3,BdV_2022!$E:$E),2)+'SP ATT_Rip'!AX52</f>
        <v>0</v>
      </c>
      <c r="AY52" s="86">
        <f>+SUM(AW52:AX52)</f>
        <v>0</v>
      </c>
      <c r="BA52" s="205">
        <f>ROUND(+SUMIF(BdV_2022!$L:$L,$A52&amp;BA$3,BdV_2022!$E:$E),2)+'SP ATT_Rip'!BA52</f>
        <v>0</v>
      </c>
      <c r="BB52" s="205">
        <f>ROUND(+SUMIF(BdV_2022!$L:$L,$A52&amp;BB$3,BdV_2022!$E:$E),2)+'SP ATT_Rip'!BB52</f>
        <v>0</v>
      </c>
      <c r="BC52" s="86">
        <f>+SUM(BA52:BB52)</f>
        <v>0</v>
      </c>
      <c r="BE52" s="205">
        <f>ROUND(+SUMIF(BdV_2022!$L:$L,$A52&amp;BE$3,BdV_2022!$E:$E),2)+'SP ATT_Rip'!BE52</f>
        <v>0</v>
      </c>
      <c r="BF52" s="205">
        <f>ROUND(+SUMIF(BdV_2022!$L:$L,$A52&amp;BF$3,BdV_2022!$E:$E),2)+'SP ATT_Rip'!BF52</f>
        <v>0</v>
      </c>
      <c r="BG52" s="86">
        <f>+SUM(BE52:BF52)</f>
        <v>0</v>
      </c>
      <c r="BI52" s="205">
        <f>ROUND(+SUMIF(BdV_2022!$L:$L,$A52&amp;BI$3,BdV_2022!$E:$E),2)+'SP ATT_Rip'!BI52</f>
        <v>0</v>
      </c>
      <c r="BJ52" s="205">
        <f>ROUND(+SUMIF(BdV_2022!$L:$L,$A52&amp;BJ$3,BdV_2022!$E:$E),2)+'SP ATT_Rip'!BJ52</f>
        <v>0</v>
      </c>
      <c r="BK52" s="86">
        <f>+SUM(BI52:BJ52)</f>
        <v>0</v>
      </c>
    </row>
    <row r="53" spans="1:63" x14ac:dyDescent="0.2">
      <c r="A53" s="41" t="s">
        <v>147</v>
      </c>
      <c r="B53" s="42" t="s">
        <v>9</v>
      </c>
      <c r="C53" s="38" t="s">
        <v>60</v>
      </c>
      <c r="E53" s="205">
        <f>ROUND(+SUMIF(BdV_2022!$L:$L,$A53&amp;E$3,BdV_2022!$E:$E),2)+'SP ATT_Rip'!E53</f>
        <v>0</v>
      </c>
      <c r="F53" s="205">
        <f>ROUND(+SUMIF(BdV_2022!$L:$L,$A53&amp;F$3,BdV_2022!$E:$E),2)+'SP ATT_Rip'!F53</f>
        <v>0</v>
      </c>
      <c r="G53" s="86">
        <f>+SUM(E53:F53)</f>
        <v>0</v>
      </c>
      <c r="I53" s="205">
        <f>ROUND(+SUMIF(BdV_2022!$L:$L,$A53&amp;I$3,BdV_2022!$E:$E),2)+'SP ATT_Rip'!I53</f>
        <v>0</v>
      </c>
      <c r="J53" s="205">
        <f>ROUND(+SUMIF(BdV_2022!$L:$L,$A53&amp;J$3,BdV_2022!$E:$E),2)+'SP ATT_Rip'!J53</f>
        <v>0</v>
      </c>
      <c r="K53" s="86">
        <f>+SUM(I53:J53)</f>
        <v>0</v>
      </c>
      <c r="M53" s="205">
        <f>ROUND(+SUMIF(BdV_2022!$L:$L,$A53&amp;M$3,BdV_2022!$E:$E),2)+'SP ATT_Rip'!M53</f>
        <v>0</v>
      </c>
      <c r="N53" s="205">
        <f>ROUND(+SUMIF(BdV_2022!$L:$L,$A53&amp;N$3,BdV_2022!$E:$E),2)+'SP ATT_Rip'!N53</f>
        <v>0</v>
      </c>
      <c r="O53" s="86">
        <f>+SUM(M53:N53)</f>
        <v>0</v>
      </c>
      <c r="Q53" s="205">
        <f>ROUND(+SUMIF(BdV_2022!$L:$L,$A53&amp;Q$3,BdV_2022!$E:$E),2)+'SP ATT_Rip'!Q53</f>
        <v>0</v>
      </c>
      <c r="R53" s="205">
        <f>ROUND(+SUMIF(BdV_2022!$L:$L,$A53&amp;R$3,BdV_2022!$E:$E),2)+'SP ATT_Rip'!R53</f>
        <v>0</v>
      </c>
      <c r="S53" s="86">
        <f>+SUM(Q53:R53)</f>
        <v>0</v>
      </c>
      <c r="U53" s="205">
        <f>ROUND(+SUMIF(BdV_2022!$L:$L,$A53&amp;U$3,BdV_2022!$E:$E),2)+'SP ATT_Rip'!U53</f>
        <v>0</v>
      </c>
      <c r="V53" s="205">
        <f>ROUND(+SUMIF(BdV_2022!$L:$L,$A53&amp;V$3,BdV_2022!$E:$E),2)+'SP ATT_Rip'!V53</f>
        <v>0</v>
      </c>
      <c r="W53" s="86">
        <f>+SUM(U53:V53)</f>
        <v>0</v>
      </c>
      <c r="Y53" s="205">
        <f>ROUND(+SUMIF(BdV_2022!$L:$L,$A53&amp;Y$3,BdV_2022!$E:$E),2)+'SP ATT_Rip'!Y53</f>
        <v>0</v>
      </c>
      <c r="Z53" s="205">
        <f>ROUND(+SUMIF(BdV_2022!$L:$L,$A53&amp;Z$3,BdV_2022!$E:$E),2)+'SP ATT_Rip'!Z53</f>
        <v>0</v>
      </c>
      <c r="AA53" s="86">
        <f>+SUM(Y53:Z53)</f>
        <v>0</v>
      </c>
      <c r="AC53" s="205">
        <f>ROUND(+SUMIF(BdV_2022!$L:$L,$A53&amp;AC$3,BdV_2022!$E:$E),2)+'SP ATT_Rip'!AC53</f>
        <v>0</v>
      </c>
      <c r="AD53" s="205">
        <f>ROUND(+SUMIF(BdV_2022!$L:$L,$A53&amp;AD$3,BdV_2022!$E:$E),2)+'SP ATT_Rip'!AD53</f>
        <v>0</v>
      </c>
      <c r="AE53" s="86">
        <f>+SUM(AC53:AD53)</f>
        <v>0</v>
      </c>
      <c r="AG53" s="205">
        <f>ROUND(+SUMIF(BdV_2022!$L:$L,$A53&amp;AG$3,BdV_2022!$E:$E),2)+'SP ATT_Rip'!AG53</f>
        <v>0</v>
      </c>
      <c r="AH53" s="205">
        <f>ROUND(+SUMIF(BdV_2022!$L:$L,$A53&amp;AH$3,BdV_2022!$E:$E),2)+'SP ATT_Rip'!AH53</f>
        <v>0</v>
      </c>
      <c r="AI53" s="86">
        <f>+SUM(AG53:AH53)</f>
        <v>0</v>
      </c>
      <c r="AK53" s="205">
        <f>ROUND(+SUMIF(BdV_2022!$L:$L,$A53&amp;AK$3,BdV_2022!$E:$E),2)+'SP ATT_Rip'!AK53</f>
        <v>0</v>
      </c>
      <c r="AL53" s="205">
        <f>ROUND(+SUMIF(BdV_2022!$L:$L,$A53&amp;AL$3,BdV_2022!$E:$E),2)+'SP ATT_Rip'!AL53</f>
        <v>0</v>
      </c>
      <c r="AM53" s="86">
        <f>+SUM(AK53:AL53)</f>
        <v>0</v>
      </c>
      <c r="AO53" s="205">
        <f>ROUND(+SUMIF(BdV_2022!$L:$L,$A53&amp;AO$3,BdV_2022!$E:$E),2)+'SP ATT_Rip'!AO53</f>
        <v>0</v>
      </c>
      <c r="AP53" s="205">
        <f>ROUND(+SUMIF(BdV_2022!$L:$L,$A53&amp;AP$3,BdV_2022!$E:$E),2)+'SP ATT_Rip'!AP53</f>
        <v>0</v>
      </c>
      <c r="AQ53" s="86">
        <f>+SUM(AO53:AP53)</f>
        <v>0</v>
      </c>
      <c r="AS53" s="205">
        <f>ROUND(+SUMIF(BdV_2022!$L:$L,$A53&amp;AS$3,BdV_2022!$E:$E),2)+'SP ATT_Rip'!AS53</f>
        <v>0</v>
      </c>
      <c r="AT53" s="205">
        <f>ROUND(+SUMIF(BdV_2022!$L:$L,$A53&amp;AT$3,BdV_2022!$E:$E),2)+'SP ATT_Rip'!AT53</f>
        <v>0</v>
      </c>
      <c r="AU53" s="86">
        <f>+SUM(AS53:AT53)</f>
        <v>0</v>
      </c>
      <c r="AW53" s="205">
        <f>ROUND(+SUMIF(BdV_2022!$L:$L,$A53&amp;AW$3,BdV_2022!$E:$E),2)+'SP ATT_Rip'!AW53</f>
        <v>0</v>
      </c>
      <c r="AX53" s="205">
        <f>ROUND(+SUMIF(BdV_2022!$L:$L,$A53&amp;AX$3,BdV_2022!$E:$E),2)+'SP ATT_Rip'!AX53</f>
        <v>0</v>
      </c>
      <c r="AY53" s="86">
        <f>+SUM(AW53:AX53)</f>
        <v>0</v>
      </c>
      <c r="BA53" s="205">
        <f>ROUND(+SUMIF(BdV_2022!$L:$L,$A53&amp;BA$3,BdV_2022!$E:$E),2)+'SP ATT_Rip'!BA53</f>
        <v>0</v>
      </c>
      <c r="BB53" s="205">
        <f>ROUND(+SUMIF(BdV_2022!$L:$L,$A53&amp;BB$3,BdV_2022!$E:$E),2)+'SP ATT_Rip'!BB53</f>
        <v>0</v>
      </c>
      <c r="BC53" s="86">
        <f>+SUM(BA53:BB53)</f>
        <v>0</v>
      </c>
      <c r="BE53" s="205">
        <f>ROUND(+SUMIF(BdV_2022!$L:$L,$A53&amp;BE$3,BdV_2022!$E:$E),2)+'SP ATT_Rip'!BE53</f>
        <v>0</v>
      </c>
      <c r="BF53" s="205">
        <f>ROUND(+SUMIF(BdV_2022!$L:$L,$A53&amp;BF$3,BdV_2022!$E:$E),2)+'SP ATT_Rip'!BF53</f>
        <v>0</v>
      </c>
      <c r="BG53" s="86">
        <f>+SUM(BE53:BF53)</f>
        <v>0</v>
      </c>
      <c r="BI53" s="205">
        <f>ROUND(+SUMIF(BdV_2022!$L:$L,$A53&amp;BI$3,BdV_2022!$E:$E),2)+'SP ATT_Rip'!BI53</f>
        <v>0</v>
      </c>
      <c r="BJ53" s="205">
        <f>ROUND(+SUMIF(BdV_2022!$L:$L,$A53&amp;BJ$3,BdV_2022!$E:$E),2)+'SP ATT_Rip'!BJ53</f>
        <v>0</v>
      </c>
      <c r="BK53" s="86">
        <f>+SUM(BI53:BJ53)</f>
        <v>0</v>
      </c>
    </row>
    <row r="54" spans="1:63" x14ac:dyDescent="0.2">
      <c r="A54" s="41" t="s">
        <v>146</v>
      </c>
      <c r="B54" s="42" t="s">
        <v>10</v>
      </c>
      <c r="C54" s="38" t="s">
        <v>59</v>
      </c>
      <c r="E54" s="205">
        <f>ROUND(+SUMIF(BdV_2022!$L:$L,$A54&amp;E$3,BdV_2022!$E:$E),2)+'SP ATT_Rip'!E54</f>
        <v>0</v>
      </c>
      <c r="F54" s="205">
        <f>ROUND(+SUMIF(BdV_2022!$L:$L,$A54&amp;F$3,BdV_2022!$E:$E),2)+'SP ATT_Rip'!F54</f>
        <v>0</v>
      </c>
      <c r="G54" s="86">
        <f>+SUM(E54:F54)</f>
        <v>0</v>
      </c>
      <c r="I54" s="205">
        <f>ROUND(+SUMIF(BdV_2022!$L:$L,$A54&amp;I$3,BdV_2022!$E:$E),2)+'SP ATT_Rip'!I54</f>
        <v>0</v>
      </c>
      <c r="J54" s="205">
        <f>ROUND(+SUMIF(BdV_2022!$L:$L,$A54&amp;J$3,BdV_2022!$E:$E),2)+'SP ATT_Rip'!J54</f>
        <v>0</v>
      </c>
      <c r="K54" s="86">
        <f>+SUM(I54:J54)</f>
        <v>0</v>
      </c>
      <c r="M54" s="205">
        <f>ROUND(+SUMIF(BdV_2022!$L:$L,$A54&amp;M$3,BdV_2022!$E:$E),2)+'SP ATT_Rip'!M54</f>
        <v>0</v>
      </c>
      <c r="N54" s="205">
        <f>ROUND(+SUMIF(BdV_2022!$L:$L,$A54&amp;N$3,BdV_2022!$E:$E),2)+'SP ATT_Rip'!N54</f>
        <v>0</v>
      </c>
      <c r="O54" s="86">
        <f>+SUM(M54:N54)</f>
        <v>0</v>
      </c>
      <c r="Q54" s="205">
        <f>ROUND(+SUMIF(BdV_2022!$L:$L,$A54&amp;Q$3,BdV_2022!$E:$E),2)+'SP ATT_Rip'!Q54</f>
        <v>0</v>
      </c>
      <c r="R54" s="205">
        <f>ROUND(+SUMIF(BdV_2022!$L:$L,$A54&amp;R$3,BdV_2022!$E:$E),2)+'SP ATT_Rip'!R54</f>
        <v>0</v>
      </c>
      <c r="S54" s="86">
        <f>+SUM(Q54:R54)</f>
        <v>0</v>
      </c>
      <c r="U54" s="205">
        <f>ROUND(+SUMIF(BdV_2022!$L:$L,$A54&amp;U$3,BdV_2022!$E:$E),2)+'SP ATT_Rip'!U54</f>
        <v>0</v>
      </c>
      <c r="V54" s="205">
        <f>ROUND(+SUMIF(BdV_2022!$L:$L,$A54&amp;V$3,BdV_2022!$E:$E),2)+'SP ATT_Rip'!V54</f>
        <v>0</v>
      </c>
      <c r="W54" s="86">
        <f>+SUM(U54:V54)</f>
        <v>0</v>
      </c>
      <c r="Y54" s="205">
        <f>ROUND(+SUMIF(BdV_2022!$L:$L,$A54&amp;Y$3,BdV_2022!$E:$E),2)+'SP ATT_Rip'!Y54</f>
        <v>0</v>
      </c>
      <c r="Z54" s="205">
        <f>ROUND(+SUMIF(BdV_2022!$L:$L,$A54&amp;Z$3,BdV_2022!$E:$E),2)+'SP ATT_Rip'!Z54</f>
        <v>0</v>
      </c>
      <c r="AA54" s="86">
        <f>+SUM(Y54:Z54)</f>
        <v>0</v>
      </c>
      <c r="AC54" s="205">
        <f>ROUND(+SUMIF(BdV_2022!$L:$L,$A54&amp;AC$3,BdV_2022!$E:$E),2)+'SP ATT_Rip'!AC54</f>
        <v>0</v>
      </c>
      <c r="AD54" s="205">
        <f>ROUND(+SUMIF(BdV_2022!$L:$L,$A54&amp;AD$3,BdV_2022!$E:$E),2)+'SP ATT_Rip'!AD54</f>
        <v>0</v>
      </c>
      <c r="AE54" s="86">
        <f>+SUM(AC54:AD54)</f>
        <v>0</v>
      </c>
      <c r="AG54" s="205">
        <f>ROUND(+SUMIF(BdV_2022!$L:$L,$A54&amp;AG$3,BdV_2022!$E:$E),2)+'SP ATT_Rip'!AG54</f>
        <v>0</v>
      </c>
      <c r="AH54" s="205">
        <f>ROUND(+SUMIF(BdV_2022!$L:$L,$A54&amp;AH$3,BdV_2022!$E:$E),2)+'SP ATT_Rip'!AH54</f>
        <v>0</v>
      </c>
      <c r="AI54" s="86">
        <f>+SUM(AG54:AH54)</f>
        <v>0</v>
      </c>
      <c r="AK54" s="205">
        <f>ROUND(+SUMIF(BdV_2022!$L:$L,$A54&amp;AK$3,BdV_2022!$E:$E),2)+'SP ATT_Rip'!AK54</f>
        <v>0</v>
      </c>
      <c r="AL54" s="205">
        <f>ROUND(+SUMIF(BdV_2022!$L:$L,$A54&amp;AL$3,BdV_2022!$E:$E),2)+'SP ATT_Rip'!AL54</f>
        <v>0</v>
      </c>
      <c r="AM54" s="86">
        <f>+SUM(AK54:AL54)</f>
        <v>0</v>
      </c>
      <c r="AO54" s="205">
        <f>ROUND(+SUMIF(BdV_2022!$L:$L,$A54&amp;AO$3,BdV_2022!$E:$E),2)+'SP ATT_Rip'!AO54</f>
        <v>0</v>
      </c>
      <c r="AP54" s="205">
        <f>ROUND(+SUMIF(BdV_2022!$L:$L,$A54&amp;AP$3,BdV_2022!$E:$E),2)+'SP ATT_Rip'!AP54</f>
        <v>0</v>
      </c>
      <c r="AQ54" s="86">
        <f>+SUM(AO54:AP54)</f>
        <v>0</v>
      </c>
      <c r="AS54" s="205">
        <f>ROUND(+SUMIF(BdV_2022!$L:$L,$A54&amp;AS$3,BdV_2022!$E:$E),2)+'SP ATT_Rip'!AS54</f>
        <v>0</v>
      </c>
      <c r="AT54" s="205">
        <f>ROUND(+SUMIF(BdV_2022!$L:$L,$A54&amp;AT$3,BdV_2022!$E:$E),2)+'SP ATT_Rip'!AT54</f>
        <v>0</v>
      </c>
      <c r="AU54" s="86">
        <f>+SUM(AS54:AT54)</f>
        <v>0</v>
      </c>
      <c r="AW54" s="205">
        <f>ROUND(+SUMIF(BdV_2022!$L:$L,$A54&amp;AW$3,BdV_2022!$E:$E),2)+'SP ATT_Rip'!AW54</f>
        <v>0</v>
      </c>
      <c r="AX54" s="205">
        <f>ROUND(+SUMIF(BdV_2022!$L:$L,$A54&amp;AX$3,BdV_2022!$E:$E),2)+'SP ATT_Rip'!AX54</f>
        <v>0</v>
      </c>
      <c r="AY54" s="86">
        <f>+SUM(AW54:AX54)</f>
        <v>0</v>
      </c>
      <c r="BA54" s="205">
        <f>ROUND(+SUMIF(BdV_2022!$L:$L,$A54&amp;BA$3,BdV_2022!$E:$E),2)+'SP ATT_Rip'!BA54</f>
        <v>0</v>
      </c>
      <c r="BB54" s="205">
        <f>ROUND(+SUMIF(BdV_2022!$L:$L,$A54&amp;BB$3,BdV_2022!$E:$E),2)+'SP ATT_Rip'!BB54</f>
        <v>0</v>
      </c>
      <c r="BC54" s="86">
        <f>+SUM(BA54:BB54)</f>
        <v>0</v>
      </c>
      <c r="BE54" s="205">
        <f>ROUND(+SUMIF(BdV_2022!$L:$L,$A54&amp;BE$3,BdV_2022!$E:$E),2)+'SP ATT_Rip'!BE54</f>
        <v>0</v>
      </c>
      <c r="BF54" s="205">
        <f>ROUND(+SUMIF(BdV_2022!$L:$L,$A54&amp;BF$3,BdV_2022!$E:$E),2)+'SP ATT_Rip'!BF54</f>
        <v>0</v>
      </c>
      <c r="BG54" s="86">
        <f>+SUM(BE54:BF54)</f>
        <v>0</v>
      </c>
      <c r="BI54" s="205">
        <f>ROUND(+SUMIF(BdV_2022!$L:$L,$A54&amp;BI$3,BdV_2022!$E:$E),2)+'SP ATT_Rip'!BI54</f>
        <v>0</v>
      </c>
      <c r="BJ54" s="205">
        <f>ROUND(+SUMIF(BdV_2022!$L:$L,$A54&amp;BJ$3,BdV_2022!$E:$E),2)+'SP ATT_Rip'!BJ54</f>
        <v>0</v>
      </c>
      <c r="BK54" s="86">
        <f>+SUM(BI54:BJ54)</f>
        <v>0</v>
      </c>
    </row>
    <row r="55" spans="1:63" x14ac:dyDescent="0.2">
      <c r="A55" s="41" t="s">
        <v>148</v>
      </c>
      <c r="B55" s="42" t="s">
        <v>11</v>
      </c>
      <c r="C55" s="38" t="s">
        <v>61</v>
      </c>
      <c r="E55" s="205">
        <f>ROUND(+SUMIF(BdV_2022!$L:$L,$A55&amp;E$3,BdV_2022!$E:$E),2)+'SP ATT_Rip'!E55</f>
        <v>4559042.24</v>
      </c>
      <c r="F55" s="205">
        <f>ROUND(+SUMIF(BdV_2022!$L:$L,$A55&amp;F$3,BdV_2022!$E:$E),2)+'SP ATT_Rip'!F55</f>
        <v>0</v>
      </c>
      <c r="G55" s="86">
        <f>+SUM(E55:F55)</f>
        <v>4559042.24</v>
      </c>
      <c r="I55" s="205">
        <f>ROUND(+SUMIF(BdV_2022!$L:$L,$A55&amp;I$3,BdV_2022!$E:$E),2)+'SP ATT_Rip'!I55</f>
        <v>0</v>
      </c>
      <c r="J55" s="205">
        <f>ROUND(+SUMIF(BdV_2022!$L:$L,$A55&amp;J$3,BdV_2022!$E:$E),2)+'SP ATT_Rip'!J55</f>
        <v>0</v>
      </c>
      <c r="K55" s="86">
        <f>+SUM(I55:J55)</f>
        <v>0</v>
      </c>
      <c r="M55" s="205">
        <f>ROUND(+SUMIF(BdV_2022!$L:$L,$A55&amp;M$3,BdV_2022!$E:$E),2)+'SP ATT_Rip'!M55</f>
        <v>0</v>
      </c>
      <c r="N55" s="205">
        <f>ROUND(+SUMIF(BdV_2022!$L:$L,$A55&amp;N$3,BdV_2022!$E:$E),2)+'SP ATT_Rip'!N55</f>
        <v>0</v>
      </c>
      <c r="O55" s="86">
        <f>+SUM(M55:N55)</f>
        <v>0</v>
      </c>
      <c r="Q55" s="205">
        <f>ROUND(+SUMIF(BdV_2022!$L:$L,$A55&amp;Q$3,BdV_2022!$E:$E),2)+'SP ATT_Rip'!Q55</f>
        <v>0</v>
      </c>
      <c r="R55" s="205">
        <f>ROUND(+SUMIF(BdV_2022!$L:$L,$A55&amp;R$3,BdV_2022!$E:$E),2)+'SP ATT_Rip'!R55</f>
        <v>0</v>
      </c>
      <c r="S55" s="86">
        <f>+SUM(Q55:R55)</f>
        <v>0</v>
      </c>
      <c r="U55" s="205">
        <f>ROUND(+SUMIF(BdV_2022!$L:$L,$A55&amp;U$3,BdV_2022!$E:$E),2)+'SP ATT_Rip'!U55</f>
        <v>0</v>
      </c>
      <c r="V55" s="205">
        <f>ROUND(+SUMIF(BdV_2022!$L:$L,$A55&amp;V$3,BdV_2022!$E:$E),2)+'SP ATT_Rip'!V55</f>
        <v>0</v>
      </c>
      <c r="W55" s="86">
        <f>+SUM(U55:V55)</f>
        <v>0</v>
      </c>
      <c r="Y55" s="205">
        <f>ROUND(+SUMIF(BdV_2022!$L:$L,$A55&amp;Y$3,BdV_2022!$E:$E),2)+'SP ATT_Rip'!Y55</f>
        <v>0</v>
      </c>
      <c r="Z55" s="205">
        <f>ROUND(+SUMIF(BdV_2022!$L:$L,$A55&amp;Z$3,BdV_2022!$E:$E),2)+'SP ATT_Rip'!Z55</f>
        <v>0</v>
      </c>
      <c r="AA55" s="86">
        <f>+SUM(Y55:Z55)</f>
        <v>0</v>
      </c>
      <c r="AC55" s="205">
        <f>ROUND(+SUMIF(BdV_2022!$L:$L,$A55&amp;AC$3,BdV_2022!$E:$E),2)+'SP ATT_Rip'!AC55</f>
        <v>0</v>
      </c>
      <c r="AD55" s="205">
        <f>ROUND(+SUMIF(BdV_2022!$L:$L,$A55&amp;AD$3,BdV_2022!$E:$E),2)+'SP ATT_Rip'!AD55</f>
        <v>0</v>
      </c>
      <c r="AE55" s="86">
        <f>+SUM(AC55:AD55)</f>
        <v>0</v>
      </c>
      <c r="AG55" s="205">
        <f>ROUND(+SUMIF(BdV_2022!$L:$L,$A55&amp;AG$3,BdV_2022!$E:$E),2)+'SP ATT_Rip'!AG55</f>
        <v>0</v>
      </c>
      <c r="AH55" s="205">
        <f>ROUND(+SUMIF(BdV_2022!$L:$L,$A55&amp;AH$3,BdV_2022!$E:$E),2)+'SP ATT_Rip'!AH55</f>
        <v>0</v>
      </c>
      <c r="AI55" s="86">
        <f>+SUM(AG55:AH55)</f>
        <v>0</v>
      </c>
      <c r="AK55" s="205">
        <f>ROUND(+SUMIF(BdV_2022!$L:$L,$A55&amp;AK$3,BdV_2022!$E:$E),2)+'SP ATT_Rip'!AK55</f>
        <v>0</v>
      </c>
      <c r="AL55" s="205">
        <f>ROUND(+SUMIF(BdV_2022!$L:$L,$A55&amp;AL$3,BdV_2022!$E:$E),2)+'SP ATT_Rip'!AL55</f>
        <v>0</v>
      </c>
      <c r="AM55" s="86">
        <f>+SUM(AK55:AL55)</f>
        <v>0</v>
      </c>
      <c r="AO55" s="205">
        <f>ROUND(+SUMIF(BdV_2022!$L:$L,$A55&amp;AO$3,BdV_2022!$E:$E),2)+'SP ATT_Rip'!AO55</f>
        <v>0</v>
      </c>
      <c r="AP55" s="205">
        <f>ROUND(+SUMIF(BdV_2022!$L:$L,$A55&amp;AP$3,BdV_2022!$E:$E),2)+'SP ATT_Rip'!AP55</f>
        <v>0</v>
      </c>
      <c r="AQ55" s="86">
        <f>+SUM(AO55:AP55)</f>
        <v>0</v>
      </c>
      <c r="AS55" s="205">
        <f>ROUND(+SUMIF(BdV_2022!$L:$L,$A55&amp;AS$3,BdV_2022!$E:$E),2)+'SP ATT_Rip'!AS55</f>
        <v>0</v>
      </c>
      <c r="AT55" s="205">
        <f>ROUND(+SUMIF(BdV_2022!$L:$L,$A55&amp;AT$3,BdV_2022!$E:$E),2)+'SP ATT_Rip'!AT55</f>
        <v>0</v>
      </c>
      <c r="AU55" s="86">
        <f>+SUM(AS55:AT55)</f>
        <v>0</v>
      </c>
      <c r="AW55" s="205">
        <f>ROUND(+SUMIF(BdV_2022!$L:$L,$A55&amp;AW$3,BdV_2022!$E:$E),2)+'SP ATT_Rip'!AW55</f>
        <v>0</v>
      </c>
      <c r="AX55" s="205">
        <f>ROUND(+SUMIF(BdV_2022!$L:$L,$A55&amp;AX$3,BdV_2022!$E:$E),2)+'SP ATT_Rip'!AX55</f>
        <v>0</v>
      </c>
      <c r="AY55" s="86">
        <f>+SUM(AW55:AX55)</f>
        <v>0</v>
      </c>
      <c r="BA55" s="205">
        <f>ROUND(+SUMIF(BdV_2022!$L:$L,$A55&amp;BA$3,BdV_2022!$E:$E),2)+'SP ATT_Rip'!BA55</f>
        <v>0</v>
      </c>
      <c r="BB55" s="205">
        <f>ROUND(+SUMIF(BdV_2022!$L:$L,$A55&amp;BB$3,BdV_2022!$E:$E),2)+'SP ATT_Rip'!BB55</f>
        <v>0</v>
      </c>
      <c r="BC55" s="86">
        <f>+SUM(BA55:BB55)</f>
        <v>0</v>
      </c>
      <c r="BE55" s="205">
        <f>ROUND(+SUMIF(BdV_2022!$L:$L,$A55&amp;BE$3,BdV_2022!$E:$E),2)+'SP ATT_Rip'!BE55</f>
        <v>0</v>
      </c>
      <c r="BF55" s="205">
        <f>ROUND(+SUMIF(BdV_2022!$L:$L,$A55&amp;BF$3,BdV_2022!$E:$E),2)+'SP ATT_Rip'!BF55</f>
        <v>0</v>
      </c>
      <c r="BG55" s="86">
        <f>+SUM(BE55:BF55)</f>
        <v>0</v>
      </c>
      <c r="BI55" s="205">
        <f>ROUND(+SUMIF(BdV_2022!$L:$L,$A55&amp;BI$3,BdV_2022!$E:$E),2)+'SP ATT_Rip'!BI55</f>
        <v>0</v>
      </c>
      <c r="BJ55" s="205">
        <f>ROUND(+SUMIF(BdV_2022!$L:$L,$A55&amp;BJ$3,BdV_2022!$E:$E),2)+'SP ATT_Rip'!BJ55</f>
        <v>0</v>
      </c>
      <c r="BK55" s="86">
        <f>+SUM(BI55:BJ55)</f>
        <v>0</v>
      </c>
    </row>
    <row r="56" spans="1:63" x14ac:dyDescent="0.2">
      <c r="A56" s="41" t="s">
        <v>149</v>
      </c>
      <c r="B56" s="42" t="s">
        <v>12</v>
      </c>
      <c r="C56" s="38" t="s">
        <v>246</v>
      </c>
      <c r="E56" s="205">
        <f>ROUND(+SUMIF(BdV_2022!$L:$L,$A56&amp;E$3,BdV_2022!$E:$E),2)+'SP ATT_Rip'!E56</f>
        <v>0</v>
      </c>
      <c r="F56" s="205">
        <f>ROUND(+SUMIF(BdV_2022!$L:$L,$A56&amp;F$3,BdV_2022!$E:$E),2)+'SP ATT_Rip'!F56</f>
        <v>0</v>
      </c>
      <c r="G56" s="86">
        <f>+SUM(E56:F56)</f>
        <v>0</v>
      </c>
      <c r="I56" s="205">
        <f>ROUND(+SUMIF(BdV_2022!$L:$L,$A56&amp;I$3,BdV_2022!$E:$E),2)+'SP ATT_Rip'!I56</f>
        <v>0</v>
      </c>
      <c r="J56" s="205">
        <f>ROUND(+SUMIF(BdV_2022!$L:$L,$A56&amp;J$3,BdV_2022!$E:$E),2)+'SP ATT_Rip'!J56</f>
        <v>0</v>
      </c>
      <c r="K56" s="86">
        <f>+SUM(I56:J56)</f>
        <v>0</v>
      </c>
      <c r="M56" s="205">
        <f>ROUND(+SUMIF(BdV_2022!$L:$L,$A56&amp;M$3,BdV_2022!$E:$E),2)+'SP ATT_Rip'!M56</f>
        <v>0</v>
      </c>
      <c r="N56" s="205">
        <f>ROUND(+SUMIF(BdV_2022!$L:$L,$A56&amp;N$3,BdV_2022!$E:$E),2)+'SP ATT_Rip'!N56</f>
        <v>0</v>
      </c>
      <c r="O56" s="86">
        <f>+SUM(M56:N56)</f>
        <v>0</v>
      </c>
      <c r="Q56" s="205">
        <f>ROUND(+SUMIF(BdV_2022!$L:$L,$A56&amp;Q$3,BdV_2022!$E:$E),2)+'SP ATT_Rip'!Q56</f>
        <v>0</v>
      </c>
      <c r="R56" s="205">
        <f>ROUND(+SUMIF(BdV_2022!$L:$L,$A56&amp;R$3,BdV_2022!$E:$E),2)+'SP ATT_Rip'!R56</f>
        <v>0</v>
      </c>
      <c r="S56" s="86">
        <f>+SUM(Q56:R56)</f>
        <v>0</v>
      </c>
      <c r="U56" s="205">
        <f>ROUND(+SUMIF(BdV_2022!$L:$L,$A56&amp;U$3,BdV_2022!$E:$E),2)+'SP ATT_Rip'!U56</f>
        <v>0</v>
      </c>
      <c r="V56" s="205">
        <f>ROUND(+SUMIF(BdV_2022!$L:$L,$A56&amp;V$3,BdV_2022!$E:$E),2)+'SP ATT_Rip'!V56</f>
        <v>0</v>
      </c>
      <c r="W56" s="86">
        <f>+SUM(U56:V56)</f>
        <v>0</v>
      </c>
      <c r="Y56" s="205">
        <f>ROUND(+SUMIF(BdV_2022!$L:$L,$A56&amp;Y$3,BdV_2022!$E:$E),2)+'SP ATT_Rip'!Y56</f>
        <v>0</v>
      </c>
      <c r="Z56" s="205">
        <f>ROUND(+SUMIF(BdV_2022!$L:$L,$A56&amp;Z$3,BdV_2022!$E:$E),2)+'SP ATT_Rip'!Z56</f>
        <v>0</v>
      </c>
      <c r="AA56" s="86">
        <f>+SUM(Y56:Z56)</f>
        <v>0</v>
      </c>
      <c r="AC56" s="205">
        <f>ROUND(+SUMIF(BdV_2022!$L:$L,$A56&amp;AC$3,BdV_2022!$E:$E),2)+'SP ATT_Rip'!AC56</f>
        <v>0</v>
      </c>
      <c r="AD56" s="205">
        <f>ROUND(+SUMIF(BdV_2022!$L:$L,$A56&amp;AD$3,BdV_2022!$E:$E),2)+'SP ATT_Rip'!AD56</f>
        <v>0</v>
      </c>
      <c r="AE56" s="86">
        <f>+SUM(AC56:AD56)</f>
        <v>0</v>
      </c>
      <c r="AG56" s="205">
        <f>ROUND(+SUMIF(BdV_2022!$L:$L,$A56&amp;AG$3,BdV_2022!$E:$E),2)+'SP ATT_Rip'!AG56</f>
        <v>0</v>
      </c>
      <c r="AH56" s="205">
        <f>ROUND(+SUMIF(BdV_2022!$L:$L,$A56&amp;AH$3,BdV_2022!$E:$E),2)+'SP ATT_Rip'!AH56</f>
        <v>0</v>
      </c>
      <c r="AI56" s="86">
        <f>+SUM(AG56:AH56)</f>
        <v>0</v>
      </c>
      <c r="AK56" s="205">
        <f>ROUND(+SUMIF(BdV_2022!$L:$L,$A56&amp;AK$3,BdV_2022!$E:$E),2)+'SP ATT_Rip'!AK56</f>
        <v>0</v>
      </c>
      <c r="AL56" s="205">
        <f>ROUND(+SUMIF(BdV_2022!$L:$L,$A56&amp;AL$3,BdV_2022!$E:$E),2)+'SP ATT_Rip'!AL56</f>
        <v>0</v>
      </c>
      <c r="AM56" s="86">
        <f>+SUM(AK56:AL56)</f>
        <v>0</v>
      </c>
      <c r="AO56" s="205">
        <f>ROUND(+SUMIF(BdV_2022!$L:$L,$A56&amp;AO$3,BdV_2022!$E:$E),2)+'SP ATT_Rip'!AO56</f>
        <v>0</v>
      </c>
      <c r="AP56" s="205">
        <f>ROUND(+SUMIF(BdV_2022!$L:$L,$A56&amp;AP$3,BdV_2022!$E:$E),2)+'SP ATT_Rip'!AP56</f>
        <v>0</v>
      </c>
      <c r="AQ56" s="86">
        <f>+SUM(AO56:AP56)</f>
        <v>0</v>
      </c>
      <c r="AS56" s="205">
        <f>ROUND(+SUMIF(BdV_2022!$L:$L,$A56&amp;AS$3,BdV_2022!$E:$E),2)+'SP ATT_Rip'!AS56</f>
        <v>0</v>
      </c>
      <c r="AT56" s="205">
        <f>ROUND(+SUMIF(BdV_2022!$L:$L,$A56&amp;AT$3,BdV_2022!$E:$E),2)+'SP ATT_Rip'!AT56</f>
        <v>0</v>
      </c>
      <c r="AU56" s="86">
        <f>+SUM(AS56:AT56)</f>
        <v>0</v>
      </c>
      <c r="AW56" s="205">
        <f>ROUND(+SUMIF(BdV_2022!$L:$L,$A56&amp;AW$3,BdV_2022!$E:$E),2)+'SP ATT_Rip'!AW56</f>
        <v>0</v>
      </c>
      <c r="AX56" s="205">
        <f>ROUND(+SUMIF(BdV_2022!$L:$L,$A56&amp;AX$3,BdV_2022!$E:$E),2)+'SP ATT_Rip'!AX56</f>
        <v>0</v>
      </c>
      <c r="AY56" s="86">
        <f>+SUM(AW56:AX56)</f>
        <v>0</v>
      </c>
      <c r="BA56" s="205">
        <f>ROUND(+SUMIF(BdV_2022!$L:$L,$A56&amp;BA$3,BdV_2022!$E:$E),2)+'SP ATT_Rip'!BA56</f>
        <v>0</v>
      </c>
      <c r="BB56" s="205">
        <f>ROUND(+SUMIF(BdV_2022!$L:$L,$A56&amp;BB$3,BdV_2022!$E:$E),2)+'SP ATT_Rip'!BB56</f>
        <v>0</v>
      </c>
      <c r="BC56" s="86">
        <f>+SUM(BA56:BB56)</f>
        <v>0</v>
      </c>
      <c r="BE56" s="205">
        <f>ROUND(+SUMIF(BdV_2022!$L:$L,$A56&amp;BE$3,BdV_2022!$E:$E),2)+'SP ATT_Rip'!BE56</f>
        <v>0</v>
      </c>
      <c r="BF56" s="205">
        <f>ROUND(+SUMIF(BdV_2022!$L:$L,$A56&amp;BF$3,BdV_2022!$E:$E),2)+'SP ATT_Rip'!BF56</f>
        <v>0</v>
      </c>
      <c r="BG56" s="86">
        <f>+SUM(BE56:BF56)</f>
        <v>0</v>
      </c>
      <c r="BI56" s="205">
        <f>ROUND(+SUMIF(BdV_2022!$L:$L,$A56&amp;BI$3,BdV_2022!$E:$E),2)+'SP ATT_Rip'!BI56</f>
        <v>0</v>
      </c>
      <c r="BJ56" s="205">
        <f>ROUND(+SUMIF(BdV_2022!$L:$L,$A56&amp;BJ$3,BdV_2022!$E:$E),2)+'SP ATT_Rip'!BJ56</f>
        <v>0</v>
      </c>
      <c r="BK56" s="86">
        <f>+SUM(BI56:BJ56)</f>
        <v>0</v>
      </c>
    </row>
    <row r="57" spans="1:63" x14ac:dyDescent="0.2">
      <c r="A57" s="41" t="s">
        <v>251</v>
      </c>
      <c r="B57" s="42" t="s">
        <v>250</v>
      </c>
      <c r="C57" s="38" t="s">
        <v>62</v>
      </c>
      <c r="E57" s="91"/>
      <c r="F57" s="91"/>
      <c r="G57" s="90"/>
      <c r="I57" s="91"/>
      <c r="J57" s="91"/>
      <c r="K57" s="90"/>
      <c r="M57" s="91"/>
      <c r="N57" s="91"/>
      <c r="O57" s="90"/>
      <c r="Q57" s="91"/>
      <c r="R57" s="91"/>
      <c r="S57" s="90"/>
      <c r="U57" s="91"/>
      <c r="V57" s="91"/>
      <c r="W57" s="90"/>
      <c r="Y57" s="91"/>
      <c r="Z57" s="91"/>
      <c r="AA57" s="90"/>
      <c r="AC57" s="91"/>
      <c r="AD57" s="91"/>
      <c r="AE57" s="90"/>
      <c r="AG57" s="91"/>
      <c r="AH57" s="91"/>
      <c r="AI57" s="90"/>
      <c r="AK57" s="91"/>
      <c r="AL57" s="91"/>
      <c r="AM57" s="90"/>
      <c r="AO57" s="91"/>
      <c r="AP57" s="91"/>
      <c r="AQ57" s="90"/>
      <c r="AS57" s="91"/>
      <c r="AT57" s="91"/>
      <c r="AU57" s="90"/>
      <c r="AW57" s="91"/>
      <c r="AX57" s="91"/>
      <c r="AY57" s="90"/>
      <c r="BA57" s="91"/>
      <c r="BB57" s="91"/>
      <c r="BC57" s="90"/>
      <c r="BE57" s="91"/>
      <c r="BF57" s="91"/>
      <c r="BG57" s="90"/>
      <c r="BI57" s="91"/>
      <c r="BJ57" s="91"/>
      <c r="BK57" s="90"/>
    </row>
    <row r="58" spans="1:63" x14ac:dyDescent="0.2">
      <c r="A58" s="41" t="s">
        <v>252</v>
      </c>
      <c r="B58" s="42" t="s">
        <v>253</v>
      </c>
      <c r="C58" s="38" t="s">
        <v>63</v>
      </c>
      <c r="E58" s="91"/>
      <c r="F58" s="91"/>
      <c r="G58" s="90"/>
      <c r="I58" s="91"/>
      <c r="J58" s="91"/>
      <c r="K58" s="90"/>
      <c r="M58" s="91"/>
      <c r="N58" s="91"/>
      <c r="O58" s="90"/>
      <c r="Q58" s="91"/>
      <c r="R58" s="91"/>
      <c r="S58" s="90"/>
      <c r="U58" s="91"/>
      <c r="V58" s="91"/>
      <c r="W58" s="90"/>
      <c r="Y58" s="91"/>
      <c r="Z58" s="91"/>
      <c r="AA58" s="90"/>
      <c r="AC58" s="91"/>
      <c r="AD58" s="91"/>
      <c r="AE58" s="90"/>
      <c r="AG58" s="91"/>
      <c r="AH58" s="91"/>
      <c r="AI58" s="90"/>
      <c r="AK58" s="91"/>
      <c r="AL58" s="91"/>
      <c r="AM58" s="90"/>
      <c r="AO58" s="91"/>
      <c r="AP58" s="91"/>
      <c r="AQ58" s="90"/>
      <c r="AS58" s="91"/>
      <c r="AT58" s="91"/>
      <c r="AU58" s="90"/>
      <c r="AW58" s="91"/>
      <c r="AX58" s="91"/>
      <c r="AY58" s="90"/>
      <c r="BA58" s="91"/>
      <c r="BB58" s="91"/>
      <c r="BC58" s="90"/>
      <c r="BE58" s="91"/>
      <c r="BF58" s="91"/>
      <c r="BG58" s="90"/>
      <c r="BI58" s="91"/>
      <c r="BJ58" s="91"/>
      <c r="BK58" s="90"/>
    </row>
    <row r="59" spans="1:63" x14ac:dyDescent="0.2">
      <c r="A59" s="41" t="s">
        <v>255</v>
      </c>
      <c r="B59" s="42" t="s">
        <v>254</v>
      </c>
      <c r="C59" s="38" t="s">
        <v>64</v>
      </c>
      <c r="E59" s="205">
        <f>ROUND(+SUMIF(BdV_2022!$L:$L,$A59&amp;E$3,BdV_2022!$E:$E),2)+'SP ATT_Rip'!E59</f>
        <v>0</v>
      </c>
      <c r="F59" s="205">
        <f>ROUND(+SUMIF(BdV_2022!$L:$L,$A59&amp;F$3,BdV_2022!$E:$E),2)+'SP ATT_Rip'!F59</f>
        <v>190167.92</v>
      </c>
      <c r="G59" s="86">
        <f>+SUM(E59:F59)</f>
        <v>190167.92</v>
      </c>
      <c r="I59" s="205">
        <f>ROUND(+SUMIF(BdV_2022!$L:$L,$A59&amp;I$3,BdV_2022!$E:$E),2)+'SP ATT_Rip'!I59</f>
        <v>0</v>
      </c>
      <c r="J59" s="205">
        <f>ROUND(+SUMIF(BdV_2022!$L:$L,$A59&amp;J$3,BdV_2022!$E:$E),2)+'SP ATT_Rip'!J59</f>
        <v>0</v>
      </c>
      <c r="K59" s="86">
        <f>+SUM(I59:J59)</f>
        <v>0</v>
      </c>
      <c r="M59" s="205">
        <f>ROUND(+SUMIF(BdV_2022!$L:$L,$A59&amp;M$3,BdV_2022!$E:$E),2)+'SP ATT_Rip'!M59</f>
        <v>0</v>
      </c>
      <c r="N59" s="205">
        <f>ROUND(+SUMIF(BdV_2022!$L:$L,$A59&amp;N$3,BdV_2022!$E:$E),2)+'SP ATT_Rip'!N59</f>
        <v>0</v>
      </c>
      <c r="O59" s="86">
        <f>+SUM(M59:N59)</f>
        <v>0</v>
      </c>
      <c r="Q59" s="205">
        <f>ROUND(+SUMIF(BdV_2022!$L:$L,$A59&amp;Q$3,BdV_2022!$E:$E),2)+'SP ATT_Rip'!Q59</f>
        <v>0</v>
      </c>
      <c r="R59" s="205">
        <f>ROUND(+SUMIF(BdV_2022!$L:$L,$A59&amp;R$3,BdV_2022!$E:$E),2)+'SP ATT_Rip'!R59</f>
        <v>0</v>
      </c>
      <c r="S59" s="86">
        <f>+SUM(Q59:R59)</f>
        <v>0</v>
      </c>
      <c r="U59" s="205">
        <f>ROUND(+SUMIF(BdV_2022!$L:$L,$A59&amp;U$3,BdV_2022!$E:$E),2)+'SP ATT_Rip'!U59</f>
        <v>0</v>
      </c>
      <c r="V59" s="205">
        <f>ROUND(+SUMIF(BdV_2022!$L:$L,$A59&amp;V$3,BdV_2022!$E:$E),2)+'SP ATT_Rip'!V59</f>
        <v>0</v>
      </c>
      <c r="W59" s="86">
        <f>+SUM(U59:V59)</f>
        <v>0</v>
      </c>
      <c r="Y59" s="205">
        <f>ROUND(+SUMIF(BdV_2022!$L:$L,$A59&amp;Y$3,BdV_2022!$E:$E),2)+'SP ATT_Rip'!Y59</f>
        <v>0</v>
      </c>
      <c r="Z59" s="205">
        <f>ROUND(+SUMIF(BdV_2022!$L:$L,$A59&amp;Z$3,BdV_2022!$E:$E),2)+'SP ATT_Rip'!Z59</f>
        <v>0</v>
      </c>
      <c r="AA59" s="86">
        <f>+SUM(Y59:Z59)</f>
        <v>0</v>
      </c>
      <c r="AC59" s="205">
        <f>ROUND(+SUMIF(BdV_2022!$L:$L,$A59&amp;AC$3,BdV_2022!$E:$E),2)+'SP ATT_Rip'!AC59</f>
        <v>0</v>
      </c>
      <c r="AD59" s="205">
        <f>ROUND(+SUMIF(BdV_2022!$L:$L,$A59&amp;AD$3,BdV_2022!$E:$E),2)+'SP ATT_Rip'!AD59</f>
        <v>0</v>
      </c>
      <c r="AE59" s="86">
        <f>+SUM(AC59:AD59)</f>
        <v>0</v>
      </c>
      <c r="AG59" s="205">
        <f>ROUND(+SUMIF(BdV_2022!$L:$L,$A59&amp;AG$3,BdV_2022!$E:$E),2)+'SP ATT_Rip'!AG59</f>
        <v>0</v>
      </c>
      <c r="AH59" s="205">
        <f>ROUND(+SUMIF(BdV_2022!$L:$L,$A59&amp;AH$3,BdV_2022!$E:$E),2)+'SP ATT_Rip'!AH59</f>
        <v>0</v>
      </c>
      <c r="AI59" s="86">
        <f>+SUM(AG59:AH59)</f>
        <v>0</v>
      </c>
      <c r="AK59" s="205">
        <f>ROUND(+SUMIF(BdV_2022!$L:$L,$A59&amp;AK$3,BdV_2022!$E:$E),2)+'SP ATT_Rip'!AK59</f>
        <v>0</v>
      </c>
      <c r="AL59" s="205">
        <f>ROUND(+SUMIF(BdV_2022!$L:$L,$A59&amp;AL$3,BdV_2022!$E:$E),2)+'SP ATT_Rip'!AL59</f>
        <v>0</v>
      </c>
      <c r="AM59" s="86">
        <f>+SUM(AK59:AL59)</f>
        <v>0</v>
      </c>
      <c r="AO59" s="205">
        <f>ROUND(+SUMIF(BdV_2022!$L:$L,$A59&amp;AO$3,BdV_2022!$E:$E),2)+'SP ATT_Rip'!AO59</f>
        <v>0</v>
      </c>
      <c r="AP59" s="205">
        <f>ROUND(+SUMIF(BdV_2022!$L:$L,$A59&amp;AP$3,BdV_2022!$E:$E),2)+'SP ATT_Rip'!AP59</f>
        <v>0</v>
      </c>
      <c r="AQ59" s="86">
        <f>+SUM(AO59:AP59)</f>
        <v>0</v>
      </c>
      <c r="AS59" s="205">
        <f>ROUND(+SUMIF(BdV_2022!$L:$L,$A59&amp;AS$3,BdV_2022!$E:$E),2)+'SP ATT_Rip'!AS59</f>
        <v>0</v>
      </c>
      <c r="AT59" s="205">
        <f>ROUND(+SUMIF(BdV_2022!$L:$L,$A59&amp;AT$3,BdV_2022!$E:$E),2)+'SP ATT_Rip'!AT59</f>
        <v>0</v>
      </c>
      <c r="AU59" s="86">
        <f>+SUM(AS59:AT59)</f>
        <v>0</v>
      </c>
      <c r="AW59" s="205">
        <f>ROUND(+SUMIF(BdV_2022!$L:$L,$A59&amp;AW$3,BdV_2022!$E:$E),2)+'SP ATT_Rip'!AW59</f>
        <v>0</v>
      </c>
      <c r="AX59" s="205">
        <f>ROUND(+SUMIF(BdV_2022!$L:$L,$A59&amp;AX$3,BdV_2022!$E:$E),2)+'SP ATT_Rip'!AX59</f>
        <v>0</v>
      </c>
      <c r="AY59" s="86">
        <f>+SUM(AW59:AX59)</f>
        <v>0</v>
      </c>
      <c r="BA59" s="205">
        <f>ROUND(+SUMIF(BdV_2022!$L:$L,$A59&amp;BA$3,BdV_2022!$E:$E),2)+'SP ATT_Rip'!BA59</f>
        <v>0</v>
      </c>
      <c r="BB59" s="205">
        <f>ROUND(+SUMIF(BdV_2022!$L:$L,$A59&amp;BB$3,BdV_2022!$E:$E),2)+'SP ATT_Rip'!BB59</f>
        <v>0</v>
      </c>
      <c r="BC59" s="86">
        <f>+SUM(BA59:BB59)</f>
        <v>0</v>
      </c>
      <c r="BE59" s="205">
        <f>ROUND(+SUMIF(BdV_2022!$L:$L,$A59&amp;BE$3,BdV_2022!$E:$E),2)+'SP ATT_Rip'!BE59</f>
        <v>0</v>
      </c>
      <c r="BF59" s="205">
        <f>ROUND(+SUMIF(BdV_2022!$L:$L,$A59&amp;BF$3,BdV_2022!$E:$E),2)+'SP ATT_Rip'!BF59</f>
        <v>0</v>
      </c>
      <c r="BG59" s="86">
        <f>+SUM(BE59:BF59)</f>
        <v>0</v>
      </c>
      <c r="BI59" s="205">
        <f>ROUND(+SUMIF(BdV_2022!$L:$L,$A59&amp;BI$3,BdV_2022!$E:$E),2)+'SP ATT_Rip'!BI59</f>
        <v>0</v>
      </c>
      <c r="BJ59" s="205">
        <f>ROUND(+SUMIF(BdV_2022!$L:$L,$A59&amp;BJ$3,BdV_2022!$E:$E),2)+'SP ATT_Rip'!BJ59</f>
        <v>0</v>
      </c>
      <c r="BK59" s="86">
        <f>+SUM(BI59:BJ59)</f>
        <v>0</v>
      </c>
    </row>
    <row r="60" spans="1:63" x14ac:dyDescent="0.2">
      <c r="A60" s="41" t="s">
        <v>150</v>
      </c>
      <c r="B60" s="53" t="s">
        <v>16</v>
      </c>
      <c r="C60" s="38" t="s">
        <v>93</v>
      </c>
      <c r="E60" s="83">
        <f>+SUM(E61:E67)</f>
        <v>0</v>
      </c>
      <c r="F60" s="83">
        <f>+SUM(F61:F67)</f>
        <v>0</v>
      </c>
      <c r="G60" s="86">
        <f>+SUM(G61:G67)</f>
        <v>0</v>
      </c>
      <c r="I60" s="83">
        <f>+SUM(I61:I67)</f>
        <v>0</v>
      </c>
      <c r="J60" s="83">
        <f>+SUM(J61:J67)</f>
        <v>0</v>
      </c>
      <c r="K60" s="86">
        <f>+SUM(K61:K67)</f>
        <v>0</v>
      </c>
      <c r="M60" s="83">
        <f>+SUM(M61:M67)</f>
        <v>0</v>
      </c>
      <c r="N60" s="83">
        <f>+SUM(N61:N67)</f>
        <v>0</v>
      </c>
      <c r="O60" s="86">
        <f>+SUM(O61:O67)</f>
        <v>0</v>
      </c>
      <c r="Q60" s="83">
        <f>+SUM(Q61:Q67)</f>
        <v>0</v>
      </c>
      <c r="R60" s="83">
        <f>+SUM(R61:R67)</f>
        <v>0</v>
      </c>
      <c r="S60" s="86">
        <f>+SUM(S61:S67)</f>
        <v>0</v>
      </c>
      <c r="U60" s="83">
        <f>+SUM(U61:U67)</f>
        <v>0</v>
      </c>
      <c r="V60" s="83">
        <f>+SUM(V61:V67)</f>
        <v>0</v>
      </c>
      <c r="W60" s="86">
        <f>+SUM(W61:W67)</f>
        <v>0</v>
      </c>
      <c r="Y60" s="83">
        <f>+SUM(Y61:Y67)</f>
        <v>0</v>
      </c>
      <c r="Z60" s="83">
        <f>+SUM(Z61:Z67)</f>
        <v>0</v>
      </c>
      <c r="AA60" s="86">
        <f>+SUM(AA61:AA67)</f>
        <v>0</v>
      </c>
      <c r="AC60" s="83">
        <f>+SUM(AC61:AC67)</f>
        <v>0</v>
      </c>
      <c r="AD60" s="83">
        <f>+SUM(AD61:AD67)</f>
        <v>0</v>
      </c>
      <c r="AE60" s="86">
        <f>+SUM(AE61:AE67)</f>
        <v>0</v>
      </c>
      <c r="AG60" s="83">
        <f>+SUM(AG61:AG67)</f>
        <v>0</v>
      </c>
      <c r="AH60" s="83">
        <f>+SUM(AH61:AH67)</f>
        <v>0</v>
      </c>
      <c r="AI60" s="86">
        <f>+SUM(AI61:AI67)</f>
        <v>0</v>
      </c>
      <c r="AK60" s="83">
        <f>+SUM(AK61:AK67)</f>
        <v>0</v>
      </c>
      <c r="AL60" s="83">
        <f>+SUM(AL61:AL67)</f>
        <v>0</v>
      </c>
      <c r="AM60" s="86">
        <f>+SUM(AM61:AM67)</f>
        <v>0</v>
      </c>
      <c r="AO60" s="83">
        <f>+SUM(AO61:AO67)</f>
        <v>0</v>
      </c>
      <c r="AP60" s="83">
        <f>+SUM(AP61:AP67)</f>
        <v>0</v>
      </c>
      <c r="AQ60" s="86">
        <f>+SUM(AQ61:AQ67)</f>
        <v>0</v>
      </c>
      <c r="AS60" s="83">
        <f>+SUM(AS61:AS67)</f>
        <v>0</v>
      </c>
      <c r="AT60" s="83">
        <f>+SUM(AT61:AT67)</f>
        <v>0</v>
      </c>
      <c r="AU60" s="86">
        <f>+SUM(AU61:AU67)</f>
        <v>0</v>
      </c>
      <c r="AW60" s="83">
        <f>+SUM(AW61:AW67)</f>
        <v>0</v>
      </c>
      <c r="AX60" s="83">
        <f>+SUM(AX61:AX67)</f>
        <v>0</v>
      </c>
      <c r="AY60" s="86">
        <f>+SUM(AY61:AY67)</f>
        <v>0</v>
      </c>
      <c r="BA60" s="83">
        <f>+SUM(BA61:BA67)</f>
        <v>0</v>
      </c>
      <c r="BB60" s="83">
        <f>+SUM(BB61:BB67)</f>
        <v>0</v>
      </c>
      <c r="BC60" s="86">
        <f>+SUM(BC61:BC67)</f>
        <v>0</v>
      </c>
      <c r="BE60" s="83">
        <f>+SUM(BE61:BE67)</f>
        <v>0</v>
      </c>
      <c r="BF60" s="83">
        <f>+SUM(BF61:BF67)</f>
        <v>0</v>
      </c>
      <c r="BG60" s="86">
        <f>+SUM(BG61:BG67)</f>
        <v>0</v>
      </c>
      <c r="BI60" s="83">
        <f>+SUM(BI61:BI67)</f>
        <v>0</v>
      </c>
      <c r="BJ60" s="83">
        <f>+SUM(BJ61:BJ67)</f>
        <v>0</v>
      </c>
      <c r="BK60" s="86">
        <f>+SUM(BK61:BK67)</f>
        <v>0</v>
      </c>
    </row>
    <row r="61" spans="1:63" x14ac:dyDescent="0.2">
      <c r="A61" s="41" t="s">
        <v>151</v>
      </c>
      <c r="B61" s="42" t="s">
        <v>8</v>
      </c>
      <c r="C61" s="38" t="s">
        <v>107</v>
      </c>
      <c r="E61" s="91"/>
      <c r="F61" s="91"/>
      <c r="G61" s="90"/>
      <c r="I61" s="91"/>
      <c r="J61" s="91"/>
      <c r="K61" s="90"/>
      <c r="M61" s="91"/>
      <c r="N61" s="91"/>
      <c r="O61" s="90"/>
      <c r="Q61" s="91"/>
      <c r="R61" s="91"/>
      <c r="S61" s="90"/>
      <c r="U61" s="91"/>
      <c r="V61" s="91"/>
      <c r="W61" s="90"/>
      <c r="Y61" s="91"/>
      <c r="Z61" s="91"/>
      <c r="AA61" s="90"/>
      <c r="AC61" s="91"/>
      <c r="AD61" s="91"/>
      <c r="AE61" s="90"/>
      <c r="AG61" s="91"/>
      <c r="AH61" s="91"/>
      <c r="AI61" s="90"/>
      <c r="AK61" s="91"/>
      <c r="AL61" s="91"/>
      <c r="AM61" s="90"/>
      <c r="AO61" s="91"/>
      <c r="AP61" s="91"/>
      <c r="AQ61" s="90"/>
      <c r="AS61" s="91"/>
      <c r="AT61" s="91"/>
      <c r="AU61" s="90"/>
      <c r="AW61" s="91"/>
      <c r="AX61" s="91"/>
      <c r="AY61" s="90"/>
      <c r="BA61" s="91"/>
      <c r="BB61" s="91"/>
      <c r="BC61" s="90"/>
      <c r="BE61" s="91"/>
      <c r="BF61" s="91"/>
      <c r="BG61" s="90"/>
      <c r="BI61" s="91"/>
      <c r="BJ61" s="91"/>
      <c r="BK61" s="90"/>
    </row>
    <row r="62" spans="1:63" x14ac:dyDescent="0.2">
      <c r="A62" s="41" t="s">
        <v>152</v>
      </c>
      <c r="B62" s="42" t="s">
        <v>9</v>
      </c>
      <c r="C62" s="38" t="s">
        <v>65</v>
      </c>
      <c r="E62" s="91"/>
      <c r="F62" s="91"/>
      <c r="G62" s="90"/>
      <c r="I62" s="91"/>
      <c r="J62" s="91"/>
      <c r="K62" s="90"/>
      <c r="M62" s="91"/>
      <c r="N62" s="91"/>
      <c r="O62" s="90"/>
      <c r="Q62" s="91"/>
      <c r="R62" s="91"/>
      <c r="S62" s="90"/>
      <c r="U62" s="91"/>
      <c r="V62" s="91"/>
      <c r="W62" s="90"/>
      <c r="Y62" s="91"/>
      <c r="Z62" s="91"/>
      <c r="AA62" s="90"/>
      <c r="AC62" s="91"/>
      <c r="AD62" s="91"/>
      <c r="AE62" s="90"/>
      <c r="AG62" s="91"/>
      <c r="AH62" s="91"/>
      <c r="AI62" s="90"/>
      <c r="AK62" s="91"/>
      <c r="AL62" s="91"/>
      <c r="AM62" s="90"/>
      <c r="AO62" s="91"/>
      <c r="AP62" s="91"/>
      <c r="AQ62" s="90"/>
      <c r="AS62" s="91"/>
      <c r="AT62" s="91"/>
      <c r="AU62" s="90"/>
      <c r="AW62" s="91"/>
      <c r="AX62" s="91"/>
      <c r="AY62" s="90"/>
      <c r="BA62" s="91"/>
      <c r="BB62" s="91"/>
      <c r="BC62" s="90"/>
      <c r="BE62" s="91"/>
      <c r="BF62" s="91"/>
      <c r="BG62" s="90"/>
      <c r="BI62" s="91"/>
      <c r="BJ62" s="91"/>
      <c r="BK62" s="90"/>
    </row>
    <row r="63" spans="1:63" x14ac:dyDescent="0.2">
      <c r="A63" s="41" t="s">
        <v>153</v>
      </c>
      <c r="B63" s="42" t="s">
        <v>10</v>
      </c>
      <c r="C63" s="38" t="s">
        <v>66</v>
      </c>
      <c r="E63" s="91"/>
      <c r="F63" s="91"/>
      <c r="G63" s="90"/>
      <c r="I63" s="91"/>
      <c r="J63" s="91"/>
      <c r="K63" s="90"/>
      <c r="M63" s="91"/>
      <c r="N63" s="91"/>
      <c r="O63" s="90"/>
      <c r="Q63" s="91"/>
      <c r="R63" s="91"/>
      <c r="S63" s="90"/>
      <c r="U63" s="91"/>
      <c r="V63" s="91"/>
      <c r="W63" s="90"/>
      <c r="Y63" s="91"/>
      <c r="Z63" s="91"/>
      <c r="AA63" s="90"/>
      <c r="AC63" s="91"/>
      <c r="AD63" s="91"/>
      <c r="AE63" s="90"/>
      <c r="AG63" s="91"/>
      <c r="AH63" s="91"/>
      <c r="AI63" s="90"/>
      <c r="AK63" s="91"/>
      <c r="AL63" s="91"/>
      <c r="AM63" s="90"/>
      <c r="AO63" s="91"/>
      <c r="AP63" s="91"/>
      <c r="AQ63" s="90"/>
      <c r="AS63" s="91"/>
      <c r="AT63" s="91"/>
      <c r="AU63" s="90"/>
      <c r="AW63" s="91"/>
      <c r="AX63" s="91"/>
      <c r="AY63" s="90"/>
      <c r="BA63" s="91"/>
      <c r="BB63" s="91"/>
      <c r="BC63" s="90"/>
      <c r="BE63" s="91"/>
      <c r="BF63" s="91"/>
      <c r="BG63" s="90"/>
      <c r="BI63" s="91"/>
      <c r="BJ63" s="91"/>
      <c r="BK63" s="90"/>
    </row>
    <row r="64" spans="1:63" ht="21" x14ac:dyDescent="0.2">
      <c r="A64" s="41" t="s">
        <v>256</v>
      </c>
      <c r="B64" s="42" t="s">
        <v>258</v>
      </c>
      <c r="C64" s="38" t="s">
        <v>257</v>
      </c>
      <c r="E64" s="91"/>
      <c r="F64" s="91"/>
      <c r="G64" s="90"/>
      <c r="I64" s="91"/>
      <c r="J64" s="91"/>
      <c r="K64" s="90"/>
      <c r="M64" s="91"/>
      <c r="N64" s="91"/>
      <c r="O64" s="90"/>
      <c r="Q64" s="91"/>
      <c r="R64" s="91"/>
      <c r="S64" s="90"/>
      <c r="U64" s="91"/>
      <c r="V64" s="91"/>
      <c r="W64" s="90"/>
      <c r="Y64" s="91"/>
      <c r="Z64" s="91"/>
      <c r="AA64" s="90"/>
      <c r="AC64" s="91"/>
      <c r="AD64" s="91"/>
      <c r="AE64" s="90"/>
      <c r="AG64" s="91"/>
      <c r="AH64" s="91"/>
      <c r="AI64" s="90"/>
      <c r="AK64" s="91"/>
      <c r="AL64" s="91"/>
      <c r="AM64" s="90"/>
      <c r="AO64" s="91"/>
      <c r="AP64" s="91"/>
      <c r="AQ64" s="90"/>
      <c r="AS64" s="91"/>
      <c r="AT64" s="91"/>
      <c r="AU64" s="90"/>
      <c r="AW64" s="91"/>
      <c r="AX64" s="91"/>
      <c r="AY64" s="90"/>
      <c r="BA64" s="91"/>
      <c r="BB64" s="91"/>
      <c r="BC64" s="90"/>
      <c r="BE64" s="91"/>
      <c r="BF64" s="91"/>
      <c r="BG64" s="90"/>
      <c r="BI64" s="91"/>
      <c r="BJ64" s="91"/>
      <c r="BK64" s="90"/>
    </row>
    <row r="65" spans="1:63" x14ac:dyDescent="0.2">
      <c r="A65" s="41" t="s">
        <v>154</v>
      </c>
      <c r="B65" s="42" t="s">
        <v>11</v>
      </c>
      <c r="C65" s="38" t="s">
        <v>67</v>
      </c>
      <c r="E65" s="91"/>
      <c r="F65" s="91"/>
      <c r="G65" s="90"/>
      <c r="I65" s="91"/>
      <c r="J65" s="91"/>
      <c r="K65" s="90"/>
      <c r="M65" s="91"/>
      <c r="N65" s="91"/>
      <c r="O65" s="90"/>
      <c r="Q65" s="91"/>
      <c r="R65" s="91"/>
      <c r="S65" s="90"/>
      <c r="U65" s="91"/>
      <c r="V65" s="91"/>
      <c r="W65" s="90"/>
      <c r="Y65" s="91"/>
      <c r="Z65" s="91"/>
      <c r="AA65" s="90"/>
      <c r="AC65" s="91"/>
      <c r="AD65" s="91"/>
      <c r="AE65" s="90"/>
      <c r="AG65" s="91"/>
      <c r="AH65" s="91"/>
      <c r="AI65" s="90"/>
      <c r="AK65" s="91"/>
      <c r="AL65" s="91"/>
      <c r="AM65" s="90"/>
      <c r="AO65" s="91"/>
      <c r="AP65" s="91"/>
      <c r="AQ65" s="90"/>
      <c r="AS65" s="91"/>
      <c r="AT65" s="91"/>
      <c r="AU65" s="90"/>
      <c r="AW65" s="91"/>
      <c r="AX65" s="91"/>
      <c r="AY65" s="90"/>
      <c r="BA65" s="91"/>
      <c r="BB65" s="91"/>
      <c r="BC65" s="90"/>
      <c r="BE65" s="91"/>
      <c r="BF65" s="91"/>
      <c r="BG65" s="90"/>
      <c r="BI65" s="91"/>
      <c r="BJ65" s="91"/>
      <c r="BK65" s="90"/>
    </row>
    <row r="66" spans="1:63" x14ac:dyDescent="0.2">
      <c r="A66" s="41" t="s">
        <v>155</v>
      </c>
      <c r="B66" s="42" t="s">
        <v>12</v>
      </c>
      <c r="C66" s="38" t="s">
        <v>249</v>
      </c>
      <c r="E66" s="91"/>
      <c r="F66" s="91"/>
      <c r="G66" s="90"/>
      <c r="I66" s="91"/>
      <c r="J66" s="91"/>
      <c r="K66" s="90"/>
      <c r="M66" s="91"/>
      <c r="N66" s="91"/>
      <c r="O66" s="90"/>
      <c r="Q66" s="91"/>
      <c r="R66" s="91"/>
      <c r="S66" s="90"/>
      <c r="U66" s="91"/>
      <c r="V66" s="91"/>
      <c r="W66" s="90"/>
      <c r="Y66" s="91"/>
      <c r="Z66" s="91"/>
      <c r="AA66" s="90"/>
      <c r="AC66" s="91"/>
      <c r="AD66" s="91"/>
      <c r="AE66" s="90"/>
      <c r="AG66" s="91"/>
      <c r="AH66" s="91"/>
      <c r="AI66" s="90"/>
      <c r="AK66" s="91"/>
      <c r="AL66" s="91"/>
      <c r="AM66" s="90"/>
      <c r="AO66" s="91"/>
      <c r="AP66" s="91"/>
      <c r="AQ66" s="90"/>
      <c r="AS66" s="91"/>
      <c r="AT66" s="91"/>
      <c r="AU66" s="90"/>
      <c r="AW66" s="91"/>
      <c r="AX66" s="91"/>
      <c r="AY66" s="90"/>
      <c r="BA66" s="91"/>
      <c r="BB66" s="91"/>
      <c r="BC66" s="90"/>
      <c r="BE66" s="91"/>
      <c r="BF66" s="91"/>
      <c r="BG66" s="90"/>
      <c r="BI66" s="91"/>
      <c r="BJ66" s="91"/>
      <c r="BK66" s="90"/>
    </row>
    <row r="67" spans="1:63" x14ac:dyDescent="0.2">
      <c r="A67" s="41" t="s">
        <v>156</v>
      </c>
      <c r="B67" s="42" t="s">
        <v>13</v>
      </c>
      <c r="C67" s="38" t="s">
        <v>52</v>
      </c>
      <c r="E67" s="91"/>
      <c r="F67" s="91"/>
      <c r="G67" s="90"/>
      <c r="I67" s="91"/>
      <c r="J67" s="91"/>
      <c r="K67" s="90"/>
      <c r="M67" s="91"/>
      <c r="N67" s="91"/>
      <c r="O67" s="90"/>
      <c r="Q67" s="91"/>
      <c r="R67" s="91"/>
      <c r="S67" s="90"/>
      <c r="U67" s="91"/>
      <c r="V67" s="91"/>
      <c r="W67" s="90"/>
      <c r="Y67" s="91"/>
      <c r="Z67" s="91"/>
      <c r="AA67" s="90"/>
      <c r="AC67" s="91"/>
      <c r="AD67" s="91"/>
      <c r="AE67" s="90"/>
      <c r="AG67" s="91"/>
      <c r="AH67" s="91"/>
      <c r="AI67" s="90"/>
      <c r="AK67" s="91"/>
      <c r="AL67" s="91"/>
      <c r="AM67" s="90"/>
      <c r="AO67" s="91"/>
      <c r="AP67" s="91"/>
      <c r="AQ67" s="90"/>
      <c r="AS67" s="91"/>
      <c r="AT67" s="91"/>
      <c r="AU67" s="90"/>
      <c r="AW67" s="91"/>
      <c r="AX67" s="91"/>
      <c r="AY67" s="90"/>
      <c r="BA67" s="91"/>
      <c r="BB67" s="91"/>
      <c r="BC67" s="90"/>
      <c r="BE67" s="91"/>
      <c r="BF67" s="91"/>
      <c r="BG67" s="90"/>
      <c r="BI67" s="91"/>
      <c r="BJ67" s="91"/>
      <c r="BK67" s="90"/>
    </row>
    <row r="68" spans="1:63" x14ac:dyDescent="0.2">
      <c r="A68" s="41" t="s">
        <v>157</v>
      </c>
      <c r="B68" s="53" t="s">
        <v>24</v>
      </c>
      <c r="C68" s="38" t="s">
        <v>94</v>
      </c>
      <c r="E68" s="83">
        <f>+SUM(E69:E71)</f>
        <v>0</v>
      </c>
      <c r="F68" s="83">
        <f>+SUM(F69:F71)</f>
        <v>0</v>
      </c>
      <c r="G68" s="86">
        <f>+SUM(G69:G71)</f>
        <v>0</v>
      </c>
      <c r="I68" s="83">
        <f>+SUM(I69:I71)</f>
        <v>0</v>
      </c>
      <c r="J68" s="83">
        <f>+SUM(J69:J71)</f>
        <v>0</v>
      </c>
      <c r="K68" s="86">
        <f>+SUM(K69:K71)</f>
        <v>0</v>
      </c>
      <c r="M68" s="83">
        <f>+SUM(M69:M71)</f>
        <v>0</v>
      </c>
      <c r="N68" s="83">
        <f>+SUM(N69:N71)</f>
        <v>0</v>
      </c>
      <c r="O68" s="86">
        <f>+SUM(O69:O71)</f>
        <v>0</v>
      </c>
      <c r="Q68" s="83">
        <f>+SUM(Q69:Q71)</f>
        <v>0</v>
      </c>
      <c r="R68" s="83">
        <f>+SUM(R69:R71)</f>
        <v>0</v>
      </c>
      <c r="S68" s="86">
        <f>+SUM(S69:S71)</f>
        <v>0</v>
      </c>
      <c r="U68" s="83">
        <f>+SUM(U69:U71)</f>
        <v>0</v>
      </c>
      <c r="V68" s="83">
        <f>+SUM(V69:V71)</f>
        <v>0</v>
      </c>
      <c r="W68" s="86">
        <f>+SUM(W69:W71)</f>
        <v>0</v>
      </c>
      <c r="Y68" s="83">
        <f>+SUM(Y69:Y71)</f>
        <v>0</v>
      </c>
      <c r="Z68" s="83">
        <f>+SUM(Z69:Z71)</f>
        <v>0</v>
      </c>
      <c r="AA68" s="86">
        <f>+SUM(AA69:AA71)</f>
        <v>0</v>
      </c>
      <c r="AC68" s="83">
        <f>+SUM(AC69:AC71)</f>
        <v>0</v>
      </c>
      <c r="AD68" s="83">
        <f>+SUM(AD69:AD71)</f>
        <v>0</v>
      </c>
      <c r="AE68" s="86">
        <f>+SUM(AE69:AE71)</f>
        <v>0</v>
      </c>
      <c r="AG68" s="83">
        <f>+SUM(AG69:AG71)</f>
        <v>0</v>
      </c>
      <c r="AH68" s="83">
        <f>+SUM(AH69:AH71)</f>
        <v>0</v>
      </c>
      <c r="AI68" s="86">
        <f>+SUM(AI69:AI71)</f>
        <v>0</v>
      </c>
      <c r="AK68" s="83">
        <f>+SUM(AK69:AK71)</f>
        <v>0</v>
      </c>
      <c r="AL68" s="83">
        <f>+SUM(AL69:AL71)</f>
        <v>0</v>
      </c>
      <c r="AM68" s="86">
        <f>+SUM(AM69:AM71)</f>
        <v>0</v>
      </c>
      <c r="AO68" s="83">
        <f>+SUM(AO69:AO71)</f>
        <v>0</v>
      </c>
      <c r="AP68" s="83">
        <f>+SUM(AP69:AP71)</f>
        <v>0</v>
      </c>
      <c r="AQ68" s="86">
        <f>+SUM(AQ69:AQ71)</f>
        <v>0</v>
      </c>
      <c r="AS68" s="83">
        <f>+SUM(AS69:AS71)</f>
        <v>0</v>
      </c>
      <c r="AT68" s="83">
        <f>+SUM(AT69:AT71)</f>
        <v>0</v>
      </c>
      <c r="AU68" s="86">
        <f>+SUM(AU69:AU71)</f>
        <v>0</v>
      </c>
      <c r="AW68" s="83">
        <f>+SUM(AW69:AW71)</f>
        <v>0</v>
      </c>
      <c r="AX68" s="83">
        <f>+SUM(AX69:AX71)</f>
        <v>0</v>
      </c>
      <c r="AY68" s="86">
        <f>+SUM(AY69:AY71)</f>
        <v>0</v>
      </c>
      <c r="BA68" s="83">
        <f>+SUM(BA69:BA71)</f>
        <v>0</v>
      </c>
      <c r="BB68" s="83">
        <f>+SUM(BB69:BB71)</f>
        <v>0</v>
      </c>
      <c r="BC68" s="86">
        <f>+SUM(BC69:BC71)</f>
        <v>0</v>
      </c>
      <c r="BE68" s="83">
        <f>+SUM(BE69:BE71)</f>
        <v>0</v>
      </c>
      <c r="BF68" s="83">
        <f>+SUM(BF69:BF71)</f>
        <v>0</v>
      </c>
      <c r="BG68" s="86">
        <f>+SUM(BG69:BG71)</f>
        <v>0</v>
      </c>
      <c r="BI68" s="83">
        <f>+SUM(BI69:BI71)</f>
        <v>0</v>
      </c>
      <c r="BJ68" s="83">
        <f>+SUM(BJ69:BJ71)</f>
        <v>0</v>
      </c>
      <c r="BK68" s="86">
        <f>+SUM(BK69:BK71)</f>
        <v>0</v>
      </c>
    </row>
    <row r="69" spans="1:63" x14ac:dyDescent="0.2">
      <c r="A69" s="41" t="s">
        <v>158</v>
      </c>
      <c r="B69" s="42" t="s">
        <v>8</v>
      </c>
      <c r="C69" s="38" t="s">
        <v>68</v>
      </c>
      <c r="E69" s="91"/>
      <c r="F69" s="91"/>
      <c r="G69" s="90"/>
      <c r="I69" s="91"/>
      <c r="J69" s="91"/>
      <c r="K69" s="90"/>
      <c r="M69" s="91"/>
      <c r="N69" s="91"/>
      <c r="O69" s="90"/>
      <c r="Q69" s="91"/>
      <c r="R69" s="91"/>
      <c r="S69" s="90"/>
      <c r="U69" s="91"/>
      <c r="V69" s="91"/>
      <c r="W69" s="90"/>
      <c r="Y69" s="91"/>
      <c r="Z69" s="91"/>
      <c r="AA69" s="90"/>
      <c r="AC69" s="91"/>
      <c r="AD69" s="91"/>
      <c r="AE69" s="90"/>
      <c r="AG69" s="91"/>
      <c r="AH69" s="91"/>
      <c r="AI69" s="90"/>
      <c r="AK69" s="91"/>
      <c r="AL69" s="91"/>
      <c r="AM69" s="90"/>
      <c r="AO69" s="91"/>
      <c r="AP69" s="91"/>
      <c r="AQ69" s="90"/>
      <c r="AS69" s="91"/>
      <c r="AT69" s="91"/>
      <c r="AU69" s="90"/>
      <c r="AW69" s="91"/>
      <c r="AX69" s="91"/>
      <c r="AY69" s="90"/>
      <c r="BA69" s="91"/>
      <c r="BB69" s="91"/>
      <c r="BC69" s="90"/>
      <c r="BE69" s="91"/>
      <c r="BF69" s="91"/>
      <c r="BG69" s="90"/>
      <c r="BI69" s="91"/>
      <c r="BJ69" s="91"/>
      <c r="BK69" s="90"/>
    </row>
    <row r="70" spans="1:63" x14ac:dyDescent="0.2">
      <c r="A70" s="41" t="s">
        <v>159</v>
      </c>
      <c r="B70" s="42" t="s">
        <v>9</v>
      </c>
      <c r="C70" s="38" t="s">
        <v>69</v>
      </c>
      <c r="E70" s="91"/>
      <c r="F70" s="91"/>
      <c r="G70" s="90"/>
      <c r="I70" s="91"/>
      <c r="J70" s="91"/>
      <c r="K70" s="90"/>
      <c r="M70" s="91"/>
      <c r="N70" s="91"/>
      <c r="O70" s="90"/>
      <c r="Q70" s="91"/>
      <c r="R70" s="91"/>
      <c r="S70" s="90"/>
      <c r="U70" s="91"/>
      <c r="V70" s="91"/>
      <c r="W70" s="90"/>
      <c r="Y70" s="91"/>
      <c r="Z70" s="91"/>
      <c r="AA70" s="90"/>
      <c r="AC70" s="91"/>
      <c r="AD70" s="91"/>
      <c r="AE70" s="90"/>
      <c r="AG70" s="91"/>
      <c r="AH70" s="91"/>
      <c r="AI70" s="90"/>
      <c r="AK70" s="91"/>
      <c r="AL70" s="91"/>
      <c r="AM70" s="90"/>
      <c r="AO70" s="91"/>
      <c r="AP70" s="91"/>
      <c r="AQ70" s="90"/>
      <c r="AS70" s="91"/>
      <c r="AT70" s="91"/>
      <c r="AU70" s="90"/>
      <c r="AW70" s="91"/>
      <c r="AX70" s="91"/>
      <c r="AY70" s="90"/>
      <c r="BA70" s="91"/>
      <c r="BB70" s="91"/>
      <c r="BC70" s="90"/>
      <c r="BE70" s="91"/>
      <c r="BF70" s="91"/>
      <c r="BG70" s="90"/>
      <c r="BI70" s="91"/>
      <c r="BJ70" s="91"/>
      <c r="BK70" s="90"/>
    </row>
    <row r="71" spans="1:63" x14ac:dyDescent="0.2">
      <c r="A71" s="41" t="s">
        <v>160</v>
      </c>
      <c r="B71" s="42" t="s">
        <v>10</v>
      </c>
      <c r="C71" s="38" t="s">
        <v>70</v>
      </c>
      <c r="E71" s="91"/>
      <c r="F71" s="91"/>
      <c r="G71" s="90"/>
      <c r="I71" s="91"/>
      <c r="J71" s="91"/>
      <c r="K71" s="90"/>
      <c r="M71" s="91"/>
      <c r="N71" s="91"/>
      <c r="O71" s="90"/>
      <c r="Q71" s="91"/>
      <c r="R71" s="91"/>
      <c r="S71" s="90"/>
      <c r="U71" s="91"/>
      <c r="V71" s="91"/>
      <c r="W71" s="90"/>
      <c r="Y71" s="91"/>
      <c r="Z71" s="91"/>
      <c r="AA71" s="90"/>
      <c r="AC71" s="91"/>
      <c r="AD71" s="91"/>
      <c r="AE71" s="90"/>
      <c r="AG71" s="91"/>
      <c r="AH71" s="91"/>
      <c r="AI71" s="90"/>
      <c r="AK71" s="91"/>
      <c r="AL71" s="91"/>
      <c r="AM71" s="90"/>
      <c r="AO71" s="91"/>
      <c r="AP71" s="91"/>
      <c r="AQ71" s="90"/>
      <c r="AS71" s="91"/>
      <c r="AT71" s="91"/>
      <c r="AU71" s="90"/>
      <c r="AW71" s="91"/>
      <c r="AX71" s="91"/>
      <c r="AY71" s="90"/>
      <c r="BA71" s="91"/>
      <c r="BB71" s="91"/>
      <c r="BC71" s="90"/>
      <c r="BE71" s="91"/>
      <c r="BF71" s="91"/>
      <c r="BG71" s="90"/>
      <c r="BI71" s="91"/>
      <c r="BJ71" s="91"/>
      <c r="BK71" s="90"/>
    </row>
    <row r="72" spans="1:63" x14ac:dyDescent="0.2">
      <c r="A72" s="41" t="s">
        <v>388</v>
      </c>
      <c r="B72" s="53" t="s">
        <v>31</v>
      </c>
      <c r="C72" s="54" t="s">
        <v>259</v>
      </c>
      <c r="E72" s="83">
        <f>+E73</f>
        <v>0</v>
      </c>
      <c r="F72" s="83">
        <f>+F73</f>
        <v>84945.08</v>
      </c>
      <c r="G72" s="86">
        <f>+G73</f>
        <v>84945.08</v>
      </c>
      <c r="I72" s="83">
        <f>+I73</f>
        <v>0</v>
      </c>
      <c r="J72" s="83">
        <f>+J73</f>
        <v>0</v>
      </c>
      <c r="K72" s="86">
        <f>+K73</f>
        <v>0</v>
      </c>
      <c r="M72" s="83">
        <f>+M73</f>
        <v>0</v>
      </c>
      <c r="N72" s="83">
        <f>+N73</f>
        <v>36565.269999999997</v>
      </c>
      <c r="O72" s="86">
        <f>+O73</f>
        <v>36565.269999999997</v>
      </c>
      <c r="Q72" s="83">
        <f>+Q73</f>
        <v>0</v>
      </c>
      <c r="R72" s="83">
        <f>+R73</f>
        <v>59676.54</v>
      </c>
      <c r="S72" s="86">
        <f>+S73</f>
        <v>59676.54</v>
      </c>
      <c r="U72" s="83">
        <f>+U73</f>
        <v>0</v>
      </c>
      <c r="V72" s="83">
        <f>+V73</f>
        <v>0</v>
      </c>
      <c r="W72" s="86">
        <f>+W73</f>
        <v>0</v>
      </c>
      <c r="Y72" s="83">
        <f>+Y73</f>
        <v>0</v>
      </c>
      <c r="Z72" s="83">
        <f>+Z73</f>
        <v>0</v>
      </c>
      <c r="AA72" s="86">
        <f>+AA73</f>
        <v>0</v>
      </c>
      <c r="AC72" s="83">
        <f>+AC73</f>
        <v>0</v>
      </c>
      <c r="AD72" s="83">
        <f>+AD73</f>
        <v>0</v>
      </c>
      <c r="AE72" s="86">
        <f>+AE73</f>
        <v>0</v>
      </c>
      <c r="AG72" s="83">
        <f>+AG73</f>
        <v>0</v>
      </c>
      <c r="AH72" s="83">
        <f>+AH73</f>
        <v>0</v>
      </c>
      <c r="AI72" s="86">
        <f>+AI73</f>
        <v>0</v>
      </c>
      <c r="AK72" s="83">
        <f>+AK73</f>
        <v>0</v>
      </c>
      <c r="AL72" s="83">
        <f>+AL73</f>
        <v>0</v>
      </c>
      <c r="AM72" s="86">
        <f>+AM73</f>
        <v>0</v>
      </c>
      <c r="AO72" s="83">
        <f>+AO73</f>
        <v>0</v>
      </c>
      <c r="AP72" s="83">
        <f>+AP73</f>
        <v>0</v>
      </c>
      <c r="AQ72" s="86">
        <f>+AQ73</f>
        <v>0</v>
      </c>
      <c r="AS72" s="83">
        <f>+AS73</f>
        <v>0</v>
      </c>
      <c r="AT72" s="83">
        <f>+AT73</f>
        <v>0</v>
      </c>
      <c r="AU72" s="86">
        <f>+AU73</f>
        <v>0</v>
      </c>
      <c r="AW72" s="83">
        <f>+AW73</f>
        <v>0</v>
      </c>
      <c r="AX72" s="83">
        <f>+AX73</f>
        <v>0</v>
      </c>
      <c r="AY72" s="86">
        <f>+AY73</f>
        <v>0</v>
      </c>
      <c r="BA72" s="83">
        <f>+BA73</f>
        <v>0</v>
      </c>
      <c r="BB72" s="83">
        <f>+BB73</f>
        <v>0</v>
      </c>
      <c r="BC72" s="86">
        <f>+BC73</f>
        <v>0</v>
      </c>
      <c r="BE72" s="83">
        <f>+BE73</f>
        <v>0</v>
      </c>
      <c r="BF72" s="83">
        <f>+BF73</f>
        <v>0</v>
      </c>
      <c r="BG72" s="86">
        <f>+BG73</f>
        <v>0</v>
      </c>
      <c r="BI72" s="83">
        <f>+BI73</f>
        <v>0</v>
      </c>
      <c r="BJ72" s="83">
        <f>+BJ73</f>
        <v>0</v>
      </c>
      <c r="BK72" s="86">
        <f>+BK73</f>
        <v>0</v>
      </c>
    </row>
    <row r="73" spans="1:63" x14ac:dyDescent="0.2">
      <c r="A73" s="41"/>
      <c r="B73" s="42"/>
      <c r="C73" s="54" t="s">
        <v>333</v>
      </c>
      <c r="E73" s="83">
        <f>+SUM(E74:E75)</f>
        <v>0</v>
      </c>
      <c r="F73" s="83">
        <f>+SUM(F74:F75)</f>
        <v>84945.08</v>
      </c>
      <c r="G73" s="86">
        <f>+SUM(G74:G75)</f>
        <v>84945.08</v>
      </c>
      <c r="I73" s="83">
        <f>+SUM(I74:I75)</f>
        <v>0</v>
      </c>
      <c r="J73" s="83">
        <f>+SUM(J74:J75)</f>
        <v>0</v>
      </c>
      <c r="K73" s="86">
        <f>+SUM(K74:K75)</f>
        <v>0</v>
      </c>
      <c r="M73" s="83">
        <f>+SUM(M74:M75)</f>
        <v>0</v>
      </c>
      <c r="N73" s="83">
        <f>+SUM(N74:N75)</f>
        <v>36565.269999999997</v>
      </c>
      <c r="O73" s="86">
        <f>+SUM(O74:O75)</f>
        <v>36565.269999999997</v>
      </c>
      <c r="Q73" s="83">
        <f>+SUM(Q74:Q75)</f>
        <v>0</v>
      </c>
      <c r="R73" s="83">
        <f>+SUM(R74:R75)</f>
        <v>59676.54</v>
      </c>
      <c r="S73" s="86">
        <f>+SUM(S74:S75)</f>
        <v>59676.54</v>
      </c>
      <c r="U73" s="83">
        <f>+SUM(U74:U75)</f>
        <v>0</v>
      </c>
      <c r="V73" s="83">
        <f>+SUM(V74:V75)</f>
        <v>0</v>
      </c>
      <c r="W73" s="86">
        <f>+SUM(W74:W75)</f>
        <v>0</v>
      </c>
      <c r="Y73" s="83">
        <f>+SUM(Y74:Y75)</f>
        <v>0</v>
      </c>
      <c r="Z73" s="83">
        <f>+SUM(Z74:Z75)</f>
        <v>0</v>
      </c>
      <c r="AA73" s="86">
        <f>+SUM(AA74:AA75)</f>
        <v>0</v>
      </c>
      <c r="AC73" s="83">
        <f>+SUM(AC74:AC75)</f>
        <v>0</v>
      </c>
      <c r="AD73" s="83">
        <f>+SUM(AD74:AD75)</f>
        <v>0</v>
      </c>
      <c r="AE73" s="86">
        <f>+SUM(AE74:AE75)</f>
        <v>0</v>
      </c>
      <c r="AG73" s="83">
        <f>+SUM(AG74:AG75)</f>
        <v>0</v>
      </c>
      <c r="AH73" s="83">
        <f>+SUM(AH74:AH75)</f>
        <v>0</v>
      </c>
      <c r="AI73" s="86">
        <f>+SUM(AI74:AI75)</f>
        <v>0</v>
      </c>
      <c r="AK73" s="83">
        <f>+SUM(AK74:AK75)</f>
        <v>0</v>
      </c>
      <c r="AL73" s="83">
        <f>+SUM(AL74:AL75)</f>
        <v>0</v>
      </c>
      <c r="AM73" s="86">
        <f>+SUM(AM74:AM75)</f>
        <v>0</v>
      </c>
      <c r="AO73" s="83">
        <f>+SUM(AO74:AO75)</f>
        <v>0</v>
      </c>
      <c r="AP73" s="83">
        <f>+SUM(AP74:AP75)</f>
        <v>0</v>
      </c>
      <c r="AQ73" s="86">
        <f>+SUM(AQ74:AQ75)</f>
        <v>0</v>
      </c>
      <c r="AS73" s="83">
        <f>+SUM(AS74:AS75)</f>
        <v>0</v>
      </c>
      <c r="AT73" s="83">
        <f>+SUM(AT74:AT75)</f>
        <v>0</v>
      </c>
      <c r="AU73" s="86">
        <f>+SUM(AU74:AU75)</f>
        <v>0</v>
      </c>
      <c r="AW73" s="83">
        <f>+SUM(AW74:AW75)</f>
        <v>0</v>
      </c>
      <c r="AX73" s="83">
        <f>+SUM(AX74:AX75)</f>
        <v>0</v>
      </c>
      <c r="AY73" s="86">
        <f>+SUM(AY74:AY75)</f>
        <v>0</v>
      </c>
      <c r="BA73" s="83">
        <f>+SUM(BA74:BA75)</f>
        <v>0</v>
      </c>
      <c r="BB73" s="83">
        <f>+SUM(BB74:BB75)</f>
        <v>0</v>
      </c>
      <c r="BC73" s="86">
        <f>+SUM(BC74:BC75)</f>
        <v>0</v>
      </c>
      <c r="BE73" s="83">
        <f>+SUM(BE74:BE75)</f>
        <v>0</v>
      </c>
      <c r="BF73" s="83">
        <f>+SUM(BF74:BF75)</f>
        <v>0</v>
      </c>
      <c r="BG73" s="86">
        <f>+SUM(BG74:BG75)</f>
        <v>0</v>
      </c>
      <c r="BI73" s="83">
        <f>+SUM(BI74:BI75)</f>
        <v>0</v>
      </c>
      <c r="BJ73" s="83">
        <f>+SUM(BJ74:BJ75)</f>
        <v>0</v>
      </c>
      <c r="BK73" s="86">
        <f>+SUM(BK74:BK75)</f>
        <v>0</v>
      </c>
    </row>
    <row r="74" spans="1:63" x14ac:dyDescent="0.2">
      <c r="A74" s="41" t="s">
        <v>161</v>
      </c>
      <c r="B74" s="42"/>
      <c r="C74" s="70" t="s">
        <v>329</v>
      </c>
      <c r="E74" s="206">
        <f>ROUND(+SUMIF(BdV_2022!$L:$L,$A74&amp;E$3,BdV_2022!$E:$E),2)+'SP ATT_Rip'!E74</f>
        <v>0</v>
      </c>
      <c r="F74" s="206">
        <f>ROUND(+SUMIF(BdV_2022!$L:$L,$A74&amp;F$3,BdV_2022!$E:$E),2)+'SP ATT_Rip'!F74</f>
        <v>84945.08</v>
      </c>
      <c r="G74" s="132">
        <f>+SUM(E74:F74)</f>
        <v>84945.08</v>
      </c>
      <c r="I74" s="206">
        <f>ROUND(+SUMIF(BdV_2022!$L:$L,$A74&amp;I$3,BdV_2022!$E:$E),2)+'SP ATT_Rip'!I74</f>
        <v>0</v>
      </c>
      <c r="J74" s="206">
        <f>ROUND(+SUMIF(BdV_2022!$L:$L,$A74&amp;J$3,BdV_2022!$E:$E),2)+'SP ATT_Rip'!J74</f>
        <v>0</v>
      </c>
      <c r="K74" s="132">
        <f>+SUM(I74:J74)</f>
        <v>0</v>
      </c>
      <c r="M74" s="206">
        <f>ROUND(+SUMIF(BdV_2022!$L:$L,$A74&amp;M$3,BdV_2022!$E:$E),2)+'SP ATT_Rip'!M74</f>
        <v>0</v>
      </c>
      <c r="N74" s="206">
        <f>ROUND(+SUMIF(BdV_2022!$L:$L,$A74&amp;N$3,BdV_2022!$E:$E),2)+'SP ATT_Rip'!N74</f>
        <v>36565.269999999997</v>
      </c>
      <c r="O74" s="132">
        <f>+SUM(M74:N74)</f>
        <v>36565.269999999997</v>
      </c>
      <c r="Q74" s="206">
        <f>ROUND(+SUMIF(BdV_2022!$L:$L,$A74&amp;Q$3,BdV_2022!$E:$E),2)+'SP ATT_Rip'!Q74</f>
        <v>0</v>
      </c>
      <c r="R74" s="206">
        <f>ROUND(+SUMIF(BdV_2022!$L:$L,$A74&amp;R$3,BdV_2022!$E:$E),2)+'SP ATT_Rip'!R74</f>
        <v>59676.54</v>
      </c>
      <c r="S74" s="132">
        <f>+SUM(Q74:R74)</f>
        <v>59676.54</v>
      </c>
      <c r="U74" s="206">
        <f>ROUND(+SUMIF(BdV_2022!$L:$L,$A74&amp;U$3,BdV_2022!$E:$E),2)+'SP ATT_Rip'!U74</f>
        <v>0</v>
      </c>
      <c r="V74" s="206">
        <f>ROUND(+SUMIF(BdV_2022!$L:$L,$A74&amp;V$3,BdV_2022!$E:$E),2)+'SP ATT_Rip'!V74</f>
        <v>0</v>
      </c>
      <c r="W74" s="132">
        <f>+SUM(U74:V74)</f>
        <v>0</v>
      </c>
      <c r="Y74" s="206">
        <f>ROUND(+SUMIF(BdV_2022!$L:$L,$A74&amp;Y$3,BdV_2022!$E:$E),2)+'SP ATT_Rip'!Y74</f>
        <v>0</v>
      </c>
      <c r="Z74" s="206">
        <f>ROUND(+SUMIF(BdV_2022!$L:$L,$A74&amp;Z$3,BdV_2022!$E:$E),2)+'SP ATT_Rip'!Z74</f>
        <v>0</v>
      </c>
      <c r="AA74" s="132">
        <f>+SUM(Y74:Z74)</f>
        <v>0</v>
      </c>
      <c r="AC74" s="206">
        <f>ROUND(+SUMIF(BdV_2022!$L:$L,$A74&amp;AC$3,BdV_2022!$E:$E),2)+'SP ATT_Rip'!AC74</f>
        <v>0</v>
      </c>
      <c r="AD74" s="206">
        <f>ROUND(+SUMIF(BdV_2022!$L:$L,$A74&amp;AD$3,BdV_2022!$E:$E),2)+'SP ATT_Rip'!AD74</f>
        <v>0</v>
      </c>
      <c r="AE74" s="132">
        <f>+SUM(AC74:AD74)</f>
        <v>0</v>
      </c>
      <c r="AG74" s="206">
        <f>ROUND(+SUMIF(BdV_2022!$L:$L,$A74&amp;AG$3,BdV_2022!$E:$E),2)+'SP ATT_Rip'!AG74</f>
        <v>0</v>
      </c>
      <c r="AH74" s="206">
        <f>ROUND(+SUMIF(BdV_2022!$L:$L,$A74&amp;AH$3,BdV_2022!$E:$E),2)+'SP ATT_Rip'!AH74</f>
        <v>0</v>
      </c>
      <c r="AI74" s="132">
        <f>+SUM(AG74:AH74)</f>
        <v>0</v>
      </c>
      <c r="AK74" s="206">
        <f>ROUND(+SUMIF(BdV_2022!$L:$L,$A74&amp;AK$3,BdV_2022!$E:$E),2)+'SP ATT_Rip'!AK74</f>
        <v>0</v>
      </c>
      <c r="AL74" s="206">
        <f>ROUND(+SUMIF(BdV_2022!$L:$L,$A74&amp;AL$3,BdV_2022!$E:$E),2)+'SP ATT_Rip'!AL74</f>
        <v>0</v>
      </c>
      <c r="AM74" s="132">
        <f>+SUM(AK74:AL74)</f>
        <v>0</v>
      </c>
      <c r="AO74" s="206">
        <f>ROUND(+SUMIF(BdV_2022!$L:$L,$A74&amp;AO$3,BdV_2022!$E:$E),2)+'SP ATT_Rip'!AO74</f>
        <v>0</v>
      </c>
      <c r="AP74" s="206">
        <f>ROUND(+SUMIF(BdV_2022!$L:$L,$A74&amp;AP$3,BdV_2022!$E:$E),2)+'SP ATT_Rip'!AP74</f>
        <v>0</v>
      </c>
      <c r="AQ74" s="132">
        <f>+SUM(AO74:AP74)</f>
        <v>0</v>
      </c>
      <c r="AS74" s="206">
        <f>ROUND(+SUMIF(BdV_2022!$L:$L,$A74&amp;AS$3,BdV_2022!$E:$E),2)+'SP ATT_Rip'!AS74</f>
        <v>0</v>
      </c>
      <c r="AT74" s="206">
        <f>ROUND(+SUMIF(BdV_2022!$L:$L,$A74&amp;AT$3,BdV_2022!$E:$E),2)+'SP ATT_Rip'!AT74</f>
        <v>0</v>
      </c>
      <c r="AU74" s="132">
        <f>+SUM(AS74:AT74)</f>
        <v>0</v>
      </c>
      <c r="AW74" s="206">
        <f>ROUND(+SUMIF(BdV_2022!$L:$L,$A74&amp;AW$3,BdV_2022!$E:$E),2)+'SP ATT_Rip'!AW74</f>
        <v>0</v>
      </c>
      <c r="AX74" s="206">
        <f>ROUND(+SUMIF(BdV_2022!$L:$L,$A74&amp;AX$3,BdV_2022!$E:$E),2)+'SP ATT_Rip'!AX74</f>
        <v>0</v>
      </c>
      <c r="AY74" s="132">
        <f>+SUM(AW74:AX74)</f>
        <v>0</v>
      </c>
      <c r="BA74" s="206">
        <f>ROUND(+SUMIF(BdV_2022!$L:$L,$A74&amp;BA$3,BdV_2022!$E:$E),2)+'SP ATT_Rip'!BA74</f>
        <v>0</v>
      </c>
      <c r="BB74" s="206">
        <f>ROUND(+SUMIF(BdV_2022!$L:$L,$A74&amp;BB$3,BdV_2022!$E:$E),2)+'SP ATT_Rip'!BB74</f>
        <v>0</v>
      </c>
      <c r="BC74" s="132">
        <f>+SUM(BA74:BB74)</f>
        <v>0</v>
      </c>
      <c r="BE74" s="206">
        <f>ROUND(+SUMIF(BdV_2022!$L:$L,$A74&amp;BE$3,BdV_2022!$E:$E),2)+'SP ATT_Rip'!BE74</f>
        <v>0</v>
      </c>
      <c r="BF74" s="206">
        <f>ROUND(+SUMIF(BdV_2022!$L:$L,$A74&amp;BF$3,BdV_2022!$E:$E),2)+'SP ATT_Rip'!BF74</f>
        <v>0</v>
      </c>
      <c r="BG74" s="132">
        <f>+SUM(BE74:BF74)</f>
        <v>0</v>
      </c>
      <c r="BI74" s="206">
        <f>ROUND(+SUMIF(BdV_2022!$L:$L,$A74&amp;BI$3,BdV_2022!$E:$E),2)+'SP ATT_Rip'!BI74</f>
        <v>0</v>
      </c>
      <c r="BJ74" s="206">
        <f>ROUND(+SUMIF(BdV_2022!$L:$L,$A74&amp;BJ$3,BdV_2022!$E:$E),2)+'SP ATT_Rip'!BJ74</f>
        <v>0</v>
      </c>
      <c r="BK74" s="132">
        <f>+SUM(BI74:BJ74)</f>
        <v>0</v>
      </c>
    </row>
    <row r="75" spans="1:63" x14ac:dyDescent="0.2">
      <c r="A75" s="43" t="s">
        <v>162</v>
      </c>
      <c r="B75" s="43"/>
      <c r="C75" s="70" t="s">
        <v>330</v>
      </c>
      <c r="E75" s="206">
        <f>ROUND(+SUMIF(BdV_2022!$L:$L,$A75&amp;E$3,BdV_2022!$E:$E),2)+'SP ATT_Rip'!E75</f>
        <v>0</v>
      </c>
      <c r="F75" s="206">
        <f>ROUND(+SUMIF(BdV_2022!$L:$L,$A75&amp;F$3,BdV_2022!$E:$E),2)+'SP ATT_Rip'!F75</f>
        <v>0</v>
      </c>
      <c r="G75" s="132">
        <f>+SUM(E75:F75)</f>
        <v>0</v>
      </c>
      <c r="I75" s="206">
        <f>ROUND(+SUMIF(BdV_2022!$L:$L,$A75&amp;I$3,BdV_2022!$E:$E),2)+'SP ATT_Rip'!I75</f>
        <v>0</v>
      </c>
      <c r="J75" s="206">
        <f>ROUND(+SUMIF(BdV_2022!$L:$L,$A75&amp;J$3,BdV_2022!$E:$E),2)+'SP ATT_Rip'!J75</f>
        <v>0</v>
      </c>
      <c r="K75" s="132">
        <f>+SUM(I75:J75)</f>
        <v>0</v>
      </c>
      <c r="M75" s="206">
        <f>ROUND(+SUMIF(BdV_2022!$L:$L,$A75&amp;M$3,BdV_2022!$E:$E),2)+'SP ATT_Rip'!M75</f>
        <v>0</v>
      </c>
      <c r="N75" s="206">
        <f>ROUND(+SUMIF(BdV_2022!$L:$L,$A75&amp;N$3,BdV_2022!$E:$E),2)+'SP ATT_Rip'!N75</f>
        <v>0</v>
      </c>
      <c r="O75" s="132">
        <f>+SUM(M75:N75)</f>
        <v>0</v>
      </c>
      <c r="Q75" s="206">
        <f>ROUND(+SUMIF(BdV_2022!$L:$L,$A75&amp;Q$3,BdV_2022!$E:$E),2)+'SP ATT_Rip'!Q75</f>
        <v>0</v>
      </c>
      <c r="R75" s="206">
        <f>ROUND(+SUMIF(BdV_2022!$L:$L,$A75&amp;R$3,BdV_2022!$E:$E),2)+'SP ATT_Rip'!R75</f>
        <v>0</v>
      </c>
      <c r="S75" s="132">
        <f>+SUM(Q75:R75)</f>
        <v>0</v>
      </c>
      <c r="U75" s="206">
        <f>ROUND(+SUMIF(BdV_2022!$L:$L,$A75&amp;U$3,BdV_2022!$E:$E),2)+'SP ATT_Rip'!U75</f>
        <v>0</v>
      </c>
      <c r="V75" s="206">
        <f>ROUND(+SUMIF(BdV_2022!$L:$L,$A75&amp;V$3,BdV_2022!$E:$E),2)+'SP ATT_Rip'!V75</f>
        <v>0</v>
      </c>
      <c r="W75" s="132">
        <f>+SUM(U75:V75)</f>
        <v>0</v>
      </c>
      <c r="Y75" s="206">
        <f>ROUND(+SUMIF(BdV_2022!$L:$L,$A75&amp;Y$3,BdV_2022!$E:$E),2)+'SP ATT_Rip'!Y75</f>
        <v>0</v>
      </c>
      <c r="Z75" s="206">
        <f>ROUND(+SUMIF(BdV_2022!$L:$L,$A75&amp;Z$3,BdV_2022!$E:$E),2)+'SP ATT_Rip'!Z75</f>
        <v>0</v>
      </c>
      <c r="AA75" s="132">
        <f>+SUM(Y75:Z75)</f>
        <v>0</v>
      </c>
      <c r="AC75" s="206">
        <f>ROUND(+SUMIF(BdV_2022!$L:$L,$A75&amp;AC$3,BdV_2022!$E:$E),2)+'SP ATT_Rip'!AC75</f>
        <v>0</v>
      </c>
      <c r="AD75" s="206">
        <f>ROUND(+SUMIF(BdV_2022!$L:$L,$A75&amp;AD$3,BdV_2022!$E:$E),2)+'SP ATT_Rip'!AD75</f>
        <v>0</v>
      </c>
      <c r="AE75" s="132">
        <f>+SUM(AC75:AD75)</f>
        <v>0</v>
      </c>
      <c r="AG75" s="206">
        <f>ROUND(+SUMIF(BdV_2022!$L:$L,$A75&amp;AG$3,BdV_2022!$E:$E),2)+'SP ATT_Rip'!AG75</f>
        <v>0</v>
      </c>
      <c r="AH75" s="206">
        <f>ROUND(+SUMIF(BdV_2022!$L:$L,$A75&amp;AH$3,BdV_2022!$E:$E),2)+'SP ATT_Rip'!AH75</f>
        <v>0</v>
      </c>
      <c r="AI75" s="132">
        <f>+SUM(AG75:AH75)</f>
        <v>0</v>
      </c>
      <c r="AK75" s="206">
        <f>ROUND(+SUMIF(BdV_2022!$L:$L,$A75&amp;AK$3,BdV_2022!$E:$E),2)+'SP ATT_Rip'!AK75</f>
        <v>0</v>
      </c>
      <c r="AL75" s="206">
        <f>ROUND(+SUMIF(BdV_2022!$L:$L,$A75&amp;AL$3,BdV_2022!$E:$E),2)+'SP ATT_Rip'!AL75</f>
        <v>0</v>
      </c>
      <c r="AM75" s="132">
        <f>+SUM(AK75:AL75)</f>
        <v>0</v>
      </c>
      <c r="AO75" s="206">
        <f>ROUND(+SUMIF(BdV_2022!$L:$L,$A75&amp;AO$3,BdV_2022!$E:$E),2)+'SP ATT_Rip'!AO75</f>
        <v>0</v>
      </c>
      <c r="AP75" s="206">
        <f>ROUND(+SUMIF(BdV_2022!$L:$L,$A75&amp;AP$3,BdV_2022!$E:$E),2)+'SP ATT_Rip'!AP75</f>
        <v>0</v>
      </c>
      <c r="AQ75" s="132">
        <f>+SUM(AO75:AP75)</f>
        <v>0</v>
      </c>
      <c r="AS75" s="206">
        <f>ROUND(+SUMIF(BdV_2022!$L:$L,$A75&amp;AS$3,BdV_2022!$E:$E),2)+'SP ATT_Rip'!AS75</f>
        <v>0</v>
      </c>
      <c r="AT75" s="206">
        <f>ROUND(+SUMIF(BdV_2022!$L:$L,$A75&amp;AT$3,BdV_2022!$E:$E),2)+'SP ATT_Rip'!AT75</f>
        <v>0</v>
      </c>
      <c r="AU75" s="132">
        <f>+SUM(AS75:AT75)</f>
        <v>0</v>
      </c>
      <c r="AW75" s="206">
        <f>ROUND(+SUMIF(BdV_2022!$L:$L,$A75&amp;AW$3,BdV_2022!$E:$E),2)+'SP ATT_Rip'!AW75</f>
        <v>0</v>
      </c>
      <c r="AX75" s="206">
        <f>ROUND(+SUMIF(BdV_2022!$L:$L,$A75&amp;AX$3,BdV_2022!$E:$E),2)+'SP ATT_Rip'!AX75</f>
        <v>0</v>
      </c>
      <c r="AY75" s="132">
        <f>+SUM(AW75:AX75)</f>
        <v>0</v>
      </c>
      <c r="BA75" s="206">
        <f>ROUND(+SUMIF(BdV_2022!$L:$L,$A75&amp;BA$3,BdV_2022!$E:$E),2)+'SP ATT_Rip'!BA75</f>
        <v>0</v>
      </c>
      <c r="BB75" s="206">
        <f>ROUND(+SUMIF(BdV_2022!$L:$L,$A75&amp;BB$3,BdV_2022!$E:$E),2)+'SP ATT_Rip'!BB75</f>
        <v>0</v>
      </c>
      <c r="BC75" s="132">
        <f>+SUM(BA75:BB75)</f>
        <v>0</v>
      </c>
      <c r="BE75" s="206">
        <f>ROUND(+SUMIF(BdV_2022!$L:$L,$A75&amp;BE$3,BdV_2022!$E:$E),2)+'SP ATT_Rip'!BE75</f>
        <v>0</v>
      </c>
      <c r="BF75" s="206">
        <f>ROUND(+SUMIF(BdV_2022!$L:$L,$A75&amp;BF$3,BdV_2022!$E:$E),2)+'SP ATT_Rip'!BF75</f>
        <v>0</v>
      </c>
      <c r="BG75" s="132">
        <f>+SUM(BE75:BF75)</f>
        <v>0</v>
      </c>
      <c r="BI75" s="206">
        <f>ROUND(+SUMIF(BdV_2022!$L:$L,$A75&amp;BI$3,BdV_2022!$E:$E),2)+'SP ATT_Rip'!BI75</f>
        <v>0</v>
      </c>
      <c r="BJ75" s="206">
        <f>ROUND(+SUMIF(BdV_2022!$L:$L,$A75&amp;BJ$3,BdV_2022!$E:$E),2)+'SP ATT_Rip'!BJ75</f>
        <v>0</v>
      </c>
      <c r="BK75" s="132">
        <f>+SUM(BI75:BJ75)</f>
        <v>0</v>
      </c>
    </row>
    <row r="76" spans="1:63" s="6" customFormat="1" ht="11.25" thickBot="1" x14ac:dyDescent="0.25">
      <c r="A76" s="41"/>
      <c r="B76" s="71"/>
      <c r="C76" s="55" t="s">
        <v>21</v>
      </c>
      <c r="E76" s="96">
        <f>+E8+E9+E44+E72</f>
        <v>5145096.49</v>
      </c>
      <c r="F76" s="96">
        <f>+F8+F9+F44+F72</f>
        <v>7784788.8699999992</v>
      </c>
      <c r="G76" s="98">
        <f>+G8+G9+G44+G72</f>
        <v>12929885.359999999</v>
      </c>
      <c r="I76" s="96">
        <f>+I8+I9+I44+I72</f>
        <v>0</v>
      </c>
      <c r="J76" s="96">
        <f>+J8+J9+J44+J72</f>
        <v>0</v>
      </c>
      <c r="K76" s="98">
        <f>+K8+K9+K44+K72</f>
        <v>0</v>
      </c>
      <c r="M76" s="96">
        <f>+M8+M9+M44+M72</f>
        <v>0</v>
      </c>
      <c r="N76" s="96">
        <f>+N8+N9+N44+N72</f>
        <v>60147.869999999995</v>
      </c>
      <c r="O76" s="98">
        <f>+O8+O9+O44+O72</f>
        <v>60147.869999999995</v>
      </c>
      <c r="Q76" s="96">
        <f>+Q8+Q9+Q44+Q72</f>
        <v>0</v>
      </c>
      <c r="R76" s="96">
        <f>+R8+R9+R44+R72</f>
        <v>1798733.56</v>
      </c>
      <c r="S76" s="98">
        <f>+S8+S9+S44+S72</f>
        <v>1798733.56</v>
      </c>
      <c r="U76" s="96">
        <f>+U8+U9+U44+U72</f>
        <v>0</v>
      </c>
      <c r="V76" s="96">
        <f>+V8+V9+V44+V72</f>
        <v>0</v>
      </c>
      <c r="W76" s="98">
        <f>+W8+W9+W44+W72</f>
        <v>0</v>
      </c>
      <c r="Y76" s="96">
        <f>+Y8+Y9+Y44+Y72</f>
        <v>0</v>
      </c>
      <c r="Z76" s="96">
        <f>+Z8+Z9+Z44+Z72</f>
        <v>0</v>
      </c>
      <c r="AA76" s="98">
        <f>+AA8+AA9+AA44+AA72</f>
        <v>0</v>
      </c>
      <c r="AC76" s="96">
        <f>+AC8+AC9+AC44+AC72</f>
        <v>0</v>
      </c>
      <c r="AD76" s="96">
        <f>+AD8+AD9+AD44+AD72</f>
        <v>0</v>
      </c>
      <c r="AE76" s="98">
        <f>+AE8+AE9+AE44+AE72</f>
        <v>0</v>
      </c>
      <c r="AG76" s="96">
        <f>+AG8+AG9+AG44+AG72</f>
        <v>0</v>
      </c>
      <c r="AH76" s="96">
        <f>+AH8+AH9+AH44+AH72</f>
        <v>0</v>
      </c>
      <c r="AI76" s="98">
        <f>+AI8+AI9+AI44+AI72</f>
        <v>0</v>
      </c>
      <c r="AK76" s="96">
        <f>+AK8+AK9+AK44+AK72</f>
        <v>0</v>
      </c>
      <c r="AL76" s="96">
        <f>+AL8+AL9+AL44+AL72</f>
        <v>0</v>
      </c>
      <c r="AM76" s="98">
        <f>+AM8+AM9+AM44+AM72</f>
        <v>0</v>
      </c>
      <c r="AO76" s="96">
        <f>+AO8+AO9+AO44+AO72</f>
        <v>0</v>
      </c>
      <c r="AP76" s="96">
        <f>+AP8+AP9+AP44+AP72</f>
        <v>0</v>
      </c>
      <c r="AQ76" s="98">
        <f>+AQ8+AQ9+AQ44+AQ72</f>
        <v>0</v>
      </c>
      <c r="AS76" s="96">
        <f>+AS8+AS9+AS44+AS72</f>
        <v>0</v>
      </c>
      <c r="AT76" s="96">
        <f>+AT8+AT9+AT44+AT72</f>
        <v>0</v>
      </c>
      <c r="AU76" s="98">
        <f>+AU8+AU9+AU44+AU72</f>
        <v>0</v>
      </c>
      <c r="AW76" s="96">
        <f>+AW8+AW9+AW44+AW72</f>
        <v>0</v>
      </c>
      <c r="AX76" s="96">
        <f>+AX8+AX9+AX44+AX72</f>
        <v>0</v>
      </c>
      <c r="AY76" s="98">
        <f>+AY8+AY9+AY44+AY72</f>
        <v>0</v>
      </c>
      <c r="BA76" s="96">
        <f>+BA8+BA9+BA44+BA72</f>
        <v>0</v>
      </c>
      <c r="BB76" s="96">
        <f>+BB8+BB9+BB44+BB72</f>
        <v>0</v>
      </c>
      <c r="BC76" s="98">
        <f>+BC8+BC9+BC44+BC72</f>
        <v>0</v>
      </c>
      <c r="BE76" s="96">
        <f>+BE8+BE9+BE44+BE72</f>
        <v>0</v>
      </c>
      <c r="BF76" s="96">
        <f>+BF8+BF9+BF44+BF72</f>
        <v>0</v>
      </c>
      <c r="BG76" s="98">
        <f>+BG8+BG9+BG44+BG72</f>
        <v>0</v>
      </c>
      <c r="BI76" s="96">
        <f>+BI8+BI9+BI44+BI72</f>
        <v>0</v>
      </c>
      <c r="BJ76" s="96">
        <f>+BJ8+BJ9+BJ44+BJ72</f>
        <v>0</v>
      </c>
      <c r="BK76" s="98">
        <f>+BK8+BK9+BK44+BK72</f>
        <v>0</v>
      </c>
    </row>
    <row r="77" spans="1:63" s="6" customFormat="1" ht="11.25" thickBot="1" x14ac:dyDescent="0.25">
      <c r="A77" s="41"/>
      <c r="B77" s="56"/>
      <c r="C77" s="57"/>
      <c r="E77" s="99"/>
      <c r="F77" s="99"/>
      <c r="G77" s="100"/>
      <c r="I77" s="99"/>
      <c r="J77" s="99"/>
      <c r="K77" s="100"/>
      <c r="M77" s="99"/>
      <c r="N77" s="99"/>
      <c r="O77" s="100"/>
      <c r="Q77" s="99"/>
      <c r="R77" s="99"/>
      <c r="S77" s="100"/>
      <c r="U77" s="99"/>
      <c r="V77" s="99"/>
      <c r="W77" s="100"/>
      <c r="Y77" s="99"/>
      <c r="Z77" s="99"/>
      <c r="AA77" s="100"/>
      <c r="AC77" s="99"/>
      <c r="AD77" s="99"/>
      <c r="AE77" s="100"/>
      <c r="AG77" s="99"/>
      <c r="AH77" s="99"/>
      <c r="AI77" s="100"/>
      <c r="AK77" s="99"/>
      <c r="AL77" s="99"/>
      <c r="AM77" s="100"/>
      <c r="AO77" s="99"/>
      <c r="AP77" s="99"/>
      <c r="AQ77" s="100"/>
      <c r="AS77" s="99"/>
      <c r="AT77" s="99"/>
      <c r="AU77" s="100"/>
      <c r="AW77" s="99"/>
      <c r="AX77" s="99"/>
      <c r="AY77" s="100"/>
      <c r="BA77" s="99"/>
      <c r="BB77" s="99"/>
      <c r="BC77" s="100"/>
      <c r="BE77" s="99"/>
      <c r="BF77" s="99"/>
      <c r="BG77" s="100"/>
      <c r="BI77" s="99"/>
      <c r="BJ77" s="99"/>
      <c r="BK77" s="100"/>
    </row>
    <row r="78" spans="1:63" x14ac:dyDescent="0.2">
      <c r="A78" s="41"/>
      <c r="B78" s="58"/>
      <c r="C78" s="59" t="s">
        <v>5</v>
      </c>
      <c r="E78" s="101"/>
      <c r="F78" s="101"/>
      <c r="G78" s="133"/>
      <c r="I78" s="101"/>
      <c r="J78" s="101"/>
      <c r="K78" s="133"/>
      <c r="M78" s="101"/>
      <c r="N78" s="101"/>
      <c r="O78" s="133"/>
      <c r="Q78" s="101"/>
      <c r="R78" s="101"/>
      <c r="S78" s="133"/>
      <c r="U78" s="101"/>
      <c r="V78" s="101"/>
      <c r="W78" s="133"/>
      <c r="Y78" s="101"/>
      <c r="Z78" s="101"/>
      <c r="AA78" s="133"/>
      <c r="AC78" s="101"/>
      <c r="AD78" s="101"/>
      <c r="AE78" s="133"/>
      <c r="AG78" s="101"/>
      <c r="AH78" s="101"/>
      <c r="AI78" s="133"/>
      <c r="AK78" s="101"/>
      <c r="AL78" s="101"/>
      <c r="AM78" s="133"/>
      <c r="AO78" s="101"/>
      <c r="AP78" s="101"/>
      <c r="AQ78" s="133"/>
      <c r="AS78" s="101"/>
      <c r="AT78" s="101"/>
      <c r="AU78" s="133"/>
      <c r="AW78" s="101"/>
      <c r="AX78" s="101"/>
      <c r="AY78" s="133"/>
      <c r="BA78" s="101"/>
      <c r="BB78" s="101"/>
      <c r="BC78" s="133"/>
      <c r="BE78" s="101"/>
      <c r="BF78" s="101"/>
      <c r="BG78" s="133"/>
      <c r="BI78" s="101"/>
      <c r="BJ78" s="101"/>
      <c r="BK78" s="133"/>
    </row>
    <row r="79" spans="1:63" x14ac:dyDescent="0.2">
      <c r="A79" s="41" t="s">
        <v>163</v>
      </c>
      <c r="B79" s="53" t="s">
        <v>6</v>
      </c>
      <c r="C79" s="60" t="s">
        <v>95</v>
      </c>
      <c r="E79" s="83">
        <f>+SUM(E80:E89)</f>
        <v>0</v>
      </c>
      <c r="F79" s="83">
        <f>+SUM(F80:F89)</f>
        <v>0</v>
      </c>
      <c r="G79" s="86">
        <f>+SUM(G80:G89)</f>
        <v>0</v>
      </c>
      <c r="I79" s="83">
        <f>+SUM(I80:I89)</f>
        <v>0</v>
      </c>
      <c r="J79" s="83">
        <f>+SUM(J80:J89)</f>
        <v>0</v>
      </c>
      <c r="K79" s="86">
        <f>+SUM(K80:K89)</f>
        <v>0</v>
      </c>
      <c r="M79" s="83">
        <f>+SUM(M80:M89)</f>
        <v>0</v>
      </c>
      <c r="N79" s="83">
        <f>+SUM(N80:N89)</f>
        <v>0</v>
      </c>
      <c r="O79" s="86">
        <f>+SUM(O80:O89)</f>
        <v>0</v>
      </c>
      <c r="Q79" s="83">
        <f>+SUM(Q80:Q89)</f>
        <v>0</v>
      </c>
      <c r="R79" s="83">
        <f>+SUM(R80:R89)</f>
        <v>0</v>
      </c>
      <c r="S79" s="86">
        <f>+SUM(S80:S89)</f>
        <v>0</v>
      </c>
      <c r="U79" s="83">
        <f>+SUM(U80:U89)</f>
        <v>0</v>
      </c>
      <c r="V79" s="83">
        <f>+SUM(V80:V89)</f>
        <v>0</v>
      </c>
      <c r="W79" s="86">
        <f>+SUM(W80:W89)</f>
        <v>0</v>
      </c>
      <c r="Y79" s="83">
        <f>+SUM(Y80:Y89)</f>
        <v>0</v>
      </c>
      <c r="Z79" s="83">
        <f>+SUM(Z80:Z89)</f>
        <v>0</v>
      </c>
      <c r="AA79" s="86">
        <f>+SUM(AA80:AA89)</f>
        <v>0</v>
      </c>
      <c r="AC79" s="83">
        <f>+SUM(AC80:AC89)</f>
        <v>0</v>
      </c>
      <c r="AD79" s="83">
        <f>+SUM(AD80:AD89)</f>
        <v>0</v>
      </c>
      <c r="AE79" s="86">
        <f>+SUM(AE80:AE89)</f>
        <v>0</v>
      </c>
      <c r="AG79" s="83">
        <f>+SUM(AG80:AG89)</f>
        <v>0</v>
      </c>
      <c r="AH79" s="83">
        <f>+SUM(AH80:AH89)</f>
        <v>0</v>
      </c>
      <c r="AI79" s="86">
        <f>+SUM(AI80:AI89)</f>
        <v>0</v>
      </c>
      <c r="AK79" s="83">
        <f>+SUM(AK80:AK89)</f>
        <v>0</v>
      </c>
      <c r="AL79" s="83">
        <f>+SUM(AL80:AL89)</f>
        <v>0</v>
      </c>
      <c r="AM79" s="86">
        <f>+SUM(AM80:AM89)</f>
        <v>0</v>
      </c>
      <c r="AO79" s="83">
        <f>+SUM(AO80:AO89)</f>
        <v>0</v>
      </c>
      <c r="AP79" s="83">
        <f>+SUM(AP80:AP89)</f>
        <v>0</v>
      </c>
      <c r="AQ79" s="86">
        <f>+SUM(AQ80:AQ89)</f>
        <v>0</v>
      </c>
      <c r="AS79" s="83">
        <f>+SUM(AS80:AS89)</f>
        <v>0</v>
      </c>
      <c r="AT79" s="83">
        <f>+SUM(AT80:AT89)</f>
        <v>0</v>
      </c>
      <c r="AU79" s="86">
        <f>+SUM(AU80:AU89)</f>
        <v>0</v>
      </c>
      <c r="AW79" s="83">
        <f>+SUM(AW80:AW89)</f>
        <v>0</v>
      </c>
      <c r="AX79" s="83">
        <f>+SUM(AX80:AX89)</f>
        <v>0</v>
      </c>
      <c r="AY79" s="86">
        <f>+SUM(AY80:AY89)</f>
        <v>0</v>
      </c>
      <c r="BA79" s="83">
        <f>+SUM(BA80:BA89)</f>
        <v>0</v>
      </c>
      <c r="BB79" s="83">
        <f>+SUM(BB80:BB89)</f>
        <v>0</v>
      </c>
      <c r="BC79" s="86">
        <f>+SUM(BC80:BC89)</f>
        <v>0</v>
      </c>
      <c r="BE79" s="83">
        <f>+SUM(BE80:BE89)</f>
        <v>0</v>
      </c>
      <c r="BF79" s="83">
        <f>+SUM(BF80:BF89)</f>
        <v>0</v>
      </c>
      <c r="BG79" s="86">
        <f>+SUM(BG80:BG89)</f>
        <v>0</v>
      </c>
      <c r="BI79" s="83">
        <f>+SUM(BI80:BI89)</f>
        <v>0</v>
      </c>
      <c r="BJ79" s="83">
        <f>+SUM(BJ80:BJ89)</f>
        <v>0</v>
      </c>
      <c r="BK79" s="86">
        <f>+SUM(BK80:BK89)</f>
        <v>0</v>
      </c>
    </row>
    <row r="80" spans="1:63" x14ac:dyDescent="0.2">
      <c r="A80" s="41" t="s">
        <v>164</v>
      </c>
      <c r="B80" s="42" t="s">
        <v>23</v>
      </c>
      <c r="C80" s="38" t="s">
        <v>96</v>
      </c>
      <c r="E80" s="91"/>
      <c r="F80" s="91"/>
      <c r="G80" s="90"/>
      <c r="I80" s="91"/>
      <c r="J80" s="91"/>
      <c r="K80" s="90"/>
      <c r="M80" s="91"/>
      <c r="N80" s="91"/>
      <c r="O80" s="90"/>
      <c r="Q80" s="91"/>
      <c r="R80" s="91"/>
      <c r="S80" s="90"/>
      <c r="U80" s="91"/>
      <c r="V80" s="91"/>
      <c r="W80" s="90"/>
      <c r="Y80" s="91"/>
      <c r="Z80" s="91"/>
      <c r="AA80" s="90"/>
      <c r="AC80" s="91"/>
      <c r="AD80" s="91"/>
      <c r="AE80" s="90"/>
      <c r="AG80" s="91"/>
      <c r="AH80" s="91"/>
      <c r="AI80" s="90"/>
      <c r="AK80" s="91"/>
      <c r="AL80" s="91"/>
      <c r="AM80" s="90"/>
      <c r="AO80" s="91"/>
      <c r="AP80" s="91"/>
      <c r="AQ80" s="90"/>
      <c r="AS80" s="91"/>
      <c r="AT80" s="91"/>
      <c r="AU80" s="90"/>
      <c r="AW80" s="91"/>
      <c r="AX80" s="91"/>
      <c r="AY80" s="90"/>
      <c r="BA80" s="91"/>
      <c r="BB80" s="91"/>
      <c r="BC80" s="90"/>
      <c r="BE80" s="91"/>
      <c r="BF80" s="91"/>
      <c r="BG80" s="90"/>
      <c r="BI80" s="91"/>
      <c r="BJ80" s="91"/>
      <c r="BK80" s="90"/>
    </row>
    <row r="81" spans="1:63" x14ac:dyDescent="0.2">
      <c r="A81" s="41" t="s">
        <v>165</v>
      </c>
      <c r="B81" s="42" t="s">
        <v>15</v>
      </c>
      <c r="C81" s="38" t="s">
        <v>97</v>
      </c>
      <c r="E81" s="91"/>
      <c r="F81" s="91"/>
      <c r="G81" s="90"/>
      <c r="I81" s="91"/>
      <c r="J81" s="91"/>
      <c r="K81" s="90"/>
      <c r="M81" s="91"/>
      <c r="N81" s="91"/>
      <c r="O81" s="90"/>
      <c r="Q81" s="91"/>
      <c r="R81" s="91"/>
      <c r="S81" s="90"/>
      <c r="U81" s="91"/>
      <c r="V81" s="91"/>
      <c r="W81" s="90"/>
      <c r="Y81" s="91"/>
      <c r="Z81" s="91"/>
      <c r="AA81" s="90"/>
      <c r="AC81" s="91"/>
      <c r="AD81" s="91"/>
      <c r="AE81" s="90"/>
      <c r="AG81" s="91"/>
      <c r="AH81" s="91"/>
      <c r="AI81" s="90"/>
      <c r="AK81" s="91"/>
      <c r="AL81" s="91"/>
      <c r="AM81" s="90"/>
      <c r="AO81" s="91"/>
      <c r="AP81" s="91"/>
      <c r="AQ81" s="90"/>
      <c r="AS81" s="91"/>
      <c r="AT81" s="91"/>
      <c r="AU81" s="90"/>
      <c r="AW81" s="91"/>
      <c r="AX81" s="91"/>
      <c r="AY81" s="90"/>
      <c r="BA81" s="91"/>
      <c r="BB81" s="91"/>
      <c r="BC81" s="90"/>
      <c r="BE81" s="91"/>
      <c r="BF81" s="91"/>
      <c r="BG81" s="90"/>
      <c r="BI81" s="91"/>
      <c r="BJ81" s="91"/>
      <c r="BK81" s="90"/>
    </row>
    <row r="82" spans="1:63" x14ac:dyDescent="0.2">
      <c r="A82" s="41" t="s">
        <v>166</v>
      </c>
      <c r="B82" s="42" t="s">
        <v>16</v>
      </c>
      <c r="C82" s="38" t="s">
        <v>98</v>
      </c>
      <c r="E82" s="91"/>
      <c r="F82" s="91"/>
      <c r="G82" s="90"/>
      <c r="I82" s="91"/>
      <c r="J82" s="91"/>
      <c r="K82" s="90"/>
      <c r="M82" s="91"/>
      <c r="N82" s="91"/>
      <c r="O82" s="90"/>
      <c r="Q82" s="91"/>
      <c r="R82" s="91"/>
      <c r="S82" s="90"/>
      <c r="U82" s="91"/>
      <c r="V82" s="91"/>
      <c r="W82" s="90"/>
      <c r="Y82" s="91"/>
      <c r="Z82" s="91"/>
      <c r="AA82" s="90"/>
      <c r="AC82" s="91"/>
      <c r="AD82" s="91"/>
      <c r="AE82" s="90"/>
      <c r="AG82" s="91"/>
      <c r="AH82" s="91"/>
      <c r="AI82" s="90"/>
      <c r="AK82" s="91"/>
      <c r="AL82" s="91"/>
      <c r="AM82" s="90"/>
      <c r="AO82" s="91"/>
      <c r="AP82" s="91"/>
      <c r="AQ82" s="90"/>
      <c r="AS82" s="91"/>
      <c r="AT82" s="91"/>
      <c r="AU82" s="90"/>
      <c r="AW82" s="91"/>
      <c r="AX82" s="91"/>
      <c r="AY82" s="90"/>
      <c r="BA82" s="91"/>
      <c r="BB82" s="91"/>
      <c r="BC82" s="90"/>
      <c r="BE82" s="91"/>
      <c r="BF82" s="91"/>
      <c r="BG82" s="90"/>
      <c r="BI82" s="91"/>
      <c r="BJ82" s="91"/>
      <c r="BK82" s="90"/>
    </row>
    <row r="83" spans="1:63" x14ac:dyDescent="0.2">
      <c r="A83" s="41" t="s">
        <v>167</v>
      </c>
      <c r="B83" s="42" t="s">
        <v>24</v>
      </c>
      <c r="C83" s="38" t="s">
        <v>99</v>
      </c>
      <c r="E83" s="91"/>
      <c r="F83" s="91"/>
      <c r="G83" s="90"/>
      <c r="I83" s="91"/>
      <c r="J83" s="91"/>
      <c r="K83" s="90"/>
      <c r="M83" s="91"/>
      <c r="N83" s="91"/>
      <c r="O83" s="90"/>
      <c r="Q83" s="91"/>
      <c r="R83" s="91"/>
      <c r="S83" s="90"/>
      <c r="U83" s="91"/>
      <c r="V83" s="91"/>
      <c r="W83" s="90"/>
      <c r="Y83" s="91"/>
      <c r="Z83" s="91"/>
      <c r="AA83" s="90"/>
      <c r="AC83" s="91"/>
      <c r="AD83" s="91"/>
      <c r="AE83" s="90"/>
      <c r="AG83" s="91"/>
      <c r="AH83" s="91"/>
      <c r="AI83" s="90"/>
      <c r="AK83" s="91"/>
      <c r="AL83" s="91"/>
      <c r="AM83" s="90"/>
      <c r="AO83" s="91"/>
      <c r="AP83" s="91"/>
      <c r="AQ83" s="90"/>
      <c r="AS83" s="91"/>
      <c r="AT83" s="91"/>
      <c r="AU83" s="90"/>
      <c r="AW83" s="91"/>
      <c r="AX83" s="91"/>
      <c r="AY83" s="90"/>
      <c r="BA83" s="91"/>
      <c r="BB83" s="91"/>
      <c r="BC83" s="90"/>
      <c r="BE83" s="91"/>
      <c r="BF83" s="91"/>
      <c r="BG83" s="90"/>
      <c r="BI83" s="91"/>
      <c r="BJ83" s="91"/>
      <c r="BK83" s="90"/>
    </row>
    <row r="84" spans="1:63" x14ac:dyDescent="0.2">
      <c r="A84" s="41" t="s">
        <v>168</v>
      </c>
      <c r="B84" s="42" t="s">
        <v>26</v>
      </c>
      <c r="C84" s="38" t="s">
        <v>100</v>
      </c>
      <c r="E84" s="91"/>
      <c r="F84" s="91"/>
      <c r="G84" s="90"/>
      <c r="I84" s="91"/>
      <c r="J84" s="91"/>
      <c r="K84" s="90"/>
      <c r="M84" s="91"/>
      <c r="N84" s="91"/>
      <c r="O84" s="90"/>
      <c r="Q84" s="91"/>
      <c r="R84" s="91"/>
      <c r="S84" s="90"/>
      <c r="U84" s="91"/>
      <c r="V84" s="91"/>
      <c r="W84" s="90"/>
      <c r="Y84" s="91"/>
      <c r="Z84" s="91"/>
      <c r="AA84" s="90"/>
      <c r="AC84" s="91"/>
      <c r="AD84" s="91"/>
      <c r="AE84" s="90"/>
      <c r="AG84" s="91"/>
      <c r="AH84" s="91"/>
      <c r="AI84" s="90"/>
      <c r="AK84" s="91"/>
      <c r="AL84" s="91"/>
      <c r="AM84" s="90"/>
      <c r="AO84" s="91"/>
      <c r="AP84" s="91"/>
      <c r="AQ84" s="90"/>
      <c r="AS84" s="91"/>
      <c r="AT84" s="91"/>
      <c r="AU84" s="90"/>
      <c r="AW84" s="91"/>
      <c r="AX84" s="91"/>
      <c r="AY84" s="90"/>
      <c r="BA84" s="91"/>
      <c r="BB84" s="91"/>
      <c r="BC84" s="90"/>
      <c r="BE84" s="91"/>
      <c r="BF84" s="91"/>
      <c r="BG84" s="90"/>
      <c r="BI84" s="91"/>
      <c r="BJ84" s="91"/>
      <c r="BK84" s="90"/>
    </row>
    <row r="85" spans="1:63" x14ac:dyDescent="0.2">
      <c r="A85" s="41" t="s">
        <v>169</v>
      </c>
      <c r="B85" s="42" t="s">
        <v>27</v>
      </c>
      <c r="C85" s="38" t="s">
        <v>101</v>
      </c>
      <c r="E85" s="91"/>
      <c r="F85" s="91"/>
      <c r="G85" s="90"/>
      <c r="I85" s="91"/>
      <c r="J85" s="91"/>
      <c r="K85" s="90"/>
      <c r="M85" s="91"/>
      <c r="N85" s="91"/>
      <c r="O85" s="90"/>
      <c r="Q85" s="91"/>
      <c r="R85" s="91"/>
      <c r="S85" s="90"/>
      <c r="U85" s="91"/>
      <c r="V85" s="91"/>
      <c r="W85" s="90"/>
      <c r="Y85" s="91"/>
      <c r="Z85" s="91"/>
      <c r="AA85" s="90"/>
      <c r="AC85" s="91"/>
      <c r="AD85" s="91"/>
      <c r="AE85" s="90"/>
      <c r="AG85" s="91"/>
      <c r="AH85" s="91"/>
      <c r="AI85" s="90"/>
      <c r="AK85" s="91"/>
      <c r="AL85" s="91"/>
      <c r="AM85" s="90"/>
      <c r="AO85" s="91"/>
      <c r="AP85" s="91"/>
      <c r="AQ85" s="90"/>
      <c r="AS85" s="91"/>
      <c r="AT85" s="91"/>
      <c r="AU85" s="90"/>
      <c r="AW85" s="91"/>
      <c r="AX85" s="91"/>
      <c r="AY85" s="90"/>
      <c r="BA85" s="91"/>
      <c r="BB85" s="91"/>
      <c r="BC85" s="90"/>
      <c r="BE85" s="91"/>
      <c r="BF85" s="91"/>
      <c r="BG85" s="90"/>
      <c r="BI85" s="91"/>
      <c r="BJ85" s="91"/>
      <c r="BK85" s="90"/>
    </row>
    <row r="86" spans="1:63" x14ac:dyDescent="0.2">
      <c r="A86" s="41" t="s">
        <v>170</v>
      </c>
      <c r="B86" s="42" t="s">
        <v>28</v>
      </c>
      <c r="C86" s="38" t="s">
        <v>260</v>
      </c>
      <c r="E86" s="91"/>
      <c r="F86" s="91"/>
      <c r="G86" s="90"/>
      <c r="I86" s="91"/>
      <c r="J86" s="91"/>
      <c r="K86" s="90"/>
      <c r="M86" s="91"/>
      <c r="N86" s="91"/>
      <c r="O86" s="90"/>
      <c r="Q86" s="91"/>
      <c r="R86" s="91"/>
      <c r="S86" s="90"/>
      <c r="U86" s="91"/>
      <c r="V86" s="91"/>
      <c r="W86" s="90"/>
      <c r="Y86" s="91"/>
      <c r="Z86" s="91"/>
      <c r="AA86" s="90"/>
      <c r="AC86" s="91"/>
      <c r="AD86" s="91"/>
      <c r="AE86" s="90"/>
      <c r="AG86" s="91"/>
      <c r="AH86" s="91"/>
      <c r="AI86" s="90"/>
      <c r="AK86" s="91"/>
      <c r="AL86" s="91"/>
      <c r="AM86" s="90"/>
      <c r="AO86" s="91"/>
      <c r="AP86" s="91"/>
      <c r="AQ86" s="90"/>
      <c r="AS86" s="91"/>
      <c r="AT86" s="91"/>
      <c r="AU86" s="90"/>
      <c r="AW86" s="91"/>
      <c r="AX86" s="91"/>
      <c r="AY86" s="90"/>
      <c r="BA86" s="91"/>
      <c r="BB86" s="91"/>
      <c r="BC86" s="90"/>
      <c r="BE86" s="91"/>
      <c r="BF86" s="91"/>
      <c r="BG86" s="90"/>
      <c r="BI86" s="91"/>
      <c r="BJ86" s="91"/>
      <c r="BK86" s="90"/>
    </row>
    <row r="87" spans="1:63" x14ac:dyDescent="0.2">
      <c r="A87" s="41" t="s">
        <v>171</v>
      </c>
      <c r="B87" s="42" t="s">
        <v>29</v>
      </c>
      <c r="C87" s="38" t="s">
        <v>102</v>
      </c>
      <c r="E87" s="91"/>
      <c r="F87" s="91"/>
      <c r="G87" s="90"/>
      <c r="I87" s="91"/>
      <c r="J87" s="91"/>
      <c r="K87" s="90"/>
      <c r="M87" s="91"/>
      <c r="N87" s="91"/>
      <c r="O87" s="90"/>
      <c r="Q87" s="91"/>
      <c r="R87" s="91"/>
      <c r="S87" s="90"/>
      <c r="U87" s="91"/>
      <c r="V87" s="91"/>
      <c r="W87" s="90"/>
      <c r="Y87" s="91"/>
      <c r="Z87" s="91"/>
      <c r="AA87" s="90"/>
      <c r="AC87" s="91"/>
      <c r="AD87" s="91"/>
      <c r="AE87" s="90"/>
      <c r="AG87" s="91"/>
      <c r="AH87" s="91"/>
      <c r="AI87" s="90"/>
      <c r="AK87" s="91"/>
      <c r="AL87" s="91"/>
      <c r="AM87" s="90"/>
      <c r="AO87" s="91"/>
      <c r="AP87" s="91"/>
      <c r="AQ87" s="90"/>
      <c r="AS87" s="91"/>
      <c r="AT87" s="91"/>
      <c r="AU87" s="90"/>
      <c r="AW87" s="91"/>
      <c r="AX87" s="91"/>
      <c r="AY87" s="90"/>
      <c r="BA87" s="91"/>
      <c r="BB87" s="91"/>
      <c r="BC87" s="90"/>
      <c r="BE87" s="91"/>
      <c r="BF87" s="91"/>
      <c r="BG87" s="90"/>
      <c r="BI87" s="91"/>
      <c r="BJ87" s="91"/>
      <c r="BK87" s="90"/>
    </row>
    <row r="88" spans="1:63" x14ac:dyDescent="0.2">
      <c r="A88" s="41" t="s">
        <v>172</v>
      </c>
      <c r="B88" s="42" t="s">
        <v>30</v>
      </c>
      <c r="C88" s="38" t="s">
        <v>103</v>
      </c>
      <c r="E88" s="91"/>
      <c r="F88" s="91"/>
      <c r="G88" s="90"/>
      <c r="I88" s="91"/>
      <c r="J88" s="91"/>
      <c r="K88" s="90"/>
      <c r="M88" s="91"/>
      <c r="N88" s="91"/>
      <c r="O88" s="90"/>
      <c r="Q88" s="91"/>
      <c r="R88" s="91"/>
      <c r="S88" s="90"/>
      <c r="U88" s="91"/>
      <c r="V88" s="91"/>
      <c r="W88" s="90"/>
      <c r="Y88" s="91"/>
      <c r="Z88" s="91"/>
      <c r="AA88" s="90"/>
      <c r="AC88" s="91"/>
      <c r="AD88" s="91"/>
      <c r="AE88" s="90"/>
      <c r="AG88" s="91"/>
      <c r="AH88" s="91"/>
      <c r="AI88" s="90"/>
      <c r="AK88" s="91"/>
      <c r="AL88" s="91"/>
      <c r="AM88" s="90"/>
      <c r="AO88" s="91"/>
      <c r="AP88" s="91"/>
      <c r="AQ88" s="90"/>
      <c r="AS88" s="91"/>
      <c r="AT88" s="91"/>
      <c r="AU88" s="90"/>
      <c r="AW88" s="91"/>
      <c r="AX88" s="91"/>
      <c r="AY88" s="90"/>
      <c r="BA88" s="91"/>
      <c r="BB88" s="91"/>
      <c r="BC88" s="90"/>
      <c r="BE88" s="91"/>
      <c r="BF88" s="91"/>
      <c r="BG88" s="90"/>
      <c r="BI88" s="91"/>
      <c r="BJ88" s="91"/>
      <c r="BK88" s="90"/>
    </row>
    <row r="89" spans="1:63" x14ac:dyDescent="0.2">
      <c r="A89" s="41" t="s">
        <v>231</v>
      </c>
      <c r="B89" s="42" t="s">
        <v>236</v>
      </c>
      <c r="C89" s="37" t="s">
        <v>261</v>
      </c>
      <c r="E89" s="91"/>
      <c r="F89" s="91"/>
      <c r="G89" s="90"/>
      <c r="I89" s="91"/>
      <c r="J89" s="91"/>
      <c r="K89" s="90"/>
      <c r="M89" s="91"/>
      <c r="N89" s="91"/>
      <c r="O89" s="90"/>
      <c r="Q89" s="91"/>
      <c r="R89" s="91"/>
      <c r="S89" s="90"/>
      <c r="U89" s="91"/>
      <c r="V89" s="91"/>
      <c r="W89" s="90"/>
      <c r="Y89" s="91"/>
      <c r="Z89" s="91"/>
      <c r="AA89" s="90"/>
      <c r="AC89" s="91"/>
      <c r="AD89" s="91"/>
      <c r="AE89" s="90"/>
      <c r="AG89" s="91"/>
      <c r="AH89" s="91"/>
      <c r="AI89" s="90"/>
      <c r="AK89" s="91"/>
      <c r="AL89" s="91"/>
      <c r="AM89" s="90"/>
      <c r="AO89" s="91"/>
      <c r="AP89" s="91"/>
      <c r="AQ89" s="90"/>
      <c r="AS89" s="91"/>
      <c r="AT89" s="91"/>
      <c r="AU89" s="90"/>
      <c r="AW89" s="91"/>
      <c r="AX89" s="91"/>
      <c r="AY89" s="90"/>
      <c r="BA89" s="91"/>
      <c r="BB89" s="91"/>
      <c r="BC89" s="90"/>
      <c r="BE89" s="91"/>
      <c r="BF89" s="91"/>
      <c r="BG89" s="90"/>
      <c r="BI89" s="91"/>
      <c r="BJ89" s="91"/>
      <c r="BK89" s="90"/>
    </row>
    <row r="90" spans="1:63" x14ac:dyDescent="0.2">
      <c r="A90" s="41" t="s">
        <v>173</v>
      </c>
      <c r="B90" s="53" t="s">
        <v>7</v>
      </c>
      <c r="C90" s="38" t="s">
        <v>104</v>
      </c>
      <c r="E90" s="108">
        <f>+SUM(E91:E94)</f>
        <v>0</v>
      </c>
      <c r="F90" s="108">
        <f>+SUM(F91:F94)</f>
        <v>202113.6</v>
      </c>
      <c r="G90" s="129">
        <f>+SUM(G91:G94)</f>
        <v>202113.6</v>
      </c>
      <c r="I90" s="108">
        <f>+SUM(I91:I94)</f>
        <v>0</v>
      </c>
      <c r="J90" s="108">
        <f>+SUM(J91:J94)</f>
        <v>400000</v>
      </c>
      <c r="K90" s="129">
        <f>+SUM(K91:K94)</f>
        <v>400000</v>
      </c>
      <c r="M90" s="108">
        <f>+SUM(M91:M94)</f>
        <v>0</v>
      </c>
      <c r="N90" s="108">
        <f>+SUM(N91:N94)</f>
        <v>400000</v>
      </c>
      <c r="O90" s="129">
        <f>+SUM(O91:O94)</f>
        <v>400000</v>
      </c>
      <c r="Q90" s="108">
        <f>+SUM(Q91:Q94)</f>
        <v>0</v>
      </c>
      <c r="R90" s="108">
        <f>+SUM(R91:R94)</f>
        <v>2800000</v>
      </c>
      <c r="S90" s="129">
        <f>+SUM(S91:S94)</f>
        <v>2800000</v>
      </c>
      <c r="U90" s="108">
        <f>+SUM(U91:U94)</f>
        <v>0</v>
      </c>
      <c r="V90" s="108">
        <f>+SUM(V91:V94)</f>
        <v>0</v>
      </c>
      <c r="W90" s="129">
        <f>+SUM(W91:W94)</f>
        <v>0</v>
      </c>
      <c r="Y90" s="108">
        <f>+SUM(Y91:Y94)</f>
        <v>0</v>
      </c>
      <c r="Z90" s="108">
        <f>+SUM(Z91:Z94)</f>
        <v>0</v>
      </c>
      <c r="AA90" s="129">
        <f>+SUM(AA91:AA94)</f>
        <v>0</v>
      </c>
      <c r="AC90" s="108">
        <f>+SUM(AC91:AC94)</f>
        <v>0</v>
      </c>
      <c r="AD90" s="108">
        <f>+SUM(AD91:AD94)</f>
        <v>0</v>
      </c>
      <c r="AE90" s="129">
        <f>+SUM(AE91:AE94)</f>
        <v>0</v>
      </c>
      <c r="AG90" s="108">
        <f>+SUM(AG91:AG94)</f>
        <v>0</v>
      </c>
      <c r="AH90" s="108">
        <f>+SUM(AH91:AH94)</f>
        <v>0</v>
      </c>
      <c r="AI90" s="129">
        <f>+SUM(AI91:AI94)</f>
        <v>0</v>
      </c>
      <c r="AK90" s="108">
        <f>+SUM(AK91:AK94)</f>
        <v>0</v>
      </c>
      <c r="AL90" s="108">
        <f>+SUM(AL91:AL94)</f>
        <v>0</v>
      </c>
      <c r="AM90" s="129">
        <f>+SUM(AM91:AM94)</f>
        <v>0</v>
      </c>
      <c r="AO90" s="108">
        <f>+SUM(AO91:AO94)</f>
        <v>0</v>
      </c>
      <c r="AP90" s="108">
        <f>+SUM(AP91:AP94)</f>
        <v>0</v>
      </c>
      <c r="AQ90" s="129">
        <f>+SUM(AQ91:AQ94)</f>
        <v>0</v>
      </c>
      <c r="AS90" s="108">
        <f>+SUM(AS91:AS94)</f>
        <v>0</v>
      </c>
      <c r="AT90" s="108">
        <f>+SUM(AT91:AT94)</f>
        <v>0</v>
      </c>
      <c r="AU90" s="129">
        <f>+SUM(AU91:AU94)</f>
        <v>0</v>
      </c>
      <c r="AW90" s="108">
        <f>+SUM(AW91:AW94)</f>
        <v>0</v>
      </c>
      <c r="AX90" s="108">
        <f>+SUM(AX91:AX94)</f>
        <v>0</v>
      </c>
      <c r="AY90" s="129">
        <f>+SUM(AY91:AY94)</f>
        <v>0</v>
      </c>
      <c r="BA90" s="108">
        <f>+SUM(BA91:BA94)</f>
        <v>0</v>
      </c>
      <c r="BB90" s="108">
        <f>+SUM(BB91:BB94)</f>
        <v>0</v>
      </c>
      <c r="BC90" s="129">
        <f>+SUM(BC91:BC94)</f>
        <v>0</v>
      </c>
      <c r="BE90" s="108">
        <f>+SUM(BE91:BE94)</f>
        <v>0</v>
      </c>
      <c r="BF90" s="108">
        <f>+SUM(BF91:BF94)</f>
        <v>0</v>
      </c>
      <c r="BG90" s="129">
        <f>+SUM(BG91:BG94)</f>
        <v>0</v>
      </c>
      <c r="BI90" s="108">
        <f>+SUM(BI91:BI94)</f>
        <v>0</v>
      </c>
      <c r="BJ90" s="108">
        <f>+SUM(BJ91:BJ94)</f>
        <v>0</v>
      </c>
      <c r="BK90" s="129">
        <f>+SUM(BK91:BK94)</f>
        <v>0</v>
      </c>
    </row>
    <row r="91" spans="1:63" x14ac:dyDescent="0.2">
      <c r="A91" s="41" t="s">
        <v>174</v>
      </c>
      <c r="B91" s="42" t="s">
        <v>8</v>
      </c>
      <c r="C91" s="38" t="s">
        <v>71</v>
      </c>
      <c r="E91" s="205">
        <f>ROUND(+SUMIF(BdV_2022!$L:$L,$A91&amp;E$3,BdV_2022!$E:$E),2)+'SP ATT_Rip'!E91</f>
        <v>0</v>
      </c>
      <c r="F91" s="205">
        <f>ROUND(+SUMIF(BdV_2022!$L:$L,$A91&amp;F$3,BdV_2022!$E:$E),2)+'SP ATT_Rip'!F91</f>
        <v>0</v>
      </c>
      <c r="G91" s="86">
        <f>+SUM(E91:F91)</f>
        <v>0</v>
      </c>
      <c r="I91" s="205">
        <f>ROUND(+SUMIF(BdV_2022!$L:$L,$A91&amp;I$3,BdV_2022!$E:$E),2)+'SP ATT_Rip'!I91</f>
        <v>0</v>
      </c>
      <c r="J91" s="205">
        <f>ROUND(+SUMIF(BdV_2022!$L:$L,$A91&amp;J$3,BdV_2022!$E:$E),2)+'SP ATT_Rip'!J91</f>
        <v>0</v>
      </c>
      <c r="K91" s="86">
        <f>+SUM(I91:J91)</f>
        <v>0</v>
      </c>
      <c r="M91" s="205">
        <f>ROUND(+SUMIF(BdV_2022!$L:$L,$A91&amp;M$3,BdV_2022!$E:$E),2)+'SP ATT_Rip'!M91</f>
        <v>0</v>
      </c>
      <c r="N91" s="205">
        <f>ROUND(+SUMIF(BdV_2022!$L:$L,$A91&amp;N$3,BdV_2022!$E:$E),2)+'SP ATT_Rip'!N91</f>
        <v>0</v>
      </c>
      <c r="O91" s="86">
        <f>+SUM(M91:N91)</f>
        <v>0</v>
      </c>
      <c r="Q91" s="205">
        <f>ROUND(+SUMIF(BdV_2022!$L:$L,$A91&amp;Q$3,BdV_2022!$E:$E),2)+'SP ATT_Rip'!Q91</f>
        <v>0</v>
      </c>
      <c r="R91" s="205">
        <f>ROUND(+SUMIF(BdV_2022!$L:$L,$A91&amp;R$3,BdV_2022!$E:$E),2)+'SP ATT_Rip'!R91</f>
        <v>0</v>
      </c>
      <c r="S91" s="86">
        <f>+SUM(Q91:R91)</f>
        <v>0</v>
      </c>
      <c r="U91" s="205">
        <f>ROUND(+SUMIF(BdV_2022!$L:$L,$A91&amp;U$3,BdV_2022!$E:$E),2)+'SP ATT_Rip'!U91</f>
        <v>0</v>
      </c>
      <c r="V91" s="205">
        <f>ROUND(+SUMIF(BdV_2022!$L:$L,$A91&amp;V$3,BdV_2022!$E:$E),2)+'SP ATT_Rip'!V91</f>
        <v>0</v>
      </c>
      <c r="W91" s="86">
        <f>+SUM(U91:V91)</f>
        <v>0</v>
      </c>
      <c r="Y91" s="205">
        <f>ROUND(+SUMIF(BdV_2022!$L:$L,$A91&amp;Y$3,BdV_2022!$E:$E),2)+'SP ATT_Rip'!Y91</f>
        <v>0</v>
      </c>
      <c r="Z91" s="205">
        <f>ROUND(+SUMIF(BdV_2022!$L:$L,$A91&amp;Z$3,BdV_2022!$E:$E),2)+'SP ATT_Rip'!Z91</f>
        <v>0</v>
      </c>
      <c r="AA91" s="86">
        <f>+SUM(Y91:Z91)</f>
        <v>0</v>
      </c>
      <c r="AC91" s="205">
        <f>ROUND(+SUMIF(BdV_2022!$L:$L,$A91&amp;AC$3,BdV_2022!$E:$E),2)+'SP ATT_Rip'!AC91</f>
        <v>0</v>
      </c>
      <c r="AD91" s="205">
        <f>ROUND(+SUMIF(BdV_2022!$L:$L,$A91&amp;AD$3,BdV_2022!$E:$E),2)+'SP ATT_Rip'!AD91</f>
        <v>0</v>
      </c>
      <c r="AE91" s="86">
        <f>+SUM(AC91:AD91)</f>
        <v>0</v>
      </c>
      <c r="AG91" s="205">
        <f>ROUND(+SUMIF(BdV_2022!$L:$L,$A91&amp;AG$3,BdV_2022!$E:$E),2)+'SP ATT_Rip'!AG91</f>
        <v>0</v>
      </c>
      <c r="AH91" s="205">
        <f>ROUND(+SUMIF(BdV_2022!$L:$L,$A91&amp;AH$3,BdV_2022!$E:$E),2)+'SP ATT_Rip'!AH91</f>
        <v>0</v>
      </c>
      <c r="AI91" s="86">
        <f>+SUM(AG91:AH91)</f>
        <v>0</v>
      </c>
      <c r="AK91" s="205">
        <f>ROUND(+SUMIF(BdV_2022!$L:$L,$A91&amp;AK$3,BdV_2022!$E:$E),2)+'SP ATT_Rip'!AK91</f>
        <v>0</v>
      </c>
      <c r="AL91" s="205">
        <f>ROUND(+SUMIF(BdV_2022!$L:$L,$A91&amp;AL$3,BdV_2022!$E:$E),2)+'SP ATT_Rip'!AL91</f>
        <v>0</v>
      </c>
      <c r="AM91" s="86">
        <f>+SUM(AK91:AL91)</f>
        <v>0</v>
      </c>
      <c r="AO91" s="205">
        <f>ROUND(+SUMIF(BdV_2022!$L:$L,$A91&amp;AO$3,BdV_2022!$E:$E),2)+'SP ATT_Rip'!AO91</f>
        <v>0</v>
      </c>
      <c r="AP91" s="205">
        <f>ROUND(+SUMIF(BdV_2022!$L:$L,$A91&amp;AP$3,BdV_2022!$E:$E),2)+'SP ATT_Rip'!AP91</f>
        <v>0</v>
      </c>
      <c r="AQ91" s="86">
        <f>+SUM(AO91:AP91)</f>
        <v>0</v>
      </c>
      <c r="AS91" s="205">
        <f>ROUND(+SUMIF(BdV_2022!$L:$L,$A91&amp;AS$3,BdV_2022!$E:$E),2)+'SP ATT_Rip'!AS91</f>
        <v>0</v>
      </c>
      <c r="AT91" s="205">
        <f>ROUND(+SUMIF(BdV_2022!$L:$L,$A91&amp;AT$3,BdV_2022!$E:$E),2)+'SP ATT_Rip'!AT91</f>
        <v>0</v>
      </c>
      <c r="AU91" s="86">
        <f>+SUM(AS91:AT91)</f>
        <v>0</v>
      </c>
      <c r="AW91" s="205">
        <f>ROUND(+SUMIF(BdV_2022!$L:$L,$A91&amp;AW$3,BdV_2022!$E:$E),2)+'SP ATT_Rip'!AW91</f>
        <v>0</v>
      </c>
      <c r="AX91" s="205">
        <f>ROUND(+SUMIF(BdV_2022!$L:$L,$A91&amp;AX$3,BdV_2022!$E:$E),2)+'SP ATT_Rip'!AX91</f>
        <v>0</v>
      </c>
      <c r="AY91" s="86">
        <f>+SUM(AW91:AX91)</f>
        <v>0</v>
      </c>
      <c r="BA91" s="205">
        <f>ROUND(+SUMIF(BdV_2022!$L:$L,$A91&amp;BA$3,BdV_2022!$E:$E),2)+'SP ATT_Rip'!BA91</f>
        <v>0</v>
      </c>
      <c r="BB91" s="205">
        <f>ROUND(+SUMIF(BdV_2022!$L:$L,$A91&amp;BB$3,BdV_2022!$E:$E),2)+'SP ATT_Rip'!BB91</f>
        <v>0</v>
      </c>
      <c r="BC91" s="86">
        <f>+SUM(BA91:BB91)</f>
        <v>0</v>
      </c>
      <c r="BE91" s="205">
        <f>ROUND(+SUMIF(BdV_2022!$L:$L,$A91&amp;BE$3,BdV_2022!$E:$E),2)+'SP ATT_Rip'!BE91</f>
        <v>0</v>
      </c>
      <c r="BF91" s="205">
        <f>ROUND(+SUMIF(BdV_2022!$L:$L,$A91&amp;BF$3,BdV_2022!$E:$E),2)+'SP ATT_Rip'!BF91</f>
        <v>0</v>
      </c>
      <c r="BG91" s="86">
        <f>+SUM(BE91:BF91)</f>
        <v>0</v>
      </c>
      <c r="BI91" s="205">
        <f>ROUND(+SUMIF(BdV_2022!$L:$L,$A91&amp;BI$3,BdV_2022!$E:$E),2)+'SP ATT_Rip'!BI91</f>
        <v>0</v>
      </c>
      <c r="BJ91" s="205">
        <f>ROUND(+SUMIF(BdV_2022!$L:$L,$A91&amp;BJ$3,BdV_2022!$E:$E),2)+'SP ATT_Rip'!BJ91</f>
        <v>0</v>
      </c>
      <c r="BK91" s="86">
        <f>+SUM(BI91:BJ91)</f>
        <v>0</v>
      </c>
    </row>
    <row r="92" spans="1:63" x14ac:dyDescent="0.2">
      <c r="A92" s="41" t="s">
        <v>175</v>
      </c>
      <c r="B92" s="42" t="s">
        <v>9</v>
      </c>
      <c r="C92" s="38" t="s">
        <v>72</v>
      </c>
      <c r="E92" s="91"/>
      <c r="F92" s="91"/>
      <c r="G92" s="90"/>
      <c r="I92" s="91"/>
      <c r="J92" s="91"/>
      <c r="K92" s="90"/>
      <c r="M92" s="91"/>
      <c r="N92" s="91"/>
      <c r="O92" s="90"/>
      <c r="Q92" s="91"/>
      <c r="R92" s="91"/>
      <c r="S92" s="90"/>
      <c r="U92" s="91"/>
      <c r="V92" s="91"/>
      <c r="W92" s="90"/>
      <c r="Y92" s="91"/>
      <c r="Z92" s="91"/>
      <c r="AA92" s="90"/>
      <c r="AC92" s="91"/>
      <c r="AD92" s="91"/>
      <c r="AE92" s="90"/>
      <c r="AG92" s="91"/>
      <c r="AH92" s="91"/>
      <c r="AI92" s="90"/>
      <c r="AK92" s="91"/>
      <c r="AL92" s="91"/>
      <c r="AM92" s="90"/>
      <c r="AO92" s="91"/>
      <c r="AP92" s="91"/>
      <c r="AQ92" s="90"/>
      <c r="AS92" s="91"/>
      <c r="AT92" s="91"/>
      <c r="AU92" s="90"/>
      <c r="AW92" s="91"/>
      <c r="AX92" s="91"/>
      <c r="AY92" s="90"/>
      <c r="BA92" s="91"/>
      <c r="BB92" s="91"/>
      <c r="BC92" s="90"/>
      <c r="BE92" s="91"/>
      <c r="BF92" s="91"/>
      <c r="BG92" s="90"/>
      <c r="BI92" s="91"/>
      <c r="BJ92" s="91"/>
      <c r="BK92" s="90"/>
    </row>
    <row r="93" spans="1:63" x14ac:dyDescent="0.2">
      <c r="A93" s="41" t="s">
        <v>176</v>
      </c>
      <c r="B93" s="42" t="s">
        <v>10</v>
      </c>
      <c r="C93" s="38" t="s">
        <v>263</v>
      </c>
      <c r="E93" s="91"/>
      <c r="F93" s="91"/>
      <c r="G93" s="90"/>
      <c r="I93" s="91"/>
      <c r="J93" s="91"/>
      <c r="K93" s="90"/>
      <c r="M93" s="91"/>
      <c r="N93" s="91"/>
      <c r="O93" s="90"/>
      <c r="Q93" s="91"/>
      <c r="R93" s="91"/>
      <c r="S93" s="90"/>
      <c r="U93" s="91"/>
      <c r="V93" s="91"/>
      <c r="W93" s="90"/>
      <c r="Y93" s="91"/>
      <c r="Z93" s="91"/>
      <c r="AA93" s="90"/>
      <c r="AC93" s="91"/>
      <c r="AD93" s="91"/>
      <c r="AE93" s="90"/>
      <c r="AG93" s="91"/>
      <c r="AH93" s="91"/>
      <c r="AI93" s="90"/>
      <c r="AK93" s="91"/>
      <c r="AL93" s="91"/>
      <c r="AM93" s="90"/>
      <c r="AO93" s="91"/>
      <c r="AP93" s="91"/>
      <c r="AQ93" s="90"/>
      <c r="AS93" s="91"/>
      <c r="AT93" s="91"/>
      <c r="AU93" s="90"/>
      <c r="AW93" s="91"/>
      <c r="AX93" s="91"/>
      <c r="AY93" s="90"/>
      <c r="BA93" s="91"/>
      <c r="BB93" s="91"/>
      <c r="BC93" s="90"/>
      <c r="BE93" s="91"/>
      <c r="BF93" s="91"/>
      <c r="BG93" s="90"/>
      <c r="BI93" s="91"/>
      <c r="BJ93" s="91"/>
      <c r="BK93" s="90"/>
    </row>
    <row r="94" spans="1:63" x14ac:dyDescent="0.2">
      <c r="A94" s="41" t="s">
        <v>262</v>
      </c>
      <c r="B94" s="42" t="s">
        <v>11</v>
      </c>
      <c r="C94" s="38" t="s">
        <v>303</v>
      </c>
      <c r="E94" s="108">
        <f>+SUM(E95:E102)</f>
        <v>0</v>
      </c>
      <c r="F94" s="108">
        <f>+SUM(F95:F102)</f>
        <v>202113.6</v>
      </c>
      <c r="G94" s="129">
        <f>+SUM(G95:G102)</f>
        <v>202113.6</v>
      </c>
      <c r="I94" s="108">
        <f>+SUM(I95:I102)</f>
        <v>0</v>
      </c>
      <c r="J94" s="108">
        <f>+SUM(J95:J102)</f>
        <v>400000</v>
      </c>
      <c r="K94" s="129">
        <f>+SUM(K95:K102)</f>
        <v>400000</v>
      </c>
      <c r="M94" s="108">
        <f>+SUM(M95:M102)</f>
        <v>0</v>
      </c>
      <c r="N94" s="108">
        <f>+SUM(N95:N102)</f>
        <v>400000</v>
      </c>
      <c r="O94" s="129">
        <f>+SUM(O95:O102)</f>
        <v>400000</v>
      </c>
      <c r="Q94" s="108">
        <f>+SUM(Q95:Q102)</f>
        <v>0</v>
      </c>
      <c r="R94" s="108">
        <f>+SUM(R95:R102)</f>
        <v>2800000</v>
      </c>
      <c r="S94" s="129">
        <f>+SUM(S95:S102)</f>
        <v>2800000</v>
      </c>
      <c r="U94" s="108">
        <f>+SUM(U95:U102)</f>
        <v>0</v>
      </c>
      <c r="V94" s="108">
        <f>+SUM(V95:V102)</f>
        <v>0</v>
      </c>
      <c r="W94" s="129">
        <f>+SUM(W95:W102)</f>
        <v>0</v>
      </c>
      <c r="Y94" s="108">
        <f>+SUM(Y95:Y102)</f>
        <v>0</v>
      </c>
      <c r="Z94" s="108">
        <f>+SUM(Z95:Z102)</f>
        <v>0</v>
      </c>
      <c r="AA94" s="129">
        <f>+SUM(AA95:AA102)</f>
        <v>0</v>
      </c>
      <c r="AC94" s="108">
        <f>+SUM(AC95:AC102)</f>
        <v>0</v>
      </c>
      <c r="AD94" s="108">
        <f>+SUM(AD95:AD102)</f>
        <v>0</v>
      </c>
      <c r="AE94" s="129">
        <f>+SUM(AE95:AE102)</f>
        <v>0</v>
      </c>
      <c r="AG94" s="108">
        <f>+SUM(AG95:AG102)</f>
        <v>0</v>
      </c>
      <c r="AH94" s="108">
        <f>+SUM(AH95:AH102)</f>
        <v>0</v>
      </c>
      <c r="AI94" s="129">
        <f>+SUM(AI95:AI102)</f>
        <v>0</v>
      </c>
      <c r="AK94" s="108">
        <f>+SUM(AK95:AK102)</f>
        <v>0</v>
      </c>
      <c r="AL94" s="108">
        <f>+SUM(AL95:AL102)</f>
        <v>0</v>
      </c>
      <c r="AM94" s="129">
        <f>+SUM(AM95:AM102)</f>
        <v>0</v>
      </c>
      <c r="AO94" s="108">
        <f>+SUM(AO95:AO102)</f>
        <v>0</v>
      </c>
      <c r="AP94" s="108">
        <f>+SUM(AP95:AP102)</f>
        <v>0</v>
      </c>
      <c r="AQ94" s="129">
        <f>+SUM(AQ95:AQ102)</f>
        <v>0</v>
      </c>
      <c r="AS94" s="108">
        <f>+SUM(AS95:AS102)</f>
        <v>0</v>
      </c>
      <c r="AT94" s="108">
        <f>+SUM(AT95:AT102)</f>
        <v>0</v>
      </c>
      <c r="AU94" s="129">
        <f>+SUM(AU95:AU102)</f>
        <v>0</v>
      </c>
      <c r="AW94" s="108">
        <f>+SUM(AW95:AW102)</f>
        <v>0</v>
      </c>
      <c r="AX94" s="108">
        <f>+SUM(AX95:AX102)</f>
        <v>0</v>
      </c>
      <c r="AY94" s="129">
        <f>+SUM(AY95:AY102)</f>
        <v>0</v>
      </c>
      <c r="BA94" s="108">
        <f>+SUM(BA95:BA102)</f>
        <v>0</v>
      </c>
      <c r="BB94" s="108">
        <f>+SUM(BB95:BB102)</f>
        <v>0</v>
      </c>
      <c r="BC94" s="129">
        <f>+SUM(BC95:BC102)</f>
        <v>0</v>
      </c>
      <c r="BE94" s="108">
        <f>+SUM(BE95:BE102)</f>
        <v>0</v>
      </c>
      <c r="BF94" s="108">
        <f>+SUM(BF95:BF102)</f>
        <v>0</v>
      </c>
      <c r="BG94" s="129">
        <f>+SUM(BG95:BG102)</f>
        <v>0</v>
      </c>
      <c r="BI94" s="108">
        <f>+SUM(BI95:BI102)</f>
        <v>0</v>
      </c>
      <c r="BJ94" s="108">
        <f>+SUM(BJ95:BJ102)</f>
        <v>0</v>
      </c>
      <c r="BK94" s="129">
        <f>+SUM(BK95:BK102)</f>
        <v>0</v>
      </c>
    </row>
    <row r="95" spans="1:63" x14ac:dyDescent="0.2">
      <c r="A95" s="41" t="s">
        <v>277</v>
      </c>
      <c r="B95" s="43"/>
      <c r="C95" s="70" t="s">
        <v>285</v>
      </c>
      <c r="E95" s="206">
        <f>ROUND(+SUMIF(BdV_2022!$L:$L,$A95&amp;E$3,BdV_2022!$E:$E),2)+'SP ATT_Rip'!E95</f>
        <v>0</v>
      </c>
      <c r="F95" s="206">
        <f>ROUND(+SUMIF(BdV_2022!$L:$L,$A95&amp;F$3,BdV_2022!$E:$E),2)+'SP ATT_Rip'!F95</f>
        <v>0</v>
      </c>
      <c r="G95" s="132">
        <f t="shared" ref="G95:G102" si="15">+SUM(E95:F95)</f>
        <v>0</v>
      </c>
      <c r="I95" s="206">
        <f>ROUND(+SUMIF(BdV_2022!$L:$L,$A95&amp;I$3,BdV_2022!$E:$E),2)+'SP ATT_Rip'!I95</f>
        <v>0</v>
      </c>
      <c r="J95" s="206">
        <f>ROUND(+SUMIF(BdV_2022!$L:$L,$A95&amp;J$3,BdV_2022!$E:$E),2)+'SP ATT_Rip'!J95</f>
        <v>0</v>
      </c>
      <c r="K95" s="132">
        <f t="shared" ref="K95:K103" si="16">+SUM(I95:J95)</f>
        <v>0</v>
      </c>
      <c r="M95" s="206">
        <f>ROUND(+SUMIF(BdV_2022!$L:$L,$A95&amp;M$3,BdV_2022!$E:$E),2)+'SP ATT_Rip'!M95</f>
        <v>0</v>
      </c>
      <c r="N95" s="206">
        <f>ROUND(+SUMIF(BdV_2022!$L:$L,$A95&amp;N$3,BdV_2022!$E:$E),2)+'SP ATT_Rip'!N95</f>
        <v>0</v>
      </c>
      <c r="O95" s="132">
        <f t="shared" ref="O95:O103" si="17">+SUM(M95:N95)</f>
        <v>0</v>
      </c>
      <c r="Q95" s="206">
        <f>ROUND(+SUMIF(BdV_2022!$L:$L,$A95&amp;Q$3,BdV_2022!$E:$E),2)+'SP ATT_Rip'!Q95</f>
        <v>0</v>
      </c>
      <c r="R95" s="206">
        <f>ROUND(+SUMIF(BdV_2022!$L:$L,$A95&amp;R$3,BdV_2022!$E:$E),2)+'SP ATT_Rip'!R95</f>
        <v>0</v>
      </c>
      <c r="S95" s="132">
        <f t="shared" ref="S95:S103" si="18">+SUM(Q95:R95)</f>
        <v>0</v>
      </c>
      <c r="U95" s="206">
        <f>ROUND(+SUMIF(BdV_2022!$L:$L,$A95&amp;U$3,BdV_2022!$E:$E),2)+'SP ATT_Rip'!U95</f>
        <v>0</v>
      </c>
      <c r="V95" s="206">
        <f>ROUND(+SUMIF(BdV_2022!$L:$L,$A95&amp;V$3,BdV_2022!$E:$E),2)+'SP ATT_Rip'!V95</f>
        <v>0</v>
      </c>
      <c r="W95" s="132">
        <f t="shared" ref="W95:W103" si="19">+SUM(U95:V95)</f>
        <v>0</v>
      </c>
      <c r="Y95" s="206">
        <f>ROUND(+SUMIF(BdV_2022!$L:$L,$A95&amp;Y$3,BdV_2022!$E:$E),2)+'SP ATT_Rip'!Y95</f>
        <v>0</v>
      </c>
      <c r="Z95" s="206">
        <f>ROUND(+SUMIF(BdV_2022!$L:$L,$A95&amp;Z$3,BdV_2022!$E:$E),2)+'SP ATT_Rip'!Z95</f>
        <v>0</v>
      </c>
      <c r="AA95" s="132">
        <f t="shared" ref="AA95:AA103" si="20">+SUM(Y95:Z95)</f>
        <v>0</v>
      </c>
      <c r="AC95" s="206">
        <f>ROUND(+SUMIF(BdV_2022!$L:$L,$A95&amp;AC$3,BdV_2022!$E:$E),2)+'SP ATT_Rip'!AC95</f>
        <v>0</v>
      </c>
      <c r="AD95" s="206">
        <f>ROUND(+SUMIF(BdV_2022!$L:$L,$A95&amp;AD$3,BdV_2022!$E:$E),2)+'SP ATT_Rip'!AD95</f>
        <v>0</v>
      </c>
      <c r="AE95" s="132">
        <f t="shared" ref="AE95:AE103" si="21">+SUM(AC95:AD95)</f>
        <v>0</v>
      </c>
      <c r="AG95" s="206">
        <f>ROUND(+SUMIF(BdV_2022!$L:$L,$A95&amp;AG$3,BdV_2022!$E:$E),2)+'SP ATT_Rip'!AG95</f>
        <v>0</v>
      </c>
      <c r="AH95" s="206">
        <f>ROUND(+SUMIF(BdV_2022!$L:$L,$A95&amp;AH$3,BdV_2022!$E:$E),2)+'SP ATT_Rip'!AH95</f>
        <v>0</v>
      </c>
      <c r="AI95" s="132">
        <f t="shared" ref="AI95:AI103" si="22">+SUM(AG95:AH95)</f>
        <v>0</v>
      </c>
      <c r="AK95" s="206">
        <f>ROUND(+SUMIF(BdV_2022!$L:$L,$A95&amp;AK$3,BdV_2022!$E:$E),2)+'SP ATT_Rip'!AK95</f>
        <v>0</v>
      </c>
      <c r="AL95" s="206">
        <f>ROUND(+SUMIF(BdV_2022!$L:$L,$A95&amp;AL$3,BdV_2022!$E:$E),2)+'SP ATT_Rip'!AL95</f>
        <v>0</v>
      </c>
      <c r="AM95" s="132">
        <f t="shared" ref="AM95:AM103" si="23">+SUM(AK95:AL95)</f>
        <v>0</v>
      </c>
      <c r="AO95" s="206">
        <f>ROUND(+SUMIF(BdV_2022!$L:$L,$A95&amp;AO$3,BdV_2022!$E:$E),2)+'SP ATT_Rip'!AO95</f>
        <v>0</v>
      </c>
      <c r="AP95" s="206">
        <f>ROUND(+SUMIF(BdV_2022!$L:$L,$A95&amp;AP$3,BdV_2022!$E:$E),2)+'SP ATT_Rip'!AP95</f>
        <v>0</v>
      </c>
      <c r="AQ95" s="132">
        <f t="shared" ref="AQ95:AQ103" si="24">+SUM(AO95:AP95)</f>
        <v>0</v>
      </c>
      <c r="AS95" s="206">
        <f>ROUND(+SUMIF(BdV_2022!$L:$L,$A95&amp;AS$3,BdV_2022!$E:$E),2)+'SP ATT_Rip'!AS95</f>
        <v>0</v>
      </c>
      <c r="AT95" s="206">
        <f>ROUND(+SUMIF(BdV_2022!$L:$L,$A95&amp;AT$3,BdV_2022!$E:$E),2)+'SP ATT_Rip'!AT95</f>
        <v>0</v>
      </c>
      <c r="AU95" s="132">
        <f t="shared" ref="AU95:AU103" si="25">+SUM(AS95:AT95)</f>
        <v>0</v>
      </c>
      <c r="AW95" s="206">
        <f>ROUND(+SUMIF(BdV_2022!$L:$L,$A95&amp;AW$3,BdV_2022!$E:$E),2)+'SP ATT_Rip'!AW95</f>
        <v>0</v>
      </c>
      <c r="AX95" s="206">
        <f>ROUND(+SUMIF(BdV_2022!$L:$L,$A95&amp;AX$3,BdV_2022!$E:$E),2)+'SP ATT_Rip'!AX95</f>
        <v>0</v>
      </c>
      <c r="AY95" s="132">
        <f t="shared" ref="AY95:AY103" si="26">+SUM(AW95:AX95)</f>
        <v>0</v>
      </c>
      <c r="BA95" s="206">
        <f>ROUND(+SUMIF(BdV_2022!$L:$L,$A95&amp;BA$3,BdV_2022!$E:$E),2)+'SP ATT_Rip'!BA95</f>
        <v>0</v>
      </c>
      <c r="BB95" s="206">
        <f>ROUND(+SUMIF(BdV_2022!$L:$L,$A95&amp;BB$3,BdV_2022!$E:$E),2)+'SP ATT_Rip'!BB95</f>
        <v>0</v>
      </c>
      <c r="BC95" s="132">
        <f t="shared" ref="BC95:BC103" si="27">+SUM(BA95:BB95)</f>
        <v>0</v>
      </c>
      <c r="BE95" s="206">
        <f>ROUND(+SUMIF(BdV_2022!$L:$L,$A95&amp;BE$3,BdV_2022!$E:$E),2)+'SP ATT_Rip'!BE95</f>
        <v>0</v>
      </c>
      <c r="BF95" s="206">
        <f>ROUND(+SUMIF(BdV_2022!$L:$L,$A95&amp;BF$3,BdV_2022!$E:$E),2)+'SP ATT_Rip'!BF95</f>
        <v>0</v>
      </c>
      <c r="BG95" s="132">
        <f t="shared" ref="BG95:BG103" si="28">+SUM(BE95:BF95)</f>
        <v>0</v>
      </c>
      <c r="BI95" s="206">
        <f>ROUND(+SUMIF(BdV_2022!$L:$L,$A95&amp;BI$3,BdV_2022!$E:$E),2)+'SP ATT_Rip'!BI95</f>
        <v>0</v>
      </c>
      <c r="BJ95" s="206">
        <f>ROUND(+SUMIF(BdV_2022!$L:$L,$A95&amp;BJ$3,BdV_2022!$E:$E),2)+'SP ATT_Rip'!BJ95</f>
        <v>0</v>
      </c>
      <c r="BK95" s="132">
        <f t="shared" ref="BK95:BK103" si="29">+SUM(BI95:BJ95)</f>
        <v>0</v>
      </c>
    </row>
    <row r="96" spans="1:63" x14ac:dyDescent="0.2">
      <c r="A96" s="41" t="s">
        <v>278</v>
      </c>
      <c r="B96" s="43"/>
      <c r="C96" s="70" t="s">
        <v>286</v>
      </c>
      <c r="E96" s="206">
        <f>ROUND(+SUMIF(BdV_2022!$L:$L,$A96&amp;E$3,BdV_2022!$E:$E),2)+'SP ATT_Rip'!E96</f>
        <v>0</v>
      </c>
      <c r="F96" s="206">
        <f>ROUND(+SUMIF(BdV_2022!$L:$L,$A96&amp;F$3,BdV_2022!$E:$E),2)+'SP ATT_Rip'!F96</f>
        <v>0</v>
      </c>
      <c r="G96" s="132">
        <f t="shared" si="15"/>
        <v>0</v>
      </c>
      <c r="I96" s="206">
        <f>ROUND(+SUMIF(BdV_2022!$L:$L,$A96&amp;I$3,BdV_2022!$E:$E),2)+'SP ATT_Rip'!I96</f>
        <v>0</v>
      </c>
      <c r="J96" s="206">
        <f>ROUND(+SUMIF(BdV_2022!$L:$L,$A96&amp;J$3,BdV_2022!$E:$E),2)+'SP ATT_Rip'!J96</f>
        <v>0</v>
      </c>
      <c r="K96" s="132">
        <f t="shared" si="16"/>
        <v>0</v>
      </c>
      <c r="M96" s="206">
        <f>ROUND(+SUMIF(BdV_2022!$L:$L,$A96&amp;M$3,BdV_2022!$E:$E),2)+'SP ATT_Rip'!M96</f>
        <v>0</v>
      </c>
      <c r="N96" s="206">
        <f>ROUND(+SUMIF(BdV_2022!$L:$L,$A96&amp;N$3,BdV_2022!$E:$E),2)+'SP ATT_Rip'!N96</f>
        <v>0</v>
      </c>
      <c r="O96" s="132">
        <f t="shared" si="17"/>
        <v>0</v>
      </c>
      <c r="Q96" s="206">
        <f>ROUND(+SUMIF(BdV_2022!$L:$L,$A96&amp;Q$3,BdV_2022!$E:$E),2)+'SP ATT_Rip'!Q96</f>
        <v>0</v>
      </c>
      <c r="R96" s="206">
        <f>ROUND(+SUMIF(BdV_2022!$L:$L,$A96&amp;R$3,BdV_2022!$E:$E),2)+'SP ATT_Rip'!R96</f>
        <v>0</v>
      </c>
      <c r="S96" s="132">
        <f t="shared" si="18"/>
        <v>0</v>
      </c>
      <c r="U96" s="206">
        <f>ROUND(+SUMIF(BdV_2022!$L:$L,$A96&amp;U$3,BdV_2022!$E:$E),2)+'SP ATT_Rip'!U96</f>
        <v>0</v>
      </c>
      <c r="V96" s="206">
        <f>ROUND(+SUMIF(BdV_2022!$L:$L,$A96&amp;V$3,BdV_2022!$E:$E),2)+'SP ATT_Rip'!V96</f>
        <v>0</v>
      </c>
      <c r="W96" s="132">
        <f t="shared" si="19"/>
        <v>0</v>
      </c>
      <c r="Y96" s="206">
        <f>ROUND(+SUMIF(BdV_2022!$L:$L,$A96&amp;Y$3,BdV_2022!$E:$E),2)+'SP ATT_Rip'!Y96</f>
        <v>0</v>
      </c>
      <c r="Z96" s="206">
        <f>ROUND(+SUMIF(BdV_2022!$L:$L,$A96&amp;Z$3,BdV_2022!$E:$E),2)+'SP ATT_Rip'!Z96</f>
        <v>0</v>
      </c>
      <c r="AA96" s="132">
        <f t="shared" si="20"/>
        <v>0</v>
      </c>
      <c r="AC96" s="206">
        <f>ROUND(+SUMIF(BdV_2022!$L:$L,$A96&amp;AC$3,BdV_2022!$E:$E),2)+'SP ATT_Rip'!AC96</f>
        <v>0</v>
      </c>
      <c r="AD96" s="206">
        <f>ROUND(+SUMIF(BdV_2022!$L:$L,$A96&amp;AD$3,BdV_2022!$E:$E),2)+'SP ATT_Rip'!AD96</f>
        <v>0</v>
      </c>
      <c r="AE96" s="132">
        <f t="shared" si="21"/>
        <v>0</v>
      </c>
      <c r="AG96" s="206">
        <f>ROUND(+SUMIF(BdV_2022!$L:$L,$A96&amp;AG$3,BdV_2022!$E:$E),2)+'SP ATT_Rip'!AG96</f>
        <v>0</v>
      </c>
      <c r="AH96" s="206">
        <f>ROUND(+SUMIF(BdV_2022!$L:$L,$A96&amp;AH$3,BdV_2022!$E:$E),2)+'SP ATT_Rip'!AH96</f>
        <v>0</v>
      </c>
      <c r="AI96" s="132">
        <f t="shared" si="22"/>
        <v>0</v>
      </c>
      <c r="AK96" s="206">
        <f>ROUND(+SUMIF(BdV_2022!$L:$L,$A96&amp;AK$3,BdV_2022!$E:$E),2)+'SP ATT_Rip'!AK96</f>
        <v>0</v>
      </c>
      <c r="AL96" s="206">
        <f>ROUND(+SUMIF(BdV_2022!$L:$L,$A96&amp;AL$3,BdV_2022!$E:$E),2)+'SP ATT_Rip'!AL96</f>
        <v>0</v>
      </c>
      <c r="AM96" s="132">
        <f t="shared" si="23"/>
        <v>0</v>
      </c>
      <c r="AO96" s="206">
        <f>ROUND(+SUMIF(BdV_2022!$L:$L,$A96&amp;AO$3,BdV_2022!$E:$E),2)+'SP ATT_Rip'!AO96</f>
        <v>0</v>
      </c>
      <c r="AP96" s="206">
        <f>ROUND(+SUMIF(BdV_2022!$L:$L,$A96&amp;AP$3,BdV_2022!$E:$E),2)+'SP ATT_Rip'!AP96</f>
        <v>0</v>
      </c>
      <c r="AQ96" s="132">
        <f t="shared" si="24"/>
        <v>0</v>
      </c>
      <c r="AS96" s="206">
        <f>ROUND(+SUMIF(BdV_2022!$L:$L,$A96&amp;AS$3,BdV_2022!$E:$E),2)+'SP ATT_Rip'!AS96</f>
        <v>0</v>
      </c>
      <c r="AT96" s="206">
        <f>ROUND(+SUMIF(BdV_2022!$L:$L,$A96&amp;AT$3,BdV_2022!$E:$E),2)+'SP ATT_Rip'!AT96</f>
        <v>0</v>
      </c>
      <c r="AU96" s="132">
        <f t="shared" si="25"/>
        <v>0</v>
      </c>
      <c r="AW96" s="206">
        <f>ROUND(+SUMIF(BdV_2022!$L:$L,$A96&amp;AW$3,BdV_2022!$E:$E),2)+'SP ATT_Rip'!AW96</f>
        <v>0</v>
      </c>
      <c r="AX96" s="206">
        <f>ROUND(+SUMIF(BdV_2022!$L:$L,$A96&amp;AX$3,BdV_2022!$E:$E),2)+'SP ATT_Rip'!AX96</f>
        <v>0</v>
      </c>
      <c r="AY96" s="132">
        <f t="shared" si="26"/>
        <v>0</v>
      </c>
      <c r="BA96" s="206">
        <f>ROUND(+SUMIF(BdV_2022!$L:$L,$A96&amp;BA$3,BdV_2022!$E:$E),2)+'SP ATT_Rip'!BA96</f>
        <v>0</v>
      </c>
      <c r="BB96" s="206">
        <f>ROUND(+SUMIF(BdV_2022!$L:$L,$A96&amp;BB$3,BdV_2022!$E:$E),2)+'SP ATT_Rip'!BB96</f>
        <v>0</v>
      </c>
      <c r="BC96" s="132">
        <f t="shared" si="27"/>
        <v>0</v>
      </c>
      <c r="BE96" s="206">
        <f>ROUND(+SUMIF(BdV_2022!$L:$L,$A96&amp;BE$3,BdV_2022!$E:$E),2)+'SP ATT_Rip'!BE96</f>
        <v>0</v>
      </c>
      <c r="BF96" s="206">
        <f>ROUND(+SUMIF(BdV_2022!$L:$L,$A96&amp;BF$3,BdV_2022!$E:$E),2)+'SP ATT_Rip'!BF96</f>
        <v>0</v>
      </c>
      <c r="BG96" s="132">
        <f t="shared" si="28"/>
        <v>0</v>
      </c>
      <c r="BI96" s="206">
        <f>ROUND(+SUMIF(BdV_2022!$L:$L,$A96&amp;BI$3,BdV_2022!$E:$E),2)+'SP ATT_Rip'!BI96</f>
        <v>0</v>
      </c>
      <c r="BJ96" s="206">
        <f>ROUND(+SUMIF(BdV_2022!$L:$L,$A96&amp;BJ$3,BdV_2022!$E:$E),2)+'SP ATT_Rip'!BJ96</f>
        <v>0</v>
      </c>
      <c r="BK96" s="132">
        <f t="shared" si="29"/>
        <v>0</v>
      </c>
    </row>
    <row r="97" spans="1:63" x14ac:dyDescent="0.2">
      <c r="A97" s="41" t="s">
        <v>279</v>
      </c>
      <c r="B97" s="43"/>
      <c r="C97" s="70" t="s">
        <v>288</v>
      </c>
      <c r="E97" s="206">
        <f>ROUND(+SUMIF(BdV_2022!$L:$L,$A97&amp;E$3,BdV_2022!$E:$E),2)+'SP ATT_Rip'!E97</f>
        <v>0</v>
      </c>
      <c r="F97" s="206">
        <f>ROUND(+SUMIF(BdV_2022!$L:$L,$A97&amp;F$3,BdV_2022!$E:$E),2)+'SP ATT_Rip'!F97</f>
        <v>0</v>
      </c>
      <c r="G97" s="132">
        <f t="shared" si="15"/>
        <v>0</v>
      </c>
      <c r="I97" s="206">
        <f>ROUND(+SUMIF(BdV_2022!$L:$L,$A97&amp;I$3,BdV_2022!$E:$E),2)+'SP ATT_Rip'!I97</f>
        <v>0</v>
      </c>
      <c r="J97" s="206">
        <f>ROUND(+SUMIF(BdV_2022!$L:$L,$A97&amp;J$3,BdV_2022!$E:$E),2)+'SP ATT_Rip'!J97</f>
        <v>0</v>
      </c>
      <c r="K97" s="132">
        <f t="shared" si="16"/>
        <v>0</v>
      </c>
      <c r="M97" s="206">
        <f>ROUND(+SUMIF(BdV_2022!$L:$L,$A97&amp;M$3,BdV_2022!$E:$E),2)+'SP ATT_Rip'!M97</f>
        <v>0</v>
      </c>
      <c r="N97" s="206">
        <f>ROUND(+SUMIF(BdV_2022!$L:$L,$A97&amp;N$3,BdV_2022!$E:$E),2)+'SP ATT_Rip'!N97</f>
        <v>0</v>
      </c>
      <c r="O97" s="132">
        <f t="shared" si="17"/>
        <v>0</v>
      </c>
      <c r="Q97" s="206">
        <f>ROUND(+SUMIF(BdV_2022!$L:$L,$A97&amp;Q$3,BdV_2022!$E:$E),2)+'SP ATT_Rip'!Q97</f>
        <v>0</v>
      </c>
      <c r="R97" s="206">
        <f>ROUND(+SUMIF(BdV_2022!$L:$L,$A97&amp;R$3,BdV_2022!$E:$E),2)+'SP ATT_Rip'!R97</f>
        <v>0</v>
      </c>
      <c r="S97" s="132">
        <f t="shared" si="18"/>
        <v>0</v>
      </c>
      <c r="U97" s="206">
        <f>ROUND(+SUMIF(BdV_2022!$L:$L,$A97&amp;U$3,BdV_2022!$E:$E),2)+'SP ATT_Rip'!U97</f>
        <v>0</v>
      </c>
      <c r="V97" s="206">
        <f>ROUND(+SUMIF(BdV_2022!$L:$L,$A97&amp;V$3,BdV_2022!$E:$E),2)+'SP ATT_Rip'!V97</f>
        <v>0</v>
      </c>
      <c r="W97" s="132">
        <f t="shared" si="19"/>
        <v>0</v>
      </c>
      <c r="Y97" s="206">
        <f>ROUND(+SUMIF(BdV_2022!$L:$L,$A97&amp;Y$3,BdV_2022!$E:$E),2)+'SP ATT_Rip'!Y97</f>
        <v>0</v>
      </c>
      <c r="Z97" s="206">
        <f>ROUND(+SUMIF(BdV_2022!$L:$L,$A97&amp;Z$3,BdV_2022!$E:$E),2)+'SP ATT_Rip'!Z97</f>
        <v>0</v>
      </c>
      <c r="AA97" s="132">
        <f t="shared" si="20"/>
        <v>0</v>
      </c>
      <c r="AC97" s="206">
        <f>ROUND(+SUMIF(BdV_2022!$L:$L,$A97&amp;AC$3,BdV_2022!$E:$E),2)+'SP ATT_Rip'!AC97</f>
        <v>0</v>
      </c>
      <c r="AD97" s="206">
        <f>ROUND(+SUMIF(BdV_2022!$L:$L,$A97&amp;AD$3,BdV_2022!$E:$E),2)+'SP ATT_Rip'!AD97</f>
        <v>0</v>
      </c>
      <c r="AE97" s="132">
        <f t="shared" si="21"/>
        <v>0</v>
      </c>
      <c r="AG97" s="206">
        <f>ROUND(+SUMIF(BdV_2022!$L:$L,$A97&amp;AG$3,BdV_2022!$E:$E),2)+'SP ATT_Rip'!AG97</f>
        <v>0</v>
      </c>
      <c r="AH97" s="206">
        <f>ROUND(+SUMIF(BdV_2022!$L:$L,$A97&amp;AH$3,BdV_2022!$E:$E),2)+'SP ATT_Rip'!AH97</f>
        <v>0</v>
      </c>
      <c r="AI97" s="132">
        <f t="shared" si="22"/>
        <v>0</v>
      </c>
      <c r="AK97" s="206">
        <f>ROUND(+SUMIF(BdV_2022!$L:$L,$A97&amp;AK$3,BdV_2022!$E:$E),2)+'SP ATT_Rip'!AK97</f>
        <v>0</v>
      </c>
      <c r="AL97" s="206">
        <f>ROUND(+SUMIF(BdV_2022!$L:$L,$A97&amp;AL$3,BdV_2022!$E:$E),2)+'SP ATT_Rip'!AL97</f>
        <v>0</v>
      </c>
      <c r="AM97" s="132">
        <f t="shared" si="23"/>
        <v>0</v>
      </c>
      <c r="AO97" s="206">
        <f>ROUND(+SUMIF(BdV_2022!$L:$L,$A97&amp;AO$3,BdV_2022!$E:$E),2)+'SP ATT_Rip'!AO97</f>
        <v>0</v>
      </c>
      <c r="AP97" s="206">
        <f>ROUND(+SUMIF(BdV_2022!$L:$L,$A97&amp;AP$3,BdV_2022!$E:$E),2)+'SP ATT_Rip'!AP97</f>
        <v>0</v>
      </c>
      <c r="AQ97" s="132">
        <f t="shared" si="24"/>
        <v>0</v>
      </c>
      <c r="AS97" s="206">
        <f>ROUND(+SUMIF(BdV_2022!$L:$L,$A97&amp;AS$3,BdV_2022!$E:$E),2)+'SP ATT_Rip'!AS97</f>
        <v>0</v>
      </c>
      <c r="AT97" s="206">
        <f>ROUND(+SUMIF(BdV_2022!$L:$L,$A97&amp;AT$3,BdV_2022!$E:$E),2)+'SP ATT_Rip'!AT97</f>
        <v>0</v>
      </c>
      <c r="AU97" s="132">
        <f t="shared" si="25"/>
        <v>0</v>
      </c>
      <c r="AW97" s="206">
        <f>ROUND(+SUMIF(BdV_2022!$L:$L,$A97&amp;AW$3,BdV_2022!$E:$E),2)+'SP ATT_Rip'!AW97</f>
        <v>0</v>
      </c>
      <c r="AX97" s="206">
        <f>ROUND(+SUMIF(BdV_2022!$L:$L,$A97&amp;AX$3,BdV_2022!$E:$E),2)+'SP ATT_Rip'!AX97</f>
        <v>0</v>
      </c>
      <c r="AY97" s="132">
        <f t="shared" si="26"/>
        <v>0</v>
      </c>
      <c r="BA97" s="206">
        <f>ROUND(+SUMIF(BdV_2022!$L:$L,$A97&amp;BA$3,BdV_2022!$E:$E),2)+'SP ATT_Rip'!BA97</f>
        <v>0</v>
      </c>
      <c r="BB97" s="206">
        <f>ROUND(+SUMIF(BdV_2022!$L:$L,$A97&amp;BB$3,BdV_2022!$E:$E),2)+'SP ATT_Rip'!BB97</f>
        <v>0</v>
      </c>
      <c r="BC97" s="132">
        <f t="shared" si="27"/>
        <v>0</v>
      </c>
      <c r="BE97" s="206">
        <f>ROUND(+SUMIF(BdV_2022!$L:$L,$A97&amp;BE$3,BdV_2022!$E:$E),2)+'SP ATT_Rip'!BE97</f>
        <v>0</v>
      </c>
      <c r="BF97" s="206">
        <f>ROUND(+SUMIF(BdV_2022!$L:$L,$A97&amp;BF$3,BdV_2022!$E:$E),2)+'SP ATT_Rip'!BF97</f>
        <v>0</v>
      </c>
      <c r="BG97" s="132">
        <f t="shared" si="28"/>
        <v>0</v>
      </c>
      <c r="BI97" s="206">
        <f>ROUND(+SUMIF(BdV_2022!$L:$L,$A97&amp;BI$3,BdV_2022!$E:$E),2)+'SP ATT_Rip'!BI97</f>
        <v>0</v>
      </c>
      <c r="BJ97" s="206">
        <f>ROUND(+SUMIF(BdV_2022!$L:$L,$A97&amp;BJ$3,BdV_2022!$E:$E),2)+'SP ATT_Rip'!BJ97</f>
        <v>0</v>
      </c>
      <c r="BK97" s="132">
        <f t="shared" si="29"/>
        <v>0</v>
      </c>
    </row>
    <row r="98" spans="1:63" x14ac:dyDescent="0.2">
      <c r="A98" s="41" t="s">
        <v>280</v>
      </c>
      <c r="B98" s="43"/>
      <c r="C98" s="70" t="s">
        <v>289</v>
      </c>
      <c r="E98" s="206">
        <f>ROUND(+SUMIF(BdV_2022!$L:$L,$A98&amp;E$3,BdV_2022!$E:$E),2)+'SP ATT_Rip'!E98</f>
        <v>0</v>
      </c>
      <c r="F98" s="206">
        <f>ROUND(+SUMIF(BdV_2022!$L:$L,$A98&amp;F$3,BdV_2022!$E:$E),2)+'SP ATT_Rip'!F98</f>
        <v>0</v>
      </c>
      <c r="G98" s="132">
        <f t="shared" si="15"/>
        <v>0</v>
      </c>
      <c r="I98" s="206">
        <f>ROUND(+SUMIF(BdV_2022!$L:$L,$A98&amp;I$3,BdV_2022!$E:$E),2)+'SP ATT_Rip'!I98</f>
        <v>0</v>
      </c>
      <c r="J98" s="206">
        <f>ROUND(+SUMIF(BdV_2022!$L:$L,$A98&amp;J$3,BdV_2022!$E:$E),2)+'SP ATT_Rip'!J98</f>
        <v>0</v>
      </c>
      <c r="K98" s="132">
        <f t="shared" si="16"/>
        <v>0</v>
      </c>
      <c r="M98" s="206">
        <f>ROUND(+SUMIF(BdV_2022!$L:$L,$A98&amp;M$3,BdV_2022!$E:$E),2)+'SP ATT_Rip'!M98</f>
        <v>0</v>
      </c>
      <c r="N98" s="206">
        <f>ROUND(+SUMIF(BdV_2022!$L:$L,$A98&amp;N$3,BdV_2022!$E:$E),2)+'SP ATT_Rip'!N98</f>
        <v>0</v>
      </c>
      <c r="O98" s="132">
        <f t="shared" si="17"/>
        <v>0</v>
      </c>
      <c r="Q98" s="206">
        <f>ROUND(+SUMIF(BdV_2022!$L:$L,$A98&amp;Q$3,BdV_2022!$E:$E),2)+'SP ATT_Rip'!Q98</f>
        <v>0</v>
      </c>
      <c r="R98" s="206">
        <f>ROUND(+SUMIF(BdV_2022!$L:$L,$A98&amp;R$3,BdV_2022!$E:$E),2)+'SP ATT_Rip'!R98</f>
        <v>0</v>
      </c>
      <c r="S98" s="132">
        <f t="shared" si="18"/>
        <v>0</v>
      </c>
      <c r="U98" s="206">
        <f>ROUND(+SUMIF(BdV_2022!$L:$L,$A98&amp;U$3,BdV_2022!$E:$E),2)+'SP ATT_Rip'!U98</f>
        <v>0</v>
      </c>
      <c r="V98" s="206">
        <f>ROUND(+SUMIF(BdV_2022!$L:$L,$A98&amp;V$3,BdV_2022!$E:$E),2)+'SP ATT_Rip'!V98</f>
        <v>0</v>
      </c>
      <c r="W98" s="132">
        <f t="shared" si="19"/>
        <v>0</v>
      </c>
      <c r="Y98" s="206">
        <f>ROUND(+SUMIF(BdV_2022!$L:$L,$A98&amp;Y$3,BdV_2022!$E:$E),2)+'SP ATT_Rip'!Y98</f>
        <v>0</v>
      </c>
      <c r="Z98" s="206">
        <f>ROUND(+SUMIF(BdV_2022!$L:$L,$A98&amp;Z$3,BdV_2022!$E:$E),2)+'SP ATT_Rip'!Z98</f>
        <v>0</v>
      </c>
      <c r="AA98" s="132">
        <f t="shared" si="20"/>
        <v>0</v>
      </c>
      <c r="AC98" s="206">
        <f>ROUND(+SUMIF(BdV_2022!$L:$L,$A98&amp;AC$3,BdV_2022!$E:$E),2)+'SP ATT_Rip'!AC98</f>
        <v>0</v>
      </c>
      <c r="AD98" s="206">
        <f>ROUND(+SUMIF(BdV_2022!$L:$L,$A98&amp;AD$3,BdV_2022!$E:$E),2)+'SP ATT_Rip'!AD98</f>
        <v>0</v>
      </c>
      <c r="AE98" s="132">
        <f t="shared" si="21"/>
        <v>0</v>
      </c>
      <c r="AG98" s="206">
        <f>ROUND(+SUMIF(BdV_2022!$L:$L,$A98&amp;AG$3,BdV_2022!$E:$E),2)+'SP ATT_Rip'!AG98</f>
        <v>0</v>
      </c>
      <c r="AH98" s="206">
        <f>ROUND(+SUMIF(BdV_2022!$L:$L,$A98&amp;AH$3,BdV_2022!$E:$E),2)+'SP ATT_Rip'!AH98</f>
        <v>0</v>
      </c>
      <c r="AI98" s="132">
        <f t="shared" si="22"/>
        <v>0</v>
      </c>
      <c r="AK98" s="206">
        <f>ROUND(+SUMIF(BdV_2022!$L:$L,$A98&amp;AK$3,BdV_2022!$E:$E),2)+'SP ATT_Rip'!AK98</f>
        <v>0</v>
      </c>
      <c r="AL98" s="206">
        <f>ROUND(+SUMIF(BdV_2022!$L:$L,$A98&amp;AL$3,BdV_2022!$E:$E),2)+'SP ATT_Rip'!AL98</f>
        <v>0</v>
      </c>
      <c r="AM98" s="132">
        <f t="shared" si="23"/>
        <v>0</v>
      </c>
      <c r="AO98" s="206">
        <f>ROUND(+SUMIF(BdV_2022!$L:$L,$A98&amp;AO$3,BdV_2022!$E:$E),2)+'SP ATT_Rip'!AO98</f>
        <v>0</v>
      </c>
      <c r="AP98" s="206">
        <f>ROUND(+SUMIF(BdV_2022!$L:$L,$A98&amp;AP$3,BdV_2022!$E:$E),2)+'SP ATT_Rip'!AP98</f>
        <v>0</v>
      </c>
      <c r="AQ98" s="132">
        <f t="shared" si="24"/>
        <v>0</v>
      </c>
      <c r="AS98" s="206">
        <f>ROUND(+SUMIF(BdV_2022!$L:$L,$A98&amp;AS$3,BdV_2022!$E:$E),2)+'SP ATT_Rip'!AS98</f>
        <v>0</v>
      </c>
      <c r="AT98" s="206">
        <f>ROUND(+SUMIF(BdV_2022!$L:$L,$A98&amp;AT$3,BdV_2022!$E:$E),2)+'SP ATT_Rip'!AT98</f>
        <v>0</v>
      </c>
      <c r="AU98" s="132">
        <f t="shared" si="25"/>
        <v>0</v>
      </c>
      <c r="AW98" s="206">
        <f>ROUND(+SUMIF(BdV_2022!$L:$L,$A98&amp;AW$3,BdV_2022!$E:$E),2)+'SP ATT_Rip'!AW98</f>
        <v>0</v>
      </c>
      <c r="AX98" s="206">
        <f>ROUND(+SUMIF(BdV_2022!$L:$L,$A98&amp;AX$3,BdV_2022!$E:$E),2)+'SP ATT_Rip'!AX98</f>
        <v>0</v>
      </c>
      <c r="AY98" s="132">
        <f t="shared" si="26"/>
        <v>0</v>
      </c>
      <c r="BA98" s="206">
        <f>ROUND(+SUMIF(BdV_2022!$L:$L,$A98&amp;BA$3,BdV_2022!$E:$E),2)+'SP ATT_Rip'!BA98</f>
        <v>0</v>
      </c>
      <c r="BB98" s="206">
        <f>ROUND(+SUMIF(BdV_2022!$L:$L,$A98&amp;BB$3,BdV_2022!$E:$E),2)+'SP ATT_Rip'!BB98</f>
        <v>0</v>
      </c>
      <c r="BC98" s="132">
        <f t="shared" si="27"/>
        <v>0</v>
      </c>
      <c r="BE98" s="206">
        <f>ROUND(+SUMIF(BdV_2022!$L:$L,$A98&amp;BE$3,BdV_2022!$E:$E),2)+'SP ATT_Rip'!BE98</f>
        <v>0</v>
      </c>
      <c r="BF98" s="206">
        <f>ROUND(+SUMIF(BdV_2022!$L:$L,$A98&amp;BF$3,BdV_2022!$E:$E),2)+'SP ATT_Rip'!BF98</f>
        <v>0</v>
      </c>
      <c r="BG98" s="132">
        <f t="shared" si="28"/>
        <v>0</v>
      </c>
      <c r="BI98" s="206">
        <f>ROUND(+SUMIF(BdV_2022!$L:$L,$A98&amp;BI$3,BdV_2022!$E:$E),2)+'SP ATT_Rip'!BI98</f>
        <v>0</v>
      </c>
      <c r="BJ98" s="206">
        <f>ROUND(+SUMIF(BdV_2022!$L:$L,$A98&amp;BJ$3,BdV_2022!$E:$E),2)+'SP ATT_Rip'!BJ98</f>
        <v>0</v>
      </c>
      <c r="BK98" s="132">
        <f t="shared" si="29"/>
        <v>0</v>
      </c>
    </row>
    <row r="99" spans="1:63" x14ac:dyDescent="0.2">
      <c r="A99" s="41" t="s">
        <v>281</v>
      </c>
      <c r="B99" s="43"/>
      <c r="C99" s="70" t="s">
        <v>287</v>
      </c>
      <c r="E99" s="206">
        <f>ROUND(+SUMIF(BdV_2022!$L:$L,$A99&amp;E$3,BdV_2022!$E:$E),2)+'SP ATT_Rip'!E99</f>
        <v>0</v>
      </c>
      <c r="F99" s="206">
        <f>ROUND(+SUMIF(BdV_2022!$L:$L,$A99&amp;F$3,BdV_2022!$E:$E),2)+'SP ATT_Rip'!F99</f>
        <v>0</v>
      </c>
      <c r="G99" s="132">
        <f t="shared" si="15"/>
        <v>0</v>
      </c>
      <c r="I99" s="206">
        <f>ROUND(+SUMIF(BdV_2022!$L:$L,$A99&amp;I$3,BdV_2022!$E:$E),2)+'SP ATT_Rip'!I99</f>
        <v>0</v>
      </c>
      <c r="J99" s="206">
        <f>ROUND(+SUMIF(BdV_2022!$L:$L,$A99&amp;J$3,BdV_2022!$E:$E),2)+'SP ATT_Rip'!J99</f>
        <v>0</v>
      </c>
      <c r="K99" s="132">
        <f t="shared" si="16"/>
        <v>0</v>
      </c>
      <c r="M99" s="206">
        <f>ROUND(+SUMIF(BdV_2022!$L:$L,$A99&amp;M$3,BdV_2022!$E:$E),2)+'SP ATT_Rip'!M99</f>
        <v>0</v>
      </c>
      <c r="N99" s="206">
        <f>ROUND(+SUMIF(BdV_2022!$L:$L,$A99&amp;N$3,BdV_2022!$E:$E),2)+'SP ATT_Rip'!N99</f>
        <v>0</v>
      </c>
      <c r="O99" s="132">
        <f t="shared" si="17"/>
        <v>0</v>
      </c>
      <c r="Q99" s="206">
        <f>ROUND(+SUMIF(BdV_2022!$L:$L,$A99&amp;Q$3,BdV_2022!$E:$E),2)+'SP ATT_Rip'!Q99</f>
        <v>0</v>
      </c>
      <c r="R99" s="206">
        <f>ROUND(+SUMIF(BdV_2022!$L:$L,$A99&amp;R$3,BdV_2022!$E:$E),2)+'SP ATT_Rip'!R99</f>
        <v>0</v>
      </c>
      <c r="S99" s="132">
        <f t="shared" si="18"/>
        <v>0</v>
      </c>
      <c r="U99" s="206">
        <f>ROUND(+SUMIF(BdV_2022!$L:$L,$A99&amp;U$3,BdV_2022!$E:$E),2)+'SP ATT_Rip'!U99</f>
        <v>0</v>
      </c>
      <c r="V99" s="206">
        <f>ROUND(+SUMIF(BdV_2022!$L:$L,$A99&amp;V$3,BdV_2022!$E:$E),2)+'SP ATT_Rip'!V99</f>
        <v>0</v>
      </c>
      <c r="W99" s="132">
        <f t="shared" si="19"/>
        <v>0</v>
      </c>
      <c r="Y99" s="206">
        <f>ROUND(+SUMIF(BdV_2022!$L:$L,$A99&amp;Y$3,BdV_2022!$E:$E),2)+'SP ATT_Rip'!Y99</f>
        <v>0</v>
      </c>
      <c r="Z99" s="206">
        <f>ROUND(+SUMIF(BdV_2022!$L:$L,$A99&amp;Z$3,BdV_2022!$E:$E),2)+'SP ATT_Rip'!Z99</f>
        <v>0</v>
      </c>
      <c r="AA99" s="132">
        <f t="shared" si="20"/>
        <v>0</v>
      </c>
      <c r="AC99" s="206">
        <f>ROUND(+SUMIF(BdV_2022!$L:$L,$A99&amp;AC$3,BdV_2022!$E:$E),2)+'SP ATT_Rip'!AC99</f>
        <v>0</v>
      </c>
      <c r="AD99" s="206">
        <f>ROUND(+SUMIF(BdV_2022!$L:$L,$A99&amp;AD$3,BdV_2022!$E:$E),2)+'SP ATT_Rip'!AD99</f>
        <v>0</v>
      </c>
      <c r="AE99" s="132">
        <f t="shared" si="21"/>
        <v>0</v>
      </c>
      <c r="AG99" s="206">
        <f>ROUND(+SUMIF(BdV_2022!$L:$L,$A99&amp;AG$3,BdV_2022!$E:$E),2)+'SP ATT_Rip'!AG99</f>
        <v>0</v>
      </c>
      <c r="AH99" s="206">
        <f>ROUND(+SUMIF(BdV_2022!$L:$L,$A99&amp;AH$3,BdV_2022!$E:$E),2)+'SP ATT_Rip'!AH99</f>
        <v>0</v>
      </c>
      <c r="AI99" s="132">
        <f t="shared" si="22"/>
        <v>0</v>
      </c>
      <c r="AK99" s="206">
        <f>ROUND(+SUMIF(BdV_2022!$L:$L,$A99&amp;AK$3,BdV_2022!$E:$E),2)+'SP ATT_Rip'!AK99</f>
        <v>0</v>
      </c>
      <c r="AL99" s="206">
        <f>ROUND(+SUMIF(BdV_2022!$L:$L,$A99&amp;AL$3,BdV_2022!$E:$E),2)+'SP ATT_Rip'!AL99</f>
        <v>0</v>
      </c>
      <c r="AM99" s="132">
        <f t="shared" si="23"/>
        <v>0</v>
      </c>
      <c r="AO99" s="206">
        <f>ROUND(+SUMIF(BdV_2022!$L:$L,$A99&amp;AO$3,BdV_2022!$E:$E),2)+'SP ATT_Rip'!AO99</f>
        <v>0</v>
      </c>
      <c r="AP99" s="206">
        <f>ROUND(+SUMIF(BdV_2022!$L:$L,$A99&amp;AP$3,BdV_2022!$E:$E),2)+'SP ATT_Rip'!AP99</f>
        <v>0</v>
      </c>
      <c r="AQ99" s="132">
        <f t="shared" si="24"/>
        <v>0</v>
      </c>
      <c r="AS99" s="206">
        <f>ROUND(+SUMIF(BdV_2022!$L:$L,$A99&amp;AS$3,BdV_2022!$E:$E),2)+'SP ATT_Rip'!AS99</f>
        <v>0</v>
      </c>
      <c r="AT99" s="206">
        <f>ROUND(+SUMIF(BdV_2022!$L:$L,$A99&amp;AT$3,BdV_2022!$E:$E),2)+'SP ATT_Rip'!AT99</f>
        <v>0</v>
      </c>
      <c r="AU99" s="132">
        <f t="shared" si="25"/>
        <v>0</v>
      </c>
      <c r="AW99" s="206">
        <f>ROUND(+SUMIF(BdV_2022!$L:$L,$A99&amp;AW$3,BdV_2022!$E:$E),2)+'SP ATT_Rip'!AW99</f>
        <v>0</v>
      </c>
      <c r="AX99" s="206">
        <f>ROUND(+SUMIF(BdV_2022!$L:$L,$A99&amp;AX$3,BdV_2022!$E:$E),2)+'SP ATT_Rip'!AX99</f>
        <v>0</v>
      </c>
      <c r="AY99" s="132">
        <f t="shared" si="26"/>
        <v>0</v>
      </c>
      <c r="BA99" s="206">
        <f>ROUND(+SUMIF(BdV_2022!$L:$L,$A99&amp;BA$3,BdV_2022!$E:$E),2)+'SP ATT_Rip'!BA99</f>
        <v>0</v>
      </c>
      <c r="BB99" s="206">
        <f>ROUND(+SUMIF(BdV_2022!$L:$L,$A99&amp;BB$3,BdV_2022!$E:$E),2)+'SP ATT_Rip'!BB99</f>
        <v>0</v>
      </c>
      <c r="BC99" s="132">
        <f t="shared" si="27"/>
        <v>0</v>
      </c>
      <c r="BE99" s="206">
        <f>ROUND(+SUMIF(BdV_2022!$L:$L,$A99&amp;BE$3,BdV_2022!$E:$E),2)+'SP ATT_Rip'!BE99</f>
        <v>0</v>
      </c>
      <c r="BF99" s="206">
        <f>ROUND(+SUMIF(BdV_2022!$L:$L,$A99&amp;BF$3,BdV_2022!$E:$E),2)+'SP ATT_Rip'!BF99</f>
        <v>0</v>
      </c>
      <c r="BG99" s="132">
        <f t="shared" si="28"/>
        <v>0</v>
      </c>
      <c r="BI99" s="206">
        <f>ROUND(+SUMIF(BdV_2022!$L:$L,$A99&amp;BI$3,BdV_2022!$E:$E),2)+'SP ATT_Rip'!BI99</f>
        <v>0</v>
      </c>
      <c r="BJ99" s="206">
        <f>ROUND(+SUMIF(BdV_2022!$L:$L,$A99&amp;BJ$3,BdV_2022!$E:$E),2)+'SP ATT_Rip'!BJ99</f>
        <v>0</v>
      </c>
      <c r="BK99" s="132">
        <f t="shared" si="29"/>
        <v>0</v>
      </c>
    </row>
    <row r="100" spans="1:63" x14ac:dyDescent="0.2">
      <c r="A100" s="41" t="s">
        <v>282</v>
      </c>
      <c r="B100" s="43"/>
      <c r="C100" s="70" t="s">
        <v>290</v>
      </c>
      <c r="E100" s="206">
        <f>ROUND(+SUMIF(BdV_2022!$L:$L,$A100&amp;E$3,BdV_2022!$E:$E),2)+'SP ATT_Rip'!E100</f>
        <v>0</v>
      </c>
      <c r="F100" s="206">
        <f>ROUND(+SUMIF(BdV_2022!$L:$L,$A100&amp;F$3,BdV_2022!$E:$E),2)+'SP ATT_Rip'!F100</f>
        <v>0</v>
      </c>
      <c r="G100" s="132">
        <f t="shared" si="15"/>
        <v>0</v>
      </c>
      <c r="I100" s="206">
        <f>ROUND(+SUMIF(BdV_2022!$L:$L,$A100&amp;I$3,BdV_2022!$E:$E),2)+'SP ATT_Rip'!I100</f>
        <v>0</v>
      </c>
      <c r="J100" s="206">
        <f>ROUND(+SUMIF(BdV_2022!$L:$L,$A100&amp;J$3,BdV_2022!$E:$E),2)+'SP ATT_Rip'!J100</f>
        <v>0</v>
      </c>
      <c r="K100" s="132">
        <f t="shared" si="16"/>
        <v>0</v>
      </c>
      <c r="M100" s="206">
        <f>ROUND(+SUMIF(BdV_2022!$L:$L,$A100&amp;M$3,BdV_2022!$E:$E),2)+'SP ATT_Rip'!M100</f>
        <v>0</v>
      </c>
      <c r="N100" s="206">
        <f>ROUND(+SUMIF(BdV_2022!$L:$L,$A100&amp;N$3,BdV_2022!$E:$E),2)+'SP ATT_Rip'!N100</f>
        <v>0</v>
      </c>
      <c r="O100" s="132">
        <f t="shared" si="17"/>
        <v>0</v>
      </c>
      <c r="Q100" s="206">
        <f>ROUND(+SUMIF(BdV_2022!$L:$L,$A100&amp;Q$3,BdV_2022!$E:$E),2)+'SP ATT_Rip'!Q100</f>
        <v>0</v>
      </c>
      <c r="R100" s="206">
        <f>ROUND(+SUMIF(BdV_2022!$L:$L,$A100&amp;R$3,BdV_2022!$E:$E),2)+'SP ATT_Rip'!R100</f>
        <v>0</v>
      </c>
      <c r="S100" s="132">
        <f t="shared" si="18"/>
        <v>0</v>
      </c>
      <c r="U100" s="206">
        <f>ROUND(+SUMIF(BdV_2022!$L:$L,$A100&amp;U$3,BdV_2022!$E:$E),2)+'SP ATT_Rip'!U100</f>
        <v>0</v>
      </c>
      <c r="V100" s="206">
        <f>ROUND(+SUMIF(BdV_2022!$L:$L,$A100&amp;V$3,BdV_2022!$E:$E),2)+'SP ATT_Rip'!V100</f>
        <v>0</v>
      </c>
      <c r="W100" s="132">
        <f t="shared" si="19"/>
        <v>0</v>
      </c>
      <c r="Y100" s="206">
        <f>ROUND(+SUMIF(BdV_2022!$L:$L,$A100&amp;Y$3,BdV_2022!$E:$E),2)+'SP ATT_Rip'!Y100</f>
        <v>0</v>
      </c>
      <c r="Z100" s="206">
        <f>ROUND(+SUMIF(BdV_2022!$L:$L,$A100&amp;Z$3,BdV_2022!$E:$E),2)+'SP ATT_Rip'!Z100</f>
        <v>0</v>
      </c>
      <c r="AA100" s="132">
        <f t="shared" si="20"/>
        <v>0</v>
      </c>
      <c r="AC100" s="206">
        <f>ROUND(+SUMIF(BdV_2022!$L:$L,$A100&amp;AC$3,BdV_2022!$E:$E),2)+'SP ATT_Rip'!AC100</f>
        <v>0</v>
      </c>
      <c r="AD100" s="206">
        <f>ROUND(+SUMIF(BdV_2022!$L:$L,$A100&amp;AD$3,BdV_2022!$E:$E),2)+'SP ATT_Rip'!AD100</f>
        <v>0</v>
      </c>
      <c r="AE100" s="132">
        <f t="shared" si="21"/>
        <v>0</v>
      </c>
      <c r="AG100" s="206">
        <f>ROUND(+SUMIF(BdV_2022!$L:$L,$A100&amp;AG$3,BdV_2022!$E:$E),2)+'SP ATT_Rip'!AG100</f>
        <v>0</v>
      </c>
      <c r="AH100" s="206">
        <f>ROUND(+SUMIF(BdV_2022!$L:$L,$A100&amp;AH$3,BdV_2022!$E:$E),2)+'SP ATT_Rip'!AH100</f>
        <v>0</v>
      </c>
      <c r="AI100" s="132">
        <f t="shared" si="22"/>
        <v>0</v>
      </c>
      <c r="AK100" s="206">
        <f>ROUND(+SUMIF(BdV_2022!$L:$L,$A100&amp;AK$3,BdV_2022!$E:$E),2)+'SP ATT_Rip'!AK100</f>
        <v>0</v>
      </c>
      <c r="AL100" s="206">
        <f>ROUND(+SUMIF(BdV_2022!$L:$L,$A100&amp;AL$3,BdV_2022!$E:$E),2)+'SP ATT_Rip'!AL100</f>
        <v>0</v>
      </c>
      <c r="AM100" s="132">
        <f t="shared" si="23"/>
        <v>0</v>
      </c>
      <c r="AO100" s="206">
        <f>ROUND(+SUMIF(BdV_2022!$L:$L,$A100&amp;AO$3,BdV_2022!$E:$E),2)+'SP ATT_Rip'!AO100</f>
        <v>0</v>
      </c>
      <c r="AP100" s="206">
        <f>ROUND(+SUMIF(BdV_2022!$L:$L,$A100&amp;AP$3,BdV_2022!$E:$E),2)+'SP ATT_Rip'!AP100</f>
        <v>0</v>
      </c>
      <c r="AQ100" s="132">
        <f t="shared" si="24"/>
        <v>0</v>
      </c>
      <c r="AS100" s="206">
        <f>ROUND(+SUMIF(BdV_2022!$L:$L,$A100&amp;AS$3,BdV_2022!$E:$E),2)+'SP ATT_Rip'!AS100</f>
        <v>0</v>
      </c>
      <c r="AT100" s="206">
        <f>ROUND(+SUMIF(BdV_2022!$L:$L,$A100&amp;AT$3,BdV_2022!$E:$E),2)+'SP ATT_Rip'!AT100</f>
        <v>0</v>
      </c>
      <c r="AU100" s="132">
        <f t="shared" si="25"/>
        <v>0</v>
      </c>
      <c r="AW100" s="206">
        <f>ROUND(+SUMIF(BdV_2022!$L:$L,$A100&amp;AW$3,BdV_2022!$E:$E),2)+'SP ATT_Rip'!AW100</f>
        <v>0</v>
      </c>
      <c r="AX100" s="206">
        <f>ROUND(+SUMIF(BdV_2022!$L:$L,$A100&amp;AX$3,BdV_2022!$E:$E),2)+'SP ATT_Rip'!AX100</f>
        <v>0</v>
      </c>
      <c r="AY100" s="132">
        <f t="shared" si="26"/>
        <v>0</v>
      </c>
      <c r="BA100" s="206">
        <f>ROUND(+SUMIF(BdV_2022!$L:$L,$A100&amp;BA$3,BdV_2022!$E:$E),2)+'SP ATT_Rip'!BA100</f>
        <v>0</v>
      </c>
      <c r="BB100" s="206">
        <f>ROUND(+SUMIF(BdV_2022!$L:$L,$A100&amp;BB$3,BdV_2022!$E:$E),2)+'SP ATT_Rip'!BB100</f>
        <v>0</v>
      </c>
      <c r="BC100" s="132">
        <f t="shared" si="27"/>
        <v>0</v>
      </c>
      <c r="BE100" s="206">
        <f>ROUND(+SUMIF(BdV_2022!$L:$L,$A100&amp;BE$3,BdV_2022!$E:$E),2)+'SP ATT_Rip'!BE100</f>
        <v>0</v>
      </c>
      <c r="BF100" s="206">
        <f>ROUND(+SUMIF(BdV_2022!$L:$L,$A100&amp;BF$3,BdV_2022!$E:$E),2)+'SP ATT_Rip'!BF100</f>
        <v>0</v>
      </c>
      <c r="BG100" s="132">
        <f t="shared" si="28"/>
        <v>0</v>
      </c>
      <c r="BI100" s="206">
        <f>ROUND(+SUMIF(BdV_2022!$L:$L,$A100&amp;BI$3,BdV_2022!$E:$E),2)+'SP ATT_Rip'!BI100</f>
        <v>0</v>
      </c>
      <c r="BJ100" s="206">
        <f>ROUND(+SUMIF(BdV_2022!$L:$L,$A100&amp;BJ$3,BdV_2022!$E:$E),2)+'SP ATT_Rip'!BJ100</f>
        <v>0</v>
      </c>
      <c r="BK100" s="132">
        <f t="shared" si="29"/>
        <v>0</v>
      </c>
    </row>
    <row r="101" spans="1:63" x14ac:dyDescent="0.2">
      <c r="A101" s="41" t="s">
        <v>283</v>
      </c>
      <c r="B101" s="43"/>
      <c r="C101" s="70" t="s">
        <v>291</v>
      </c>
      <c r="E101" s="206">
        <f>ROUND(+SUMIF(BdV_2022!$L:$L,$A101&amp;E$3,BdV_2022!$E:$E),2)+'SP ATT_Rip'!E101</f>
        <v>0</v>
      </c>
      <c r="F101" s="206">
        <f>ROUND(+SUMIF(BdV_2022!$L:$L,$A101&amp;F$3,BdV_2022!$E:$E),2)+'SP ATT_Rip'!F101</f>
        <v>0</v>
      </c>
      <c r="G101" s="132">
        <f t="shared" si="15"/>
        <v>0</v>
      </c>
      <c r="I101" s="206">
        <f>ROUND(+SUMIF(BdV_2022!$L:$L,$A101&amp;I$3,BdV_2022!$E:$E),2)+'SP ATT_Rip'!I101</f>
        <v>0</v>
      </c>
      <c r="J101" s="206">
        <f>ROUND(+SUMIF(BdV_2022!$L:$L,$A101&amp;J$3,BdV_2022!$E:$E),2)+'SP ATT_Rip'!J101</f>
        <v>0</v>
      </c>
      <c r="K101" s="132">
        <f t="shared" si="16"/>
        <v>0</v>
      </c>
      <c r="M101" s="206">
        <f>ROUND(+SUMIF(BdV_2022!$L:$L,$A101&amp;M$3,BdV_2022!$E:$E),2)+'SP ATT_Rip'!M101</f>
        <v>0</v>
      </c>
      <c r="N101" s="206">
        <f>ROUND(+SUMIF(BdV_2022!$L:$L,$A101&amp;N$3,BdV_2022!$E:$E),2)+'SP ATT_Rip'!N101</f>
        <v>0</v>
      </c>
      <c r="O101" s="132">
        <f t="shared" si="17"/>
        <v>0</v>
      </c>
      <c r="Q101" s="206">
        <f>ROUND(+SUMIF(BdV_2022!$L:$L,$A101&amp;Q$3,BdV_2022!$E:$E),2)+'SP ATT_Rip'!Q101</f>
        <v>0</v>
      </c>
      <c r="R101" s="206">
        <f>ROUND(+SUMIF(BdV_2022!$L:$L,$A101&amp;R$3,BdV_2022!$E:$E),2)+'SP ATT_Rip'!R101</f>
        <v>0</v>
      </c>
      <c r="S101" s="132">
        <f t="shared" si="18"/>
        <v>0</v>
      </c>
      <c r="U101" s="206">
        <f>ROUND(+SUMIF(BdV_2022!$L:$L,$A101&amp;U$3,BdV_2022!$E:$E),2)+'SP ATT_Rip'!U101</f>
        <v>0</v>
      </c>
      <c r="V101" s="206">
        <f>ROUND(+SUMIF(BdV_2022!$L:$L,$A101&amp;V$3,BdV_2022!$E:$E),2)+'SP ATT_Rip'!V101</f>
        <v>0</v>
      </c>
      <c r="W101" s="132">
        <f t="shared" si="19"/>
        <v>0</v>
      </c>
      <c r="Y101" s="206">
        <f>ROUND(+SUMIF(BdV_2022!$L:$L,$A101&amp;Y$3,BdV_2022!$E:$E),2)+'SP ATT_Rip'!Y101</f>
        <v>0</v>
      </c>
      <c r="Z101" s="206">
        <f>ROUND(+SUMIF(BdV_2022!$L:$L,$A101&amp;Z$3,BdV_2022!$E:$E),2)+'SP ATT_Rip'!Z101</f>
        <v>0</v>
      </c>
      <c r="AA101" s="132">
        <f t="shared" si="20"/>
        <v>0</v>
      </c>
      <c r="AC101" s="206">
        <f>ROUND(+SUMIF(BdV_2022!$L:$L,$A101&amp;AC$3,BdV_2022!$E:$E),2)+'SP ATT_Rip'!AC101</f>
        <v>0</v>
      </c>
      <c r="AD101" s="206">
        <f>ROUND(+SUMIF(BdV_2022!$L:$L,$A101&amp;AD$3,BdV_2022!$E:$E),2)+'SP ATT_Rip'!AD101</f>
        <v>0</v>
      </c>
      <c r="AE101" s="132">
        <f t="shared" si="21"/>
        <v>0</v>
      </c>
      <c r="AG101" s="206">
        <f>ROUND(+SUMIF(BdV_2022!$L:$L,$A101&amp;AG$3,BdV_2022!$E:$E),2)+'SP ATT_Rip'!AG101</f>
        <v>0</v>
      </c>
      <c r="AH101" s="206">
        <f>ROUND(+SUMIF(BdV_2022!$L:$L,$A101&amp;AH$3,BdV_2022!$E:$E),2)+'SP ATT_Rip'!AH101</f>
        <v>0</v>
      </c>
      <c r="AI101" s="132">
        <f t="shared" si="22"/>
        <v>0</v>
      </c>
      <c r="AK101" s="206">
        <f>ROUND(+SUMIF(BdV_2022!$L:$L,$A101&amp;AK$3,BdV_2022!$E:$E),2)+'SP ATT_Rip'!AK101</f>
        <v>0</v>
      </c>
      <c r="AL101" s="206">
        <f>ROUND(+SUMIF(BdV_2022!$L:$L,$A101&amp;AL$3,BdV_2022!$E:$E),2)+'SP ATT_Rip'!AL101</f>
        <v>0</v>
      </c>
      <c r="AM101" s="132">
        <f t="shared" si="23"/>
        <v>0</v>
      </c>
      <c r="AO101" s="206">
        <f>ROUND(+SUMIF(BdV_2022!$L:$L,$A101&amp;AO$3,BdV_2022!$E:$E),2)+'SP ATT_Rip'!AO101</f>
        <v>0</v>
      </c>
      <c r="AP101" s="206">
        <f>ROUND(+SUMIF(BdV_2022!$L:$L,$A101&amp;AP$3,BdV_2022!$E:$E),2)+'SP ATT_Rip'!AP101</f>
        <v>0</v>
      </c>
      <c r="AQ101" s="132">
        <f t="shared" si="24"/>
        <v>0</v>
      </c>
      <c r="AS101" s="206">
        <f>ROUND(+SUMIF(BdV_2022!$L:$L,$A101&amp;AS$3,BdV_2022!$E:$E),2)+'SP ATT_Rip'!AS101</f>
        <v>0</v>
      </c>
      <c r="AT101" s="206">
        <f>ROUND(+SUMIF(BdV_2022!$L:$L,$A101&amp;AT$3,BdV_2022!$E:$E),2)+'SP ATT_Rip'!AT101</f>
        <v>0</v>
      </c>
      <c r="AU101" s="132">
        <f t="shared" si="25"/>
        <v>0</v>
      </c>
      <c r="AW101" s="206">
        <f>ROUND(+SUMIF(BdV_2022!$L:$L,$A101&amp;AW$3,BdV_2022!$E:$E),2)+'SP ATT_Rip'!AW101</f>
        <v>0</v>
      </c>
      <c r="AX101" s="206">
        <f>ROUND(+SUMIF(BdV_2022!$L:$L,$A101&amp;AX$3,BdV_2022!$E:$E),2)+'SP ATT_Rip'!AX101</f>
        <v>0</v>
      </c>
      <c r="AY101" s="132">
        <f t="shared" si="26"/>
        <v>0</v>
      </c>
      <c r="BA101" s="206">
        <f>ROUND(+SUMIF(BdV_2022!$L:$L,$A101&amp;BA$3,BdV_2022!$E:$E),2)+'SP ATT_Rip'!BA101</f>
        <v>0</v>
      </c>
      <c r="BB101" s="206">
        <f>ROUND(+SUMIF(BdV_2022!$L:$L,$A101&amp;BB$3,BdV_2022!$E:$E),2)+'SP ATT_Rip'!BB101</f>
        <v>0</v>
      </c>
      <c r="BC101" s="132">
        <f t="shared" si="27"/>
        <v>0</v>
      </c>
      <c r="BE101" s="206">
        <f>ROUND(+SUMIF(BdV_2022!$L:$L,$A101&amp;BE$3,BdV_2022!$E:$E),2)+'SP ATT_Rip'!BE101</f>
        <v>0</v>
      </c>
      <c r="BF101" s="206">
        <f>ROUND(+SUMIF(BdV_2022!$L:$L,$A101&amp;BF$3,BdV_2022!$E:$E),2)+'SP ATT_Rip'!BF101</f>
        <v>0</v>
      </c>
      <c r="BG101" s="132">
        <f t="shared" si="28"/>
        <v>0</v>
      </c>
      <c r="BI101" s="206">
        <f>ROUND(+SUMIF(BdV_2022!$L:$L,$A101&amp;BI$3,BdV_2022!$E:$E),2)+'SP ATT_Rip'!BI101</f>
        <v>0</v>
      </c>
      <c r="BJ101" s="206">
        <f>ROUND(+SUMIF(BdV_2022!$L:$L,$A101&amp;BJ$3,BdV_2022!$E:$E),2)+'SP ATT_Rip'!BJ101</f>
        <v>0</v>
      </c>
      <c r="BK101" s="132">
        <f t="shared" si="29"/>
        <v>0</v>
      </c>
    </row>
    <row r="102" spans="1:63" x14ac:dyDescent="0.2">
      <c r="A102" s="41" t="s">
        <v>284</v>
      </c>
      <c r="B102" s="43"/>
      <c r="C102" s="70" t="s">
        <v>303</v>
      </c>
      <c r="E102" s="206">
        <f>ROUND(+SUMIF(BdV_2022!$L:$L,$A102&amp;E$3,BdV_2022!$E:$E),2)+'SP ATT_Rip'!E102</f>
        <v>0</v>
      </c>
      <c r="F102" s="206">
        <f>ROUND(+SUMIF(BdV_2022!$L:$L,$A102&amp;F$3,BdV_2022!$E:$E),2)+'SP ATT_Rip'!F102</f>
        <v>202113.6</v>
      </c>
      <c r="G102" s="132">
        <f t="shared" si="15"/>
        <v>202113.6</v>
      </c>
      <c r="I102" s="206">
        <f>ROUND(+SUMIF(BdV_2022!$L:$L,$A102&amp;I$3,BdV_2022!$E:$E),2)+'SP ATT_Rip'!I102</f>
        <v>0</v>
      </c>
      <c r="J102" s="206">
        <f>ROUND(+SUMIF(BdV_2022!$L:$L,$A102&amp;J$3,BdV_2022!$E:$E),2)+'SP ATT_Rip'!J102</f>
        <v>400000</v>
      </c>
      <c r="K102" s="132">
        <f t="shared" si="16"/>
        <v>400000</v>
      </c>
      <c r="M102" s="206">
        <f>ROUND(+SUMIF(BdV_2022!$L:$L,$A102&amp;M$3,BdV_2022!$E:$E),2)+'SP ATT_Rip'!M102</f>
        <v>0</v>
      </c>
      <c r="N102" s="206">
        <f>ROUND(+SUMIF(BdV_2022!$L:$L,$A102&amp;N$3,BdV_2022!$E:$E),2)+'SP ATT_Rip'!N102</f>
        <v>400000</v>
      </c>
      <c r="O102" s="132">
        <f t="shared" si="17"/>
        <v>400000</v>
      </c>
      <c r="Q102" s="206">
        <f>ROUND(+SUMIF(BdV_2022!$L:$L,$A102&amp;Q$3,BdV_2022!$E:$E),2)+'SP ATT_Rip'!Q102</f>
        <v>0</v>
      </c>
      <c r="R102" s="206">
        <f>ROUND(+SUMIF(BdV_2022!$L:$L,$A102&amp;R$3,BdV_2022!$E:$E),2)+'SP ATT_Rip'!R102</f>
        <v>2800000</v>
      </c>
      <c r="S102" s="132">
        <f t="shared" si="18"/>
        <v>2800000</v>
      </c>
      <c r="U102" s="206">
        <f>ROUND(+SUMIF(BdV_2022!$L:$L,$A102&amp;U$3,BdV_2022!$E:$E),2)+'SP ATT_Rip'!U102</f>
        <v>0</v>
      </c>
      <c r="V102" s="206">
        <f>ROUND(+SUMIF(BdV_2022!$L:$L,$A102&amp;V$3,BdV_2022!$E:$E),2)+'SP ATT_Rip'!V102</f>
        <v>0</v>
      </c>
      <c r="W102" s="132">
        <f t="shared" si="19"/>
        <v>0</v>
      </c>
      <c r="Y102" s="206">
        <f>ROUND(+SUMIF(BdV_2022!$L:$L,$A102&amp;Y$3,BdV_2022!$E:$E),2)+'SP ATT_Rip'!Y102</f>
        <v>0</v>
      </c>
      <c r="Z102" s="206">
        <f>ROUND(+SUMIF(BdV_2022!$L:$L,$A102&amp;Z$3,BdV_2022!$E:$E),2)+'SP ATT_Rip'!Z102</f>
        <v>0</v>
      </c>
      <c r="AA102" s="132">
        <f t="shared" si="20"/>
        <v>0</v>
      </c>
      <c r="AC102" s="206">
        <f>ROUND(+SUMIF(BdV_2022!$L:$L,$A102&amp;AC$3,BdV_2022!$E:$E),2)+'SP ATT_Rip'!AC102</f>
        <v>0</v>
      </c>
      <c r="AD102" s="206">
        <f>ROUND(+SUMIF(BdV_2022!$L:$L,$A102&amp;AD$3,BdV_2022!$E:$E),2)+'SP ATT_Rip'!AD102</f>
        <v>0</v>
      </c>
      <c r="AE102" s="132">
        <f t="shared" si="21"/>
        <v>0</v>
      </c>
      <c r="AG102" s="206">
        <f>ROUND(+SUMIF(BdV_2022!$L:$L,$A102&amp;AG$3,BdV_2022!$E:$E),2)+'SP ATT_Rip'!AG102</f>
        <v>0</v>
      </c>
      <c r="AH102" s="206">
        <f>ROUND(+SUMIF(BdV_2022!$L:$L,$A102&amp;AH$3,BdV_2022!$E:$E),2)+'SP ATT_Rip'!AH102</f>
        <v>0</v>
      </c>
      <c r="AI102" s="132">
        <f t="shared" si="22"/>
        <v>0</v>
      </c>
      <c r="AK102" s="206">
        <f>ROUND(+SUMIF(BdV_2022!$L:$L,$A102&amp;AK$3,BdV_2022!$E:$E),2)+'SP ATT_Rip'!AK102</f>
        <v>0</v>
      </c>
      <c r="AL102" s="206">
        <f>ROUND(+SUMIF(BdV_2022!$L:$L,$A102&amp;AL$3,BdV_2022!$E:$E),2)+'SP ATT_Rip'!AL102</f>
        <v>0</v>
      </c>
      <c r="AM102" s="132">
        <f t="shared" si="23"/>
        <v>0</v>
      </c>
      <c r="AO102" s="206">
        <f>ROUND(+SUMIF(BdV_2022!$L:$L,$A102&amp;AO$3,BdV_2022!$E:$E),2)+'SP ATT_Rip'!AO102</f>
        <v>0</v>
      </c>
      <c r="AP102" s="206">
        <f>ROUND(+SUMIF(BdV_2022!$L:$L,$A102&amp;AP$3,BdV_2022!$E:$E),2)+'SP ATT_Rip'!AP102</f>
        <v>0</v>
      </c>
      <c r="AQ102" s="132">
        <f t="shared" si="24"/>
        <v>0</v>
      </c>
      <c r="AS102" s="206">
        <f>ROUND(+SUMIF(BdV_2022!$L:$L,$A102&amp;AS$3,BdV_2022!$E:$E),2)+'SP ATT_Rip'!AS102</f>
        <v>0</v>
      </c>
      <c r="AT102" s="206">
        <f>ROUND(+SUMIF(BdV_2022!$L:$L,$A102&amp;AT$3,BdV_2022!$E:$E),2)+'SP ATT_Rip'!AT102</f>
        <v>0</v>
      </c>
      <c r="AU102" s="132">
        <f t="shared" si="25"/>
        <v>0</v>
      </c>
      <c r="AW102" s="206">
        <f>ROUND(+SUMIF(BdV_2022!$L:$L,$A102&amp;AW$3,BdV_2022!$E:$E),2)+'SP ATT_Rip'!AW102</f>
        <v>0</v>
      </c>
      <c r="AX102" s="206">
        <f>ROUND(+SUMIF(BdV_2022!$L:$L,$A102&amp;AX$3,BdV_2022!$E:$E),2)+'SP ATT_Rip'!AX102</f>
        <v>0</v>
      </c>
      <c r="AY102" s="132">
        <f t="shared" si="26"/>
        <v>0</v>
      </c>
      <c r="BA102" s="206">
        <f>ROUND(+SUMIF(BdV_2022!$L:$L,$A102&amp;BA$3,BdV_2022!$E:$E),2)+'SP ATT_Rip'!BA102</f>
        <v>0</v>
      </c>
      <c r="BB102" s="206">
        <f>ROUND(+SUMIF(BdV_2022!$L:$L,$A102&amp;BB$3,BdV_2022!$E:$E),2)+'SP ATT_Rip'!BB102</f>
        <v>0</v>
      </c>
      <c r="BC102" s="132">
        <f t="shared" si="27"/>
        <v>0</v>
      </c>
      <c r="BE102" s="206">
        <f>ROUND(+SUMIF(BdV_2022!$L:$L,$A102&amp;BE$3,BdV_2022!$E:$E),2)+'SP ATT_Rip'!BE102</f>
        <v>0</v>
      </c>
      <c r="BF102" s="206">
        <f>ROUND(+SUMIF(BdV_2022!$L:$L,$A102&amp;BF$3,BdV_2022!$E:$E),2)+'SP ATT_Rip'!BF102</f>
        <v>0</v>
      </c>
      <c r="BG102" s="132">
        <f t="shared" si="28"/>
        <v>0</v>
      </c>
      <c r="BI102" s="206">
        <f>ROUND(+SUMIF(BdV_2022!$L:$L,$A102&amp;BI$3,BdV_2022!$E:$E),2)+'SP ATT_Rip'!BI102</f>
        <v>0</v>
      </c>
      <c r="BJ102" s="206">
        <f>ROUND(+SUMIF(BdV_2022!$L:$L,$A102&amp;BJ$3,BdV_2022!$E:$E),2)+'SP ATT_Rip'!BJ102</f>
        <v>0</v>
      </c>
      <c r="BK102" s="132">
        <f t="shared" si="29"/>
        <v>0</v>
      </c>
    </row>
    <row r="103" spans="1:63" x14ac:dyDescent="0.2">
      <c r="A103" s="41" t="s">
        <v>177</v>
      </c>
      <c r="B103" s="61" t="s">
        <v>22</v>
      </c>
      <c r="C103" s="38" t="s">
        <v>105</v>
      </c>
      <c r="E103" s="207">
        <f>ROUND(+SUMIF(BdV_2022!$L:$L,$A103&amp;E$3,BdV_2022!$E:$E),2)+'SP ATT_Rip'!E103</f>
        <v>0</v>
      </c>
      <c r="F103" s="207">
        <f>ROUND(+SUMIF(BdV_2022!$L:$L,$A103&amp;F$3,BdV_2022!$E:$E),2)+'SP ATT_Rip'!F103</f>
        <v>841579.03</v>
      </c>
      <c r="G103" s="86">
        <f>+SUM(E103:F103)</f>
        <v>841579.03</v>
      </c>
      <c r="I103" s="207">
        <f>ROUND(+SUMIF(BdV_2022!$L:$L,$A103&amp;I$3,BdV_2022!$E:$E),2)+'SP ATT_Rip'!I103</f>
        <v>0</v>
      </c>
      <c r="J103" s="207">
        <f>ROUND(+SUMIF(BdV_2022!$L:$L,$A103&amp;J$3,BdV_2022!$E:$E),2)+'SP ATT_Rip'!J103</f>
        <v>0</v>
      </c>
      <c r="K103" s="86">
        <f t="shared" si="16"/>
        <v>0</v>
      </c>
      <c r="M103" s="207">
        <f>ROUND(+SUMIF(BdV_2022!$L:$L,$A103&amp;M$3,BdV_2022!$E:$E),2)+'SP ATT_Rip'!M103</f>
        <v>0</v>
      </c>
      <c r="N103" s="207">
        <f>ROUND(+SUMIF(BdV_2022!$L:$L,$A103&amp;N$3,BdV_2022!$E:$E),2)+'SP ATT_Rip'!N103</f>
        <v>0</v>
      </c>
      <c r="O103" s="86">
        <f t="shared" si="17"/>
        <v>0</v>
      </c>
      <c r="Q103" s="207">
        <f>ROUND(+SUMIF(BdV_2022!$L:$L,$A103&amp;Q$3,BdV_2022!$E:$E),2)+'SP ATT_Rip'!Q103</f>
        <v>0</v>
      </c>
      <c r="R103" s="207">
        <f>ROUND(+SUMIF(BdV_2022!$L:$L,$A103&amp;R$3,BdV_2022!$E:$E),2)+'SP ATT_Rip'!R103</f>
        <v>43807.64</v>
      </c>
      <c r="S103" s="86">
        <f t="shared" si="18"/>
        <v>43807.64</v>
      </c>
      <c r="U103" s="207">
        <f>ROUND(+SUMIF(BdV_2022!$L:$L,$A103&amp;U$3,BdV_2022!$E:$E),2)+'SP ATT_Rip'!U103</f>
        <v>0</v>
      </c>
      <c r="V103" s="207">
        <f>ROUND(+SUMIF(BdV_2022!$L:$L,$A103&amp;V$3,BdV_2022!$E:$E),2)+'SP ATT_Rip'!V103</f>
        <v>0</v>
      </c>
      <c r="W103" s="86">
        <f t="shared" si="19"/>
        <v>0</v>
      </c>
      <c r="Y103" s="207">
        <f>ROUND(+SUMIF(BdV_2022!$L:$L,$A103&amp;Y$3,BdV_2022!$E:$E),2)+'SP ATT_Rip'!Y103</f>
        <v>0</v>
      </c>
      <c r="Z103" s="207">
        <f>ROUND(+SUMIF(BdV_2022!$L:$L,$A103&amp;Z$3,BdV_2022!$E:$E),2)+'SP ATT_Rip'!Z103</f>
        <v>0</v>
      </c>
      <c r="AA103" s="86">
        <f t="shared" si="20"/>
        <v>0</v>
      </c>
      <c r="AC103" s="207">
        <f>ROUND(+SUMIF(BdV_2022!$L:$L,$A103&amp;AC$3,BdV_2022!$E:$E),2)+'SP ATT_Rip'!AC103</f>
        <v>0</v>
      </c>
      <c r="AD103" s="207">
        <f>ROUND(+SUMIF(BdV_2022!$L:$L,$A103&amp;AD$3,BdV_2022!$E:$E),2)+'SP ATT_Rip'!AD103</f>
        <v>0</v>
      </c>
      <c r="AE103" s="86">
        <f t="shared" si="21"/>
        <v>0</v>
      </c>
      <c r="AG103" s="207">
        <f>ROUND(+SUMIF(BdV_2022!$L:$L,$A103&amp;AG$3,BdV_2022!$E:$E),2)+'SP ATT_Rip'!AG103</f>
        <v>0</v>
      </c>
      <c r="AH103" s="207">
        <f>ROUND(+SUMIF(BdV_2022!$L:$L,$A103&amp;AH$3,BdV_2022!$E:$E),2)+'SP ATT_Rip'!AH103</f>
        <v>0</v>
      </c>
      <c r="AI103" s="86">
        <f t="shared" si="22"/>
        <v>0</v>
      </c>
      <c r="AK103" s="207">
        <f>ROUND(+SUMIF(BdV_2022!$L:$L,$A103&amp;AK$3,BdV_2022!$E:$E),2)+'SP ATT_Rip'!AK103</f>
        <v>0</v>
      </c>
      <c r="AL103" s="207">
        <f>ROUND(+SUMIF(BdV_2022!$L:$L,$A103&amp;AL$3,BdV_2022!$E:$E),2)+'SP ATT_Rip'!AL103</f>
        <v>0</v>
      </c>
      <c r="AM103" s="86">
        <f t="shared" si="23"/>
        <v>0</v>
      </c>
      <c r="AO103" s="207">
        <f>ROUND(+SUMIF(BdV_2022!$L:$L,$A103&amp;AO$3,BdV_2022!$E:$E),2)+'SP ATT_Rip'!AO103</f>
        <v>0</v>
      </c>
      <c r="AP103" s="207">
        <f>ROUND(+SUMIF(BdV_2022!$L:$L,$A103&amp;AP$3,BdV_2022!$E:$E),2)+'SP ATT_Rip'!AP103</f>
        <v>0</v>
      </c>
      <c r="AQ103" s="86">
        <f t="shared" si="24"/>
        <v>0</v>
      </c>
      <c r="AS103" s="207">
        <f>ROUND(+SUMIF(BdV_2022!$L:$L,$A103&amp;AS$3,BdV_2022!$E:$E),2)+'SP ATT_Rip'!AS103</f>
        <v>0</v>
      </c>
      <c r="AT103" s="207">
        <f>ROUND(+SUMIF(BdV_2022!$L:$L,$A103&amp;AT$3,BdV_2022!$E:$E),2)+'SP ATT_Rip'!AT103</f>
        <v>0</v>
      </c>
      <c r="AU103" s="86">
        <f t="shared" si="25"/>
        <v>0</v>
      </c>
      <c r="AW103" s="207">
        <f>ROUND(+SUMIF(BdV_2022!$L:$L,$A103&amp;AW$3,BdV_2022!$E:$E),2)+'SP ATT_Rip'!AW103</f>
        <v>0</v>
      </c>
      <c r="AX103" s="207">
        <f>ROUND(+SUMIF(BdV_2022!$L:$L,$A103&amp;AX$3,BdV_2022!$E:$E),2)+'SP ATT_Rip'!AX103</f>
        <v>0</v>
      </c>
      <c r="AY103" s="86">
        <f t="shared" si="26"/>
        <v>0</v>
      </c>
      <c r="BA103" s="207">
        <f>ROUND(+SUMIF(BdV_2022!$L:$L,$A103&amp;BA$3,BdV_2022!$E:$E),2)+'SP ATT_Rip'!BA103</f>
        <v>0</v>
      </c>
      <c r="BB103" s="207">
        <f>ROUND(+SUMIF(BdV_2022!$L:$L,$A103&amp;BB$3,BdV_2022!$E:$E),2)+'SP ATT_Rip'!BB103</f>
        <v>0</v>
      </c>
      <c r="BC103" s="86">
        <f t="shared" si="27"/>
        <v>0</v>
      </c>
      <c r="BE103" s="207">
        <f>ROUND(+SUMIF(BdV_2022!$L:$L,$A103&amp;BE$3,BdV_2022!$E:$E),2)+'SP ATT_Rip'!BE103</f>
        <v>0</v>
      </c>
      <c r="BF103" s="207">
        <f>ROUND(+SUMIF(BdV_2022!$L:$L,$A103&amp;BF$3,BdV_2022!$E:$E),2)+'SP ATT_Rip'!BF103</f>
        <v>0</v>
      </c>
      <c r="BG103" s="86">
        <f t="shared" si="28"/>
        <v>0</v>
      </c>
      <c r="BI103" s="207">
        <f>ROUND(+SUMIF(BdV_2022!$L:$L,$A103&amp;BI$3,BdV_2022!$E:$E),2)+'SP ATT_Rip'!BI103</f>
        <v>0</v>
      </c>
      <c r="BJ103" s="207">
        <f>ROUND(+SUMIF(BdV_2022!$L:$L,$A103&amp;BJ$3,BdV_2022!$E:$E),2)+'SP ATT_Rip'!BJ103</f>
        <v>0</v>
      </c>
      <c r="BK103" s="86">
        <f t="shared" si="29"/>
        <v>0</v>
      </c>
    </row>
    <row r="104" spans="1:63" ht="21" x14ac:dyDescent="0.2">
      <c r="A104" s="41" t="s">
        <v>178</v>
      </c>
      <c r="B104" s="53" t="s">
        <v>31</v>
      </c>
      <c r="C104" s="37" t="s">
        <v>106</v>
      </c>
      <c r="E104" s="108">
        <f>+SUM(E105:E113,E116,E119,E122,E126:E128)</f>
        <v>3243701.35</v>
      </c>
      <c r="F104" s="108">
        <f>+SUM(F105:F113,F116,F119,F122,F126:F128)</f>
        <v>3123318.46</v>
      </c>
      <c r="G104" s="129">
        <f>+SUM(G105:G113,G116,G119,G122,G126:G128)</f>
        <v>6367019.8100000005</v>
      </c>
      <c r="I104" s="108">
        <f>+SUM(I105:I113,I116,I119,I122,I126:I128)</f>
        <v>0</v>
      </c>
      <c r="J104" s="108">
        <f>+SUM(J105:J113,J116,J119,J122,J126:J128)</f>
        <v>0</v>
      </c>
      <c r="K104" s="129">
        <f>+SUM(K105:K113,K116,K119,K122,K126:K128)</f>
        <v>0</v>
      </c>
      <c r="M104" s="108">
        <f>+SUM(M105:M113,M116,M119,M122,M126:M128)</f>
        <v>0</v>
      </c>
      <c r="N104" s="108">
        <f>+SUM(N105:N113,N116,N119,N122,N126:N128)</f>
        <v>13232.06</v>
      </c>
      <c r="O104" s="129">
        <f>+SUM(O105:O113,O116,O119,O122,O126:O128)</f>
        <v>13232.06</v>
      </c>
      <c r="Q104" s="108">
        <f>+SUM(Q105:Q113,Q116,Q119,Q122,Q126:Q128)</f>
        <v>0</v>
      </c>
      <c r="R104" s="108">
        <f>+SUM(R105:R113,R116,R119,R122,R126:R128)</f>
        <v>417956.19</v>
      </c>
      <c r="S104" s="129">
        <f>+SUM(S105:S113,S116,S119,S122,S126:S128)</f>
        <v>417956.19</v>
      </c>
      <c r="U104" s="108">
        <f>+SUM(U105:U113,U116,U119,U122,U126:U128)</f>
        <v>0</v>
      </c>
      <c r="V104" s="108">
        <f>+SUM(V105:V113,V116,V119,V122,V126:V128)</f>
        <v>0</v>
      </c>
      <c r="W104" s="129">
        <f>+SUM(W105:W113,W116,W119,W122,W126:W128)</f>
        <v>0</v>
      </c>
      <c r="Y104" s="108">
        <f>+SUM(Y105:Y113,Y116,Y119,Y122,Y126:Y128)</f>
        <v>0</v>
      </c>
      <c r="Z104" s="108">
        <f>+SUM(Z105:Z113,Z116,Z119,Z122,Z126:Z128)</f>
        <v>0</v>
      </c>
      <c r="AA104" s="129">
        <f>+SUM(AA105:AA113,AA116,AA119,AA122,AA126:AA128)</f>
        <v>0</v>
      </c>
      <c r="AC104" s="108">
        <f>+SUM(AC105:AC113,AC116,AC119,AC122,AC126:AC128)</f>
        <v>0</v>
      </c>
      <c r="AD104" s="108">
        <f>+SUM(AD105:AD113,AD116,AD119,AD122,AD126:AD128)</f>
        <v>0</v>
      </c>
      <c r="AE104" s="129">
        <f>+SUM(AE105:AE113,AE116,AE119,AE122,AE126:AE128)</f>
        <v>0</v>
      </c>
      <c r="AG104" s="108">
        <f>+SUM(AG105:AG113,AG116,AG119,AG122,AG126:AG128)</f>
        <v>0</v>
      </c>
      <c r="AH104" s="108">
        <f>+SUM(AH105:AH113,AH116,AH119,AH122,AH126:AH128)</f>
        <v>0</v>
      </c>
      <c r="AI104" s="129">
        <f>+SUM(AI105:AI113,AI116,AI119,AI122,AI126:AI128)</f>
        <v>0</v>
      </c>
      <c r="AK104" s="108">
        <f>+SUM(AK105:AK113,AK116,AK119,AK122,AK126:AK128)</f>
        <v>0</v>
      </c>
      <c r="AL104" s="108">
        <f>+SUM(AL105:AL113,AL116,AL119,AL122,AL126:AL128)</f>
        <v>0</v>
      </c>
      <c r="AM104" s="129">
        <f>+SUM(AM105:AM113,AM116,AM119,AM122,AM126:AM128)</f>
        <v>0</v>
      </c>
      <c r="AO104" s="108">
        <f>+SUM(AO105:AO113,AO116,AO119,AO122,AO126:AO128)</f>
        <v>0</v>
      </c>
      <c r="AP104" s="108">
        <f>+SUM(AP105:AP113,AP116,AP119,AP122,AP126:AP128)</f>
        <v>0</v>
      </c>
      <c r="AQ104" s="129">
        <f>+SUM(AQ105:AQ113,AQ116,AQ119,AQ122,AQ126:AQ128)</f>
        <v>0</v>
      </c>
      <c r="AS104" s="108">
        <f>+SUM(AS105:AS113,AS116,AS119,AS122,AS126:AS128)</f>
        <v>0</v>
      </c>
      <c r="AT104" s="108">
        <f>+SUM(AT105:AT113,AT116,AT119,AT122,AT126:AT128)</f>
        <v>0</v>
      </c>
      <c r="AU104" s="129">
        <f>+SUM(AU105:AU113,AU116,AU119,AU122,AU126:AU128)</f>
        <v>0</v>
      </c>
      <c r="AW104" s="108">
        <f>+SUM(AW105:AW113,AW116,AW119,AW122,AW126:AW128)</f>
        <v>0</v>
      </c>
      <c r="AX104" s="108">
        <f>+SUM(AX105:AX113,AX116,AX119,AX122,AX126:AX128)</f>
        <v>0</v>
      </c>
      <c r="AY104" s="129">
        <f>+SUM(AY105:AY113,AY116,AY119,AY122,AY126:AY128)</f>
        <v>0</v>
      </c>
      <c r="BA104" s="108">
        <f>+SUM(BA105:BA113,BA116,BA119,BA122,BA126:BA128)</f>
        <v>0</v>
      </c>
      <c r="BB104" s="108">
        <f>+SUM(BB105:BB113,BB116,BB119,BB122,BB126:BB128)</f>
        <v>0</v>
      </c>
      <c r="BC104" s="129">
        <f>+SUM(BC105:BC113,BC116,BC119,BC122,BC126:BC128)</f>
        <v>0</v>
      </c>
      <c r="BE104" s="108">
        <f>+SUM(BE105:BE113,BE116,BE119,BE122,BE126:BE128)</f>
        <v>0</v>
      </c>
      <c r="BF104" s="108">
        <f>+SUM(BF105:BF113,BF116,BF119,BF122,BF126:BF128)</f>
        <v>0</v>
      </c>
      <c r="BG104" s="129">
        <f>+SUM(BG105:BG113,BG116,BG119,BG122,BG126:BG128)</f>
        <v>0</v>
      </c>
      <c r="BI104" s="108">
        <f>+SUM(BI105:BI113,BI116,BI119,BI122,BI126:BI128)</f>
        <v>0</v>
      </c>
      <c r="BJ104" s="108">
        <f>+SUM(BJ105:BJ113,BJ116,BJ119,BJ122,BJ126:BJ128)</f>
        <v>0</v>
      </c>
      <c r="BK104" s="129">
        <f>+SUM(BK105:BK113,BK116,BK119,BK122,BK126:BK128)</f>
        <v>0</v>
      </c>
    </row>
    <row r="105" spans="1:63" x14ac:dyDescent="0.2">
      <c r="A105" s="41" t="s">
        <v>179</v>
      </c>
      <c r="B105" s="42" t="s">
        <v>8</v>
      </c>
      <c r="C105" s="37" t="s">
        <v>73</v>
      </c>
      <c r="E105" s="91"/>
      <c r="F105" s="91"/>
      <c r="G105" s="90"/>
      <c r="I105" s="91"/>
      <c r="J105" s="91"/>
      <c r="K105" s="90"/>
      <c r="M105" s="91"/>
      <c r="N105" s="91"/>
      <c r="O105" s="90"/>
      <c r="Q105" s="91"/>
      <c r="R105" s="91"/>
      <c r="S105" s="90"/>
      <c r="U105" s="91"/>
      <c r="V105" s="91"/>
      <c r="W105" s="90"/>
      <c r="Y105" s="91"/>
      <c r="Z105" s="91"/>
      <c r="AA105" s="90"/>
      <c r="AC105" s="91"/>
      <c r="AD105" s="91"/>
      <c r="AE105" s="90"/>
      <c r="AG105" s="91"/>
      <c r="AH105" s="91"/>
      <c r="AI105" s="90"/>
      <c r="AK105" s="91"/>
      <c r="AL105" s="91"/>
      <c r="AM105" s="90"/>
      <c r="AO105" s="91"/>
      <c r="AP105" s="91"/>
      <c r="AQ105" s="90"/>
      <c r="AS105" s="91"/>
      <c r="AT105" s="91"/>
      <c r="AU105" s="90"/>
      <c r="AW105" s="91"/>
      <c r="AX105" s="91"/>
      <c r="AY105" s="90"/>
      <c r="BA105" s="91"/>
      <c r="BB105" s="91"/>
      <c r="BC105" s="90"/>
      <c r="BE105" s="91"/>
      <c r="BF105" s="91"/>
      <c r="BG105" s="90"/>
      <c r="BI105" s="91"/>
      <c r="BJ105" s="91"/>
      <c r="BK105" s="90"/>
    </row>
    <row r="106" spans="1:63" x14ac:dyDescent="0.2">
      <c r="A106" s="41" t="s">
        <v>180</v>
      </c>
      <c r="B106" s="42" t="s">
        <v>9</v>
      </c>
      <c r="C106" s="37" t="s">
        <v>74</v>
      </c>
      <c r="E106" s="91"/>
      <c r="F106" s="91"/>
      <c r="G106" s="90"/>
      <c r="I106" s="91"/>
      <c r="J106" s="91"/>
      <c r="K106" s="90"/>
      <c r="M106" s="91"/>
      <c r="N106" s="91"/>
      <c r="O106" s="90"/>
      <c r="Q106" s="91"/>
      <c r="R106" s="91"/>
      <c r="S106" s="90"/>
      <c r="U106" s="91"/>
      <c r="V106" s="91"/>
      <c r="W106" s="90"/>
      <c r="Y106" s="91"/>
      <c r="Z106" s="91"/>
      <c r="AA106" s="90"/>
      <c r="AC106" s="91"/>
      <c r="AD106" s="91"/>
      <c r="AE106" s="90"/>
      <c r="AG106" s="91"/>
      <c r="AH106" s="91"/>
      <c r="AI106" s="90"/>
      <c r="AK106" s="91"/>
      <c r="AL106" s="91"/>
      <c r="AM106" s="90"/>
      <c r="AO106" s="91"/>
      <c r="AP106" s="91"/>
      <c r="AQ106" s="90"/>
      <c r="AS106" s="91"/>
      <c r="AT106" s="91"/>
      <c r="AU106" s="90"/>
      <c r="AW106" s="91"/>
      <c r="AX106" s="91"/>
      <c r="AY106" s="90"/>
      <c r="BA106" s="91"/>
      <c r="BB106" s="91"/>
      <c r="BC106" s="90"/>
      <c r="BE106" s="91"/>
      <c r="BF106" s="91"/>
      <c r="BG106" s="90"/>
      <c r="BI106" s="91"/>
      <c r="BJ106" s="91"/>
      <c r="BK106" s="90"/>
    </row>
    <row r="107" spans="1:63" x14ac:dyDescent="0.2">
      <c r="A107" s="41" t="s">
        <v>181</v>
      </c>
      <c r="B107" s="42" t="s">
        <v>10</v>
      </c>
      <c r="C107" s="37" t="s">
        <v>75</v>
      </c>
      <c r="E107" s="91"/>
      <c r="F107" s="91"/>
      <c r="G107" s="90"/>
      <c r="I107" s="91"/>
      <c r="J107" s="91"/>
      <c r="K107" s="90"/>
      <c r="M107" s="91"/>
      <c r="N107" s="91"/>
      <c r="O107" s="90"/>
      <c r="Q107" s="91"/>
      <c r="R107" s="91"/>
      <c r="S107" s="90"/>
      <c r="U107" s="91"/>
      <c r="V107" s="91"/>
      <c r="W107" s="90"/>
      <c r="Y107" s="91"/>
      <c r="Z107" s="91"/>
      <c r="AA107" s="90"/>
      <c r="AC107" s="91"/>
      <c r="AD107" s="91"/>
      <c r="AE107" s="90"/>
      <c r="AG107" s="91"/>
      <c r="AH107" s="91"/>
      <c r="AI107" s="90"/>
      <c r="AK107" s="91"/>
      <c r="AL107" s="91"/>
      <c r="AM107" s="90"/>
      <c r="AO107" s="91"/>
      <c r="AP107" s="91"/>
      <c r="AQ107" s="90"/>
      <c r="AS107" s="91"/>
      <c r="AT107" s="91"/>
      <c r="AU107" s="90"/>
      <c r="AW107" s="91"/>
      <c r="AX107" s="91"/>
      <c r="AY107" s="90"/>
      <c r="BA107" s="91"/>
      <c r="BB107" s="91"/>
      <c r="BC107" s="90"/>
      <c r="BE107" s="91"/>
      <c r="BF107" s="91"/>
      <c r="BG107" s="90"/>
      <c r="BI107" s="91"/>
      <c r="BJ107" s="91"/>
      <c r="BK107" s="90"/>
    </row>
    <row r="108" spans="1:63" x14ac:dyDescent="0.2">
      <c r="A108" s="41" t="s">
        <v>182</v>
      </c>
      <c r="B108" s="42" t="s">
        <v>11</v>
      </c>
      <c r="C108" s="37" t="s">
        <v>76</v>
      </c>
      <c r="E108" s="91"/>
      <c r="F108" s="91"/>
      <c r="G108" s="90"/>
      <c r="I108" s="91"/>
      <c r="J108" s="91"/>
      <c r="K108" s="90"/>
      <c r="M108" s="91"/>
      <c r="N108" s="91"/>
      <c r="O108" s="90"/>
      <c r="Q108" s="91"/>
      <c r="R108" s="91"/>
      <c r="S108" s="90"/>
      <c r="U108" s="91"/>
      <c r="V108" s="91"/>
      <c r="W108" s="90"/>
      <c r="Y108" s="91"/>
      <c r="Z108" s="91"/>
      <c r="AA108" s="90"/>
      <c r="AC108" s="91"/>
      <c r="AD108" s="91"/>
      <c r="AE108" s="90"/>
      <c r="AG108" s="91"/>
      <c r="AH108" s="91"/>
      <c r="AI108" s="90"/>
      <c r="AK108" s="91"/>
      <c r="AL108" s="91"/>
      <c r="AM108" s="90"/>
      <c r="AO108" s="91"/>
      <c r="AP108" s="91"/>
      <c r="AQ108" s="90"/>
      <c r="AS108" s="91"/>
      <c r="AT108" s="91"/>
      <c r="AU108" s="90"/>
      <c r="AW108" s="91"/>
      <c r="AX108" s="91"/>
      <c r="AY108" s="90"/>
      <c r="BA108" s="91"/>
      <c r="BB108" s="91"/>
      <c r="BC108" s="90"/>
      <c r="BE108" s="91"/>
      <c r="BF108" s="91"/>
      <c r="BG108" s="90"/>
      <c r="BI108" s="91"/>
      <c r="BJ108" s="91"/>
      <c r="BK108" s="90"/>
    </row>
    <row r="109" spans="1:63" x14ac:dyDescent="0.2">
      <c r="A109" s="41" t="s">
        <v>183</v>
      </c>
      <c r="B109" s="42" t="s">
        <v>12</v>
      </c>
      <c r="C109" s="37" t="s">
        <v>77</v>
      </c>
      <c r="E109" s="91"/>
      <c r="F109" s="91"/>
      <c r="G109" s="90"/>
      <c r="I109" s="91"/>
      <c r="J109" s="91"/>
      <c r="K109" s="90"/>
      <c r="M109" s="91"/>
      <c r="N109" s="91"/>
      <c r="O109" s="90"/>
      <c r="Q109" s="91"/>
      <c r="R109" s="91"/>
      <c r="S109" s="90"/>
      <c r="U109" s="91"/>
      <c r="V109" s="91"/>
      <c r="W109" s="90"/>
      <c r="Y109" s="91"/>
      <c r="Z109" s="91"/>
      <c r="AA109" s="90"/>
      <c r="AC109" s="91"/>
      <c r="AD109" s="91"/>
      <c r="AE109" s="90"/>
      <c r="AG109" s="91"/>
      <c r="AH109" s="91"/>
      <c r="AI109" s="90"/>
      <c r="AK109" s="91"/>
      <c r="AL109" s="91"/>
      <c r="AM109" s="90"/>
      <c r="AO109" s="91"/>
      <c r="AP109" s="91"/>
      <c r="AQ109" s="90"/>
      <c r="AS109" s="91"/>
      <c r="AT109" s="91"/>
      <c r="AU109" s="90"/>
      <c r="AW109" s="91"/>
      <c r="AX109" s="91"/>
      <c r="AY109" s="90"/>
      <c r="BA109" s="91"/>
      <c r="BB109" s="91"/>
      <c r="BC109" s="90"/>
      <c r="BE109" s="91"/>
      <c r="BF109" s="91"/>
      <c r="BG109" s="90"/>
      <c r="BI109" s="91"/>
      <c r="BJ109" s="91"/>
      <c r="BK109" s="90"/>
    </row>
    <row r="110" spans="1:63" x14ac:dyDescent="0.2">
      <c r="A110" s="41" t="s">
        <v>184</v>
      </c>
      <c r="B110" s="42" t="s">
        <v>13</v>
      </c>
      <c r="C110" s="37" t="s">
        <v>57</v>
      </c>
      <c r="E110" s="205">
        <f>ROUND(+SUMIF(BdV_2022!$L:$L,$A110&amp;E$3,BdV_2022!$E:$E),2)+'SP ATT_Rip'!E110</f>
        <v>0</v>
      </c>
      <c r="F110" s="205">
        <f>ROUND(+SUMIF(BdV_2022!$L:$L,$A110&amp;F$3,BdV_2022!$E:$E),2)+'SP ATT_Rip'!F110</f>
        <v>0</v>
      </c>
      <c r="G110" s="86">
        <f>+SUM(E110:F110)</f>
        <v>0</v>
      </c>
      <c r="I110" s="205">
        <f>ROUND(+SUMIF(BdV_2022!$L:$L,$A110&amp;I$3,BdV_2022!$E:$E),2)+'SP ATT_Rip'!I110</f>
        <v>0</v>
      </c>
      <c r="J110" s="205">
        <f>ROUND(+SUMIF(BdV_2022!$L:$L,$A110&amp;J$3,BdV_2022!$E:$E),2)+'SP ATT_Rip'!J110</f>
        <v>0</v>
      </c>
      <c r="K110" s="86">
        <f>+SUM(I110:J110)</f>
        <v>0</v>
      </c>
      <c r="M110" s="205">
        <f>ROUND(+SUMIF(BdV_2022!$L:$L,$A110&amp;M$3,BdV_2022!$E:$E),2)+'SP ATT_Rip'!M110</f>
        <v>0</v>
      </c>
      <c r="N110" s="205">
        <f>ROUND(+SUMIF(BdV_2022!$L:$L,$A110&amp;N$3,BdV_2022!$E:$E),2)+'SP ATT_Rip'!N110</f>
        <v>0</v>
      </c>
      <c r="O110" s="86">
        <f>+SUM(M110:N110)</f>
        <v>0</v>
      </c>
      <c r="Q110" s="205">
        <f>ROUND(+SUMIF(BdV_2022!$L:$L,$A110&amp;Q$3,BdV_2022!$E:$E),2)+'SP ATT_Rip'!Q110</f>
        <v>0</v>
      </c>
      <c r="R110" s="205">
        <f>ROUND(+SUMIF(BdV_2022!$L:$L,$A110&amp;R$3,BdV_2022!$E:$E),2)+'SP ATT_Rip'!R110</f>
        <v>0</v>
      </c>
      <c r="S110" s="86">
        <f>+SUM(Q110:R110)</f>
        <v>0</v>
      </c>
      <c r="U110" s="205">
        <f>ROUND(+SUMIF(BdV_2022!$L:$L,$A110&amp;U$3,BdV_2022!$E:$E),2)+'SP ATT_Rip'!U110</f>
        <v>0</v>
      </c>
      <c r="V110" s="205">
        <f>ROUND(+SUMIF(BdV_2022!$L:$L,$A110&amp;V$3,BdV_2022!$E:$E),2)+'SP ATT_Rip'!V110</f>
        <v>0</v>
      </c>
      <c r="W110" s="86">
        <f>+SUM(U110:V110)</f>
        <v>0</v>
      </c>
      <c r="Y110" s="205">
        <f>ROUND(+SUMIF(BdV_2022!$L:$L,$A110&amp;Y$3,BdV_2022!$E:$E),2)+'SP ATT_Rip'!Y110</f>
        <v>0</v>
      </c>
      <c r="Z110" s="205">
        <f>ROUND(+SUMIF(BdV_2022!$L:$L,$A110&amp;Z$3,BdV_2022!$E:$E),2)+'SP ATT_Rip'!Z110</f>
        <v>0</v>
      </c>
      <c r="AA110" s="86">
        <f>+SUM(Y110:Z110)</f>
        <v>0</v>
      </c>
      <c r="AC110" s="205">
        <f>ROUND(+SUMIF(BdV_2022!$L:$L,$A110&amp;AC$3,BdV_2022!$E:$E),2)+'SP ATT_Rip'!AC110</f>
        <v>0</v>
      </c>
      <c r="AD110" s="205">
        <f>ROUND(+SUMIF(BdV_2022!$L:$L,$A110&amp;AD$3,BdV_2022!$E:$E),2)+'SP ATT_Rip'!AD110</f>
        <v>0</v>
      </c>
      <c r="AE110" s="86">
        <f>+SUM(AC110:AD110)</f>
        <v>0</v>
      </c>
      <c r="AG110" s="205">
        <f>ROUND(+SUMIF(BdV_2022!$L:$L,$A110&amp;AG$3,BdV_2022!$E:$E),2)+'SP ATT_Rip'!AG110</f>
        <v>0</v>
      </c>
      <c r="AH110" s="205">
        <f>ROUND(+SUMIF(BdV_2022!$L:$L,$A110&amp;AH$3,BdV_2022!$E:$E),2)+'SP ATT_Rip'!AH110</f>
        <v>0</v>
      </c>
      <c r="AI110" s="86">
        <f>+SUM(AG110:AH110)</f>
        <v>0</v>
      </c>
      <c r="AK110" s="205">
        <f>ROUND(+SUMIF(BdV_2022!$L:$L,$A110&amp;AK$3,BdV_2022!$E:$E),2)+'SP ATT_Rip'!AK110</f>
        <v>0</v>
      </c>
      <c r="AL110" s="205">
        <f>ROUND(+SUMIF(BdV_2022!$L:$L,$A110&amp;AL$3,BdV_2022!$E:$E),2)+'SP ATT_Rip'!AL110</f>
        <v>0</v>
      </c>
      <c r="AM110" s="86">
        <f>+SUM(AK110:AL110)</f>
        <v>0</v>
      </c>
      <c r="AO110" s="205">
        <f>ROUND(+SUMIF(BdV_2022!$L:$L,$A110&amp;AO$3,BdV_2022!$E:$E),2)+'SP ATT_Rip'!AO110</f>
        <v>0</v>
      </c>
      <c r="AP110" s="205">
        <f>ROUND(+SUMIF(BdV_2022!$L:$L,$A110&amp;AP$3,BdV_2022!$E:$E),2)+'SP ATT_Rip'!AP110</f>
        <v>0</v>
      </c>
      <c r="AQ110" s="86">
        <f>+SUM(AO110:AP110)</f>
        <v>0</v>
      </c>
      <c r="AS110" s="205">
        <f>ROUND(+SUMIF(BdV_2022!$L:$L,$A110&amp;AS$3,BdV_2022!$E:$E),2)+'SP ATT_Rip'!AS110</f>
        <v>0</v>
      </c>
      <c r="AT110" s="205">
        <f>ROUND(+SUMIF(BdV_2022!$L:$L,$A110&amp;AT$3,BdV_2022!$E:$E),2)+'SP ATT_Rip'!AT110</f>
        <v>0</v>
      </c>
      <c r="AU110" s="86">
        <f>+SUM(AS110:AT110)</f>
        <v>0</v>
      </c>
      <c r="AW110" s="205">
        <f>ROUND(+SUMIF(BdV_2022!$L:$L,$A110&amp;AW$3,BdV_2022!$E:$E),2)+'SP ATT_Rip'!AW110</f>
        <v>0</v>
      </c>
      <c r="AX110" s="205">
        <f>ROUND(+SUMIF(BdV_2022!$L:$L,$A110&amp;AX$3,BdV_2022!$E:$E),2)+'SP ATT_Rip'!AX110</f>
        <v>0</v>
      </c>
      <c r="AY110" s="86">
        <f>+SUM(AW110:AX110)</f>
        <v>0</v>
      </c>
      <c r="BA110" s="205">
        <f>ROUND(+SUMIF(BdV_2022!$L:$L,$A110&amp;BA$3,BdV_2022!$E:$E),2)+'SP ATT_Rip'!BA110</f>
        <v>0</v>
      </c>
      <c r="BB110" s="205">
        <f>ROUND(+SUMIF(BdV_2022!$L:$L,$A110&amp;BB$3,BdV_2022!$E:$E),2)+'SP ATT_Rip'!BB110</f>
        <v>0</v>
      </c>
      <c r="BC110" s="86">
        <f>+SUM(BA110:BB110)</f>
        <v>0</v>
      </c>
      <c r="BE110" s="205">
        <f>ROUND(+SUMIF(BdV_2022!$L:$L,$A110&amp;BE$3,BdV_2022!$E:$E),2)+'SP ATT_Rip'!BE110</f>
        <v>0</v>
      </c>
      <c r="BF110" s="205">
        <f>ROUND(+SUMIF(BdV_2022!$L:$L,$A110&amp;BF$3,BdV_2022!$E:$E),2)+'SP ATT_Rip'!BF110</f>
        <v>0</v>
      </c>
      <c r="BG110" s="86">
        <f>+SUM(BE110:BF110)</f>
        <v>0</v>
      </c>
      <c r="BI110" s="205">
        <f>ROUND(+SUMIF(BdV_2022!$L:$L,$A110&amp;BI$3,BdV_2022!$E:$E),2)+'SP ATT_Rip'!BI110</f>
        <v>0</v>
      </c>
      <c r="BJ110" s="205">
        <f>ROUND(+SUMIF(BdV_2022!$L:$L,$A110&amp;BJ$3,BdV_2022!$E:$E),2)+'SP ATT_Rip'!BJ110</f>
        <v>0</v>
      </c>
      <c r="BK110" s="86">
        <f>+SUM(BI110:BJ110)</f>
        <v>0</v>
      </c>
    </row>
    <row r="111" spans="1:63" x14ac:dyDescent="0.2">
      <c r="A111" s="41" t="s">
        <v>185</v>
      </c>
      <c r="B111" s="42" t="s">
        <v>14</v>
      </c>
      <c r="C111" s="37" t="s">
        <v>78</v>
      </c>
      <c r="E111" s="205">
        <f>ROUND(+SUMIF(BdV_2022!$L:$L,$A111&amp;E$3,BdV_2022!$E:$E),2)+'SP ATT_Rip'!E111</f>
        <v>2225055.56</v>
      </c>
      <c r="F111" s="205">
        <f>ROUND(+SUMIF(BdV_2022!$L:$L,$A111&amp;F$3,BdV_2022!$E:$E),2)+'SP ATT_Rip'!F111</f>
        <v>234256.24</v>
      </c>
      <c r="G111" s="86">
        <f>+SUM(E111:F111)</f>
        <v>2459311.7999999998</v>
      </c>
      <c r="I111" s="205">
        <f>ROUND(+SUMIF(BdV_2022!$L:$L,$A111&amp;I$3,BdV_2022!$E:$E),2)+'SP ATT_Rip'!I111</f>
        <v>0</v>
      </c>
      <c r="J111" s="205">
        <f>ROUND(+SUMIF(BdV_2022!$L:$L,$A111&amp;J$3,BdV_2022!$E:$E),2)+'SP ATT_Rip'!J111</f>
        <v>0</v>
      </c>
      <c r="K111" s="86">
        <f>+SUM(I111:J111)</f>
        <v>0</v>
      </c>
      <c r="M111" s="205">
        <f>ROUND(+SUMIF(BdV_2022!$L:$L,$A111&amp;M$3,BdV_2022!$E:$E),2)+'SP ATT_Rip'!M111</f>
        <v>0</v>
      </c>
      <c r="N111" s="205">
        <f>ROUND(+SUMIF(BdV_2022!$L:$L,$A111&amp;N$3,BdV_2022!$E:$E),2)+'SP ATT_Rip'!N111</f>
        <v>11347.82</v>
      </c>
      <c r="O111" s="86">
        <f>+SUM(M111:N111)</f>
        <v>11347.82</v>
      </c>
      <c r="Q111" s="205">
        <f>ROUND(+SUMIF(BdV_2022!$L:$L,$A111&amp;Q$3,BdV_2022!$E:$E),2)+'SP ATT_Rip'!Q111</f>
        <v>0</v>
      </c>
      <c r="R111" s="205">
        <f>ROUND(+SUMIF(BdV_2022!$L:$L,$A111&amp;R$3,BdV_2022!$E:$E),2)+'SP ATT_Rip'!R111</f>
        <v>323365.53999999998</v>
      </c>
      <c r="S111" s="86">
        <f>+SUM(Q111:R111)</f>
        <v>323365.53999999998</v>
      </c>
      <c r="U111" s="205">
        <f>ROUND(+SUMIF(BdV_2022!$L:$L,$A111&amp;U$3,BdV_2022!$E:$E),2)+'SP ATT_Rip'!U111</f>
        <v>0</v>
      </c>
      <c r="V111" s="205">
        <f>ROUND(+SUMIF(BdV_2022!$L:$L,$A111&amp;V$3,BdV_2022!$E:$E),2)+'SP ATT_Rip'!V111</f>
        <v>0</v>
      </c>
      <c r="W111" s="86">
        <f>+SUM(U111:V111)</f>
        <v>0</v>
      </c>
      <c r="Y111" s="205">
        <f>ROUND(+SUMIF(BdV_2022!$L:$L,$A111&amp;Y$3,BdV_2022!$E:$E),2)+'SP ATT_Rip'!Y111</f>
        <v>0</v>
      </c>
      <c r="Z111" s="205">
        <f>ROUND(+SUMIF(BdV_2022!$L:$L,$A111&amp;Z$3,BdV_2022!$E:$E),2)+'SP ATT_Rip'!Z111</f>
        <v>0</v>
      </c>
      <c r="AA111" s="86">
        <f>+SUM(Y111:Z111)</f>
        <v>0</v>
      </c>
      <c r="AC111" s="205">
        <f>ROUND(+SUMIF(BdV_2022!$L:$L,$A111&amp;AC$3,BdV_2022!$E:$E),2)+'SP ATT_Rip'!AC111</f>
        <v>0</v>
      </c>
      <c r="AD111" s="205">
        <f>ROUND(+SUMIF(BdV_2022!$L:$L,$A111&amp;AD$3,BdV_2022!$E:$E),2)+'SP ATT_Rip'!AD111</f>
        <v>0</v>
      </c>
      <c r="AE111" s="86">
        <f>+SUM(AC111:AD111)</f>
        <v>0</v>
      </c>
      <c r="AG111" s="205">
        <f>ROUND(+SUMIF(BdV_2022!$L:$L,$A111&amp;AG$3,BdV_2022!$E:$E),2)+'SP ATT_Rip'!AG111</f>
        <v>0</v>
      </c>
      <c r="AH111" s="205">
        <f>ROUND(+SUMIF(BdV_2022!$L:$L,$A111&amp;AH$3,BdV_2022!$E:$E),2)+'SP ATT_Rip'!AH111</f>
        <v>0</v>
      </c>
      <c r="AI111" s="86">
        <f>+SUM(AG111:AH111)</f>
        <v>0</v>
      </c>
      <c r="AK111" s="205">
        <f>ROUND(+SUMIF(BdV_2022!$L:$L,$A111&amp;AK$3,BdV_2022!$E:$E),2)+'SP ATT_Rip'!AK111</f>
        <v>0</v>
      </c>
      <c r="AL111" s="205">
        <f>ROUND(+SUMIF(BdV_2022!$L:$L,$A111&amp;AL$3,BdV_2022!$E:$E),2)+'SP ATT_Rip'!AL111</f>
        <v>0</v>
      </c>
      <c r="AM111" s="86">
        <f>+SUM(AK111:AL111)</f>
        <v>0</v>
      </c>
      <c r="AO111" s="205">
        <f>ROUND(+SUMIF(BdV_2022!$L:$L,$A111&amp;AO$3,BdV_2022!$E:$E),2)+'SP ATT_Rip'!AO111</f>
        <v>0</v>
      </c>
      <c r="AP111" s="205">
        <f>ROUND(+SUMIF(BdV_2022!$L:$L,$A111&amp;AP$3,BdV_2022!$E:$E),2)+'SP ATT_Rip'!AP111</f>
        <v>0</v>
      </c>
      <c r="AQ111" s="86">
        <f>+SUM(AO111:AP111)</f>
        <v>0</v>
      </c>
      <c r="AS111" s="205">
        <f>ROUND(+SUMIF(BdV_2022!$L:$L,$A111&amp;AS$3,BdV_2022!$E:$E),2)+'SP ATT_Rip'!AS111</f>
        <v>0</v>
      </c>
      <c r="AT111" s="205">
        <f>ROUND(+SUMIF(BdV_2022!$L:$L,$A111&amp;AT$3,BdV_2022!$E:$E),2)+'SP ATT_Rip'!AT111</f>
        <v>0</v>
      </c>
      <c r="AU111" s="86">
        <f>+SUM(AS111:AT111)</f>
        <v>0</v>
      </c>
      <c r="AW111" s="205">
        <f>ROUND(+SUMIF(BdV_2022!$L:$L,$A111&amp;AW$3,BdV_2022!$E:$E),2)+'SP ATT_Rip'!AW111</f>
        <v>0</v>
      </c>
      <c r="AX111" s="205">
        <f>ROUND(+SUMIF(BdV_2022!$L:$L,$A111&amp;AX$3,BdV_2022!$E:$E),2)+'SP ATT_Rip'!AX111</f>
        <v>0</v>
      </c>
      <c r="AY111" s="86">
        <f>+SUM(AW111:AX111)</f>
        <v>0</v>
      </c>
      <c r="BA111" s="205">
        <f>ROUND(+SUMIF(BdV_2022!$L:$L,$A111&amp;BA$3,BdV_2022!$E:$E),2)+'SP ATT_Rip'!BA111</f>
        <v>0</v>
      </c>
      <c r="BB111" s="205">
        <f>ROUND(+SUMIF(BdV_2022!$L:$L,$A111&amp;BB$3,BdV_2022!$E:$E),2)+'SP ATT_Rip'!BB111</f>
        <v>0</v>
      </c>
      <c r="BC111" s="86">
        <f>+SUM(BA111:BB111)</f>
        <v>0</v>
      </c>
      <c r="BE111" s="205">
        <f>ROUND(+SUMIF(BdV_2022!$L:$L,$A111&amp;BE$3,BdV_2022!$E:$E),2)+'SP ATT_Rip'!BE111</f>
        <v>0</v>
      </c>
      <c r="BF111" s="205">
        <f>ROUND(+SUMIF(BdV_2022!$L:$L,$A111&amp;BF$3,BdV_2022!$E:$E),2)+'SP ATT_Rip'!BF111</f>
        <v>0</v>
      </c>
      <c r="BG111" s="86">
        <f>+SUM(BE111:BF111)</f>
        <v>0</v>
      </c>
      <c r="BI111" s="205">
        <f>ROUND(+SUMIF(BdV_2022!$L:$L,$A111&amp;BI$3,BdV_2022!$E:$E),2)+'SP ATT_Rip'!BI111</f>
        <v>0</v>
      </c>
      <c r="BJ111" s="205">
        <f>ROUND(+SUMIF(BdV_2022!$L:$L,$A111&amp;BJ$3,BdV_2022!$E:$E),2)+'SP ATT_Rip'!BJ111</f>
        <v>0</v>
      </c>
      <c r="BK111" s="86">
        <f>+SUM(BI111:BJ111)</f>
        <v>0</v>
      </c>
    </row>
    <row r="112" spans="1:63" x14ac:dyDescent="0.2">
      <c r="A112" s="41" t="s">
        <v>186</v>
      </c>
      <c r="B112" s="42" t="s">
        <v>32</v>
      </c>
      <c r="C112" s="37" t="s">
        <v>79</v>
      </c>
      <c r="E112" s="205">
        <f>ROUND(+SUMIF(BdV_2022!$L:$L,$A112&amp;E$3,BdV_2022!$E:$E),2)+'SP ATT_Rip'!E112</f>
        <v>0</v>
      </c>
      <c r="F112" s="205">
        <f>ROUND(+SUMIF(BdV_2022!$L:$L,$A112&amp;F$3,BdV_2022!$E:$E),2)+'SP ATT_Rip'!F112</f>
        <v>0</v>
      </c>
      <c r="G112" s="86">
        <f>+SUM(E112:F112)</f>
        <v>0</v>
      </c>
      <c r="I112" s="205">
        <f>ROUND(+SUMIF(BdV_2022!$L:$L,$A112&amp;I$3,BdV_2022!$E:$E),2)+'SP ATT_Rip'!I112</f>
        <v>0</v>
      </c>
      <c r="J112" s="205">
        <f>ROUND(+SUMIF(BdV_2022!$L:$L,$A112&amp;J$3,BdV_2022!$E:$E),2)+'SP ATT_Rip'!J112</f>
        <v>0</v>
      </c>
      <c r="K112" s="86">
        <f>+SUM(I112:J112)</f>
        <v>0</v>
      </c>
      <c r="M112" s="205">
        <f>ROUND(+SUMIF(BdV_2022!$L:$L,$A112&amp;M$3,BdV_2022!$E:$E),2)+'SP ATT_Rip'!M112</f>
        <v>0</v>
      </c>
      <c r="N112" s="205">
        <f>ROUND(+SUMIF(BdV_2022!$L:$L,$A112&amp;N$3,BdV_2022!$E:$E),2)+'SP ATT_Rip'!N112</f>
        <v>0</v>
      </c>
      <c r="O112" s="86">
        <f>+SUM(M112:N112)</f>
        <v>0</v>
      </c>
      <c r="Q112" s="205">
        <f>ROUND(+SUMIF(BdV_2022!$L:$L,$A112&amp;Q$3,BdV_2022!$E:$E),2)+'SP ATT_Rip'!Q112</f>
        <v>0</v>
      </c>
      <c r="R112" s="205">
        <f>ROUND(+SUMIF(BdV_2022!$L:$L,$A112&amp;R$3,BdV_2022!$E:$E),2)+'SP ATT_Rip'!R112</f>
        <v>0</v>
      </c>
      <c r="S112" s="86">
        <f>+SUM(Q112:R112)</f>
        <v>0</v>
      </c>
      <c r="U112" s="205">
        <f>ROUND(+SUMIF(BdV_2022!$L:$L,$A112&amp;U$3,BdV_2022!$E:$E),2)+'SP ATT_Rip'!U112</f>
        <v>0</v>
      </c>
      <c r="V112" s="205">
        <f>ROUND(+SUMIF(BdV_2022!$L:$L,$A112&amp;V$3,BdV_2022!$E:$E),2)+'SP ATT_Rip'!V112</f>
        <v>0</v>
      </c>
      <c r="W112" s="86">
        <f>+SUM(U112:V112)</f>
        <v>0</v>
      </c>
      <c r="Y112" s="205">
        <f>ROUND(+SUMIF(BdV_2022!$L:$L,$A112&amp;Y$3,BdV_2022!$E:$E),2)+'SP ATT_Rip'!Y112</f>
        <v>0</v>
      </c>
      <c r="Z112" s="205">
        <f>ROUND(+SUMIF(BdV_2022!$L:$L,$A112&amp;Z$3,BdV_2022!$E:$E),2)+'SP ATT_Rip'!Z112</f>
        <v>0</v>
      </c>
      <c r="AA112" s="86">
        <f>+SUM(Y112:Z112)</f>
        <v>0</v>
      </c>
      <c r="AC112" s="205">
        <f>ROUND(+SUMIF(BdV_2022!$L:$L,$A112&amp;AC$3,BdV_2022!$E:$E),2)+'SP ATT_Rip'!AC112</f>
        <v>0</v>
      </c>
      <c r="AD112" s="205">
        <f>ROUND(+SUMIF(BdV_2022!$L:$L,$A112&amp;AD$3,BdV_2022!$E:$E),2)+'SP ATT_Rip'!AD112</f>
        <v>0</v>
      </c>
      <c r="AE112" s="86">
        <f>+SUM(AC112:AD112)</f>
        <v>0</v>
      </c>
      <c r="AG112" s="205">
        <f>ROUND(+SUMIF(BdV_2022!$L:$L,$A112&amp;AG$3,BdV_2022!$E:$E),2)+'SP ATT_Rip'!AG112</f>
        <v>0</v>
      </c>
      <c r="AH112" s="205">
        <f>ROUND(+SUMIF(BdV_2022!$L:$L,$A112&amp;AH$3,BdV_2022!$E:$E),2)+'SP ATT_Rip'!AH112</f>
        <v>0</v>
      </c>
      <c r="AI112" s="86">
        <f>+SUM(AG112:AH112)</f>
        <v>0</v>
      </c>
      <c r="AK112" s="205">
        <f>ROUND(+SUMIF(BdV_2022!$L:$L,$A112&amp;AK$3,BdV_2022!$E:$E),2)+'SP ATT_Rip'!AK112</f>
        <v>0</v>
      </c>
      <c r="AL112" s="205">
        <f>ROUND(+SUMIF(BdV_2022!$L:$L,$A112&amp;AL$3,BdV_2022!$E:$E),2)+'SP ATT_Rip'!AL112</f>
        <v>0</v>
      </c>
      <c r="AM112" s="86">
        <f>+SUM(AK112:AL112)</f>
        <v>0</v>
      </c>
      <c r="AO112" s="205">
        <f>ROUND(+SUMIF(BdV_2022!$L:$L,$A112&amp;AO$3,BdV_2022!$E:$E),2)+'SP ATT_Rip'!AO112</f>
        <v>0</v>
      </c>
      <c r="AP112" s="205">
        <f>ROUND(+SUMIF(BdV_2022!$L:$L,$A112&amp;AP$3,BdV_2022!$E:$E),2)+'SP ATT_Rip'!AP112</f>
        <v>0</v>
      </c>
      <c r="AQ112" s="86">
        <f>+SUM(AO112:AP112)</f>
        <v>0</v>
      </c>
      <c r="AS112" s="205">
        <f>ROUND(+SUMIF(BdV_2022!$L:$L,$A112&amp;AS$3,BdV_2022!$E:$E),2)+'SP ATT_Rip'!AS112</f>
        <v>0</v>
      </c>
      <c r="AT112" s="205">
        <f>ROUND(+SUMIF(BdV_2022!$L:$L,$A112&amp;AT$3,BdV_2022!$E:$E),2)+'SP ATT_Rip'!AT112</f>
        <v>0</v>
      </c>
      <c r="AU112" s="86">
        <f>+SUM(AS112:AT112)</f>
        <v>0</v>
      </c>
      <c r="AW112" s="205">
        <f>ROUND(+SUMIF(BdV_2022!$L:$L,$A112&amp;AW$3,BdV_2022!$E:$E),2)+'SP ATT_Rip'!AW112</f>
        <v>0</v>
      </c>
      <c r="AX112" s="205">
        <f>ROUND(+SUMIF(BdV_2022!$L:$L,$A112&amp;AX$3,BdV_2022!$E:$E),2)+'SP ATT_Rip'!AX112</f>
        <v>0</v>
      </c>
      <c r="AY112" s="86">
        <f>+SUM(AW112:AX112)</f>
        <v>0</v>
      </c>
      <c r="BA112" s="205">
        <f>ROUND(+SUMIF(BdV_2022!$L:$L,$A112&amp;BA$3,BdV_2022!$E:$E),2)+'SP ATT_Rip'!BA112</f>
        <v>0</v>
      </c>
      <c r="BB112" s="205">
        <f>ROUND(+SUMIF(BdV_2022!$L:$L,$A112&amp;BB$3,BdV_2022!$E:$E),2)+'SP ATT_Rip'!BB112</f>
        <v>0</v>
      </c>
      <c r="BC112" s="86">
        <f>+SUM(BA112:BB112)</f>
        <v>0</v>
      </c>
      <c r="BE112" s="205">
        <f>ROUND(+SUMIF(BdV_2022!$L:$L,$A112&amp;BE$3,BdV_2022!$E:$E),2)+'SP ATT_Rip'!BE112</f>
        <v>0</v>
      </c>
      <c r="BF112" s="205">
        <f>ROUND(+SUMIF(BdV_2022!$L:$L,$A112&amp;BF$3,BdV_2022!$E:$E),2)+'SP ATT_Rip'!BF112</f>
        <v>0</v>
      </c>
      <c r="BG112" s="86">
        <f>+SUM(BE112:BF112)</f>
        <v>0</v>
      </c>
      <c r="BI112" s="205">
        <f>ROUND(+SUMIF(BdV_2022!$L:$L,$A112&amp;BI$3,BdV_2022!$E:$E),2)+'SP ATT_Rip'!BI112</f>
        <v>0</v>
      </c>
      <c r="BJ112" s="205">
        <f>ROUND(+SUMIF(BdV_2022!$L:$L,$A112&amp;BJ$3,BdV_2022!$E:$E),2)+'SP ATT_Rip'!BJ112</f>
        <v>0</v>
      </c>
      <c r="BK112" s="86">
        <f>+SUM(BI112:BJ112)</f>
        <v>0</v>
      </c>
    </row>
    <row r="113" spans="1:63" x14ac:dyDescent="0.2">
      <c r="A113" s="41" t="s">
        <v>187</v>
      </c>
      <c r="B113" s="42" t="s">
        <v>33</v>
      </c>
      <c r="C113" s="37" t="s">
        <v>224</v>
      </c>
      <c r="E113" s="87">
        <f>SUM(E114:E115)</f>
        <v>0</v>
      </c>
      <c r="F113" s="87">
        <f>SUM(F114:F115)</f>
        <v>0</v>
      </c>
      <c r="G113" s="129">
        <f>SUM(G114:G115)</f>
        <v>0</v>
      </c>
      <c r="I113" s="87">
        <f>SUM(I114:I115)</f>
        <v>0</v>
      </c>
      <c r="J113" s="87">
        <f>SUM(J114:J115)</f>
        <v>0</v>
      </c>
      <c r="K113" s="129">
        <f>SUM(K114:K115)</f>
        <v>0</v>
      </c>
      <c r="M113" s="87">
        <f>SUM(M114:M115)</f>
        <v>0</v>
      </c>
      <c r="N113" s="87">
        <f>SUM(N114:N115)</f>
        <v>0</v>
      </c>
      <c r="O113" s="129">
        <f>SUM(O114:O115)</f>
        <v>0</v>
      </c>
      <c r="Q113" s="87">
        <f>SUM(Q114:Q115)</f>
        <v>0</v>
      </c>
      <c r="R113" s="87">
        <f>SUM(R114:R115)</f>
        <v>0</v>
      </c>
      <c r="S113" s="129">
        <f>SUM(S114:S115)</f>
        <v>0</v>
      </c>
      <c r="U113" s="87">
        <f>SUM(U114:U115)</f>
        <v>0</v>
      </c>
      <c r="V113" s="87">
        <f>SUM(V114:V115)</f>
        <v>0</v>
      </c>
      <c r="W113" s="129">
        <f>SUM(W114:W115)</f>
        <v>0</v>
      </c>
      <c r="Y113" s="87">
        <f>SUM(Y114:Y115)</f>
        <v>0</v>
      </c>
      <c r="Z113" s="87">
        <f>SUM(Z114:Z115)</f>
        <v>0</v>
      </c>
      <c r="AA113" s="129">
        <f>SUM(AA114:AA115)</f>
        <v>0</v>
      </c>
      <c r="AC113" s="87">
        <f>SUM(AC114:AC115)</f>
        <v>0</v>
      </c>
      <c r="AD113" s="87">
        <f>SUM(AD114:AD115)</f>
        <v>0</v>
      </c>
      <c r="AE113" s="129">
        <f>SUM(AE114:AE115)</f>
        <v>0</v>
      </c>
      <c r="AG113" s="87">
        <f>SUM(AG114:AG115)</f>
        <v>0</v>
      </c>
      <c r="AH113" s="87">
        <f>SUM(AH114:AH115)</f>
        <v>0</v>
      </c>
      <c r="AI113" s="129">
        <f>SUM(AI114:AI115)</f>
        <v>0</v>
      </c>
      <c r="AK113" s="87">
        <f>SUM(AK114:AK115)</f>
        <v>0</v>
      </c>
      <c r="AL113" s="87">
        <f>SUM(AL114:AL115)</f>
        <v>0</v>
      </c>
      <c r="AM113" s="129">
        <f>SUM(AM114:AM115)</f>
        <v>0</v>
      </c>
      <c r="AO113" s="87">
        <f>SUM(AO114:AO115)</f>
        <v>0</v>
      </c>
      <c r="AP113" s="87">
        <f>SUM(AP114:AP115)</f>
        <v>0</v>
      </c>
      <c r="AQ113" s="129">
        <f>SUM(AQ114:AQ115)</f>
        <v>0</v>
      </c>
      <c r="AS113" s="87">
        <f>SUM(AS114:AS115)</f>
        <v>0</v>
      </c>
      <c r="AT113" s="87">
        <f>SUM(AT114:AT115)</f>
        <v>0</v>
      </c>
      <c r="AU113" s="129">
        <f>SUM(AU114:AU115)</f>
        <v>0</v>
      </c>
      <c r="AW113" s="87">
        <f>SUM(AW114:AW115)</f>
        <v>0</v>
      </c>
      <c r="AX113" s="87">
        <f>SUM(AX114:AX115)</f>
        <v>0</v>
      </c>
      <c r="AY113" s="129">
        <f>SUM(AY114:AY115)</f>
        <v>0</v>
      </c>
      <c r="BA113" s="87">
        <f>SUM(BA114:BA115)</f>
        <v>0</v>
      </c>
      <c r="BB113" s="87">
        <f>SUM(BB114:BB115)</f>
        <v>0</v>
      </c>
      <c r="BC113" s="129">
        <f>SUM(BC114:BC115)</f>
        <v>0</v>
      </c>
      <c r="BE113" s="87">
        <f>SUM(BE114:BE115)</f>
        <v>0</v>
      </c>
      <c r="BF113" s="87">
        <f>SUM(BF114:BF115)</f>
        <v>0</v>
      </c>
      <c r="BG113" s="129">
        <f>SUM(BG114:BG115)</f>
        <v>0</v>
      </c>
      <c r="BI113" s="87">
        <f>SUM(BI114:BI115)</f>
        <v>0</v>
      </c>
      <c r="BJ113" s="87">
        <f>SUM(BJ114:BJ115)</f>
        <v>0</v>
      </c>
      <c r="BK113" s="129">
        <f>SUM(BK114:BK115)</f>
        <v>0</v>
      </c>
    </row>
    <row r="114" spans="1:63" x14ac:dyDescent="0.2">
      <c r="A114" s="41" t="s">
        <v>198</v>
      </c>
      <c r="B114" s="42"/>
      <c r="C114" s="70" t="s">
        <v>329</v>
      </c>
      <c r="E114" s="206">
        <f>ROUND(+SUMIF(BdV_2022!$L:$L,$A114&amp;E$3,BdV_2022!$E:$E),2)+'SP ATT_Rip'!E114</f>
        <v>0</v>
      </c>
      <c r="F114" s="206">
        <f>ROUND(+SUMIF(BdV_2022!$L:$L,$A114&amp;F$3,BdV_2022!$E:$E),2)+'SP ATT_Rip'!F114</f>
        <v>0</v>
      </c>
      <c r="G114" s="132">
        <f>+SUM(E114:F114)</f>
        <v>0</v>
      </c>
      <c r="I114" s="206">
        <f>ROUND(+SUMIF(BdV_2022!$L:$L,$A114&amp;I$3,BdV_2022!$E:$E),2)+'SP ATT_Rip'!I114</f>
        <v>0</v>
      </c>
      <c r="J114" s="206">
        <f>ROUND(+SUMIF(BdV_2022!$L:$L,$A114&amp;J$3,BdV_2022!$E:$E),2)+'SP ATT_Rip'!J114</f>
        <v>0</v>
      </c>
      <c r="K114" s="132">
        <f>+SUM(I114:J114)</f>
        <v>0</v>
      </c>
      <c r="M114" s="206">
        <f>ROUND(+SUMIF(BdV_2022!$L:$L,$A114&amp;M$3,BdV_2022!$E:$E),2)+'SP ATT_Rip'!M114</f>
        <v>0</v>
      </c>
      <c r="N114" s="206">
        <f>ROUND(+SUMIF(BdV_2022!$L:$L,$A114&amp;N$3,BdV_2022!$E:$E),2)+'SP ATT_Rip'!N114</f>
        <v>0</v>
      </c>
      <c r="O114" s="132">
        <f>+SUM(M114:N114)</f>
        <v>0</v>
      </c>
      <c r="Q114" s="206">
        <f>ROUND(+SUMIF(BdV_2022!$L:$L,$A114&amp;Q$3,BdV_2022!$E:$E),2)+'SP ATT_Rip'!Q114</f>
        <v>0</v>
      </c>
      <c r="R114" s="206">
        <f>ROUND(+SUMIF(BdV_2022!$L:$L,$A114&amp;R$3,BdV_2022!$E:$E),2)+'SP ATT_Rip'!R114</f>
        <v>0</v>
      </c>
      <c r="S114" s="132">
        <f>+SUM(Q114:R114)</f>
        <v>0</v>
      </c>
      <c r="U114" s="206">
        <f>ROUND(+SUMIF(BdV_2022!$L:$L,$A114&amp;U$3,BdV_2022!$E:$E),2)+'SP ATT_Rip'!U114</f>
        <v>0</v>
      </c>
      <c r="V114" s="206">
        <f>ROUND(+SUMIF(BdV_2022!$L:$L,$A114&amp;V$3,BdV_2022!$E:$E),2)+'SP ATT_Rip'!V114</f>
        <v>0</v>
      </c>
      <c r="W114" s="132">
        <f>+SUM(U114:V114)</f>
        <v>0</v>
      </c>
      <c r="Y114" s="206">
        <f>ROUND(+SUMIF(BdV_2022!$L:$L,$A114&amp;Y$3,BdV_2022!$E:$E),2)+'SP ATT_Rip'!Y114</f>
        <v>0</v>
      </c>
      <c r="Z114" s="206">
        <f>ROUND(+SUMIF(BdV_2022!$L:$L,$A114&amp;Z$3,BdV_2022!$E:$E),2)+'SP ATT_Rip'!Z114</f>
        <v>0</v>
      </c>
      <c r="AA114" s="132">
        <f>+SUM(Y114:Z114)</f>
        <v>0</v>
      </c>
      <c r="AC114" s="206">
        <f>ROUND(+SUMIF(BdV_2022!$L:$L,$A114&amp;AC$3,BdV_2022!$E:$E),2)+'SP ATT_Rip'!AC114</f>
        <v>0</v>
      </c>
      <c r="AD114" s="206">
        <f>ROUND(+SUMIF(BdV_2022!$L:$L,$A114&amp;AD$3,BdV_2022!$E:$E),2)+'SP ATT_Rip'!AD114</f>
        <v>0</v>
      </c>
      <c r="AE114" s="132">
        <f>+SUM(AC114:AD114)</f>
        <v>0</v>
      </c>
      <c r="AG114" s="206">
        <f>ROUND(+SUMIF(BdV_2022!$L:$L,$A114&amp;AG$3,BdV_2022!$E:$E),2)+'SP ATT_Rip'!AG114</f>
        <v>0</v>
      </c>
      <c r="AH114" s="206">
        <f>ROUND(+SUMIF(BdV_2022!$L:$L,$A114&amp;AH$3,BdV_2022!$E:$E),2)+'SP ATT_Rip'!AH114</f>
        <v>0</v>
      </c>
      <c r="AI114" s="132">
        <f>+SUM(AG114:AH114)</f>
        <v>0</v>
      </c>
      <c r="AK114" s="206">
        <f>ROUND(+SUMIF(BdV_2022!$L:$L,$A114&amp;AK$3,BdV_2022!$E:$E),2)+'SP ATT_Rip'!AK114</f>
        <v>0</v>
      </c>
      <c r="AL114" s="206">
        <f>ROUND(+SUMIF(BdV_2022!$L:$L,$A114&amp;AL$3,BdV_2022!$E:$E),2)+'SP ATT_Rip'!AL114</f>
        <v>0</v>
      </c>
      <c r="AM114" s="132">
        <f>+SUM(AK114:AL114)</f>
        <v>0</v>
      </c>
      <c r="AO114" s="206">
        <f>ROUND(+SUMIF(BdV_2022!$L:$L,$A114&amp;AO$3,BdV_2022!$E:$E),2)+'SP ATT_Rip'!AO114</f>
        <v>0</v>
      </c>
      <c r="AP114" s="206">
        <f>ROUND(+SUMIF(BdV_2022!$L:$L,$A114&amp;AP$3,BdV_2022!$E:$E),2)+'SP ATT_Rip'!AP114</f>
        <v>0</v>
      </c>
      <c r="AQ114" s="132">
        <f>+SUM(AO114:AP114)</f>
        <v>0</v>
      </c>
      <c r="AS114" s="206">
        <f>ROUND(+SUMIF(BdV_2022!$L:$L,$A114&amp;AS$3,BdV_2022!$E:$E),2)+'SP ATT_Rip'!AS114</f>
        <v>0</v>
      </c>
      <c r="AT114" s="206">
        <f>ROUND(+SUMIF(BdV_2022!$L:$L,$A114&amp;AT$3,BdV_2022!$E:$E),2)+'SP ATT_Rip'!AT114</f>
        <v>0</v>
      </c>
      <c r="AU114" s="132">
        <f>+SUM(AS114:AT114)</f>
        <v>0</v>
      </c>
      <c r="AW114" s="206">
        <f>ROUND(+SUMIF(BdV_2022!$L:$L,$A114&amp;AW$3,BdV_2022!$E:$E),2)+'SP ATT_Rip'!AW114</f>
        <v>0</v>
      </c>
      <c r="AX114" s="206">
        <f>ROUND(+SUMIF(BdV_2022!$L:$L,$A114&amp;AX$3,BdV_2022!$E:$E),2)+'SP ATT_Rip'!AX114</f>
        <v>0</v>
      </c>
      <c r="AY114" s="132">
        <f>+SUM(AW114:AX114)</f>
        <v>0</v>
      </c>
      <c r="BA114" s="206">
        <f>ROUND(+SUMIF(BdV_2022!$L:$L,$A114&amp;BA$3,BdV_2022!$E:$E),2)+'SP ATT_Rip'!BA114</f>
        <v>0</v>
      </c>
      <c r="BB114" s="206">
        <f>ROUND(+SUMIF(BdV_2022!$L:$L,$A114&amp;BB$3,BdV_2022!$E:$E),2)+'SP ATT_Rip'!BB114</f>
        <v>0</v>
      </c>
      <c r="BC114" s="132">
        <f>+SUM(BA114:BB114)</f>
        <v>0</v>
      </c>
      <c r="BE114" s="206">
        <f>ROUND(+SUMIF(BdV_2022!$L:$L,$A114&amp;BE$3,BdV_2022!$E:$E),2)+'SP ATT_Rip'!BE114</f>
        <v>0</v>
      </c>
      <c r="BF114" s="206">
        <f>ROUND(+SUMIF(BdV_2022!$L:$L,$A114&amp;BF$3,BdV_2022!$E:$E),2)+'SP ATT_Rip'!BF114</f>
        <v>0</v>
      </c>
      <c r="BG114" s="132">
        <f>+SUM(BE114:BF114)</f>
        <v>0</v>
      </c>
      <c r="BI114" s="206">
        <f>ROUND(+SUMIF(BdV_2022!$L:$L,$A114&amp;BI$3,BdV_2022!$E:$E),2)+'SP ATT_Rip'!BI114</f>
        <v>0</v>
      </c>
      <c r="BJ114" s="206">
        <f>ROUND(+SUMIF(BdV_2022!$L:$L,$A114&amp;BJ$3,BdV_2022!$E:$E),2)+'SP ATT_Rip'!BJ114</f>
        <v>0</v>
      </c>
      <c r="BK114" s="132">
        <f>+SUM(BI114:BJ114)</f>
        <v>0</v>
      </c>
    </row>
    <row r="115" spans="1:63" x14ac:dyDescent="0.2">
      <c r="A115" s="41" t="s">
        <v>199</v>
      </c>
      <c r="B115" s="42"/>
      <c r="C115" s="70" t="s">
        <v>330</v>
      </c>
      <c r="E115" s="91"/>
      <c r="F115" s="91"/>
      <c r="G115" s="90"/>
      <c r="I115" s="91"/>
      <c r="J115" s="91"/>
      <c r="K115" s="90"/>
      <c r="M115" s="91"/>
      <c r="N115" s="91"/>
      <c r="O115" s="90"/>
      <c r="Q115" s="91"/>
      <c r="R115" s="91"/>
      <c r="S115" s="90"/>
      <c r="U115" s="91"/>
      <c r="V115" s="91"/>
      <c r="W115" s="90"/>
      <c r="Y115" s="91"/>
      <c r="Z115" s="91"/>
      <c r="AA115" s="90"/>
      <c r="AC115" s="91"/>
      <c r="AD115" s="91"/>
      <c r="AE115" s="90"/>
      <c r="AG115" s="91"/>
      <c r="AH115" s="91"/>
      <c r="AI115" s="90"/>
      <c r="AK115" s="91"/>
      <c r="AL115" s="91"/>
      <c r="AM115" s="90"/>
      <c r="AO115" s="91"/>
      <c r="AP115" s="91"/>
      <c r="AQ115" s="90"/>
      <c r="AS115" s="91"/>
      <c r="AT115" s="91"/>
      <c r="AU115" s="90"/>
      <c r="AW115" s="91"/>
      <c r="AX115" s="91"/>
      <c r="AY115" s="90"/>
      <c r="BA115" s="91"/>
      <c r="BB115" s="91"/>
      <c r="BC115" s="90"/>
      <c r="BE115" s="91"/>
      <c r="BF115" s="91"/>
      <c r="BG115" s="90"/>
      <c r="BI115" s="91"/>
      <c r="BJ115" s="91"/>
      <c r="BK115" s="90"/>
    </row>
    <row r="116" spans="1:63" x14ac:dyDescent="0.2">
      <c r="A116" s="41" t="s">
        <v>188</v>
      </c>
      <c r="B116" s="42" t="s">
        <v>34</v>
      </c>
      <c r="C116" s="37" t="s">
        <v>80</v>
      </c>
      <c r="E116" s="87">
        <f>SUM(E117:E118)</f>
        <v>0</v>
      </c>
      <c r="F116" s="87">
        <f>SUM(F117:F118)</f>
        <v>0</v>
      </c>
      <c r="G116" s="129">
        <f>SUM(G117:G118)</f>
        <v>0</v>
      </c>
      <c r="I116" s="87">
        <f>SUM(I117:I118)</f>
        <v>0</v>
      </c>
      <c r="J116" s="87">
        <f>SUM(J117:J118)</f>
        <v>0</v>
      </c>
      <c r="K116" s="129">
        <f>SUM(K117:K118)</f>
        <v>0</v>
      </c>
      <c r="M116" s="87">
        <f>SUM(M117:M118)</f>
        <v>0</v>
      </c>
      <c r="N116" s="87">
        <f>SUM(N117:N118)</f>
        <v>0</v>
      </c>
      <c r="O116" s="129">
        <f>SUM(O117:O118)</f>
        <v>0</v>
      </c>
      <c r="Q116" s="87">
        <f>SUM(Q117:Q118)</f>
        <v>0</v>
      </c>
      <c r="R116" s="87">
        <f>SUM(R117:R118)</f>
        <v>0</v>
      </c>
      <c r="S116" s="129">
        <f>SUM(S117:S118)</f>
        <v>0</v>
      </c>
      <c r="U116" s="87">
        <f>SUM(U117:U118)</f>
        <v>0</v>
      </c>
      <c r="V116" s="87">
        <f>SUM(V117:V118)</f>
        <v>0</v>
      </c>
      <c r="W116" s="129">
        <f>SUM(W117:W118)</f>
        <v>0</v>
      </c>
      <c r="Y116" s="87">
        <f>SUM(Y117:Y118)</f>
        <v>0</v>
      </c>
      <c r="Z116" s="87">
        <f>SUM(Z117:Z118)</f>
        <v>0</v>
      </c>
      <c r="AA116" s="129">
        <f>SUM(AA117:AA118)</f>
        <v>0</v>
      </c>
      <c r="AC116" s="87">
        <f>SUM(AC117:AC118)</f>
        <v>0</v>
      </c>
      <c r="AD116" s="87">
        <f>SUM(AD117:AD118)</f>
        <v>0</v>
      </c>
      <c r="AE116" s="129">
        <f>SUM(AE117:AE118)</f>
        <v>0</v>
      </c>
      <c r="AG116" s="87">
        <f>SUM(AG117:AG118)</f>
        <v>0</v>
      </c>
      <c r="AH116" s="87">
        <f>SUM(AH117:AH118)</f>
        <v>0</v>
      </c>
      <c r="AI116" s="129">
        <f>SUM(AI117:AI118)</f>
        <v>0</v>
      </c>
      <c r="AK116" s="87">
        <f>SUM(AK117:AK118)</f>
        <v>0</v>
      </c>
      <c r="AL116" s="87">
        <f>SUM(AL117:AL118)</f>
        <v>0</v>
      </c>
      <c r="AM116" s="129">
        <f>SUM(AM117:AM118)</f>
        <v>0</v>
      </c>
      <c r="AO116" s="87">
        <f>SUM(AO117:AO118)</f>
        <v>0</v>
      </c>
      <c r="AP116" s="87">
        <f>SUM(AP117:AP118)</f>
        <v>0</v>
      </c>
      <c r="AQ116" s="129">
        <f>SUM(AQ117:AQ118)</f>
        <v>0</v>
      </c>
      <c r="AS116" s="87">
        <f>SUM(AS117:AS118)</f>
        <v>0</v>
      </c>
      <c r="AT116" s="87">
        <f>SUM(AT117:AT118)</f>
        <v>0</v>
      </c>
      <c r="AU116" s="129">
        <f>SUM(AU117:AU118)</f>
        <v>0</v>
      </c>
      <c r="AW116" s="87">
        <f>SUM(AW117:AW118)</f>
        <v>0</v>
      </c>
      <c r="AX116" s="87">
        <f>SUM(AX117:AX118)</f>
        <v>0</v>
      </c>
      <c r="AY116" s="129">
        <f>SUM(AY117:AY118)</f>
        <v>0</v>
      </c>
      <c r="BA116" s="87">
        <f>SUM(BA117:BA118)</f>
        <v>0</v>
      </c>
      <c r="BB116" s="87">
        <f>SUM(BB117:BB118)</f>
        <v>0</v>
      </c>
      <c r="BC116" s="129">
        <f>SUM(BC117:BC118)</f>
        <v>0</v>
      </c>
      <c r="BE116" s="87">
        <f>SUM(BE117:BE118)</f>
        <v>0</v>
      </c>
      <c r="BF116" s="87">
        <f>SUM(BF117:BF118)</f>
        <v>0</v>
      </c>
      <c r="BG116" s="129">
        <f>SUM(BG117:BG118)</f>
        <v>0</v>
      </c>
      <c r="BI116" s="87">
        <f>SUM(BI117:BI118)</f>
        <v>0</v>
      </c>
      <c r="BJ116" s="87">
        <f>SUM(BJ117:BJ118)</f>
        <v>0</v>
      </c>
      <c r="BK116" s="129">
        <f>SUM(BK117:BK118)</f>
        <v>0</v>
      </c>
    </row>
    <row r="117" spans="1:63" x14ac:dyDescent="0.2">
      <c r="A117" s="41" t="s">
        <v>200</v>
      </c>
      <c r="B117" s="42"/>
      <c r="C117" s="70" t="s">
        <v>329</v>
      </c>
      <c r="E117" s="206">
        <f>ROUND(+SUMIF(BdV_2022!$L:$L,$A117&amp;E$3,BdV_2022!$E:$E),2)+'SP ATT_Rip'!E117</f>
        <v>0</v>
      </c>
      <c r="F117" s="206">
        <f>ROUND(+SUMIF(BdV_2022!$L:$L,$A117&amp;F$3,BdV_2022!$E:$E),2)+'SP ATT_Rip'!F117</f>
        <v>0</v>
      </c>
      <c r="G117" s="132">
        <f>+SUM(E117:F117)</f>
        <v>0</v>
      </c>
      <c r="I117" s="206">
        <f>ROUND(+SUMIF(BdV_2022!$L:$L,$A117&amp;I$3,BdV_2022!$E:$E),2)+'SP ATT_Rip'!I117</f>
        <v>0</v>
      </c>
      <c r="J117" s="206">
        <f>ROUND(+SUMIF(BdV_2022!$L:$L,$A117&amp;J$3,BdV_2022!$E:$E),2)+'SP ATT_Rip'!J117</f>
        <v>0</v>
      </c>
      <c r="K117" s="132">
        <f>+SUM(I117:J117)</f>
        <v>0</v>
      </c>
      <c r="M117" s="206">
        <f>ROUND(+SUMIF(BdV_2022!$L:$L,$A117&amp;M$3,BdV_2022!$E:$E),2)+'SP ATT_Rip'!M117</f>
        <v>0</v>
      </c>
      <c r="N117" s="206">
        <f>ROUND(+SUMIF(BdV_2022!$L:$L,$A117&amp;N$3,BdV_2022!$E:$E),2)+'SP ATT_Rip'!N117</f>
        <v>0</v>
      </c>
      <c r="O117" s="132">
        <f>+SUM(M117:N117)</f>
        <v>0</v>
      </c>
      <c r="Q117" s="206">
        <f>ROUND(+SUMIF(BdV_2022!$L:$L,$A117&amp;Q$3,BdV_2022!$E:$E),2)+'SP ATT_Rip'!Q117</f>
        <v>0</v>
      </c>
      <c r="R117" s="206">
        <f>ROUND(+SUMIF(BdV_2022!$L:$L,$A117&amp;R$3,BdV_2022!$E:$E),2)+'SP ATT_Rip'!R117</f>
        <v>0</v>
      </c>
      <c r="S117" s="132">
        <f>+SUM(Q117:R117)</f>
        <v>0</v>
      </c>
      <c r="U117" s="206">
        <f>ROUND(+SUMIF(BdV_2022!$L:$L,$A117&amp;U$3,BdV_2022!$E:$E),2)+'SP ATT_Rip'!U117</f>
        <v>0</v>
      </c>
      <c r="V117" s="206">
        <f>ROUND(+SUMIF(BdV_2022!$L:$L,$A117&amp;V$3,BdV_2022!$E:$E),2)+'SP ATT_Rip'!V117</f>
        <v>0</v>
      </c>
      <c r="W117" s="132">
        <f>+SUM(U117:V117)</f>
        <v>0</v>
      </c>
      <c r="Y117" s="206">
        <f>ROUND(+SUMIF(BdV_2022!$L:$L,$A117&amp;Y$3,BdV_2022!$E:$E),2)+'SP ATT_Rip'!Y117</f>
        <v>0</v>
      </c>
      <c r="Z117" s="206">
        <f>ROUND(+SUMIF(BdV_2022!$L:$L,$A117&amp;Z$3,BdV_2022!$E:$E),2)+'SP ATT_Rip'!Z117</f>
        <v>0</v>
      </c>
      <c r="AA117" s="132">
        <f>+SUM(Y117:Z117)</f>
        <v>0</v>
      </c>
      <c r="AC117" s="206">
        <f>ROUND(+SUMIF(BdV_2022!$L:$L,$A117&amp;AC$3,BdV_2022!$E:$E),2)+'SP ATT_Rip'!AC117</f>
        <v>0</v>
      </c>
      <c r="AD117" s="206">
        <f>ROUND(+SUMIF(BdV_2022!$L:$L,$A117&amp;AD$3,BdV_2022!$E:$E),2)+'SP ATT_Rip'!AD117</f>
        <v>0</v>
      </c>
      <c r="AE117" s="132">
        <f>+SUM(AC117:AD117)</f>
        <v>0</v>
      </c>
      <c r="AG117" s="206">
        <f>ROUND(+SUMIF(BdV_2022!$L:$L,$A117&amp;AG$3,BdV_2022!$E:$E),2)+'SP ATT_Rip'!AG117</f>
        <v>0</v>
      </c>
      <c r="AH117" s="206">
        <f>ROUND(+SUMIF(BdV_2022!$L:$L,$A117&amp;AH$3,BdV_2022!$E:$E),2)+'SP ATT_Rip'!AH117</f>
        <v>0</v>
      </c>
      <c r="AI117" s="132">
        <f>+SUM(AG117:AH117)</f>
        <v>0</v>
      </c>
      <c r="AK117" s="206">
        <f>ROUND(+SUMIF(BdV_2022!$L:$L,$A117&amp;AK$3,BdV_2022!$E:$E),2)+'SP ATT_Rip'!AK117</f>
        <v>0</v>
      </c>
      <c r="AL117" s="206">
        <f>ROUND(+SUMIF(BdV_2022!$L:$L,$A117&amp;AL$3,BdV_2022!$E:$E),2)+'SP ATT_Rip'!AL117</f>
        <v>0</v>
      </c>
      <c r="AM117" s="132">
        <f>+SUM(AK117:AL117)</f>
        <v>0</v>
      </c>
      <c r="AO117" s="206">
        <f>ROUND(+SUMIF(BdV_2022!$L:$L,$A117&amp;AO$3,BdV_2022!$E:$E),2)+'SP ATT_Rip'!AO117</f>
        <v>0</v>
      </c>
      <c r="AP117" s="206">
        <f>ROUND(+SUMIF(BdV_2022!$L:$L,$A117&amp;AP$3,BdV_2022!$E:$E),2)+'SP ATT_Rip'!AP117</f>
        <v>0</v>
      </c>
      <c r="AQ117" s="132">
        <f>+SUM(AO117:AP117)</f>
        <v>0</v>
      </c>
      <c r="AS117" s="206">
        <f>ROUND(+SUMIF(BdV_2022!$L:$L,$A117&amp;AS$3,BdV_2022!$E:$E),2)+'SP ATT_Rip'!AS117</f>
        <v>0</v>
      </c>
      <c r="AT117" s="206">
        <f>ROUND(+SUMIF(BdV_2022!$L:$L,$A117&amp;AT$3,BdV_2022!$E:$E),2)+'SP ATT_Rip'!AT117</f>
        <v>0</v>
      </c>
      <c r="AU117" s="132">
        <f>+SUM(AS117:AT117)</f>
        <v>0</v>
      </c>
      <c r="AW117" s="206">
        <f>ROUND(+SUMIF(BdV_2022!$L:$L,$A117&amp;AW$3,BdV_2022!$E:$E),2)+'SP ATT_Rip'!AW117</f>
        <v>0</v>
      </c>
      <c r="AX117" s="206">
        <f>ROUND(+SUMIF(BdV_2022!$L:$L,$A117&amp;AX$3,BdV_2022!$E:$E),2)+'SP ATT_Rip'!AX117</f>
        <v>0</v>
      </c>
      <c r="AY117" s="132">
        <f>+SUM(AW117:AX117)</f>
        <v>0</v>
      </c>
      <c r="BA117" s="206">
        <f>ROUND(+SUMIF(BdV_2022!$L:$L,$A117&amp;BA$3,BdV_2022!$E:$E),2)+'SP ATT_Rip'!BA117</f>
        <v>0</v>
      </c>
      <c r="BB117" s="206">
        <f>ROUND(+SUMIF(BdV_2022!$L:$L,$A117&amp;BB$3,BdV_2022!$E:$E),2)+'SP ATT_Rip'!BB117</f>
        <v>0</v>
      </c>
      <c r="BC117" s="132">
        <f>+SUM(BA117:BB117)</f>
        <v>0</v>
      </c>
      <c r="BE117" s="206">
        <f>ROUND(+SUMIF(BdV_2022!$L:$L,$A117&amp;BE$3,BdV_2022!$E:$E),2)+'SP ATT_Rip'!BE117</f>
        <v>0</v>
      </c>
      <c r="BF117" s="206">
        <f>ROUND(+SUMIF(BdV_2022!$L:$L,$A117&amp;BF$3,BdV_2022!$E:$E),2)+'SP ATT_Rip'!BF117</f>
        <v>0</v>
      </c>
      <c r="BG117" s="132">
        <f>+SUM(BE117:BF117)</f>
        <v>0</v>
      </c>
      <c r="BI117" s="206">
        <f>ROUND(+SUMIF(BdV_2022!$L:$L,$A117&amp;BI$3,BdV_2022!$E:$E),2)+'SP ATT_Rip'!BI117</f>
        <v>0</v>
      </c>
      <c r="BJ117" s="206">
        <f>ROUND(+SUMIF(BdV_2022!$L:$L,$A117&amp;BJ$3,BdV_2022!$E:$E),2)+'SP ATT_Rip'!BJ117</f>
        <v>0</v>
      </c>
      <c r="BK117" s="132">
        <f>+SUM(BI117:BJ117)</f>
        <v>0</v>
      </c>
    </row>
    <row r="118" spans="1:63" x14ac:dyDescent="0.2">
      <c r="A118" s="41" t="s">
        <v>201</v>
      </c>
      <c r="B118" s="42"/>
      <c r="C118" s="70" t="s">
        <v>330</v>
      </c>
      <c r="E118" s="91"/>
      <c r="F118" s="91"/>
      <c r="G118" s="90"/>
      <c r="I118" s="91"/>
      <c r="J118" s="91"/>
      <c r="K118" s="90"/>
      <c r="M118" s="91"/>
      <c r="N118" s="91"/>
      <c r="O118" s="90"/>
      <c r="Q118" s="91"/>
      <c r="R118" s="91"/>
      <c r="S118" s="90"/>
      <c r="U118" s="91"/>
      <c r="V118" s="91"/>
      <c r="W118" s="90"/>
      <c r="Y118" s="91"/>
      <c r="Z118" s="91"/>
      <c r="AA118" s="90"/>
      <c r="AC118" s="91"/>
      <c r="AD118" s="91"/>
      <c r="AE118" s="90"/>
      <c r="AG118" s="91"/>
      <c r="AH118" s="91"/>
      <c r="AI118" s="90"/>
      <c r="AK118" s="91"/>
      <c r="AL118" s="91"/>
      <c r="AM118" s="90"/>
      <c r="AO118" s="91"/>
      <c r="AP118" s="91"/>
      <c r="AQ118" s="90"/>
      <c r="AS118" s="91"/>
      <c r="AT118" s="91"/>
      <c r="AU118" s="90"/>
      <c r="AW118" s="91"/>
      <c r="AX118" s="91"/>
      <c r="AY118" s="90"/>
      <c r="BA118" s="91"/>
      <c r="BB118" s="91"/>
      <c r="BC118" s="90"/>
      <c r="BE118" s="91"/>
      <c r="BF118" s="91"/>
      <c r="BG118" s="90"/>
      <c r="BI118" s="91"/>
      <c r="BJ118" s="91"/>
      <c r="BK118" s="90"/>
    </row>
    <row r="119" spans="1:63" x14ac:dyDescent="0.2">
      <c r="A119" s="41" t="s">
        <v>189</v>
      </c>
      <c r="B119" s="42" t="s">
        <v>35</v>
      </c>
      <c r="C119" s="37" t="s">
        <v>81</v>
      </c>
      <c r="E119" s="87">
        <f>SUM(E120:E121)</f>
        <v>0</v>
      </c>
      <c r="F119" s="87">
        <f>SUM(F120:F121)</f>
        <v>2781818.09</v>
      </c>
      <c r="G119" s="129">
        <f>SUM(G120:G121)</f>
        <v>2781818.09</v>
      </c>
      <c r="I119" s="87">
        <f>SUM(I120:I121)</f>
        <v>0</v>
      </c>
      <c r="J119" s="87">
        <f>SUM(J120:J121)</f>
        <v>0</v>
      </c>
      <c r="K119" s="129">
        <f>SUM(K120:K121)</f>
        <v>0</v>
      </c>
      <c r="M119" s="87">
        <f>SUM(M120:M121)</f>
        <v>0</v>
      </c>
      <c r="N119" s="87">
        <f>SUM(N120:N121)</f>
        <v>0</v>
      </c>
      <c r="O119" s="129">
        <f>SUM(O120:O121)</f>
        <v>0</v>
      </c>
      <c r="Q119" s="87">
        <f>SUM(Q120:Q121)</f>
        <v>0</v>
      </c>
      <c r="R119" s="87">
        <f>SUM(R120:R121)</f>
        <v>0</v>
      </c>
      <c r="S119" s="129">
        <f>SUM(S120:S121)</f>
        <v>0</v>
      </c>
      <c r="U119" s="87">
        <f>SUM(U120:U121)</f>
        <v>0</v>
      </c>
      <c r="V119" s="87">
        <f>SUM(V120:V121)</f>
        <v>0</v>
      </c>
      <c r="W119" s="129">
        <f>SUM(W120:W121)</f>
        <v>0</v>
      </c>
      <c r="Y119" s="87">
        <f>SUM(Y120:Y121)</f>
        <v>0</v>
      </c>
      <c r="Z119" s="87">
        <f>SUM(Z120:Z121)</f>
        <v>0</v>
      </c>
      <c r="AA119" s="129">
        <f>SUM(AA120:AA121)</f>
        <v>0</v>
      </c>
      <c r="AC119" s="87">
        <f>SUM(AC120:AC121)</f>
        <v>0</v>
      </c>
      <c r="AD119" s="87">
        <f>SUM(AD120:AD121)</f>
        <v>0</v>
      </c>
      <c r="AE119" s="129">
        <f>SUM(AE120:AE121)</f>
        <v>0</v>
      </c>
      <c r="AG119" s="87">
        <f>SUM(AG120:AG121)</f>
        <v>0</v>
      </c>
      <c r="AH119" s="87">
        <f>SUM(AH120:AH121)</f>
        <v>0</v>
      </c>
      <c r="AI119" s="129">
        <f>SUM(AI120:AI121)</f>
        <v>0</v>
      </c>
      <c r="AK119" s="87">
        <f>SUM(AK120:AK121)</f>
        <v>0</v>
      </c>
      <c r="AL119" s="87">
        <f>SUM(AL120:AL121)</f>
        <v>0</v>
      </c>
      <c r="AM119" s="129">
        <f>SUM(AM120:AM121)</f>
        <v>0</v>
      </c>
      <c r="AO119" s="87">
        <f>SUM(AO120:AO121)</f>
        <v>0</v>
      </c>
      <c r="AP119" s="87">
        <f>SUM(AP120:AP121)</f>
        <v>0</v>
      </c>
      <c r="AQ119" s="129">
        <f>SUM(AQ120:AQ121)</f>
        <v>0</v>
      </c>
      <c r="AS119" s="87">
        <f>SUM(AS120:AS121)</f>
        <v>0</v>
      </c>
      <c r="AT119" s="87">
        <f>SUM(AT120:AT121)</f>
        <v>0</v>
      </c>
      <c r="AU119" s="129">
        <f>SUM(AU120:AU121)</f>
        <v>0</v>
      </c>
      <c r="AW119" s="87">
        <f>SUM(AW120:AW121)</f>
        <v>0</v>
      </c>
      <c r="AX119" s="87">
        <f>SUM(AX120:AX121)</f>
        <v>0</v>
      </c>
      <c r="AY119" s="129">
        <f>SUM(AY120:AY121)</f>
        <v>0</v>
      </c>
      <c r="BA119" s="87">
        <f>SUM(BA120:BA121)</f>
        <v>0</v>
      </c>
      <c r="BB119" s="87">
        <f>SUM(BB120:BB121)</f>
        <v>0</v>
      </c>
      <c r="BC119" s="129">
        <f>SUM(BC120:BC121)</f>
        <v>0</v>
      </c>
      <c r="BE119" s="87">
        <f>SUM(BE120:BE121)</f>
        <v>0</v>
      </c>
      <c r="BF119" s="87">
        <f>SUM(BF120:BF121)</f>
        <v>0</v>
      </c>
      <c r="BG119" s="129">
        <f>SUM(BG120:BG121)</f>
        <v>0</v>
      </c>
      <c r="BI119" s="87">
        <f>SUM(BI120:BI121)</f>
        <v>0</v>
      </c>
      <c r="BJ119" s="87">
        <f>SUM(BJ120:BJ121)</f>
        <v>0</v>
      </c>
      <c r="BK119" s="129">
        <f>SUM(BK120:BK121)</f>
        <v>0</v>
      </c>
    </row>
    <row r="120" spans="1:63" x14ac:dyDescent="0.2">
      <c r="A120" s="41" t="s">
        <v>202</v>
      </c>
      <c r="B120" s="42"/>
      <c r="C120" s="70" t="s">
        <v>329</v>
      </c>
      <c r="E120" s="206">
        <f>ROUND(+SUMIF(BdV_2022!$L:$L,$A120&amp;E$3,BdV_2022!$E:$E),2)+'SP ATT_Rip'!E120</f>
        <v>0</v>
      </c>
      <c r="F120" s="206">
        <f>ROUND(+SUMIF(BdV_2022!$L:$L,$A120&amp;F$3,BdV_2022!$E:$E),2)+'SP ATT_Rip'!F120</f>
        <v>2781818.09</v>
      </c>
      <c r="G120" s="132">
        <f>+SUM(E120:F120)</f>
        <v>2781818.09</v>
      </c>
      <c r="I120" s="206">
        <f>ROUND(+SUMIF(BdV_2022!$L:$L,$A120&amp;I$3,BdV_2022!$E:$E),2)+'SP ATT_Rip'!I120</f>
        <v>0</v>
      </c>
      <c r="J120" s="206">
        <f>ROUND(+SUMIF(BdV_2022!$L:$L,$A120&amp;J$3,BdV_2022!$E:$E),2)+'SP ATT_Rip'!J120</f>
        <v>0</v>
      </c>
      <c r="K120" s="132">
        <f>+SUM(I120:J120)</f>
        <v>0</v>
      </c>
      <c r="M120" s="206">
        <f>ROUND(+SUMIF(BdV_2022!$L:$L,$A120&amp;M$3,BdV_2022!$E:$E),2)+'SP ATT_Rip'!M120</f>
        <v>0</v>
      </c>
      <c r="N120" s="206">
        <f>ROUND(+SUMIF(BdV_2022!$L:$L,$A120&amp;N$3,BdV_2022!$E:$E),2)+'SP ATT_Rip'!N120</f>
        <v>0</v>
      </c>
      <c r="O120" s="132">
        <f>+SUM(M120:N120)</f>
        <v>0</v>
      </c>
      <c r="Q120" s="206">
        <f>ROUND(+SUMIF(BdV_2022!$L:$L,$A120&amp;Q$3,BdV_2022!$E:$E),2)+'SP ATT_Rip'!Q120</f>
        <v>0</v>
      </c>
      <c r="R120" s="206">
        <f>ROUND(+SUMIF(BdV_2022!$L:$L,$A120&amp;R$3,BdV_2022!$E:$E),2)+'SP ATT_Rip'!R120</f>
        <v>0</v>
      </c>
      <c r="S120" s="132">
        <f>+SUM(Q120:R120)</f>
        <v>0</v>
      </c>
      <c r="U120" s="206">
        <f>ROUND(+SUMIF(BdV_2022!$L:$L,$A120&amp;U$3,BdV_2022!$E:$E),2)+'SP ATT_Rip'!U120</f>
        <v>0</v>
      </c>
      <c r="V120" s="206">
        <f>ROUND(+SUMIF(BdV_2022!$L:$L,$A120&amp;V$3,BdV_2022!$E:$E),2)+'SP ATT_Rip'!V120</f>
        <v>0</v>
      </c>
      <c r="W120" s="132">
        <f>+SUM(U120:V120)</f>
        <v>0</v>
      </c>
      <c r="Y120" s="206">
        <f>ROUND(+SUMIF(BdV_2022!$L:$L,$A120&amp;Y$3,BdV_2022!$E:$E),2)+'SP ATT_Rip'!Y120</f>
        <v>0</v>
      </c>
      <c r="Z120" s="206">
        <f>ROUND(+SUMIF(BdV_2022!$L:$L,$A120&amp;Z$3,BdV_2022!$E:$E),2)+'SP ATT_Rip'!Z120</f>
        <v>0</v>
      </c>
      <c r="AA120" s="132">
        <f>+SUM(Y120:Z120)</f>
        <v>0</v>
      </c>
      <c r="AC120" s="206">
        <f>ROUND(+SUMIF(BdV_2022!$L:$L,$A120&amp;AC$3,BdV_2022!$E:$E),2)+'SP ATT_Rip'!AC120</f>
        <v>0</v>
      </c>
      <c r="AD120" s="206">
        <f>ROUND(+SUMIF(BdV_2022!$L:$L,$A120&amp;AD$3,BdV_2022!$E:$E),2)+'SP ATT_Rip'!AD120</f>
        <v>0</v>
      </c>
      <c r="AE120" s="132">
        <f>+SUM(AC120:AD120)</f>
        <v>0</v>
      </c>
      <c r="AG120" s="206">
        <f>ROUND(+SUMIF(BdV_2022!$L:$L,$A120&amp;AG$3,BdV_2022!$E:$E),2)+'SP ATT_Rip'!AG120</f>
        <v>0</v>
      </c>
      <c r="AH120" s="206">
        <f>ROUND(+SUMIF(BdV_2022!$L:$L,$A120&amp;AH$3,BdV_2022!$E:$E),2)+'SP ATT_Rip'!AH120</f>
        <v>0</v>
      </c>
      <c r="AI120" s="132">
        <f>+SUM(AG120:AH120)</f>
        <v>0</v>
      </c>
      <c r="AK120" s="206">
        <f>ROUND(+SUMIF(BdV_2022!$L:$L,$A120&amp;AK$3,BdV_2022!$E:$E),2)+'SP ATT_Rip'!AK120</f>
        <v>0</v>
      </c>
      <c r="AL120" s="206">
        <f>ROUND(+SUMIF(BdV_2022!$L:$L,$A120&amp;AL$3,BdV_2022!$E:$E),2)+'SP ATT_Rip'!AL120</f>
        <v>0</v>
      </c>
      <c r="AM120" s="132">
        <f>+SUM(AK120:AL120)</f>
        <v>0</v>
      </c>
      <c r="AO120" s="206">
        <f>ROUND(+SUMIF(BdV_2022!$L:$L,$A120&amp;AO$3,BdV_2022!$E:$E),2)+'SP ATT_Rip'!AO120</f>
        <v>0</v>
      </c>
      <c r="AP120" s="206">
        <f>ROUND(+SUMIF(BdV_2022!$L:$L,$A120&amp;AP$3,BdV_2022!$E:$E),2)+'SP ATT_Rip'!AP120</f>
        <v>0</v>
      </c>
      <c r="AQ120" s="132">
        <f>+SUM(AO120:AP120)</f>
        <v>0</v>
      </c>
      <c r="AS120" s="206">
        <f>ROUND(+SUMIF(BdV_2022!$L:$L,$A120&amp;AS$3,BdV_2022!$E:$E),2)+'SP ATT_Rip'!AS120</f>
        <v>0</v>
      </c>
      <c r="AT120" s="206">
        <f>ROUND(+SUMIF(BdV_2022!$L:$L,$A120&amp;AT$3,BdV_2022!$E:$E),2)+'SP ATT_Rip'!AT120</f>
        <v>0</v>
      </c>
      <c r="AU120" s="132">
        <f>+SUM(AS120:AT120)</f>
        <v>0</v>
      </c>
      <c r="AW120" s="206">
        <f>ROUND(+SUMIF(BdV_2022!$L:$L,$A120&amp;AW$3,BdV_2022!$E:$E),2)+'SP ATT_Rip'!AW120</f>
        <v>0</v>
      </c>
      <c r="AX120" s="206">
        <f>ROUND(+SUMIF(BdV_2022!$L:$L,$A120&amp;AX$3,BdV_2022!$E:$E),2)+'SP ATT_Rip'!AX120</f>
        <v>0</v>
      </c>
      <c r="AY120" s="132">
        <f>+SUM(AW120:AX120)</f>
        <v>0</v>
      </c>
      <c r="BA120" s="206">
        <f>ROUND(+SUMIF(BdV_2022!$L:$L,$A120&amp;BA$3,BdV_2022!$E:$E),2)+'SP ATT_Rip'!BA120</f>
        <v>0</v>
      </c>
      <c r="BB120" s="206">
        <f>ROUND(+SUMIF(BdV_2022!$L:$L,$A120&amp;BB$3,BdV_2022!$E:$E),2)+'SP ATT_Rip'!BB120</f>
        <v>0</v>
      </c>
      <c r="BC120" s="132">
        <f>+SUM(BA120:BB120)</f>
        <v>0</v>
      </c>
      <c r="BE120" s="206">
        <f>ROUND(+SUMIF(BdV_2022!$L:$L,$A120&amp;BE$3,BdV_2022!$E:$E),2)+'SP ATT_Rip'!BE120</f>
        <v>0</v>
      </c>
      <c r="BF120" s="206">
        <f>ROUND(+SUMIF(BdV_2022!$L:$L,$A120&amp;BF$3,BdV_2022!$E:$E),2)+'SP ATT_Rip'!BF120</f>
        <v>0</v>
      </c>
      <c r="BG120" s="132">
        <f>+SUM(BE120:BF120)</f>
        <v>0</v>
      </c>
      <c r="BI120" s="206">
        <f>ROUND(+SUMIF(BdV_2022!$L:$L,$A120&amp;BI$3,BdV_2022!$E:$E),2)+'SP ATT_Rip'!BI120</f>
        <v>0</v>
      </c>
      <c r="BJ120" s="206">
        <f>ROUND(+SUMIF(BdV_2022!$L:$L,$A120&amp;BJ$3,BdV_2022!$E:$E),2)+'SP ATT_Rip'!BJ120</f>
        <v>0</v>
      </c>
      <c r="BK120" s="132">
        <f>+SUM(BI120:BJ120)</f>
        <v>0</v>
      </c>
    </row>
    <row r="121" spans="1:63" x14ac:dyDescent="0.2">
      <c r="A121" s="41" t="s">
        <v>203</v>
      </c>
      <c r="B121" s="42"/>
      <c r="C121" s="70" t="s">
        <v>330</v>
      </c>
      <c r="E121" s="91"/>
      <c r="F121" s="91"/>
      <c r="G121" s="90"/>
      <c r="I121" s="91"/>
      <c r="J121" s="91"/>
      <c r="K121" s="90"/>
      <c r="M121" s="91"/>
      <c r="N121" s="91"/>
      <c r="O121" s="90"/>
      <c r="Q121" s="91"/>
      <c r="R121" s="91"/>
      <c r="S121" s="90"/>
      <c r="U121" s="91"/>
      <c r="V121" s="91"/>
      <c r="W121" s="90"/>
      <c r="Y121" s="91"/>
      <c r="Z121" s="91"/>
      <c r="AA121" s="90"/>
      <c r="AC121" s="91"/>
      <c r="AD121" s="91"/>
      <c r="AE121" s="90"/>
      <c r="AG121" s="91"/>
      <c r="AH121" s="91"/>
      <c r="AI121" s="90"/>
      <c r="AK121" s="91"/>
      <c r="AL121" s="91"/>
      <c r="AM121" s="90"/>
      <c r="AO121" s="91"/>
      <c r="AP121" s="91"/>
      <c r="AQ121" s="90"/>
      <c r="AS121" s="91"/>
      <c r="AT121" s="91"/>
      <c r="AU121" s="90"/>
      <c r="AW121" s="91"/>
      <c r="AX121" s="91"/>
      <c r="AY121" s="90"/>
      <c r="BA121" s="91"/>
      <c r="BB121" s="91"/>
      <c r="BC121" s="90"/>
      <c r="BE121" s="91"/>
      <c r="BF121" s="91"/>
      <c r="BG121" s="90"/>
      <c r="BI121" s="91"/>
      <c r="BJ121" s="91"/>
      <c r="BK121" s="90"/>
    </row>
    <row r="122" spans="1:63" x14ac:dyDescent="0.2">
      <c r="A122" s="41" t="s">
        <v>266</v>
      </c>
      <c r="B122" s="42" t="s">
        <v>265</v>
      </c>
      <c r="C122" s="37" t="s">
        <v>264</v>
      </c>
      <c r="E122" s="87">
        <f>SUM(E123:E124)</f>
        <v>0</v>
      </c>
      <c r="F122" s="87">
        <f>SUM(F123:F124)</f>
        <v>0</v>
      </c>
      <c r="G122" s="129">
        <f>SUM(G123:G124)</f>
        <v>0</v>
      </c>
      <c r="I122" s="87">
        <f>SUM(I123:I124)</f>
        <v>0</v>
      </c>
      <c r="J122" s="87">
        <f>SUM(J123:J124)</f>
        <v>0</v>
      </c>
      <c r="K122" s="129">
        <f>SUM(K123:K124)</f>
        <v>0</v>
      </c>
      <c r="M122" s="87">
        <f>SUM(M123:M124)</f>
        <v>0</v>
      </c>
      <c r="N122" s="87">
        <f>SUM(N123:N124)</f>
        <v>0</v>
      </c>
      <c r="O122" s="129">
        <f>SUM(O123:O124)</f>
        <v>0</v>
      </c>
      <c r="Q122" s="87">
        <f>SUM(Q123:Q124)</f>
        <v>0</v>
      </c>
      <c r="R122" s="87">
        <f>SUM(R123:R124)</f>
        <v>0</v>
      </c>
      <c r="S122" s="129">
        <f>SUM(S123:S124)</f>
        <v>0</v>
      </c>
      <c r="U122" s="87">
        <f>SUM(U123:U124)</f>
        <v>0</v>
      </c>
      <c r="V122" s="87">
        <f>SUM(V123:V124)</f>
        <v>0</v>
      </c>
      <c r="W122" s="129">
        <f>SUM(W123:W124)</f>
        <v>0</v>
      </c>
      <c r="Y122" s="87">
        <f>SUM(Y123:Y124)</f>
        <v>0</v>
      </c>
      <c r="Z122" s="87">
        <f>SUM(Z123:Z124)</f>
        <v>0</v>
      </c>
      <c r="AA122" s="129">
        <f>SUM(AA123:AA124)</f>
        <v>0</v>
      </c>
      <c r="AC122" s="87">
        <f>SUM(AC123:AC124)</f>
        <v>0</v>
      </c>
      <c r="AD122" s="87">
        <f>SUM(AD123:AD124)</f>
        <v>0</v>
      </c>
      <c r="AE122" s="129">
        <f>SUM(AE123:AE124)</f>
        <v>0</v>
      </c>
      <c r="AG122" s="87">
        <f>SUM(AG123:AG124)</f>
        <v>0</v>
      </c>
      <c r="AH122" s="87">
        <f>SUM(AH123:AH124)</f>
        <v>0</v>
      </c>
      <c r="AI122" s="129">
        <f>SUM(AI123:AI124)</f>
        <v>0</v>
      </c>
      <c r="AK122" s="87">
        <f>SUM(AK123:AK124)</f>
        <v>0</v>
      </c>
      <c r="AL122" s="87">
        <f>SUM(AL123:AL124)</f>
        <v>0</v>
      </c>
      <c r="AM122" s="129">
        <f>SUM(AM123:AM124)</f>
        <v>0</v>
      </c>
      <c r="AO122" s="87">
        <f>SUM(AO123:AO124)</f>
        <v>0</v>
      </c>
      <c r="AP122" s="87">
        <f>SUM(AP123:AP124)</f>
        <v>0</v>
      </c>
      <c r="AQ122" s="129">
        <f>SUM(AQ123:AQ124)</f>
        <v>0</v>
      </c>
      <c r="AS122" s="87">
        <f>SUM(AS123:AS124)</f>
        <v>0</v>
      </c>
      <c r="AT122" s="87">
        <f>SUM(AT123:AT124)</f>
        <v>0</v>
      </c>
      <c r="AU122" s="129">
        <f>SUM(AU123:AU124)</f>
        <v>0</v>
      </c>
      <c r="AW122" s="87">
        <f>SUM(AW123:AW124)</f>
        <v>0</v>
      </c>
      <c r="AX122" s="87">
        <f>SUM(AX123:AX124)</f>
        <v>0</v>
      </c>
      <c r="AY122" s="129">
        <f>SUM(AY123:AY124)</f>
        <v>0</v>
      </c>
      <c r="BA122" s="87">
        <f>SUM(BA123:BA124)</f>
        <v>0</v>
      </c>
      <c r="BB122" s="87">
        <f>SUM(BB123:BB124)</f>
        <v>0</v>
      </c>
      <c r="BC122" s="129">
        <f>SUM(BC123:BC124)</f>
        <v>0</v>
      </c>
      <c r="BE122" s="87">
        <f>SUM(BE123:BE124)</f>
        <v>0</v>
      </c>
      <c r="BF122" s="87">
        <f>SUM(BF123:BF124)</f>
        <v>0</v>
      </c>
      <c r="BG122" s="129">
        <f>SUM(BG123:BG124)</f>
        <v>0</v>
      </c>
      <c r="BI122" s="87">
        <f>SUM(BI123:BI124)</f>
        <v>0</v>
      </c>
      <c r="BJ122" s="87">
        <f>SUM(BJ123:BJ124)</f>
        <v>0</v>
      </c>
      <c r="BK122" s="129">
        <f>SUM(BK123:BK124)</f>
        <v>0</v>
      </c>
    </row>
    <row r="123" spans="1:63" x14ac:dyDescent="0.2">
      <c r="A123" s="41" t="s">
        <v>267</v>
      </c>
      <c r="B123" s="42"/>
      <c r="C123" s="70" t="s">
        <v>329</v>
      </c>
      <c r="E123" s="206">
        <f>ROUND(+SUMIF(BdV_2022!$L:$L,$A123&amp;E$3,BdV_2022!$E:$E),2)+'SP ATT_Rip'!E123</f>
        <v>0</v>
      </c>
      <c r="F123" s="206">
        <f>ROUND(+SUMIF(BdV_2022!$L:$L,$A123&amp;F$3,BdV_2022!$E:$E),2)+'SP ATT_Rip'!F123</f>
        <v>0</v>
      </c>
      <c r="G123" s="132">
        <f>+SUM(E123:F123)</f>
        <v>0</v>
      </c>
      <c r="I123" s="206">
        <f>ROUND(+SUMIF(BdV_2022!$L:$L,$A123&amp;I$3,BdV_2022!$E:$E),2)+'SP ATT_Rip'!I123</f>
        <v>0</v>
      </c>
      <c r="J123" s="206">
        <f>ROUND(+SUMIF(BdV_2022!$L:$L,$A123&amp;J$3,BdV_2022!$E:$E),2)+'SP ATT_Rip'!J123</f>
        <v>0</v>
      </c>
      <c r="K123" s="132">
        <f>+SUM(I123:J123)</f>
        <v>0</v>
      </c>
      <c r="M123" s="206">
        <f>ROUND(+SUMIF(BdV_2022!$L:$L,$A123&amp;M$3,BdV_2022!$E:$E),2)+'SP ATT_Rip'!M123</f>
        <v>0</v>
      </c>
      <c r="N123" s="206">
        <f>ROUND(+SUMIF(BdV_2022!$L:$L,$A123&amp;N$3,BdV_2022!$E:$E),2)+'SP ATT_Rip'!N123</f>
        <v>0</v>
      </c>
      <c r="O123" s="132">
        <f>+SUM(M123:N123)</f>
        <v>0</v>
      </c>
      <c r="Q123" s="206">
        <f>ROUND(+SUMIF(BdV_2022!$L:$L,$A123&amp;Q$3,BdV_2022!$E:$E),2)+'SP ATT_Rip'!Q123</f>
        <v>0</v>
      </c>
      <c r="R123" s="206">
        <f>ROUND(+SUMIF(BdV_2022!$L:$L,$A123&amp;R$3,BdV_2022!$E:$E),2)+'SP ATT_Rip'!R123</f>
        <v>0</v>
      </c>
      <c r="S123" s="132">
        <f>+SUM(Q123:R123)</f>
        <v>0</v>
      </c>
      <c r="U123" s="206">
        <f>ROUND(+SUMIF(BdV_2022!$L:$L,$A123&amp;U$3,BdV_2022!$E:$E),2)+'SP ATT_Rip'!U123</f>
        <v>0</v>
      </c>
      <c r="V123" s="206">
        <f>ROUND(+SUMIF(BdV_2022!$L:$L,$A123&amp;V$3,BdV_2022!$E:$E),2)+'SP ATT_Rip'!V123</f>
        <v>0</v>
      </c>
      <c r="W123" s="132">
        <f>+SUM(U123:V123)</f>
        <v>0</v>
      </c>
      <c r="Y123" s="206">
        <f>ROUND(+SUMIF(BdV_2022!$L:$L,$A123&amp;Y$3,BdV_2022!$E:$E),2)+'SP ATT_Rip'!Y123</f>
        <v>0</v>
      </c>
      <c r="Z123" s="206">
        <f>ROUND(+SUMIF(BdV_2022!$L:$L,$A123&amp;Z$3,BdV_2022!$E:$E),2)+'SP ATT_Rip'!Z123</f>
        <v>0</v>
      </c>
      <c r="AA123" s="132">
        <f>+SUM(Y123:Z123)</f>
        <v>0</v>
      </c>
      <c r="AC123" s="206">
        <f>ROUND(+SUMIF(BdV_2022!$L:$L,$A123&amp;AC$3,BdV_2022!$E:$E),2)+'SP ATT_Rip'!AC123</f>
        <v>0</v>
      </c>
      <c r="AD123" s="206">
        <f>ROUND(+SUMIF(BdV_2022!$L:$L,$A123&amp;AD$3,BdV_2022!$E:$E),2)+'SP ATT_Rip'!AD123</f>
        <v>0</v>
      </c>
      <c r="AE123" s="132">
        <f>+SUM(AC123:AD123)</f>
        <v>0</v>
      </c>
      <c r="AG123" s="206">
        <f>ROUND(+SUMIF(BdV_2022!$L:$L,$A123&amp;AG$3,BdV_2022!$E:$E),2)+'SP ATT_Rip'!AG123</f>
        <v>0</v>
      </c>
      <c r="AH123" s="206">
        <f>ROUND(+SUMIF(BdV_2022!$L:$L,$A123&amp;AH$3,BdV_2022!$E:$E),2)+'SP ATT_Rip'!AH123</f>
        <v>0</v>
      </c>
      <c r="AI123" s="132">
        <f>+SUM(AG123:AH123)</f>
        <v>0</v>
      </c>
      <c r="AK123" s="206">
        <f>ROUND(+SUMIF(BdV_2022!$L:$L,$A123&amp;AK$3,BdV_2022!$E:$E),2)+'SP ATT_Rip'!AK123</f>
        <v>0</v>
      </c>
      <c r="AL123" s="206">
        <f>ROUND(+SUMIF(BdV_2022!$L:$L,$A123&amp;AL$3,BdV_2022!$E:$E),2)+'SP ATT_Rip'!AL123</f>
        <v>0</v>
      </c>
      <c r="AM123" s="132">
        <f>+SUM(AK123:AL123)</f>
        <v>0</v>
      </c>
      <c r="AO123" s="206">
        <f>ROUND(+SUMIF(BdV_2022!$L:$L,$A123&amp;AO$3,BdV_2022!$E:$E),2)+'SP ATT_Rip'!AO123</f>
        <v>0</v>
      </c>
      <c r="AP123" s="206">
        <f>ROUND(+SUMIF(BdV_2022!$L:$L,$A123&amp;AP$3,BdV_2022!$E:$E),2)+'SP ATT_Rip'!AP123</f>
        <v>0</v>
      </c>
      <c r="AQ123" s="132">
        <f>+SUM(AO123:AP123)</f>
        <v>0</v>
      </c>
      <c r="AS123" s="206">
        <f>ROUND(+SUMIF(BdV_2022!$L:$L,$A123&amp;AS$3,BdV_2022!$E:$E),2)+'SP ATT_Rip'!AS123</f>
        <v>0</v>
      </c>
      <c r="AT123" s="206">
        <f>ROUND(+SUMIF(BdV_2022!$L:$L,$A123&amp;AT$3,BdV_2022!$E:$E),2)+'SP ATT_Rip'!AT123</f>
        <v>0</v>
      </c>
      <c r="AU123" s="132">
        <f>+SUM(AS123:AT123)</f>
        <v>0</v>
      </c>
      <c r="AW123" s="206">
        <f>ROUND(+SUMIF(BdV_2022!$L:$L,$A123&amp;AW$3,BdV_2022!$E:$E),2)+'SP ATT_Rip'!AW123</f>
        <v>0</v>
      </c>
      <c r="AX123" s="206">
        <f>ROUND(+SUMIF(BdV_2022!$L:$L,$A123&amp;AX$3,BdV_2022!$E:$E),2)+'SP ATT_Rip'!AX123</f>
        <v>0</v>
      </c>
      <c r="AY123" s="132">
        <f>+SUM(AW123:AX123)</f>
        <v>0</v>
      </c>
      <c r="BA123" s="206">
        <f>ROUND(+SUMIF(BdV_2022!$L:$L,$A123&amp;BA$3,BdV_2022!$E:$E),2)+'SP ATT_Rip'!BA123</f>
        <v>0</v>
      </c>
      <c r="BB123" s="206">
        <f>ROUND(+SUMIF(BdV_2022!$L:$L,$A123&amp;BB$3,BdV_2022!$E:$E),2)+'SP ATT_Rip'!BB123</f>
        <v>0</v>
      </c>
      <c r="BC123" s="132">
        <f>+SUM(BA123:BB123)</f>
        <v>0</v>
      </c>
      <c r="BE123" s="206">
        <f>ROUND(+SUMIF(BdV_2022!$L:$L,$A123&amp;BE$3,BdV_2022!$E:$E),2)+'SP ATT_Rip'!BE123</f>
        <v>0</v>
      </c>
      <c r="BF123" s="206">
        <f>ROUND(+SUMIF(BdV_2022!$L:$L,$A123&amp;BF$3,BdV_2022!$E:$E),2)+'SP ATT_Rip'!BF123</f>
        <v>0</v>
      </c>
      <c r="BG123" s="132">
        <f>+SUM(BE123:BF123)</f>
        <v>0</v>
      </c>
      <c r="BI123" s="206">
        <f>ROUND(+SUMIF(BdV_2022!$L:$L,$A123&amp;BI$3,BdV_2022!$E:$E),2)+'SP ATT_Rip'!BI123</f>
        <v>0</v>
      </c>
      <c r="BJ123" s="206">
        <f>ROUND(+SUMIF(BdV_2022!$L:$L,$A123&amp;BJ$3,BdV_2022!$E:$E),2)+'SP ATT_Rip'!BJ123</f>
        <v>0</v>
      </c>
      <c r="BK123" s="132">
        <f>+SUM(BI123:BJ123)</f>
        <v>0</v>
      </c>
    </row>
    <row r="124" spans="1:63" x14ac:dyDescent="0.2">
      <c r="A124" s="41" t="s">
        <v>268</v>
      </c>
      <c r="B124" s="42"/>
      <c r="C124" s="70" t="s">
        <v>330</v>
      </c>
      <c r="E124" s="91"/>
      <c r="F124" s="91"/>
      <c r="G124" s="90"/>
      <c r="I124" s="91"/>
      <c r="J124" s="91"/>
      <c r="K124" s="90"/>
      <c r="M124" s="91"/>
      <c r="N124" s="91"/>
      <c r="O124" s="90"/>
      <c r="Q124" s="91"/>
      <c r="R124" s="91"/>
      <c r="S124" s="90"/>
      <c r="U124" s="91"/>
      <c r="V124" s="91"/>
      <c r="W124" s="90"/>
      <c r="Y124" s="91"/>
      <c r="Z124" s="91"/>
      <c r="AA124" s="90"/>
      <c r="AC124" s="91"/>
      <c r="AD124" s="91"/>
      <c r="AE124" s="90"/>
      <c r="AG124" s="91"/>
      <c r="AH124" s="91"/>
      <c r="AI124" s="90"/>
      <c r="AK124" s="91"/>
      <c r="AL124" s="91"/>
      <c r="AM124" s="90"/>
      <c r="AO124" s="91"/>
      <c r="AP124" s="91"/>
      <c r="AQ124" s="90"/>
      <c r="AS124" s="91"/>
      <c r="AT124" s="91"/>
      <c r="AU124" s="90"/>
      <c r="AW124" s="91"/>
      <c r="AX124" s="91"/>
      <c r="AY124" s="90"/>
      <c r="BA124" s="91"/>
      <c r="BB124" s="91"/>
      <c r="BC124" s="90"/>
      <c r="BE124" s="91"/>
      <c r="BF124" s="91"/>
      <c r="BG124" s="90"/>
      <c r="BI124" s="91"/>
      <c r="BJ124" s="91"/>
      <c r="BK124" s="90"/>
    </row>
    <row r="125" spans="1:63" x14ac:dyDescent="0.2">
      <c r="A125" s="41" t="s">
        <v>190</v>
      </c>
      <c r="B125" s="42" t="s">
        <v>36</v>
      </c>
      <c r="C125" s="37" t="s">
        <v>82</v>
      </c>
      <c r="E125" s="91"/>
      <c r="F125" s="91"/>
      <c r="G125" s="90"/>
      <c r="I125" s="91"/>
      <c r="J125" s="91"/>
      <c r="K125" s="90"/>
      <c r="M125" s="91"/>
      <c r="N125" s="91"/>
      <c r="O125" s="90"/>
      <c r="Q125" s="91"/>
      <c r="R125" s="91"/>
      <c r="S125" s="90"/>
      <c r="U125" s="91"/>
      <c r="V125" s="91"/>
      <c r="W125" s="90"/>
      <c r="Y125" s="91"/>
      <c r="Z125" s="91"/>
      <c r="AA125" s="90"/>
      <c r="AC125" s="91"/>
      <c r="AD125" s="91"/>
      <c r="AE125" s="90"/>
      <c r="AG125" s="91"/>
      <c r="AH125" s="91"/>
      <c r="AI125" s="90"/>
      <c r="AK125" s="91"/>
      <c r="AL125" s="91"/>
      <c r="AM125" s="90"/>
      <c r="AO125" s="91"/>
      <c r="AP125" s="91"/>
      <c r="AQ125" s="90"/>
      <c r="AS125" s="91"/>
      <c r="AT125" s="91"/>
      <c r="AU125" s="90"/>
      <c r="AW125" s="91"/>
      <c r="AX125" s="91"/>
      <c r="AY125" s="90"/>
      <c r="BA125" s="91"/>
      <c r="BB125" s="91"/>
      <c r="BC125" s="90"/>
      <c r="BE125" s="91"/>
      <c r="BF125" s="91"/>
      <c r="BG125" s="90"/>
      <c r="BI125" s="91"/>
      <c r="BJ125" s="91"/>
      <c r="BK125" s="90"/>
    </row>
    <row r="126" spans="1:63" x14ac:dyDescent="0.2">
      <c r="A126" s="41" t="s">
        <v>191</v>
      </c>
      <c r="B126" s="42" t="s">
        <v>37</v>
      </c>
      <c r="C126" s="37" t="s">
        <v>83</v>
      </c>
      <c r="E126" s="205">
        <f>ROUND(+SUMIF(BdV_2022!$L:$L,$A126&amp;E$3,BdV_2022!$E:$E),2)+'SP ATT_Rip'!E126</f>
        <v>196121.48</v>
      </c>
      <c r="F126" s="205">
        <f>ROUND(+SUMIF(BdV_2022!$L:$L,$A126&amp;F$3,BdV_2022!$E:$E),2)+'SP ATT_Rip'!F126</f>
        <v>20647.88</v>
      </c>
      <c r="G126" s="86">
        <f>+SUM(E126:F126)</f>
        <v>216769.36000000002</v>
      </c>
      <c r="I126" s="205">
        <f>ROUND(+SUMIF(BdV_2022!$L:$L,$A126&amp;I$3,BdV_2022!$E:$E),2)+'SP ATT_Rip'!I126</f>
        <v>0</v>
      </c>
      <c r="J126" s="205">
        <f>ROUND(+SUMIF(BdV_2022!$L:$L,$A126&amp;J$3,BdV_2022!$E:$E),2)+'SP ATT_Rip'!J126</f>
        <v>0</v>
      </c>
      <c r="K126" s="86">
        <f>+SUM(I126:J126)</f>
        <v>0</v>
      </c>
      <c r="M126" s="205">
        <f>ROUND(+SUMIF(BdV_2022!$L:$L,$A126&amp;M$3,BdV_2022!$E:$E),2)+'SP ATT_Rip'!M126</f>
        <v>0</v>
      </c>
      <c r="N126" s="205">
        <f>ROUND(+SUMIF(BdV_2022!$L:$L,$A126&amp;N$3,BdV_2022!$E:$E),2)+'SP ATT_Rip'!N126</f>
        <v>0</v>
      </c>
      <c r="O126" s="86">
        <f>+SUM(M126:N126)</f>
        <v>0</v>
      </c>
      <c r="Q126" s="205">
        <f>ROUND(+SUMIF(BdV_2022!$L:$L,$A126&amp;Q$3,BdV_2022!$E:$E),2)+'SP ATT_Rip'!Q126</f>
        <v>0</v>
      </c>
      <c r="R126" s="205">
        <f>ROUND(+SUMIF(BdV_2022!$L:$L,$A126&amp;R$3,BdV_2022!$E:$E),2)+'SP ATT_Rip'!R126</f>
        <v>12355.28</v>
      </c>
      <c r="S126" s="86">
        <f>+SUM(Q126:R126)</f>
        <v>12355.28</v>
      </c>
      <c r="U126" s="205">
        <f>ROUND(+SUMIF(BdV_2022!$L:$L,$A126&amp;U$3,BdV_2022!$E:$E),2)+'SP ATT_Rip'!U126</f>
        <v>0</v>
      </c>
      <c r="V126" s="205">
        <f>ROUND(+SUMIF(BdV_2022!$L:$L,$A126&amp;V$3,BdV_2022!$E:$E),2)+'SP ATT_Rip'!V126</f>
        <v>0</v>
      </c>
      <c r="W126" s="86">
        <f>+SUM(U126:V126)</f>
        <v>0</v>
      </c>
      <c r="Y126" s="205">
        <f>ROUND(+SUMIF(BdV_2022!$L:$L,$A126&amp;Y$3,BdV_2022!$E:$E),2)+'SP ATT_Rip'!Y126</f>
        <v>0</v>
      </c>
      <c r="Z126" s="205">
        <f>ROUND(+SUMIF(BdV_2022!$L:$L,$A126&amp;Z$3,BdV_2022!$E:$E),2)+'SP ATT_Rip'!Z126</f>
        <v>0</v>
      </c>
      <c r="AA126" s="86">
        <f>+SUM(Y126:Z126)</f>
        <v>0</v>
      </c>
      <c r="AC126" s="205">
        <f>ROUND(+SUMIF(BdV_2022!$L:$L,$A126&amp;AC$3,BdV_2022!$E:$E),2)+'SP ATT_Rip'!AC126</f>
        <v>0</v>
      </c>
      <c r="AD126" s="205">
        <f>ROUND(+SUMIF(BdV_2022!$L:$L,$A126&amp;AD$3,BdV_2022!$E:$E),2)+'SP ATT_Rip'!AD126</f>
        <v>0</v>
      </c>
      <c r="AE126" s="86">
        <f>+SUM(AC126:AD126)</f>
        <v>0</v>
      </c>
      <c r="AG126" s="205">
        <f>ROUND(+SUMIF(BdV_2022!$L:$L,$A126&amp;AG$3,BdV_2022!$E:$E),2)+'SP ATT_Rip'!AG126</f>
        <v>0</v>
      </c>
      <c r="AH126" s="205">
        <f>ROUND(+SUMIF(BdV_2022!$L:$L,$A126&amp;AH$3,BdV_2022!$E:$E),2)+'SP ATT_Rip'!AH126</f>
        <v>0</v>
      </c>
      <c r="AI126" s="86">
        <f>+SUM(AG126:AH126)</f>
        <v>0</v>
      </c>
      <c r="AK126" s="205">
        <f>ROUND(+SUMIF(BdV_2022!$L:$L,$A126&amp;AK$3,BdV_2022!$E:$E),2)+'SP ATT_Rip'!AK126</f>
        <v>0</v>
      </c>
      <c r="AL126" s="205">
        <f>ROUND(+SUMIF(BdV_2022!$L:$L,$A126&amp;AL$3,BdV_2022!$E:$E),2)+'SP ATT_Rip'!AL126</f>
        <v>0</v>
      </c>
      <c r="AM126" s="86">
        <f>+SUM(AK126:AL126)</f>
        <v>0</v>
      </c>
      <c r="AO126" s="205">
        <f>ROUND(+SUMIF(BdV_2022!$L:$L,$A126&amp;AO$3,BdV_2022!$E:$E),2)+'SP ATT_Rip'!AO126</f>
        <v>0</v>
      </c>
      <c r="AP126" s="205">
        <f>ROUND(+SUMIF(BdV_2022!$L:$L,$A126&amp;AP$3,BdV_2022!$E:$E),2)+'SP ATT_Rip'!AP126</f>
        <v>0</v>
      </c>
      <c r="AQ126" s="86">
        <f>+SUM(AO126:AP126)</f>
        <v>0</v>
      </c>
      <c r="AS126" s="205">
        <f>ROUND(+SUMIF(BdV_2022!$L:$L,$A126&amp;AS$3,BdV_2022!$E:$E),2)+'SP ATT_Rip'!AS126</f>
        <v>0</v>
      </c>
      <c r="AT126" s="205">
        <f>ROUND(+SUMIF(BdV_2022!$L:$L,$A126&amp;AT$3,BdV_2022!$E:$E),2)+'SP ATT_Rip'!AT126</f>
        <v>0</v>
      </c>
      <c r="AU126" s="86">
        <f>+SUM(AS126:AT126)</f>
        <v>0</v>
      </c>
      <c r="AW126" s="205">
        <f>ROUND(+SUMIF(BdV_2022!$L:$L,$A126&amp;AW$3,BdV_2022!$E:$E),2)+'SP ATT_Rip'!AW126</f>
        <v>0</v>
      </c>
      <c r="AX126" s="205">
        <f>ROUND(+SUMIF(BdV_2022!$L:$L,$A126&amp;AX$3,BdV_2022!$E:$E),2)+'SP ATT_Rip'!AX126</f>
        <v>0</v>
      </c>
      <c r="AY126" s="86">
        <f>+SUM(AW126:AX126)</f>
        <v>0</v>
      </c>
      <c r="BA126" s="205">
        <f>ROUND(+SUMIF(BdV_2022!$L:$L,$A126&amp;BA$3,BdV_2022!$E:$E),2)+'SP ATT_Rip'!BA126</f>
        <v>0</v>
      </c>
      <c r="BB126" s="205">
        <f>ROUND(+SUMIF(BdV_2022!$L:$L,$A126&amp;BB$3,BdV_2022!$E:$E),2)+'SP ATT_Rip'!BB126</f>
        <v>0</v>
      </c>
      <c r="BC126" s="86">
        <f>+SUM(BA126:BB126)</f>
        <v>0</v>
      </c>
      <c r="BE126" s="205">
        <f>ROUND(+SUMIF(BdV_2022!$L:$L,$A126&amp;BE$3,BdV_2022!$E:$E),2)+'SP ATT_Rip'!BE126</f>
        <v>0</v>
      </c>
      <c r="BF126" s="205">
        <f>ROUND(+SUMIF(BdV_2022!$L:$L,$A126&amp;BF$3,BdV_2022!$E:$E),2)+'SP ATT_Rip'!BF126</f>
        <v>0</v>
      </c>
      <c r="BG126" s="86">
        <f>+SUM(BE126:BF126)</f>
        <v>0</v>
      </c>
      <c r="BI126" s="205">
        <f>ROUND(+SUMIF(BdV_2022!$L:$L,$A126&amp;BI$3,BdV_2022!$E:$E),2)+'SP ATT_Rip'!BI126</f>
        <v>0</v>
      </c>
      <c r="BJ126" s="205">
        <f>ROUND(+SUMIF(BdV_2022!$L:$L,$A126&amp;BJ$3,BdV_2022!$E:$E),2)+'SP ATT_Rip'!BJ126</f>
        <v>0</v>
      </c>
      <c r="BK126" s="86">
        <f>+SUM(BI126:BJ126)</f>
        <v>0</v>
      </c>
    </row>
    <row r="127" spans="1:63" x14ac:dyDescent="0.2">
      <c r="A127" s="41" t="s">
        <v>192</v>
      </c>
      <c r="B127" s="42" t="s">
        <v>38</v>
      </c>
      <c r="C127" s="37" t="s">
        <v>84</v>
      </c>
      <c r="E127" s="87">
        <f>+SUM(E128:E130)</f>
        <v>822524.31</v>
      </c>
      <c r="F127" s="87">
        <f>+SUM(F128:F130)</f>
        <v>86596.25</v>
      </c>
      <c r="G127" s="129">
        <f>+SUM(G128:G130)</f>
        <v>909120.56</v>
      </c>
      <c r="I127" s="87">
        <f>+SUM(I128:I130)</f>
        <v>0</v>
      </c>
      <c r="J127" s="87">
        <f>+SUM(J128:J130)</f>
        <v>0</v>
      </c>
      <c r="K127" s="129">
        <f>+SUM(K128:K130)</f>
        <v>0</v>
      </c>
      <c r="M127" s="87">
        <f>+SUM(M128:M130)</f>
        <v>0</v>
      </c>
      <c r="N127" s="87">
        <f>+SUM(N128:N130)</f>
        <v>1884.24</v>
      </c>
      <c r="O127" s="129">
        <f>+SUM(O128:O130)</f>
        <v>1884.24</v>
      </c>
      <c r="Q127" s="87">
        <f>+SUM(Q128:Q130)</f>
        <v>0</v>
      </c>
      <c r="R127" s="87">
        <f>+SUM(R128:R130)</f>
        <v>82235.37</v>
      </c>
      <c r="S127" s="129">
        <f>+SUM(S128:S130)</f>
        <v>82235.37</v>
      </c>
      <c r="U127" s="87">
        <f>+SUM(U128:U130)</f>
        <v>0</v>
      </c>
      <c r="V127" s="87">
        <f>+SUM(V128:V130)</f>
        <v>0</v>
      </c>
      <c r="W127" s="129">
        <f>+SUM(W128:W130)</f>
        <v>0</v>
      </c>
      <c r="Y127" s="87">
        <f>+SUM(Y128:Y130)</f>
        <v>0</v>
      </c>
      <c r="Z127" s="87">
        <f>+SUM(Z128:Z130)</f>
        <v>0</v>
      </c>
      <c r="AA127" s="129">
        <f>+SUM(AA128:AA130)</f>
        <v>0</v>
      </c>
      <c r="AC127" s="87">
        <f>+SUM(AC128:AC130)</f>
        <v>0</v>
      </c>
      <c r="AD127" s="87">
        <f>+SUM(AD128:AD130)</f>
        <v>0</v>
      </c>
      <c r="AE127" s="129">
        <f>+SUM(AE128:AE130)</f>
        <v>0</v>
      </c>
      <c r="AG127" s="87">
        <f>+SUM(AG128:AG130)</f>
        <v>0</v>
      </c>
      <c r="AH127" s="87">
        <f>+SUM(AH128:AH130)</f>
        <v>0</v>
      </c>
      <c r="AI127" s="129">
        <f>+SUM(AI128:AI130)</f>
        <v>0</v>
      </c>
      <c r="AK127" s="87">
        <f>+SUM(AK128:AK130)</f>
        <v>0</v>
      </c>
      <c r="AL127" s="87">
        <f>+SUM(AL128:AL130)</f>
        <v>0</v>
      </c>
      <c r="AM127" s="129">
        <f>+SUM(AM128:AM130)</f>
        <v>0</v>
      </c>
      <c r="AO127" s="87">
        <f>+SUM(AO128:AO130)</f>
        <v>0</v>
      </c>
      <c r="AP127" s="87">
        <f>+SUM(AP128:AP130)</f>
        <v>0</v>
      </c>
      <c r="AQ127" s="129">
        <f>+SUM(AQ128:AQ130)</f>
        <v>0</v>
      </c>
      <c r="AS127" s="87">
        <f>+SUM(AS128:AS130)</f>
        <v>0</v>
      </c>
      <c r="AT127" s="87">
        <f>+SUM(AT128:AT130)</f>
        <v>0</v>
      </c>
      <c r="AU127" s="129">
        <f>+SUM(AU128:AU130)</f>
        <v>0</v>
      </c>
      <c r="AW127" s="87">
        <f>+SUM(AW128:AW130)</f>
        <v>0</v>
      </c>
      <c r="AX127" s="87">
        <f>+SUM(AX128:AX130)</f>
        <v>0</v>
      </c>
      <c r="AY127" s="129">
        <f>+SUM(AY128:AY130)</f>
        <v>0</v>
      </c>
      <c r="BA127" s="87">
        <f>+SUM(BA128:BA130)</f>
        <v>0</v>
      </c>
      <c r="BB127" s="87">
        <f>+SUM(BB128:BB130)</f>
        <v>0</v>
      </c>
      <c r="BC127" s="129">
        <f>+SUM(BC128:BC130)</f>
        <v>0</v>
      </c>
      <c r="BE127" s="87">
        <f>+SUM(BE128:BE130)</f>
        <v>0</v>
      </c>
      <c r="BF127" s="87">
        <f>+SUM(BF128:BF130)</f>
        <v>0</v>
      </c>
      <c r="BG127" s="129">
        <f>+SUM(BG128:BG130)</f>
        <v>0</v>
      </c>
      <c r="BI127" s="87">
        <f>+SUM(BI128:BI130)</f>
        <v>0</v>
      </c>
      <c r="BJ127" s="87">
        <f>+SUM(BJ128:BJ130)</f>
        <v>0</v>
      </c>
      <c r="BK127" s="129">
        <f>+SUM(BK128:BK130)</f>
        <v>0</v>
      </c>
    </row>
    <row r="128" spans="1:63" x14ac:dyDescent="0.2">
      <c r="A128" s="41" t="s">
        <v>331</v>
      </c>
      <c r="B128" s="42"/>
      <c r="C128" s="70" t="s">
        <v>292</v>
      </c>
      <c r="E128" s="206">
        <f>ROUND(+SUMIF(BdV_2022!$L:$L,$A128&amp;E$3,BdV_2022!$E:$E),2)+'SP ATT_Rip'!E128</f>
        <v>0</v>
      </c>
      <c r="F128" s="206">
        <f>ROUND(+SUMIF(BdV_2022!$L:$L,$A128&amp;F$3,BdV_2022!$E:$E),2)+'SP ATT_Rip'!F128</f>
        <v>0</v>
      </c>
      <c r="G128" s="132">
        <f>+SUM(E128:F128)</f>
        <v>0</v>
      </c>
      <c r="I128" s="206">
        <f>ROUND(+SUMIF(BdV_2022!$L:$L,$A128&amp;I$3,BdV_2022!$E:$E),2)+'SP ATT_Rip'!I128</f>
        <v>0</v>
      </c>
      <c r="J128" s="206">
        <f>ROUND(+SUMIF(BdV_2022!$L:$L,$A128&amp;J$3,BdV_2022!$E:$E),2)+'SP ATT_Rip'!J128</f>
        <v>0</v>
      </c>
      <c r="K128" s="132">
        <f>+SUM(I128:J128)</f>
        <v>0</v>
      </c>
      <c r="M128" s="206">
        <f>ROUND(+SUMIF(BdV_2022!$L:$L,$A128&amp;M$3,BdV_2022!$E:$E),2)+'SP ATT_Rip'!M128</f>
        <v>0</v>
      </c>
      <c r="N128" s="206">
        <f>ROUND(+SUMIF(BdV_2022!$L:$L,$A128&amp;N$3,BdV_2022!$E:$E),2)+'SP ATT_Rip'!N128</f>
        <v>0</v>
      </c>
      <c r="O128" s="132">
        <f>+SUM(M128:N128)</f>
        <v>0</v>
      </c>
      <c r="Q128" s="206">
        <f>ROUND(+SUMIF(BdV_2022!$L:$L,$A128&amp;Q$3,BdV_2022!$E:$E),2)+'SP ATT_Rip'!Q128</f>
        <v>0</v>
      </c>
      <c r="R128" s="206">
        <f>ROUND(+SUMIF(BdV_2022!$L:$L,$A128&amp;R$3,BdV_2022!$E:$E),2)+'SP ATT_Rip'!R128</f>
        <v>0</v>
      </c>
      <c r="S128" s="132">
        <f>+SUM(Q128:R128)</f>
        <v>0</v>
      </c>
      <c r="U128" s="206">
        <f>ROUND(+SUMIF(BdV_2022!$L:$L,$A128&amp;U$3,BdV_2022!$E:$E),2)+'SP ATT_Rip'!U128</f>
        <v>0</v>
      </c>
      <c r="V128" s="206">
        <f>ROUND(+SUMIF(BdV_2022!$L:$L,$A128&amp;V$3,BdV_2022!$E:$E),2)+'SP ATT_Rip'!V128</f>
        <v>0</v>
      </c>
      <c r="W128" s="132">
        <f>+SUM(U128:V128)</f>
        <v>0</v>
      </c>
      <c r="Y128" s="206">
        <f>ROUND(+SUMIF(BdV_2022!$L:$L,$A128&amp;Y$3,BdV_2022!$E:$E),2)+'SP ATT_Rip'!Y128</f>
        <v>0</v>
      </c>
      <c r="Z128" s="206">
        <f>ROUND(+SUMIF(BdV_2022!$L:$L,$A128&amp;Z$3,BdV_2022!$E:$E),2)+'SP ATT_Rip'!Z128</f>
        <v>0</v>
      </c>
      <c r="AA128" s="132">
        <f>+SUM(Y128:Z128)</f>
        <v>0</v>
      </c>
      <c r="AC128" s="206">
        <f>ROUND(+SUMIF(BdV_2022!$L:$L,$A128&amp;AC$3,BdV_2022!$E:$E),2)+'SP ATT_Rip'!AC128</f>
        <v>0</v>
      </c>
      <c r="AD128" s="206">
        <f>ROUND(+SUMIF(BdV_2022!$L:$L,$A128&amp;AD$3,BdV_2022!$E:$E),2)+'SP ATT_Rip'!AD128</f>
        <v>0</v>
      </c>
      <c r="AE128" s="132">
        <f>+SUM(AC128:AD128)</f>
        <v>0</v>
      </c>
      <c r="AG128" s="206">
        <f>ROUND(+SUMIF(BdV_2022!$L:$L,$A128&amp;AG$3,BdV_2022!$E:$E),2)+'SP ATT_Rip'!AG128</f>
        <v>0</v>
      </c>
      <c r="AH128" s="206">
        <f>ROUND(+SUMIF(BdV_2022!$L:$L,$A128&amp;AH$3,BdV_2022!$E:$E),2)+'SP ATT_Rip'!AH128</f>
        <v>0</v>
      </c>
      <c r="AI128" s="132">
        <f>+SUM(AG128:AH128)</f>
        <v>0</v>
      </c>
      <c r="AK128" s="206">
        <f>ROUND(+SUMIF(BdV_2022!$L:$L,$A128&amp;AK$3,BdV_2022!$E:$E),2)+'SP ATT_Rip'!AK128</f>
        <v>0</v>
      </c>
      <c r="AL128" s="206">
        <f>ROUND(+SUMIF(BdV_2022!$L:$L,$A128&amp;AL$3,BdV_2022!$E:$E),2)+'SP ATT_Rip'!AL128</f>
        <v>0</v>
      </c>
      <c r="AM128" s="132">
        <f>+SUM(AK128:AL128)</f>
        <v>0</v>
      </c>
      <c r="AO128" s="206">
        <f>ROUND(+SUMIF(BdV_2022!$L:$L,$A128&amp;AO$3,BdV_2022!$E:$E),2)+'SP ATT_Rip'!AO128</f>
        <v>0</v>
      </c>
      <c r="AP128" s="206">
        <f>ROUND(+SUMIF(BdV_2022!$L:$L,$A128&amp;AP$3,BdV_2022!$E:$E),2)+'SP ATT_Rip'!AP128</f>
        <v>0</v>
      </c>
      <c r="AQ128" s="132">
        <f>+SUM(AO128:AP128)</f>
        <v>0</v>
      </c>
      <c r="AS128" s="206">
        <f>ROUND(+SUMIF(BdV_2022!$L:$L,$A128&amp;AS$3,BdV_2022!$E:$E),2)+'SP ATT_Rip'!AS128</f>
        <v>0</v>
      </c>
      <c r="AT128" s="206">
        <f>ROUND(+SUMIF(BdV_2022!$L:$L,$A128&amp;AT$3,BdV_2022!$E:$E),2)+'SP ATT_Rip'!AT128</f>
        <v>0</v>
      </c>
      <c r="AU128" s="132">
        <f>+SUM(AS128:AT128)</f>
        <v>0</v>
      </c>
      <c r="AW128" s="206">
        <f>ROUND(+SUMIF(BdV_2022!$L:$L,$A128&amp;AW$3,BdV_2022!$E:$E),2)+'SP ATT_Rip'!AW128</f>
        <v>0</v>
      </c>
      <c r="AX128" s="206">
        <f>ROUND(+SUMIF(BdV_2022!$L:$L,$A128&amp;AX$3,BdV_2022!$E:$E),2)+'SP ATT_Rip'!AX128</f>
        <v>0</v>
      </c>
      <c r="AY128" s="132">
        <f>+SUM(AW128:AX128)</f>
        <v>0</v>
      </c>
      <c r="BA128" s="206">
        <f>ROUND(+SUMIF(BdV_2022!$L:$L,$A128&amp;BA$3,BdV_2022!$E:$E),2)+'SP ATT_Rip'!BA128</f>
        <v>0</v>
      </c>
      <c r="BB128" s="206">
        <f>ROUND(+SUMIF(BdV_2022!$L:$L,$A128&amp;BB$3,BdV_2022!$E:$E),2)+'SP ATT_Rip'!BB128</f>
        <v>0</v>
      </c>
      <c r="BC128" s="132">
        <f>+SUM(BA128:BB128)</f>
        <v>0</v>
      </c>
      <c r="BE128" s="206">
        <f>ROUND(+SUMIF(BdV_2022!$L:$L,$A128&amp;BE$3,BdV_2022!$E:$E),2)+'SP ATT_Rip'!BE128</f>
        <v>0</v>
      </c>
      <c r="BF128" s="206">
        <f>ROUND(+SUMIF(BdV_2022!$L:$L,$A128&amp;BF$3,BdV_2022!$E:$E),2)+'SP ATT_Rip'!BF128</f>
        <v>0</v>
      </c>
      <c r="BG128" s="132">
        <f>+SUM(BE128:BF128)</f>
        <v>0</v>
      </c>
      <c r="BI128" s="206">
        <f>ROUND(+SUMIF(BdV_2022!$L:$L,$A128&amp;BI$3,BdV_2022!$E:$E),2)+'SP ATT_Rip'!BI128</f>
        <v>0</v>
      </c>
      <c r="BJ128" s="206">
        <f>ROUND(+SUMIF(BdV_2022!$L:$L,$A128&amp;BJ$3,BdV_2022!$E:$E),2)+'SP ATT_Rip'!BJ128</f>
        <v>0</v>
      </c>
      <c r="BK128" s="132">
        <f>+SUM(BI128:BJ128)</f>
        <v>0</v>
      </c>
    </row>
    <row r="129" spans="1:63" x14ac:dyDescent="0.2">
      <c r="A129" s="41" t="s">
        <v>225</v>
      </c>
      <c r="B129" s="42"/>
      <c r="C129" s="70" t="s">
        <v>329</v>
      </c>
      <c r="E129" s="206">
        <f>ROUND(+SUMIF(BdV_2022!$L:$L,$A129&amp;E$3,BdV_2022!$E:$E),2)+'SP ATT_Rip'!E129</f>
        <v>822524.31</v>
      </c>
      <c r="F129" s="206">
        <f>ROUND(+SUMIF(BdV_2022!$L:$L,$A129&amp;F$3,BdV_2022!$E:$E),2)+'SP ATT_Rip'!F129</f>
        <v>86596.25</v>
      </c>
      <c r="G129" s="132">
        <f>+SUM(E129:F129)</f>
        <v>909120.56</v>
      </c>
      <c r="I129" s="206">
        <f>ROUND(+SUMIF(BdV_2022!$L:$L,$A129&amp;I$3,BdV_2022!$E:$E),2)+'SP ATT_Rip'!I129</f>
        <v>0</v>
      </c>
      <c r="J129" s="206">
        <f>ROUND(+SUMIF(BdV_2022!$L:$L,$A129&amp;J$3,BdV_2022!$E:$E),2)+'SP ATT_Rip'!J129</f>
        <v>0</v>
      </c>
      <c r="K129" s="132">
        <f>+SUM(I129:J129)</f>
        <v>0</v>
      </c>
      <c r="M129" s="206">
        <f>ROUND(+SUMIF(BdV_2022!$L:$L,$A129&amp;M$3,BdV_2022!$E:$E),2)+'SP ATT_Rip'!M129</f>
        <v>0</v>
      </c>
      <c r="N129" s="206">
        <f>ROUND(+SUMIF(BdV_2022!$L:$L,$A129&amp;N$3,BdV_2022!$E:$E),2)+'SP ATT_Rip'!N129</f>
        <v>1884.24</v>
      </c>
      <c r="O129" s="132">
        <f>+SUM(M129:N129)</f>
        <v>1884.24</v>
      </c>
      <c r="Q129" s="206">
        <f>ROUND(+SUMIF(BdV_2022!$L:$L,$A129&amp;Q$3,BdV_2022!$E:$E),2)+'SP ATT_Rip'!Q129</f>
        <v>0</v>
      </c>
      <c r="R129" s="206">
        <f>ROUND(+SUMIF(BdV_2022!$L:$L,$A129&amp;R$3,BdV_2022!$E:$E),2)+'SP ATT_Rip'!R129</f>
        <v>82235.37</v>
      </c>
      <c r="S129" s="132">
        <f>+SUM(Q129:R129)</f>
        <v>82235.37</v>
      </c>
      <c r="U129" s="206">
        <f>ROUND(+SUMIF(BdV_2022!$L:$L,$A129&amp;U$3,BdV_2022!$E:$E),2)+'SP ATT_Rip'!U129</f>
        <v>0</v>
      </c>
      <c r="V129" s="206">
        <f>ROUND(+SUMIF(BdV_2022!$L:$L,$A129&amp;V$3,BdV_2022!$E:$E),2)+'SP ATT_Rip'!V129</f>
        <v>0</v>
      </c>
      <c r="W129" s="132">
        <f>+SUM(U129:V129)</f>
        <v>0</v>
      </c>
      <c r="Y129" s="206">
        <f>ROUND(+SUMIF(BdV_2022!$L:$L,$A129&amp;Y$3,BdV_2022!$E:$E),2)+'SP ATT_Rip'!Y129</f>
        <v>0</v>
      </c>
      <c r="Z129" s="206">
        <f>ROUND(+SUMIF(BdV_2022!$L:$L,$A129&amp;Z$3,BdV_2022!$E:$E),2)+'SP ATT_Rip'!Z129</f>
        <v>0</v>
      </c>
      <c r="AA129" s="132">
        <f>+SUM(Y129:Z129)</f>
        <v>0</v>
      </c>
      <c r="AC129" s="206">
        <f>ROUND(+SUMIF(BdV_2022!$L:$L,$A129&amp;AC$3,BdV_2022!$E:$E),2)+'SP ATT_Rip'!AC129</f>
        <v>0</v>
      </c>
      <c r="AD129" s="206">
        <f>ROUND(+SUMIF(BdV_2022!$L:$L,$A129&amp;AD$3,BdV_2022!$E:$E),2)+'SP ATT_Rip'!AD129</f>
        <v>0</v>
      </c>
      <c r="AE129" s="132">
        <f>+SUM(AC129:AD129)</f>
        <v>0</v>
      </c>
      <c r="AG129" s="206">
        <f>ROUND(+SUMIF(BdV_2022!$L:$L,$A129&amp;AG$3,BdV_2022!$E:$E),2)+'SP ATT_Rip'!AG129</f>
        <v>0</v>
      </c>
      <c r="AH129" s="206">
        <f>ROUND(+SUMIF(BdV_2022!$L:$L,$A129&amp;AH$3,BdV_2022!$E:$E),2)+'SP ATT_Rip'!AH129</f>
        <v>0</v>
      </c>
      <c r="AI129" s="132">
        <f>+SUM(AG129:AH129)</f>
        <v>0</v>
      </c>
      <c r="AK129" s="206">
        <f>ROUND(+SUMIF(BdV_2022!$L:$L,$A129&amp;AK$3,BdV_2022!$E:$E),2)+'SP ATT_Rip'!AK129</f>
        <v>0</v>
      </c>
      <c r="AL129" s="206">
        <f>ROUND(+SUMIF(BdV_2022!$L:$L,$A129&amp;AL$3,BdV_2022!$E:$E),2)+'SP ATT_Rip'!AL129</f>
        <v>0</v>
      </c>
      <c r="AM129" s="132">
        <f>+SUM(AK129:AL129)</f>
        <v>0</v>
      </c>
      <c r="AO129" s="206">
        <f>ROUND(+SUMIF(BdV_2022!$L:$L,$A129&amp;AO$3,BdV_2022!$E:$E),2)+'SP ATT_Rip'!AO129</f>
        <v>0</v>
      </c>
      <c r="AP129" s="206">
        <f>ROUND(+SUMIF(BdV_2022!$L:$L,$A129&amp;AP$3,BdV_2022!$E:$E),2)+'SP ATT_Rip'!AP129</f>
        <v>0</v>
      </c>
      <c r="AQ129" s="132">
        <f>+SUM(AO129:AP129)</f>
        <v>0</v>
      </c>
      <c r="AS129" s="206">
        <f>ROUND(+SUMIF(BdV_2022!$L:$L,$A129&amp;AS$3,BdV_2022!$E:$E),2)+'SP ATT_Rip'!AS129</f>
        <v>0</v>
      </c>
      <c r="AT129" s="206">
        <f>ROUND(+SUMIF(BdV_2022!$L:$L,$A129&amp;AT$3,BdV_2022!$E:$E),2)+'SP ATT_Rip'!AT129</f>
        <v>0</v>
      </c>
      <c r="AU129" s="132">
        <f>+SUM(AS129:AT129)</f>
        <v>0</v>
      </c>
      <c r="AW129" s="206">
        <f>ROUND(+SUMIF(BdV_2022!$L:$L,$A129&amp;AW$3,BdV_2022!$E:$E),2)+'SP ATT_Rip'!AW129</f>
        <v>0</v>
      </c>
      <c r="AX129" s="206">
        <f>ROUND(+SUMIF(BdV_2022!$L:$L,$A129&amp;AX$3,BdV_2022!$E:$E),2)+'SP ATT_Rip'!AX129</f>
        <v>0</v>
      </c>
      <c r="AY129" s="132">
        <f>+SUM(AW129:AX129)</f>
        <v>0</v>
      </c>
      <c r="BA129" s="206">
        <f>ROUND(+SUMIF(BdV_2022!$L:$L,$A129&amp;BA$3,BdV_2022!$E:$E),2)+'SP ATT_Rip'!BA129</f>
        <v>0</v>
      </c>
      <c r="BB129" s="206">
        <f>ROUND(+SUMIF(BdV_2022!$L:$L,$A129&amp;BB$3,BdV_2022!$E:$E),2)+'SP ATT_Rip'!BB129</f>
        <v>0</v>
      </c>
      <c r="BC129" s="132">
        <f>+SUM(BA129:BB129)</f>
        <v>0</v>
      </c>
      <c r="BE129" s="206">
        <f>ROUND(+SUMIF(BdV_2022!$L:$L,$A129&amp;BE$3,BdV_2022!$E:$E),2)+'SP ATT_Rip'!BE129</f>
        <v>0</v>
      </c>
      <c r="BF129" s="206">
        <f>ROUND(+SUMIF(BdV_2022!$L:$L,$A129&amp;BF$3,BdV_2022!$E:$E),2)+'SP ATT_Rip'!BF129</f>
        <v>0</v>
      </c>
      <c r="BG129" s="132">
        <f>+SUM(BE129:BF129)</f>
        <v>0</v>
      </c>
      <c r="BI129" s="206">
        <f>ROUND(+SUMIF(BdV_2022!$L:$L,$A129&amp;BI$3,BdV_2022!$E:$E),2)+'SP ATT_Rip'!BI129</f>
        <v>0</v>
      </c>
      <c r="BJ129" s="206">
        <f>ROUND(+SUMIF(BdV_2022!$L:$L,$A129&amp;BJ$3,BdV_2022!$E:$E),2)+'SP ATT_Rip'!BJ129</f>
        <v>0</v>
      </c>
      <c r="BK129" s="132">
        <f>+SUM(BI129:BJ129)</f>
        <v>0</v>
      </c>
    </row>
    <row r="130" spans="1:63" x14ac:dyDescent="0.2">
      <c r="A130" s="41" t="s">
        <v>226</v>
      </c>
      <c r="B130" s="42"/>
      <c r="C130" s="70" t="s">
        <v>330</v>
      </c>
      <c r="E130" s="91"/>
      <c r="F130" s="91"/>
      <c r="G130" s="90"/>
      <c r="I130" s="91"/>
      <c r="J130" s="91"/>
      <c r="K130" s="90"/>
      <c r="M130" s="91"/>
      <c r="N130" s="91"/>
      <c r="O130" s="90"/>
      <c r="Q130" s="91"/>
      <c r="R130" s="91"/>
      <c r="S130" s="90"/>
      <c r="U130" s="91"/>
      <c r="V130" s="91"/>
      <c r="W130" s="90"/>
      <c r="Y130" s="91"/>
      <c r="Z130" s="91"/>
      <c r="AA130" s="90"/>
      <c r="AC130" s="91"/>
      <c r="AD130" s="91"/>
      <c r="AE130" s="90"/>
      <c r="AG130" s="91"/>
      <c r="AH130" s="91"/>
      <c r="AI130" s="90"/>
      <c r="AK130" s="91"/>
      <c r="AL130" s="91"/>
      <c r="AM130" s="90"/>
      <c r="AO130" s="91"/>
      <c r="AP130" s="91"/>
      <c r="AQ130" s="90"/>
      <c r="AS130" s="91"/>
      <c r="AT130" s="91"/>
      <c r="AU130" s="90"/>
      <c r="AW130" s="91"/>
      <c r="AX130" s="91"/>
      <c r="AY130" s="90"/>
      <c r="BA130" s="91"/>
      <c r="BB130" s="91"/>
      <c r="BC130" s="90"/>
      <c r="BE130" s="91"/>
      <c r="BF130" s="91"/>
      <c r="BG130" s="90"/>
      <c r="BI130" s="91"/>
      <c r="BJ130" s="91"/>
      <c r="BK130" s="90"/>
    </row>
    <row r="131" spans="1:63" x14ac:dyDescent="0.2">
      <c r="A131" s="41" t="s">
        <v>389</v>
      </c>
      <c r="B131" s="53" t="s">
        <v>39</v>
      </c>
      <c r="C131" s="62" t="s">
        <v>259</v>
      </c>
      <c r="E131" s="108">
        <f>+E132</f>
        <v>0</v>
      </c>
      <c r="F131" s="108">
        <f>+F132</f>
        <v>1201653.76</v>
      </c>
      <c r="G131" s="129">
        <f>+G132</f>
        <v>1201653.76</v>
      </c>
      <c r="I131" s="108">
        <f>+I132</f>
        <v>0</v>
      </c>
      <c r="J131" s="108">
        <f>+J132</f>
        <v>0</v>
      </c>
      <c r="K131" s="129">
        <f>+K132</f>
        <v>0</v>
      </c>
      <c r="M131" s="108">
        <f>+M132</f>
        <v>0</v>
      </c>
      <c r="N131" s="108">
        <f>+N132</f>
        <v>0</v>
      </c>
      <c r="O131" s="129">
        <f>+O132</f>
        <v>0</v>
      </c>
      <c r="Q131" s="108">
        <f>+Q132</f>
        <v>0</v>
      </c>
      <c r="R131" s="108">
        <f>+R132</f>
        <v>0</v>
      </c>
      <c r="S131" s="129">
        <f>+S132</f>
        <v>0</v>
      </c>
      <c r="U131" s="108">
        <f>+U132</f>
        <v>0</v>
      </c>
      <c r="V131" s="108">
        <f>+V132</f>
        <v>0</v>
      </c>
      <c r="W131" s="129">
        <f>+W132</f>
        <v>0</v>
      </c>
      <c r="Y131" s="108">
        <f>+Y132</f>
        <v>0</v>
      </c>
      <c r="Z131" s="108">
        <f>+Z132</f>
        <v>0</v>
      </c>
      <c r="AA131" s="129">
        <f>+AA132</f>
        <v>0</v>
      </c>
      <c r="AC131" s="108">
        <f>+AC132</f>
        <v>0</v>
      </c>
      <c r="AD131" s="108">
        <f>+AD132</f>
        <v>0</v>
      </c>
      <c r="AE131" s="129">
        <f>+AE132</f>
        <v>0</v>
      </c>
      <c r="AG131" s="108">
        <f>+AG132</f>
        <v>0</v>
      </c>
      <c r="AH131" s="108">
        <f>+AH132</f>
        <v>0</v>
      </c>
      <c r="AI131" s="129">
        <f>+AI132</f>
        <v>0</v>
      </c>
      <c r="AK131" s="108">
        <f>+AK132</f>
        <v>0</v>
      </c>
      <c r="AL131" s="108">
        <f>+AL132</f>
        <v>0</v>
      </c>
      <c r="AM131" s="129">
        <f>+AM132</f>
        <v>0</v>
      </c>
      <c r="AO131" s="108">
        <f>+AO132</f>
        <v>0</v>
      </c>
      <c r="AP131" s="108">
        <f>+AP132</f>
        <v>0</v>
      </c>
      <c r="AQ131" s="129">
        <f>+AQ132</f>
        <v>0</v>
      </c>
      <c r="AS131" s="108">
        <f>+AS132</f>
        <v>0</v>
      </c>
      <c r="AT131" s="108">
        <f>+AT132</f>
        <v>0</v>
      </c>
      <c r="AU131" s="129">
        <f>+AU132</f>
        <v>0</v>
      </c>
      <c r="AW131" s="108">
        <f>+AW132</f>
        <v>0</v>
      </c>
      <c r="AX131" s="108">
        <f>+AX132</f>
        <v>0</v>
      </c>
      <c r="AY131" s="129">
        <f>+AY132</f>
        <v>0</v>
      </c>
      <c r="BA131" s="108">
        <f>+BA132</f>
        <v>0</v>
      </c>
      <c r="BB131" s="108">
        <f>+BB132</f>
        <v>0</v>
      </c>
      <c r="BC131" s="129">
        <f>+BC132</f>
        <v>0</v>
      </c>
      <c r="BE131" s="108">
        <f>+BE132</f>
        <v>0</v>
      </c>
      <c r="BF131" s="108">
        <f>+BF132</f>
        <v>0</v>
      </c>
      <c r="BG131" s="129">
        <f>+BG132</f>
        <v>0</v>
      </c>
      <c r="BI131" s="108">
        <f>+BI132</f>
        <v>0</v>
      </c>
      <c r="BJ131" s="108">
        <f>+BJ132</f>
        <v>0</v>
      </c>
      <c r="BK131" s="129">
        <f>+BK132</f>
        <v>0</v>
      </c>
    </row>
    <row r="132" spans="1:63" x14ac:dyDescent="0.2">
      <c r="A132" s="41"/>
      <c r="B132" s="42"/>
      <c r="C132" s="62" t="s">
        <v>332</v>
      </c>
      <c r="E132" s="87">
        <f>+SUM(E133:E134)</f>
        <v>0</v>
      </c>
      <c r="F132" s="87">
        <f>+SUM(F133:F134)</f>
        <v>1201653.76</v>
      </c>
      <c r="G132" s="129">
        <f>+SUM(G133:G134)</f>
        <v>1201653.76</v>
      </c>
      <c r="I132" s="87">
        <f>+SUM(I133:I134)</f>
        <v>0</v>
      </c>
      <c r="J132" s="87">
        <f>+SUM(J133:J134)</f>
        <v>0</v>
      </c>
      <c r="K132" s="129">
        <f>+SUM(K133:K134)</f>
        <v>0</v>
      </c>
      <c r="M132" s="87">
        <f>+SUM(M133:M134)</f>
        <v>0</v>
      </c>
      <c r="N132" s="87">
        <f>+SUM(N133:N134)</f>
        <v>0</v>
      </c>
      <c r="O132" s="129">
        <f>+SUM(O133:O134)</f>
        <v>0</v>
      </c>
      <c r="Q132" s="87">
        <f>+SUM(Q133:Q134)</f>
        <v>0</v>
      </c>
      <c r="R132" s="87">
        <f>+SUM(R133:R134)</f>
        <v>0</v>
      </c>
      <c r="S132" s="129">
        <f>+SUM(S133:S134)</f>
        <v>0</v>
      </c>
      <c r="U132" s="87">
        <f>+SUM(U133:U134)</f>
        <v>0</v>
      </c>
      <c r="V132" s="87">
        <f>+SUM(V133:V134)</f>
        <v>0</v>
      </c>
      <c r="W132" s="129">
        <f>+SUM(W133:W134)</f>
        <v>0</v>
      </c>
      <c r="Y132" s="87">
        <f>+SUM(Y133:Y134)</f>
        <v>0</v>
      </c>
      <c r="Z132" s="87">
        <f>+SUM(Z133:Z134)</f>
        <v>0</v>
      </c>
      <c r="AA132" s="129">
        <f>+SUM(AA133:AA134)</f>
        <v>0</v>
      </c>
      <c r="AC132" s="87">
        <f>+SUM(AC133:AC134)</f>
        <v>0</v>
      </c>
      <c r="AD132" s="87">
        <f>+SUM(AD133:AD134)</f>
        <v>0</v>
      </c>
      <c r="AE132" s="129">
        <f>+SUM(AE133:AE134)</f>
        <v>0</v>
      </c>
      <c r="AG132" s="87">
        <f>+SUM(AG133:AG134)</f>
        <v>0</v>
      </c>
      <c r="AH132" s="87">
        <f>+SUM(AH133:AH134)</f>
        <v>0</v>
      </c>
      <c r="AI132" s="129">
        <f>+SUM(AI133:AI134)</f>
        <v>0</v>
      </c>
      <c r="AK132" s="87">
        <f>+SUM(AK133:AK134)</f>
        <v>0</v>
      </c>
      <c r="AL132" s="87">
        <f>+SUM(AL133:AL134)</f>
        <v>0</v>
      </c>
      <c r="AM132" s="129">
        <f>+SUM(AM133:AM134)</f>
        <v>0</v>
      </c>
      <c r="AO132" s="87">
        <f>+SUM(AO133:AO134)</f>
        <v>0</v>
      </c>
      <c r="AP132" s="87">
        <f>+SUM(AP133:AP134)</f>
        <v>0</v>
      </c>
      <c r="AQ132" s="129">
        <f>+SUM(AQ133:AQ134)</f>
        <v>0</v>
      </c>
      <c r="AS132" s="87">
        <f>+SUM(AS133:AS134)</f>
        <v>0</v>
      </c>
      <c r="AT132" s="87">
        <f>+SUM(AT133:AT134)</f>
        <v>0</v>
      </c>
      <c r="AU132" s="129">
        <f>+SUM(AU133:AU134)</f>
        <v>0</v>
      </c>
      <c r="AW132" s="87">
        <f>+SUM(AW133:AW134)</f>
        <v>0</v>
      </c>
      <c r="AX132" s="87">
        <f>+SUM(AX133:AX134)</f>
        <v>0</v>
      </c>
      <c r="AY132" s="129">
        <f>+SUM(AY133:AY134)</f>
        <v>0</v>
      </c>
      <c r="BA132" s="87">
        <f>+SUM(BA133:BA134)</f>
        <v>0</v>
      </c>
      <c r="BB132" s="87">
        <f>+SUM(BB133:BB134)</f>
        <v>0</v>
      </c>
      <c r="BC132" s="129">
        <f>+SUM(BC133:BC134)</f>
        <v>0</v>
      </c>
      <c r="BE132" s="87">
        <f>+SUM(BE133:BE134)</f>
        <v>0</v>
      </c>
      <c r="BF132" s="87">
        <f>+SUM(BF133:BF134)</f>
        <v>0</v>
      </c>
      <c r="BG132" s="129">
        <f>+SUM(BG133:BG134)</f>
        <v>0</v>
      </c>
      <c r="BI132" s="87">
        <f>+SUM(BI133:BI134)</f>
        <v>0</v>
      </c>
      <c r="BJ132" s="87">
        <f>+SUM(BJ133:BJ134)</f>
        <v>0</v>
      </c>
      <c r="BK132" s="129">
        <f>+SUM(BK133:BK134)</f>
        <v>0</v>
      </c>
    </row>
    <row r="133" spans="1:63" x14ac:dyDescent="0.2">
      <c r="A133" s="41" t="s">
        <v>193</v>
      </c>
      <c r="B133" s="42"/>
      <c r="C133" s="70" t="s">
        <v>329</v>
      </c>
      <c r="E133" s="206">
        <f>ROUND(+SUMIF(BdV_2022!$L:$L,$A133&amp;E$3,BdV_2022!$E:$E),2)+'SP ATT_Rip'!E133</f>
        <v>0</v>
      </c>
      <c r="F133" s="206">
        <f>ROUND(+SUMIF(BdV_2022!$L:$L,$A133&amp;F$3,BdV_2022!$E:$E),2)+'SP ATT_Rip'!F133</f>
        <v>1201653.76</v>
      </c>
      <c r="G133" s="132">
        <f>+SUM(E133:F133)</f>
        <v>1201653.76</v>
      </c>
      <c r="I133" s="206">
        <f>ROUND(+SUMIF(BdV_2022!$L:$L,$A133&amp;I$3,BdV_2022!$E:$E),2)+'SP ATT_Rip'!I133</f>
        <v>0</v>
      </c>
      <c r="J133" s="206">
        <f>ROUND(+SUMIF(BdV_2022!$L:$L,$A133&amp;J$3,BdV_2022!$E:$E),2)+'SP ATT_Rip'!J133</f>
        <v>0</v>
      </c>
      <c r="K133" s="132">
        <f>+SUM(I133:J133)</f>
        <v>0</v>
      </c>
      <c r="M133" s="206">
        <f>ROUND(+SUMIF(BdV_2022!$L:$L,$A133&amp;M$3,BdV_2022!$E:$E),2)+'SP ATT_Rip'!M133</f>
        <v>0</v>
      </c>
      <c r="N133" s="206">
        <f>ROUND(+SUMIF(BdV_2022!$L:$L,$A133&amp;N$3,BdV_2022!$E:$E),2)+'SP ATT_Rip'!N133</f>
        <v>0</v>
      </c>
      <c r="O133" s="132">
        <f>+SUM(M133:N133)</f>
        <v>0</v>
      </c>
      <c r="Q133" s="206">
        <f>ROUND(+SUMIF(BdV_2022!$L:$L,$A133&amp;Q$3,BdV_2022!$E:$E),2)+'SP ATT_Rip'!Q133</f>
        <v>0</v>
      </c>
      <c r="R133" s="206">
        <f>ROUND(+SUMIF(BdV_2022!$L:$L,$A133&amp;R$3,BdV_2022!$E:$E),2)+'SP ATT_Rip'!R133</f>
        <v>0</v>
      </c>
      <c r="S133" s="132">
        <f>+SUM(Q133:R133)</f>
        <v>0</v>
      </c>
      <c r="U133" s="206">
        <f>ROUND(+SUMIF(BdV_2022!$L:$L,$A133&amp;U$3,BdV_2022!$E:$E),2)+'SP ATT_Rip'!U133</f>
        <v>0</v>
      </c>
      <c r="V133" s="206">
        <f>ROUND(+SUMIF(BdV_2022!$L:$L,$A133&amp;V$3,BdV_2022!$E:$E),2)+'SP ATT_Rip'!V133</f>
        <v>0</v>
      </c>
      <c r="W133" s="132">
        <f>+SUM(U133:V133)</f>
        <v>0</v>
      </c>
      <c r="Y133" s="206">
        <f>ROUND(+SUMIF(BdV_2022!$L:$L,$A133&amp;Y$3,BdV_2022!$E:$E),2)+'SP ATT_Rip'!Y133</f>
        <v>0</v>
      </c>
      <c r="Z133" s="206">
        <f>ROUND(+SUMIF(BdV_2022!$L:$L,$A133&amp;Z$3,BdV_2022!$E:$E),2)+'SP ATT_Rip'!Z133</f>
        <v>0</v>
      </c>
      <c r="AA133" s="132">
        <f>+SUM(Y133:Z133)</f>
        <v>0</v>
      </c>
      <c r="AC133" s="206">
        <f>ROUND(+SUMIF(BdV_2022!$L:$L,$A133&amp;AC$3,BdV_2022!$E:$E),2)+'SP ATT_Rip'!AC133</f>
        <v>0</v>
      </c>
      <c r="AD133" s="206">
        <f>ROUND(+SUMIF(BdV_2022!$L:$L,$A133&amp;AD$3,BdV_2022!$E:$E),2)+'SP ATT_Rip'!AD133</f>
        <v>0</v>
      </c>
      <c r="AE133" s="132">
        <f>+SUM(AC133:AD133)</f>
        <v>0</v>
      </c>
      <c r="AG133" s="206">
        <f>ROUND(+SUMIF(BdV_2022!$L:$L,$A133&amp;AG$3,BdV_2022!$E:$E),2)+'SP ATT_Rip'!AG133</f>
        <v>0</v>
      </c>
      <c r="AH133" s="206">
        <f>ROUND(+SUMIF(BdV_2022!$L:$L,$A133&amp;AH$3,BdV_2022!$E:$E),2)+'SP ATT_Rip'!AH133</f>
        <v>0</v>
      </c>
      <c r="AI133" s="132">
        <f>+SUM(AG133:AH133)</f>
        <v>0</v>
      </c>
      <c r="AK133" s="206">
        <f>ROUND(+SUMIF(BdV_2022!$L:$L,$A133&amp;AK$3,BdV_2022!$E:$E),2)+'SP ATT_Rip'!AK133</f>
        <v>0</v>
      </c>
      <c r="AL133" s="206">
        <f>ROUND(+SUMIF(BdV_2022!$L:$L,$A133&amp;AL$3,BdV_2022!$E:$E),2)+'SP ATT_Rip'!AL133</f>
        <v>0</v>
      </c>
      <c r="AM133" s="132">
        <f>+SUM(AK133:AL133)</f>
        <v>0</v>
      </c>
      <c r="AO133" s="206">
        <f>ROUND(+SUMIF(BdV_2022!$L:$L,$A133&amp;AO$3,BdV_2022!$E:$E),2)+'SP ATT_Rip'!AO133</f>
        <v>0</v>
      </c>
      <c r="AP133" s="206">
        <f>ROUND(+SUMIF(BdV_2022!$L:$L,$A133&amp;AP$3,BdV_2022!$E:$E),2)+'SP ATT_Rip'!AP133</f>
        <v>0</v>
      </c>
      <c r="AQ133" s="132">
        <f>+SUM(AO133:AP133)</f>
        <v>0</v>
      </c>
      <c r="AS133" s="206">
        <f>ROUND(+SUMIF(BdV_2022!$L:$L,$A133&amp;AS$3,BdV_2022!$E:$E),2)+'SP ATT_Rip'!AS133</f>
        <v>0</v>
      </c>
      <c r="AT133" s="206">
        <f>ROUND(+SUMIF(BdV_2022!$L:$L,$A133&amp;AT$3,BdV_2022!$E:$E),2)+'SP ATT_Rip'!AT133</f>
        <v>0</v>
      </c>
      <c r="AU133" s="132">
        <f>+SUM(AS133:AT133)</f>
        <v>0</v>
      </c>
      <c r="AW133" s="206">
        <f>ROUND(+SUMIF(BdV_2022!$L:$L,$A133&amp;AW$3,BdV_2022!$E:$E),2)+'SP ATT_Rip'!AW133</f>
        <v>0</v>
      </c>
      <c r="AX133" s="206">
        <f>ROUND(+SUMIF(BdV_2022!$L:$L,$A133&amp;AX$3,BdV_2022!$E:$E),2)+'SP ATT_Rip'!AX133</f>
        <v>0</v>
      </c>
      <c r="AY133" s="132">
        <f>+SUM(AW133:AX133)</f>
        <v>0</v>
      </c>
      <c r="BA133" s="206">
        <f>ROUND(+SUMIF(BdV_2022!$L:$L,$A133&amp;BA$3,BdV_2022!$E:$E),2)+'SP ATT_Rip'!BA133</f>
        <v>0</v>
      </c>
      <c r="BB133" s="206">
        <f>ROUND(+SUMIF(BdV_2022!$L:$L,$A133&amp;BB$3,BdV_2022!$E:$E),2)+'SP ATT_Rip'!BB133</f>
        <v>0</v>
      </c>
      <c r="BC133" s="132">
        <f>+SUM(BA133:BB133)</f>
        <v>0</v>
      </c>
      <c r="BE133" s="206">
        <f>ROUND(+SUMIF(BdV_2022!$L:$L,$A133&amp;BE$3,BdV_2022!$E:$E),2)+'SP ATT_Rip'!BE133</f>
        <v>0</v>
      </c>
      <c r="BF133" s="206">
        <f>ROUND(+SUMIF(BdV_2022!$L:$L,$A133&amp;BF$3,BdV_2022!$E:$E),2)+'SP ATT_Rip'!BF133</f>
        <v>0</v>
      </c>
      <c r="BG133" s="132">
        <f>+SUM(BE133:BF133)</f>
        <v>0</v>
      </c>
      <c r="BI133" s="206">
        <f>ROUND(+SUMIF(BdV_2022!$L:$L,$A133&amp;BI$3,BdV_2022!$E:$E),2)+'SP ATT_Rip'!BI133</f>
        <v>0</v>
      </c>
      <c r="BJ133" s="206">
        <f>ROUND(+SUMIF(BdV_2022!$L:$L,$A133&amp;BJ$3,BdV_2022!$E:$E),2)+'SP ATT_Rip'!BJ133</f>
        <v>0</v>
      </c>
      <c r="BK133" s="132">
        <f>+SUM(BI133:BJ133)</f>
        <v>0</v>
      </c>
    </row>
    <row r="134" spans="1:63" x14ac:dyDescent="0.2">
      <c r="A134" s="41" t="s">
        <v>194</v>
      </c>
      <c r="B134" s="42"/>
      <c r="C134" s="70" t="s">
        <v>330</v>
      </c>
      <c r="E134" s="91"/>
      <c r="F134" s="91"/>
      <c r="G134" s="90"/>
      <c r="I134" s="91"/>
      <c r="J134" s="91"/>
      <c r="K134" s="90"/>
      <c r="M134" s="91"/>
      <c r="N134" s="91"/>
      <c r="O134" s="90"/>
      <c r="Q134" s="91"/>
      <c r="R134" s="91"/>
      <c r="S134" s="90"/>
      <c r="U134" s="91"/>
      <c r="V134" s="91"/>
      <c r="W134" s="90"/>
      <c r="Y134" s="91"/>
      <c r="Z134" s="91"/>
      <c r="AA134" s="90"/>
      <c r="AC134" s="91"/>
      <c r="AD134" s="91"/>
      <c r="AE134" s="90"/>
      <c r="AG134" s="91"/>
      <c r="AH134" s="91"/>
      <c r="AI134" s="90"/>
      <c r="AK134" s="91"/>
      <c r="AL134" s="91"/>
      <c r="AM134" s="90"/>
      <c r="AO134" s="91"/>
      <c r="AP134" s="91"/>
      <c r="AQ134" s="90"/>
      <c r="AS134" s="91"/>
      <c r="AT134" s="91"/>
      <c r="AU134" s="90"/>
      <c r="AW134" s="91"/>
      <c r="AX134" s="91"/>
      <c r="AY134" s="90"/>
      <c r="BA134" s="91"/>
      <c r="BB134" s="91"/>
      <c r="BC134" s="90"/>
      <c r="BE134" s="91"/>
      <c r="BF134" s="91"/>
      <c r="BG134" s="90"/>
      <c r="BI134" s="91"/>
      <c r="BJ134" s="91"/>
      <c r="BK134" s="90"/>
    </row>
    <row r="135" spans="1:63" s="5" customFormat="1" ht="11.25" thickBot="1" x14ac:dyDescent="0.25">
      <c r="A135" s="63"/>
      <c r="B135" s="71"/>
      <c r="C135" s="64" t="s">
        <v>25</v>
      </c>
      <c r="D135" s="6"/>
      <c r="E135" s="117">
        <f>+E79+E90+E103+E104+E131</f>
        <v>3243701.35</v>
      </c>
      <c r="F135" s="117">
        <f>+F79+F90+F103+F104+F131</f>
        <v>5368664.8499999996</v>
      </c>
      <c r="G135" s="130">
        <f>+G79+G90+G103+G104+G131</f>
        <v>8612366.2000000011</v>
      </c>
      <c r="H135" s="6"/>
      <c r="I135" s="117">
        <f>+I79+I90+I103+I104+I131</f>
        <v>0</v>
      </c>
      <c r="J135" s="117">
        <f>+J79+J90+J103+J104+J131</f>
        <v>400000</v>
      </c>
      <c r="K135" s="130">
        <f>+K79+K90+K103+K104+K131</f>
        <v>400000</v>
      </c>
      <c r="L135" s="6"/>
      <c r="M135" s="117">
        <f>+M79+M90+M103+M104+M131</f>
        <v>0</v>
      </c>
      <c r="N135" s="117">
        <f>+N79+N90+N103+N104+N131</f>
        <v>413232.06</v>
      </c>
      <c r="O135" s="130">
        <f>+O79+O90+O103+O104+O131</f>
        <v>413232.06</v>
      </c>
      <c r="P135" s="6"/>
      <c r="Q135" s="117">
        <f>+Q79+Q90+Q103+Q104+Q131</f>
        <v>0</v>
      </c>
      <c r="R135" s="117">
        <f>+R79+R90+R103+R104+R131</f>
        <v>3261763.83</v>
      </c>
      <c r="S135" s="130">
        <f>+S79+S90+S103+S104+S131</f>
        <v>3261763.83</v>
      </c>
      <c r="T135" s="6"/>
      <c r="U135" s="117">
        <f>+U79+U90+U103+U104+U131</f>
        <v>0</v>
      </c>
      <c r="V135" s="117">
        <f>+V79+V90+V103+V104+V131</f>
        <v>0</v>
      </c>
      <c r="W135" s="130">
        <f>+W79+W90+W103+W104+W131</f>
        <v>0</v>
      </c>
      <c r="X135" s="6"/>
      <c r="Y135" s="117">
        <f>+Y79+Y90+Y103+Y104+Y131</f>
        <v>0</v>
      </c>
      <c r="Z135" s="117">
        <f>+Z79+Z90+Z103+Z104+Z131</f>
        <v>0</v>
      </c>
      <c r="AA135" s="130">
        <f>+AA79+AA90+AA103+AA104+AA131</f>
        <v>0</v>
      </c>
      <c r="AB135" s="6"/>
      <c r="AC135" s="117">
        <f>+AC79+AC90+AC103+AC104+AC131</f>
        <v>0</v>
      </c>
      <c r="AD135" s="117">
        <f>+AD79+AD90+AD103+AD104+AD131</f>
        <v>0</v>
      </c>
      <c r="AE135" s="130">
        <f>+AE79+AE90+AE103+AE104+AE131</f>
        <v>0</v>
      </c>
      <c r="AF135" s="6"/>
      <c r="AG135" s="117">
        <f>+AG79+AG90+AG103+AG104+AG131</f>
        <v>0</v>
      </c>
      <c r="AH135" s="117">
        <f>+AH79+AH90+AH103+AH104+AH131</f>
        <v>0</v>
      </c>
      <c r="AI135" s="130">
        <f>+AI79+AI90+AI103+AI104+AI131</f>
        <v>0</v>
      </c>
      <c r="AJ135" s="6"/>
      <c r="AK135" s="117">
        <f>+AK79+AK90+AK103+AK104+AK131</f>
        <v>0</v>
      </c>
      <c r="AL135" s="117">
        <f>+AL79+AL90+AL103+AL104+AL131</f>
        <v>0</v>
      </c>
      <c r="AM135" s="130">
        <f>+AM79+AM90+AM103+AM104+AM131</f>
        <v>0</v>
      </c>
      <c r="AN135" s="6"/>
      <c r="AO135" s="117">
        <f>+AO79+AO90+AO103+AO104+AO131</f>
        <v>0</v>
      </c>
      <c r="AP135" s="117">
        <f>+AP79+AP90+AP103+AP104+AP131</f>
        <v>0</v>
      </c>
      <c r="AQ135" s="130">
        <f>+AQ79+AQ90+AQ103+AQ104+AQ131</f>
        <v>0</v>
      </c>
      <c r="AR135" s="6"/>
      <c r="AS135" s="117">
        <f>+AS79+AS90+AS103+AS104+AS131</f>
        <v>0</v>
      </c>
      <c r="AT135" s="117">
        <f>+AT79+AT90+AT103+AT104+AT131</f>
        <v>0</v>
      </c>
      <c r="AU135" s="130">
        <f>+AU79+AU90+AU103+AU104+AU131</f>
        <v>0</v>
      </c>
      <c r="AV135" s="6"/>
      <c r="AW135" s="117">
        <f>+AW79+AW90+AW103+AW104+AW131</f>
        <v>0</v>
      </c>
      <c r="AX135" s="117">
        <f>+AX79+AX90+AX103+AX104+AX131</f>
        <v>0</v>
      </c>
      <c r="AY135" s="130">
        <f>+AY79+AY90+AY103+AY104+AY131</f>
        <v>0</v>
      </c>
      <c r="AZ135" s="6"/>
      <c r="BA135" s="117">
        <f>+BA79+BA90+BA103+BA104+BA131</f>
        <v>0</v>
      </c>
      <c r="BB135" s="117">
        <f>+BB79+BB90+BB103+BB104+BB131</f>
        <v>0</v>
      </c>
      <c r="BC135" s="130">
        <f>+BC79+BC90+BC103+BC104+BC131</f>
        <v>0</v>
      </c>
      <c r="BD135" s="6"/>
      <c r="BE135" s="117">
        <f>+BE79+BE90+BE103+BE104+BE131</f>
        <v>0</v>
      </c>
      <c r="BF135" s="117">
        <f>+BF79+BF90+BF103+BF104+BF131</f>
        <v>0</v>
      </c>
      <c r="BG135" s="130">
        <f>+BG79+BG90+BG103+BG104+BG131</f>
        <v>0</v>
      </c>
      <c r="BH135" s="6"/>
      <c r="BI135" s="117">
        <f>+BI79+BI90+BI103+BI104+BI131</f>
        <v>0</v>
      </c>
      <c r="BJ135" s="117">
        <f>+BJ79+BJ90+BJ103+BJ104+BJ131</f>
        <v>0</v>
      </c>
      <c r="BK135" s="130">
        <f>+BK79+BK90+BK103+BK104+BK131</f>
        <v>0</v>
      </c>
    </row>
  </sheetData>
  <mergeCells count="1">
    <mergeCell ref="B5:C5"/>
  </mergeCells>
  <pageMargins left="0.59055118110236227" right="0.59055118110236227" top="0.19685039370078741" bottom="0.19685039370078741" header="0" footer="0"/>
  <pageSetup paperSize="9" scale="58" fitToWidth="3" fitToHeight="3" orientation="landscape" r:id="rId1"/>
  <headerFooter alignWithMargins="0">
    <oddFooter>&amp;CPagina &amp;P di &amp;N&amp;R&amp;F - &amp;A</oddFooter>
  </headerFooter>
  <rowBreaks count="1" manualBreakCount="1">
    <brk id="76" min="4" max="6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99"/>
    <pageSetUpPr fitToPage="1"/>
  </sheetPr>
  <dimension ref="A1:BK136"/>
  <sheetViews>
    <sheetView showGridLines="0" zoomScaleNormal="100" zoomScaleSheetLayoutView="50" workbookViewId="0">
      <pane xSplit="3" ySplit="6" topLeftCell="D12" activePane="bottomRight" state="frozen"/>
      <selection pane="topRight" activeCell="D1" sqref="D1"/>
      <selection pane="bottomLeft" activeCell="A7" sqref="A7"/>
      <selection pane="bottomRight" activeCell="R3" sqref="R3"/>
    </sheetView>
  </sheetViews>
  <sheetFormatPr defaultColWidth="9.140625" defaultRowHeight="10.5" x14ac:dyDescent="0.2"/>
  <cols>
    <col min="1" max="1" width="11.5703125" style="8" bestFit="1" customWidth="1"/>
    <col min="2" max="2" width="10" style="1" customWidth="1"/>
    <col min="3" max="3" width="53.5703125" style="7" customWidth="1"/>
    <col min="4" max="4" width="1.5703125" style="1" customWidth="1"/>
    <col min="5" max="6" width="10.7109375" style="1" customWidth="1"/>
    <col min="7" max="7" width="10.7109375" style="5" customWidth="1"/>
    <col min="8" max="8" width="1.5703125" style="1" customWidth="1"/>
    <col min="9" max="10" width="10.7109375" style="1" customWidth="1"/>
    <col min="11" max="11" width="10.7109375" style="5" customWidth="1"/>
    <col min="12" max="12" width="1.5703125" style="1" customWidth="1"/>
    <col min="13" max="14" width="10.7109375" style="1" customWidth="1"/>
    <col min="15" max="15" width="10.7109375" style="5" customWidth="1"/>
    <col min="16" max="16" width="1.5703125" style="1" customWidth="1"/>
    <col min="17" max="18" width="10.7109375" style="1" customWidth="1"/>
    <col min="19" max="19" width="10.7109375" style="5" customWidth="1"/>
    <col min="20" max="20" width="1.5703125" style="1" customWidth="1"/>
    <col min="21" max="22" width="10.7109375" style="1" hidden="1" customWidth="1"/>
    <col min="23" max="23" width="10.7109375" style="5" hidden="1" customWidth="1"/>
    <col min="24" max="24" width="1.5703125" style="1" hidden="1" customWidth="1"/>
    <col min="25" max="26" width="10.7109375" style="1" hidden="1" customWidth="1"/>
    <col min="27" max="27" width="10.7109375" style="5" hidden="1" customWidth="1"/>
    <col min="28" max="28" width="1.5703125" style="1" hidden="1" customWidth="1"/>
    <col min="29" max="30" width="10.7109375" style="1" hidden="1" customWidth="1"/>
    <col min="31" max="31" width="10.7109375" style="5" hidden="1" customWidth="1"/>
    <col min="32" max="32" width="1.5703125" style="1" hidden="1" customWidth="1"/>
    <col min="33" max="34" width="10.7109375" style="1" hidden="1" customWidth="1"/>
    <col min="35" max="35" width="10.7109375" style="5" hidden="1" customWidth="1"/>
    <col min="36" max="36" width="1.5703125" style="1" hidden="1" customWidth="1"/>
    <col min="37" max="38" width="10.7109375" style="1" hidden="1" customWidth="1"/>
    <col min="39" max="39" width="10.7109375" style="5" hidden="1" customWidth="1"/>
    <col min="40" max="40" width="1.5703125" style="1" hidden="1" customWidth="1"/>
    <col min="41" max="42" width="10.7109375" style="1" hidden="1" customWidth="1"/>
    <col min="43" max="43" width="10.7109375" style="5" hidden="1" customWidth="1"/>
    <col min="44" max="44" width="1.5703125" style="1" hidden="1" customWidth="1"/>
    <col min="45" max="46" width="10.7109375" style="1" hidden="1" customWidth="1"/>
    <col min="47" max="47" width="10.7109375" style="5" hidden="1" customWidth="1"/>
    <col min="48" max="48" width="1.5703125" style="1" hidden="1" customWidth="1"/>
    <col min="49" max="50" width="10.7109375" style="1" hidden="1" customWidth="1"/>
    <col min="51" max="51" width="10.7109375" style="5" hidden="1" customWidth="1"/>
    <col min="52" max="52" width="1.5703125" style="1" hidden="1" customWidth="1"/>
    <col min="53" max="54" width="10.7109375" style="1" hidden="1" customWidth="1"/>
    <col min="55" max="55" width="10.7109375" style="5" hidden="1" customWidth="1"/>
    <col min="56" max="56" width="1.5703125" style="1" hidden="1" customWidth="1"/>
    <col min="57" max="58" width="10.7109375" style="1" hidden="1" customWidth="1"/>
    <col min="59" max="59" width="10.7109375" style="5" hidden="1" customWidth="1"/>
    <col min="60" max="60" width="1.5703125" style="1" hidden="1" customWidth="1"/>
    <col min="61" max="62" width="10.7109375" style="1" hidden="1" customWidth="1"/>
    <col min="63" max="63" width="10.7109375" style="5" hidden="1" customWidth="1"/>
    <col min="64" max="16384" width="9.140625" style="1"/>
  </cols>
  <sheetData>
    <row r="1" spans="1:63" x14ac:dyDescent="0.2">
      <c r="B1" s="5"/>
      <c r="C1" s="11"/>
      <c r="E1" s="11"/>
      <c r="F1" s="11"/>
      <c r="G1" s="12"/>
      <c r="I1" s="11"/>
      <c r="J1" s="11"/>
      <c r="K1" s="12"/>
      <c r="M1" s="11"/>
      <c r="N1" s="11"/>
      <c r="O1" s="12"/>
      <c r="Q1" s="11"/>
      <c r="R1" s="11"/>
      <c r="S1" s="12"/>
      <c r="U1" s="11"/>
      <c r="V1" s="11"/>
      <c r="W1" s="12"/>
      <c r="Y1" s="11"/>
      <c r="Z1" s="11"/>
      <c r="AA1" s="12"/>
      <c r="AC1" s="11"/>
      <c r="AD1" s="11"/>
      <c r="AE1" s="12"/>
      <c r="AG1" s="11"/>
      <c r="AH1" s="11"/>
      <c r="AI1" s="12"/>
      <c r="AK1" s="11"/>
      <c r="AL1" s="11"/>
      <c r="AM1" s="12"/>
      <c r="AO1" s="11"/>
      <c r="AP1" s="11"/>
      <c r="AQ1" s="12"/>
      <c r="AS1" s="11"/>
      <c r="AT1" s="11"/>
      <c r="AU1" s="12"/>
      <c r="AW1" s="11"/>
      <c r="AX1" s="11"/>
      <c r="AY1" s="12"/>
      <c r="BA1" s="11"/>
      <c r="BB1" s="11"/>
      <c r="BC1" s="12"/>
      <c r="BE1" s="11"/>
      <c r="BF1" s="11"/>
      <c r="BG1" s="12"/>
      <c r="BI1" s="11"/>
      <c r="BJ1" s="11"/>
      <c r="BK1" s="12"/>
    </row>
    <row r="2" spans="1:63" ht="11.25" customHeight="1" x14ac:dyDescent="0.2">
      <c r="B2" s="2"/>
      <c r="C2" s="5"/>
    </row>
    <row r="3" spans="1:63" x14ac:dyDescent="0.2">
      <c r="C3" s="204" t="s">
        <v>385</v>
      </c>
      <c r="E3" s="235">
        <f>+'[1]CE ATT'!E$110</f>
        <v>0.9047472367249344</v>
      </c>
      <c r="F3" s="235">
        <f>+'[1]CE ATT'!F$110</f>
        <v>9.5252763275065586E-2</v>
      </c>
      <c r="G3" s="131" t="str">
        <f>+Attività!$A$4</f>
        <v>ATT01</v>
      </c>
      <c r="I3" s="247">
        <f>+'[1]CE ATT'!I$110</f>
        <v>0</v>
      </c>
      <c r="J3" s="235">
        <f>+'[1]CE ATT'!J$110</f>
        <v>1</v>
      </c>
      <c r="K3" s="131" t="str">
        <f>+Attività!$A$5</f>
        <v>ATT02</v>
      </c>
      <c r="M3" s="247">
        <f>+'[1]CE ATT'!M$110</f>
        <v>0</v>
      </c>
      <c r="N3" s="235">
        <f>+'[1]CE ATT'!N$110</f>
        <v>1</v>
      </c>
      <c r="O3" s="131" t="str">
        <f>+Attività!$A$6</f>
        <v>ATT03</v>
      </c>
      <c r="Q3" s="247">
        <f>+'[1]CE ATT'!Q$110</f>
        <v>0</v>
      </c>
      <c r="R3" s="235">
        <f>+'[1]CE ATT'!R$110</f>
        <v>1</v>
      </c>
      <c r="S3" s="131" t="str">
        <f>+Attività!$A$7</f>
        <v>ATT04</v>
      </c>
      <c r="U3" s="235">
        <f>+'[1]CE ATT'!U$110</f>
        <v>1</v>
      </c>
      <c r="V3" s="235">
        <f>+'[1]CE ATT'!V$110</f>
        <v>0</v>
      </c>
      <c r="W3" s="131" t="str">
        <f>+Attività!$A$8</f>
        <v>ATT05</v>
      </c>
      <c r="Y3" s="235">
        <f>+'[1]CE ATT'!Y$110</f>
        <v>1</v>
      </c>
      <c r="Z3" s="235">
        <f>+'[1]CE ATT'!Z$110</f>
        <v>0</v>
      </c>
      <c r="AA3" s="131" t="str">
        <f>+Attività!$A$9</f>
        <v>ATT06</v>
      </c>
      <c r="AC3" s="235">
        <f>+'[1]CE ATT'!AC$110</f>
        <v>1</v>
      </c>
      <c r="AD3" s="235">
        <f>+'[1]CE ATT'!AD$110</f>
        <v>0</v>
      </c>
      <c r="AE3" s="131" t="str">
        <f>+Attività!$A$10</f>
        <v>ATT07</v>
      </c>
      <c r="AG3" s="235">
        <f>+'[1]CE ATT'!AG$110</f>
        <v>1</v>
      </c>
      <c r="AH3" s="235">
        <f>+'[1]CE ATT'!AH$110</f>
        <v>0</v>
      </c>
      <c r="AI3" s="131" t="str">
        <f>+Attività!$A$11</f>
        <v>ATT08</v>
      </c>
      <c r="AK3" s="235">
        <f>+'[1]CE ATT'!AK$110</f>
        <v>1</v>
      </c>
      <c r="AL3" s="235">
        <f>+'[1]CE ATT'!AL$110</f>
        <v>0</v>
      </c>
      <c r="AM3" s="131" t="str">
        <f>+Attività!$A$12</f>
        <v>ATT09</v>
      </c>
      <c r="AO3" s="235">
        <f>+'[1]CE ATT'!AO$110</f>
        <v>1</v>
      </c>
      <c r="AP3" s="235">
        <f>+'[1]CE ATT'!AP$110</f>
        <v>0</v>
      </c>
      <c r="AQ3" s="131" t="str">
        <f>+Attività!$A$13</f>
        <v>ATT10</v>
      </c>
      <c r="AS3" s="235">
        <f>+'[1]CE ATT'!AS$110</f>
        <v>1</v>
      </c>
      <c r="AT3" s="235">
        <f>+'[1]CE ATT'!AT$110</f>
        <v>0</v>
      </c>
      <c r="AU3" s="131" t="str">
        <f>+Attività!$A$14</f>
        <v>ATT11</v>
      </c>
      <c r="AW3" s="235">
        <f>+'[1]CE ATT'!AW$110</f>
        <v>1</v>
      </c>
      <c r="AX3" s="235">
        <f>+'[1]CE ATT'!AX$110</f>
        <v>0</v>
      </c>
      <c r="AY3" s="131" t="str">
        <f>+Attività!$A$15</f>
        <v>ATT12</v>
      </c>
      <c r="BA3" s="235">
        <f>+'[1]CE ATT'!BA$110</f>
        <v>1</v>
      </c>
      <c r="BB3" s="235">
        <f>+'[1]CE ATT'!BB$110</f>
        <v>0</v>
      </c>
      <c r="BC3" s="131" t="str">
        <f>+Attività!$A$16</f>
        <v>ATT13</v>
      </c>
      <c r="BE3" s="235">
        <f>+'[1]CE ATT'!BE$110</f>
        <v>1</v>
      </c>
      <c r="BF3" s="235">
        <f>+'[1]CE ATT'!BF$110</f>
        <v>0</v>
      </c>
      <c r="BG3" s="131" t="str">
        <f>+Attività!$A$17</f>
        <v>ATT14</v>
      </c>
      <c r="BI3" s="235">
        <f>+'[1]CE ATT'!BI$110</f>
        <v>1</v>
      </c>
      <c r="BJ3" s="235">
        <f>+'[1]CE ATT'!BJ$110</f>
        <v>0</v>
      </c>
      <c r="BK3" s="131" t="str">
        <f>+Attività!$A$18</f>
        <v>ATT15</v>
      </c>
    </row>
    <row r="4" spans="1:63" ht="11.25" thickBot="1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</row>
    <row r="5" spans="1:63" ht="24.75" customHeight="1" thickBot="1" x14ac:dyDescent="0.25">
      <c r="B5" s="258" t="s">
        <v>3</v>
      </c>
      <c r="C5" s="259"/>
      <c r="E5" s="123" t="str">
        <f>+Attività!$B$4</f>
        <v>Impianto trattamento rifiuti Castelceriolo</v>
      </c>
      <c r="F5" s="123"/>
      <c r="G5" s="124"/>
      <c r="I5" s="123" t="str">
        <f>+Attività!$B$5</f>
        <v>Gestione post-morten discarica esaurita Castelceriolo</v>
      </c>
      <c r="J5" s="123"/>
      <c r="K5" s="124"/>
      <c r="M5" s="123" t="str">
        <f>+Attività!$B$6</f>
        <v>Gestione discarica esaurita Mugarone</v>
      </c>
      <c r="N5" s="123"/>
      <c r="O5" s="124"/>
      <c r="Q5" s="123" t="str">
        <f>+Attività!$B$7</f>
        <v>Gestione conferimenti discarica di Solero</v>
      </c>
      <c r="R5" s="123"/>
      <c r="S5" s="124"/>
      <c r="U5" s="123" t="str">
        <f>+Attività!$B$8</f>
        <v>Attività 5</v>
      </c>
      <c r="V5" s="123"/>
      <c r="W5" s="124"/>
      <c r="Y5" s="123" t="str">
        <f>+Attività!$B$9</f>
        <v>Attività 6</v>
      </c>
      <c r="Z5" s="123"/>
      <c r="AA5" s="124"/>
      <c r="AC5" s="123" t="str">
        <f>+Attività!$B$10</f>
        <v>Attività 7</v>
      </c>
      <c r="AD5" s="123"/>
      <c r="AE5" s="124"/>
      <c r="AG5" s="123" t="str">
        <f>+Attività!$B$11</f>
        <v>Attività 8</v>
      </c>
      <c r="AH5" s="123"/>
      <c r="AI5" s="124"/>
      <c r="AK5" s="123" t="str">
        <f>+Attività!$B$12</f>
        <v>Attività 9</v>
      </c>
      <c r="AL5" s="123"/>
      <c r="AM5" s="124"/>
      <c r="AO5" s="123" t="str">
        <f>+Attività!$B$13</f>
        <v>Attività 10</v>
      </c>
      <c r="AP5" s="123"/>
      <c r="AQ5" s="124"/>
      <c r="AS5" s="123" t="str">
        <f>+Attività!$B$14</f>
        <v>Attività 11</v>
      </c>
      <c r="AT5" s="123"/>
      <c r="AU5" s="124"/>
      <c r="AW5" s="123" t="str">
        <f>+Attività!$B$15</f>
        <v>Attività 12</v>
      </c>
      <c r="AX5" s="123"/>
      <c r="AY5" s="124"/>
      <c r="BA5" s="123" t="str">
        <f>+Attività!$B$16</f>
        <v>Attività 13</v>
      </c>
      <c r="BB5" s="123"/>
      <c r="BC5" s="124"/>
      <c r="BE5" s="123" t="str">
        <f>+Attività!$B$17</f>
        <v>Attività 14</v>
      </c>
      <c r="BF5" s="123"/>
      <c r="BG5" s="124"/>
      <c r="BI5" s="123" t="str">
        <f>+Attività!$B$18</f>
        <v>Attività 15</v>
      </c>
      <c r="BJ5" s="123"/>
      <c r="BK5" s="124"/>
    </row>
    <row r="6" spans="1:63" ht="11.25" thickBot="1" x14ac:dyDescent="0.25">
      <c r="B6" s="72"/>
      <c r="C6" s="73"/>
      <c r="E6" s="45" t="s">
        <v>307</v>
      </c>
      <c r="F6" s="45" t="s">
        <v>308</v>
      </c>
      <c r="G6" s="50" t="s">
        <v>335</v>
      </c>
      <c r="I6" s="45" t="str">
        <f>+E6</f>
        <v>Protetta</v>
      </c>
      <c r="J6" s="45" t="str">
        <f>+F6</f>
        <v>Mercato</v>
      </c>
      <c r="K6" s="127" t="str">
        <f>+G6</f>
        <v>Totale</v>
      </c>
      <c r="M6" s="45" t="str">
        <f>+I6</f>
        <v>Protetta</v>
      </c>
      <c r="N6" s="45" t="str">
        <f>+J6</f>
        <v>Mercato</v>
      </c>
      <c r="O6" s="127" t="str">
        <f>+K6</f>
        <v>Totale</v>
      </c>
      <c r="Q6" s="45" t="str">
        <f>+M6</f>
        <v>Protetta</v>
      </c>
      <c r="R6" s="45" t="str">
        <f>+N6</f>
        <v>Mercato</v>
      </c>
      <c r="S6" s="127" t="str">
        <f>+O6</f>
        <v>Totale</v>
      </c>
      <c r="U6" s="45" t="str">
        <f>+Q6</f>
        <v>Protetta</v>
      </c>
      <c r="V6" s="45" t="str">
        <f>+R6</f>
        <v>Mercato</v>
      </c>
      <c r="W6" s="127" t="str">
        <f>+S6</f>
        <v>Totale</v>
      </c>
      <c r="Y6" s="45" t="str">
        <f>+U6</f>
        <v>Protetta</v>
      </c>
      <c r="Z6" s="45" t="str">
        <f>+V6</f>
        <v>Mercato</v>
      </c>
      <c r="AA6" s="127" t="str">
        <f>+W6</f>
        <v>Totale</v>
      </c>
      <c r="AC6" s="45" t="str">
        <f>+Y6</f>
        <v>Protetta</v>
      </c>
      <c r="AD6" s="45" t="str">
        <f>+Z6</f>
        <v>Mercato</v>
      </c>
      <c r="AE6" s="127" t="str">
        <f>+AA6</f>
        <v>Totale</v>
      </c>
      <c r="AG6" s="45" t="str">
        <f>+AC6</f>
        <v>Protetta</v>
      </c>
      <c r="AH6" s="45" t="str">
        <f>+AD6</f>
        <v>Mercato</v>
      </c>
      <c r="AI6" s="127" t="str">
        <f>+AE6</f>
        <v>Totale</v>
      </c>
      <c r="AK6" s="45" t="str">
        <f>+AG6</f>
        <v>Protetta</v>
      </c>
      <c r="AL6" s="45" t="str">
        <f>+AH6</f>
        <v>Mercato</v>
      </c>
      <c r="AM6" s="127" t="str">
        <f>+AI6</f>
        <v>Totale</v>
      </c>
      <c r="AO6" s="45" t="str">
        <f>+AK6</f>
        <v>Protetta</v>
      </c>
      <c r="AP6" s="45" t="str">
        <f>+AL6</f>
        <v>Mercato</v>
      </c>
      <c r="AQ6" s="127" t="str">
        <f>+AM6</f>
        <v>Totale</v>
      </c>
      <c r="AS6" s="45" t="str">
        <f>+AO6</f>
        <v>Protetta</v>
      </c>
      <c r="AT6" s="45" t="str">
        <f>+AP6</f>
        <v>Mercato</v>
      </c>
      <c r="AU6" s="127" t="str">
        <f>+AQ6</f>
        <v>Totale</v>
      </c>
      <c r="AW6" s="45" t="str">
        <f>+AS6</f>
        <v>Protetta</v>
      </c>
      <c r="AX6" s="45" t="str">
        <f>+AT6</f>
        <v>Mercato</v>
      </c>
      <c r="AY6" s="127" t="str">
        <f>+AU6</f>
        <v>Totale</v>
      </c>
      <c r="BA6" s="45" t="str">
        <f>+AW6</f>
        <v>Protetta</v>
      </c>
      <c r="BB6" s="45" t="str">
        <f>+AX6</f>
        <v>Mercato</v>
      </c>
      <c r="BC6" s="127" t="str">
        <f>+AY6</f>
        <v>Totale</v>
      </c>
      <c r="BE6" s="45" t="str">
        <f>+BA6</f>
        <v>Protetta</v>
      </c>
      <c r="BF6" s="45" t="str">
        <f>+BB6</f>
        <v>Mercato</v>
      </c>
      <c r="BG6" s="127" t="str">
        <f>+BC6</f>
        <v>Totale</v>
      </c>
      <c r="BI6" s="45" t="str">
        <f>+BE6</f>
        <v>Protetta</v>
      </c>
      <c r="BJ6" s="45" t="str">
        <f>+BF6</f>
        <v>Mercato</v>
      </c>
      <c r="BK6" s="127" t="str">
        <f>+BG6</f>
        <v>Totale</v>
      </c>
    </row>
    <row r="7" spans="1:63" x14ac:dyDescent="0.2">
      <c r="B7" s="27"/>
      <c r="C7" s="31" t="s">
        <v>4</v>
      </c>
      <c r="E7" s="13"/>
      <c r="F7" s="13"/>
      <c r="G7" s="14"/>
      <c r="I7" s="13"/>
      <c r="J7" s="13"/>
      <c r="K7" s="14"/>
      <c r="M7" s="13"/>
      <c r="N7" s="13"/>
      <c r="O7" s="14"/>
      <c r="Q7" s="13"/>
      <c r="R7" s="13"/>
      <c r="S7" s="14"/>
      <c r="U7" s="13"/>
      <c r="V7" s="13"/>
      <c r="W7" s="14"/>
      <c r="Y7" s="13"/>
      <c r="Z7" s="13"/>
      <c r="AA7" s="14"/>
      <c r="AC7" s="13"/>
      <c r="AD7" s="13"/>
      <c r="AE7" s="14"/>
      <c r="AG7" s="13"/>
      <c r="AH7" s="13"/>
      <c r="AI7" s="14"/>
      <c r="AK7" s="13"/>
      <c r="AL7" s="13"/>
      <c r="AM7" s="14"/>
      <c r="AO7" s="13"/>
      <c r="AP7" s="13"/>
      <c r="AQ7" s="14"/>
      <c r="AS7" s="13"/>
      <c r="AT7" s="13"/>
      <c r="AU7" s="14"/>
      <c r="AW7" s="13"/>
      <c r="AX7" s="13"/>
      <c r="AY7" s="14"/>
      <c r="BA7" s="13"/>
      <c r="BB7" s="13"/>
      <c r="BC7" s="14"/>
      <c r="BE7" s="13"/>
      <c r="BF7" s="13"/>
      <c r="BG7" s="14"/>
      <c r="BI7" s="13"/>
      <c r="BJ7" s="13"/>
      <c r="BK7" s="14"/>
    </row>
    <row r="8" spans="1:63" ht="21" x14ac:dyDescent="0.2">
      <c r="A8" s="8" t="s">
        <v>108</v>
      </c>
      <c r="B8" s="28" t="s">
        <v>6</v>
      </c>
      <c r="C8" s="32" t="s">
        <v>85</v>
      </c>
      <c r="E8" s="4"/>
      <c r="F8" s="4"/>
      <c r="G8" s="44"/>
      <c r="I8" s="4"/>
      <c r="J8" s="4"/>
      <c r="K8" s="44"/>
      <c r="M8" s="4"/>
      <c r="N8" s="4"/>
      <c r="O8" s="44"/>
      <c r="Q8" s="4"/>
      <c r="R8" s="4"/>
      <c r="S8" s="44"/>
      <c r="U8" s="4"/>
      <c r="V8" s="4"/>
      <c r="W8" s="44"/>
      <c r="Y8" s="4"/>
      <c r="Z8" s="4"/>
      <c r="AA8" s="44"/>
      <c r="AC8" s="4"/>
      <c r="AD8" s="4"/>
      <c r="AE8" s="44"/>
      <c r="AG8" s="4"/>
      <c r="AH8" s="4"/>
      <c r="AI8" s="44"/>
      <c r="AK8" s="4"/>
      <c r="AL8" s="4"/>
      <c r="AM8" s="44"/>
      <c r="AO8" s="4"/>
      <c r="AP8" s="4"/>
      <c r="AQ8" s="44"/>
      <c r="AS8" s="4"/>
      <c r="AT8" s="4"/>
      <c r="AU8" s="44"/>
      <c r="AW8" s="4"/>
      <c r="AX8" s="4"/>
      <c r="AY8" s="44"/>
      <c r="BA8" s="4"/>
      <c r="BB8" s="4"/>
      <c r="BC8" s="44"/>
      <c r="BE8" s="4"/>
      <c r="BF8" s="4"/>
      <c r="BG8" s="44"/>
      <c r="BI8" s="4"/>
      <c r="BJ8" s="4"/>
      <c r="BK8" s="44"/>
    </row>
    <row r="9" spans="1:63" ht="21" x14ac:dyDescent="0.2">
      <c r="A9" s="8" t="s">
        <v>110</v>
      </c>
      <c r="B9" s="28" t="s">
        <v>7</v>
      </c>
      <c r="C9" s="33" t="s">
        <v>86</v>
      </c>
      <c r="E9" s="83">
        <f>+E10+E21+E29</f>
        <v>0</v>
      </c>
      <c r="F9" s="83">
        <f>+F10+F21+F29</f>
        <v>0</v>
      </c>
      <c r="G9" s="86">
        <f>+G10+G21+G29</f>
        <v>0</v>
      </c>
      <c r="I9" s="83">
        <f>+I10+I21+I29</f>
        <v>0</v>
      </c>
      <c r="J9" s="83">
        <f>+J10+J21+J29</f>
        <v>0</v>
      </c>
      <c r="K9" s="86">
        <f>+K10+K21+K29</f>
        <v>0</v>
      </c>
      <c r="M9" s="83">
        <f>+M10+M21+M29</f>
        <v>0</v>
      </c>
      <c r="N9" s="83">
        <f>+N10+N21+N29</f>
        <v>0</v>
      </c>
      <c r="O9" s="86">
        <f>+O10+O21+O29</f>
        <v>0</v>
      </c>
      <c r="Q9" s="83">
        <f>+Q10+Q21+Q29</f>
        <v>0</v>
      </c>
      <c r="R9" s="83">
        <f>+R10+R21+R29</f>
        <v>0</v>
      </c>
      <c r="S9" s="86">
        <f>+S10+S21+S29</f>
        <v>0</v>
      </c>
      <c r="U9" s="83">
        <f>+U10+U21+U29</f>
        <v>0</v>
      </c>
      <c r="V9" s="83">
        <f>+V10+V21+V29</f>
        <v>0</v>
      </c>
      <c r="W9" s="86">
        <f>+W10+W21+W29</f>
        <v>0</v>
      </c>
      <c r="Y9" s="83">
        <f>+Y10+Y21+Y29</f>
        <v>0</v>
      </c>
      <c r="Z9" s="83">
        <f>+Z10+Z21+Z29</f>
        <v>0</v>
      </c>
      <c r="AA9" s="86">
        <f>+AA10+AA21+AA29</f>
        <v>0</v>
      </c>
      <c r="AC9" s="83">
        <f>+AC10+AC21+AC29</f>
        <v>0</v>
      </c>
      <c r="AD9" s="83">
        <f>+AD10+AD21+AD29</f>
        <v>0</v>
      </c>
      <c r="AE9" s="86">
        <f>+AE10+AE21+AE29</f>
        <v>0</v>
      </c>
      <c r="AG9" s="83">
        <f>+AG10+AG21+AG29</f>
        <v>0</v>
      </c>
      <c r="AH9" s="83">
        <f>+AH10+AH21+AH29</f>
        <v>0</v>
      </c>
      <c r="AI9" s="86">
        <f>+AI10+AI21+AI29</f>
        <v>0</v>
      </c>
      <c r="AK9" s="83">
        <f>+AK10+AK21+AK29</f>
        <v>0</v>
      </c>
      <c r="AL9" s="83">
        <f>+AL10+AL21+AL29</f>
        <v>0</v>
      </c>
      <c r="AM9" s="86">
        <f>+AM10+AM21+AM29</f>
        <v>0</v>
      </c>
      <c r="AO9" s="83">
        <f>+AO10+AO21+AO29</f>
        <v>0</v>
      </c>
      <c r="AP9" s="83">
        <f>+AP10+AP21+AP29</f>
        <v>0</v>
      </c>
      <c r="AQ9" s="86">
        <f>+AQ10+AQ21+AQ29</f>
        <v>0</v>
      </c>
      <c r="AS9" s="83">
        <f>+AS10+AS21+AS29</f>
        <v>0</v>
      </c>
      <c r="AT9" s="83">
        <f>+AT10+AT21+AT29</f>
        <v>0</v>
      </c>
      <c r="AU9" s="86">
        <f>+AU10+AU21+AU29</f>
        <v>0</v>
      </c>
      <c r="AW9" s="83">
        <f>+AW10+AW21+AW29</f>
        <v>0</v>
      </c>
      <c r="AX9" s="83">
        <f>+AX10+AX21+AX29</f>
        <v>0</v>
      </c>
      <c r="AY9" s="86">
        <f>+AY10+AY21+AY29</f>
        <v>0</v>
      </c>
      <c r="BA9" s="83">
        <f>+BA10+BA21+BA29</f>
        <v>0</v>
      </c>
      <c r="BB9" s="83">
        <f>+BB10+BB21+BB29</f>
        <v>0</v>
      </c>
      <c r="BC9" s="86">
        <f>+BC10+BC21+BC29</f>
        <v>0</v>
      </c>
      <c r="BE9" s="83">
        <f>+BE10+BE21+BE29</f>
        <v>0</v>
      </c>
      <c r="BF9" s="83">
        <f>+BF10+BF21+BF29</f>
        <v>0</v>
      </c>
      <c r="BG9" s="86">
        <f>+BG10+BG21+BG29</f>
        <v>0</v>
      </c>
      <c r="BI9" s="83">
        <f>+BI10+BI21+BI29</f>
        <v>0</v>
      </c>
      <c r="BJ9" s="83">
        <f>+BJ10+BJ21+BJ29</f>
        <v>0</v>
      </c>
      <c r="BK9" s="86">
        <f>+BK10+BK21+BK29</f>
        <v>0</v>
      </c>
    </row>
    <row r="10" spans="1:63" x14ac:dyDescent="0.2">
      <c r="A10" s="8" t="s">
        <v>111</v>
      </c>
      <c r="B10" s="29" t="s">
        <v>23</v>
      </c>
      <c r="C10" s="33" t="s">
        <v>87</v>
      </c>
      <c r="E10" s="83">
        <f>+SUM(E11:E17)</f>
        <v>0</v>
      </c>
      <c r="F10" s="83">
        <f>+SUM(F11:F17)</f>
        <v>0</v>
      </c>
      <c r="G10" s="86">
        <f>+SUM(G11:G17)</f>
        <v>0</v>
      </c>
      <c r="I10" s="83">
        <f>+SUM(I11:I17)</f>
        <v>0</v>
      </c>
      <c r="J10" s="83">
        <f>+SUM(J11:J17)</f>
        <v>0</v>
      </c>
      <c r="K10" s="86">
        <f>+SUM(K11:K17)</f>
        <v>0</v>
      </c>
      <c r="M10" s="83">
        <f>+SUM(M11:M17)</f>
        <v>0</v>
      </c>
      <c r="N10" s="83">
        <f>+SUM(N11:N17)</f>
        <v>0</v>
      </c>
      <c r="O10" s="86">
        <f>+SUM(O11:O17)</f>
        <v>0</v>
      </c>
      <c r="Q10" s="83">
        <f>+SUM(Q11:Q17)</f>
        <v>0</v>
      </c>
      <c r="R10" s="83">
        <f>+SUM(R11:R17)</f>
        <v>0</v>
      </c>
      <c r="S10" s="86">
        <f>+SUM(S11:S17)</f>
        <v>0</v>
      </c>
      <c r="U10" s="83">
        <f>+SUM(U11:U17)</f>
        <v>0</v>
      </c>
      <c r="V10" s="83">
        <f>+SUM(V11:V17)</f>
        <v>0</v>
      </c>
      <c r="W10" s="86">
        <f>+SUM(W11:W17)</f>
        <v>0</v>
      </c>
      <c r="Y10" s="83">
        <f>+SUM(Y11:Y17)</f>
        <v>0</v>
      </c>
      <c r="Z10" s="83">
        <f>+SUM(Z11:Z17)</f>
        <v>0</v>
      </c>
      <c r="AA10" s="86">
        <f>+SUM(AA11:AA17)</f>
        <v>0</v>
      </c>
      <c r="AC10" s="83">
        <f>+SUM(AC11:AC17)</f>
        <v>0</v>
      </c>
      <c r="AD10" s="83">
        <f>+SUM(AD11:AD17)</f>
        <v>0</v>
      </c>
      <c r="AE10" s="86">
        <f>+SUM(AE11:AE17)</f>
        <v>0</v>
      </c>
      <c r="AG10" s="83">
        <f>+SUM(AG11:AG17)</f>
        <v>0</v>
      </c>
      <c r="AH10" s="83">
        <f>+SUM(AH11:AH17)</f>
        <v>0</v>
      </c>
      <c r="AI10" s="86">
        <f>+SUM(AI11:AI17)</f>
        <v>0</v>
      </c>
      <c r="AK10" s="83">
        <f>+SUM(AK11:AK17)</f>
        <v>0</v>
      </c>
      <c r="AL10" s="83">
        <f>+SUM(AL11:AL17)</f>
        <v>0</v>
      </c>
      <c r="AM10" s="86">
        <f>+SUM(AM11:AM17)</f>
        <v>0</v>
      </c>
      <c r="AO10" s="83">
        <f>+SUM(AO11:AO17)</f>
        <v>0</v>
      </c>
      <c r="AP10" s="83">
        <f>+SUM(AP11:AP17)</f>
        <v>0</v>
      </c>
      <c r="AQ10" s="86">
        <f>+SUM(AQ11:AQ17)</f>
        <v>0</v>
      </c>
      <c r="AS10" s="83">
        <f>+SUM(AS11:AS17)</f>
        <v>0</v>
      </c>
      <c r="AT10" s="83">
        <f>+SUM(AT11:AT17)</f>
        <v>0</v>
      </c>
      <c r="AU10" s="86">
        <f>+SUM(AU11:AU17)</f>
        <v>0</v>
      </c>
      <c r="AW10" s="83">
        <f>+SUM(AW11:AW17)</f>
        <v>0</v>
      </c>
      <c r="AX10" s="83">
        <f>+SUM(AX11:AX17)</f>
        <v>0</v>
      </c>
      <c r="AY10" s="86">
        <f>+SUM(AY11:AY17)</f>
        <v>0</v>
      </c>
      <c r="BA10" s="83">
        <f>+SUM(BA11:BA17)</f>
        <v>0</v>
      </c>
      <c r="BB10" s="83">
        <f>+SUM(BB11:BB17)</f>
        <v>0</v>
      </c>
      <c r="BC10" s="86">
        <f>+SUM(BC11:BC17)</f>
        <v>0</v>
      </c>
      <c r="BE10" s="83">
        <f>+SUM(BE11:BE17)</f>
        <v>0</v>
      </c>
      <c r="BF10" s="83">
        <f>+SUM(BF11:BF17)</f>
        <v>0</v>
      </c>
      <c r="BG10" s="86">
        <f>+SUM(BG11:BG17)</f>
        <v>0</v>
      </c>
      <c r="BI10" s="83">
        <f>+SUM(BI11:BI17)</f>
        <v>0</v>
      </c>
      <c r="BJ10" s="83">
        <f>+SUM(BJ11:BJ17)</f>
        <v>0</v>
      </c>
      <c r="BK10" s="86">
        <f>+SUM(BK11:BK17)</f>
        <v>0</v>
      </c>
    </row>
    <row r="11" spans="1:63" x14ac:dyDescent="0.2">
      <c r="A11" s="8" t="s">
        <v>109</v>
      </c>
      <c r="B11" s="30" t="s">
        <v>8</v>
      </c>
      <c r="C11" s="33" t="s">
        <v>40</v>
      </c>
      <c r="E11" s="202">
        <f t="shared" ref="E11:E16" si="0">ROUND(G11*E$3,2)</f>
        <v>0</v>
      </c>
      <c r="F11" s="202">
        <f t="shared" ref="F11:F16" si="1">ROUND(G11*F$3,2)</f>
        <v>0</v>
      </c>
      <c r="G11" s="208">
        <f>ROUND(+SUMIF(BdV_2022!$L:$L,$A11&amp;G$3,BdV_2022!$E:$E),2)</f>
        <v>0</v>
      </c>
      <c r="I11" s="202">
        <f t="shared" ref="I11:I16" si="2">ROUND(K11*I$3,2)</f>
        <v>0</v>
      </c>
      <c r="J11" s="202">
        <f t="shared" ref="J11:J16" si="3">ROUND(K11*J$3,2)</f>
        <v>0</v>
      </c>
      <c r="K11" s="208">
        <f>ROUND(+SUMIF(BdV_2022!$L:$L,$A11&amp;K$3,BdV_2022!$E:$E),2)</f>
        <v>0</v>
      </c>
      <c r="M11" s="202">
        <f t="shared" ref="M11:M16" si="4">ROUND(O11*M$3,2)</f>
        <v>0</v>
      </c>
      <c r="N11" s="202">
        <f t="shared" ref="N11:N16" si="5">ROUND(O11*N$3,2)</f>
        <v>0</v>
      </c>
      <c r="O11" s="208">
        <f>ROUND(+SUMIF(BdV_2022!$L:$L,$A11&amp;O$3,BdV_2022!$E:$E),2)</f>
        <v>0</v>
      </c>
      <c r="Q11" s="202">
        <f t="shared" ref="Q11:Q16" si="6">ROUND(S11*Q$3,2)</f>
        <v>0</v>
      </c>
      <c r="R11" s="202">
        <f t="shared" ref="R11:R16" si="7">ROUND(S11*R$3,2)</f>
        <v>0</v>
      </c>
      <c r="S11" s="208">
        <f>ROUND(+SUMIF(BdV_2022!$L:$L,$A11&amp;S$3,BdV_2022!$E:$E),2)</f>
        <v>0</v>
      </c>
      <c r="U11" s="202">
        <f t="shared" ref="U11:U16" si="8">ROUND(W11*U$3,2)</f>
        <v>0</v>
      </c>
      <c r="V11" s="202">
        <f t="shared" ref="V11:V16" si="9">ROUND(W11*V$3,2)</f>
        <v>0</v>
      </c>
      <c r="W11" s="208">
        <f>ROUND(+SUMIF(BdV_2022!$L:$L,$A11&amp;W$3,BdV_2022!$E:$E),2)</f>
        <v>0</v>
      </c>
      <c r="Y11" s="202">
        <f t="shared" ref="Y11:Y16" si="10">ROUND(AA11*Y$3,2)</f>
        <v>0</v>
      </c>
      <c r="Z11" s="202">
        <f t="shared" ref="Z11:Z16" si="11">ROUND(AA11*Z$3,2)</f>
        <v>0</v>
      </c>
      <c r="AA11" s="208">
        <f>ROUND(+SUMIF(BdV_2022!$L:$L,$A11&amp;AA$3,BdV_2022!$E:$E),2)</f>
        <v>0</v>
      </c>
      <c r="AC11" s="202">
        <f t="shared" ref="AC11:AC16" si="12">ROUND(AE11*AC$3,2)</f>
        <v>0</v>
      </c>
      <c r="AD11" s="202">
        <f t="shared" ref="AD11:AD16" si="13">ROUND(AE11*AD$3,2)</f>
        <v>0</v>
      </c>
      <c r="AE11" s="208">
        <f>ROUND(+SUMIF(BdV_2022!$L:$L,$A11&amp;AE$3,BdV_2022!$E:$E),2)</f>
        <v>0</v>
      </c>
      <c r="AG11" s="202">
        <f t="shared" ref="AG11:AG16" si="14">ROUND(AI11*AG$3,2)</f>
        <v>0</v>
      </c>
      <c r="AH11" s="202">
        <f t="shared" ref="AH11:AH16" si="15">ROUND(AI11*AH$3,2)</f>
        <v>0</v>
      </c>
      <c r="AI11" s="208">
        <f>ROUND(+SUMIF(BdV_2022!$L:$L,$A11&amp;AI$3,BdV_2022!$E:$E),2)</f>
        <v>0</v>
      </c>
      <c r="AK11" s="202">
        <f t="shared" ref="AK11:AK16" si="16">ROUND(AM11*AK$3,2)</f>
        <v>0</v>
      </c>
      <c r="AL11" s="202">
        <f t="shared" ref="AL11:AL16" si="17">ROUND(AM11*AL$3,2)</f>
        <v>0</v>
      </c>
      <c r="AM11" s="208">
        <f>ROUND(+SUMIF(BdV_2022!$L:$L,$A11&amp;AM$3,BdV_2022!$E:$E),2)</f>
        <v>0</v>
      </c>
      <c r="AO11" s="202">
        <f t="shared" ref="AO11:AO16" si="18">ROUND(AQ11*AO$3,2)</f>
        <v>0</v>
      </c>
      <c r="AP11" s="202">
        <f t="shared" ref="AP11:AP16" si="19">ROUND(AQ11*AP$3,2)</f>
        <v>0</v>
      </c>
      <c r="AQ11" s="208">
        <f>ROUND(+SUMIF(BdV_2022!$L:$L,$A11&amp;AQ$3,BdV_2022!$E:$E),2)</f>
        <v>0</v>
      </c>
      <c r="AS11" s="202">
        <f t="shared" ref="AS11:AS16" si="20">ROUND(AU11*AS$3,2)</f>
        <v>0</v>
      </c>
      <c r="AT11" s="202">
        <f t="shared" ref="AT11:AT16" si="21">ROUND(AU11*AT$3,2)</f>
        <v>0</v>
      </c>
      <c r="AU11" s="208">
        <f>ROUND(+SUMIF(BdV_2022!$L:$L,$A11&amp;AU$3,BdV_2022!$E:$E),2)</f>
        <v>0</v>
      </c>
      <c r="AW11" s="202">
        <f t="shared" ref="AW11:AW16" si="22">ROUND(AY11*AW$3,2)</f>
        <v>0</v>
      </c>
      <c r="AX11" s="202">
        <f t="shared" ref="AX11:AX16" si="23">ROUND(AY11*AX$3,2)</f>
        <v>0</v>
      </c>
      <c r="AY11" s="208">
        <f>ROUND(+SUMIF(BdV_2022!$L:$L,$A11&amp;AY$3,BdV_2022!$E:$E),2)</f>
        <v>0</v>
      </c>
      <c r="BA11" s="202">
        <f t="shared" ref="BA11:BA16" si="24">ROUND(BC11*BA$3,2)</f>
        <v>0</v>
      </c>
      <c r="BB11" s="202">
        <f t="shared" ref="BB11:BB16" si="25">ROUND(BC11*BB$3,2)</f>
        <v>0</v>
      </c>
      <c r="BC11" s="208">
        <f>ROUND(+SUMIF(BdV_2022!$L:$L,$A11&amp;BC$3,BdV_2022!$E:$E),2)</f>
        <v>0</v>
      </c>
      <c r="BE11" s="202">
        <f t="shared" ref="BE11:BE16" si="26">ROUND(BG11*BE$3,2)</f>
        <v>0</v>
      </c>
      <c r="BF11" s="202">
        <f t="shared" ref="BF11:BF16" si="27">ROUND(BG11*BF$3,2)</f>
        <v>0</v>
      </c>
      <c r="BG11" s="208">
        <f>ROUND(+SUMIF(BdV_2022!$L:$L,$A11&amp;BG$3,BdV_2022!$E:$E),2)</f>
        <v>0</v>
      </c>
      <c r="BI11" s="202">
        <f t="shared" ref="BI11:BI16" si="28">ROUND(BK11*BI$3,2)</f>
        <v>0</v>
      </c>
      <c r="BJ11" s="202">
        <f t="shared" ref="BJ11:BJ16" si="29">ROUND(BK11*BJ$3,2)</f>
        <v>0</v>
      </c>
      <c r="BK11" s="208">
        <f>ROUND(+SUMIF(BdV_2022!$L:$L,$A11&amp;BK$3,BdV_2022!$E:$E),2)</f>
        <v>0</v>
      </c>
    </row>
    <row r="12" spans="1:63" x14ac:dyDescent="0.2">
      <c r="A12" s="8" t="s">
        <v>112</v>
      </c>
      <c r="B12" s="30" t="s">
        <v>9</v>
      </c>
      <c r="C12" s="33" t="s">
        <v>243</v>
      </c>
      <c r="E12" s="202">
        <f t="shared" si="0"/>
        <v>0</v>
      </c>
      <c r="F12" s="202">
        <f t="shared" si="1"/>
        <v>0</v>
      </c>
      <c r="G12" s="208">
        <f>ROUND(+SUMIF(BdV_2022!$L:$L,$A12&amp;G$3,BdV_2022!$E:$E),2)</f>
        <v>0</v>
      </c>
      <c r="I12" s="202">
        <f t="shared" si="2"/>
        <v>0</v>
      </c>
      <c r="J12" s="202">
        <f t="shared" si="3"/>
        <v>0</v>
      </c>
      <c r="K12" s="208">
        <f>ROUND(+SUMIF(BdV_2022!$L:$L,$A12&amp;K$3,BdV_2022!$E:$E),2)</f>
        <v>0</v>
      </c>
      <c r="M12" s="202">
        <f t="shared" si="4"/>
        <v>0</v>
      </c>
      <c r="N12" s="202">
        <f t="shared" si="5"/>
        <v>0</v>
      </c>
      <c r="O12" s="208">
        <f>ROUND(+SUMIF(BdV_2022!$L:$L,$A12&amp;O$3,BdV_2022!$E:$E),2)</f>
        <v>0</v>
      </c>
      <c r="Q12" s="202">
        <f t="shared" si="6"/>
        <v>0</v>
      </c>
      <c r="R12" s="202">
        <f t="shared" si="7"/>
        <v>0</v>
      </c>
      <c r="S12" s="208">
        <f>ROUND(+SUMIF(BdV_2022!$L:$L,$A12&amp;S$3,BdV_2022!$E:$E),2)</f>
        <v>0</v>
      </c>
      <c r="U12" s="202">
        <f t="shared" si="8"/>
        <v>0</v>
      </c>
      <c r="V12" s="202">
        <f t="shared" si="9"/>
        <v>0</v>
      </c>
      <c r="W12" s="208">
        <f>ROUND(+SUMIF(BdV_2022!$L:$L,$A12&amp;W$3,BdV_2022!$E:$E),2)</f>
        <v>0</v>
      </c>
      <c r="Y12" s="202">
        <f t="shared" si="10"/>
        <v>0</v>
      </c>
      <c r="Z12" s="202">
        <f t="shared" si="11"/>
        <v>0</v>
      </c>
      <c r="AA12" s="208">
        <f>ROUND(+SUMIF(BdV_2022!$L:$L,$A12&amp;AA$3,BdV_2022!$E:$E),2)</f>
        <v>0</v>
      </c>
      <c r="AC12" s="202">
        <f t="shared" si="12"/>
        <v>0</v>
      </c>
      <c r="AD12" s="202">
        <f t="shared" si="13"/>
        <v>0</v>
      </c>
      <c r="AE12" s="208">
        <f>ROUND(+SUMIF(BdV_2022!$L:$L,$A12&amp;AE$3,BdV_2022!$E:$E),2)</f>
        <v>0</v>
      </c>
      <c r="AG12" s="202">
        <f t="shared" si="14"/>
        <v>0</v>
      </c>
      <c r="AH12" s="202">
        <f t="shared" si="15"/>
        <v>0</v>
      </c>
      <c r="AI12" s="208">
        <f>ROUND(+SUMIF(BdV_2022!$L:$L,$A12&amp;AI$3,BdV_2022!$E:$E),2)</f>
        <v>0</v>
      </c>
      <c r="AK12" s="202">
        <f t="shared" si="16"/>
        <v>0</v>
      </c>
      <c r="AL12" s="202">
        <f t="shared" si="17"/>
        <v>0</v>
      </c>
      <c r="AM12" s="208">
        <f>ROUND(+SUMIF(BdV_2022!$L:$L,$A12&amp;AM$3,BdV_2022!$E:$E),2)</f>
        <v>0</v>
      </c>
      <c r="AO12" s="202">
        <f t="shared" si="18"/>
        <v>0</v>
      </c>
      <c r="AP12" s="202">
        <f t="shared" si="19"/>
        <v>0</v>
      </c>
      <c r="AQ12" s="208">
        <f>ROUND(+SUMIF(BdV_2022!$L:$L,$A12&amp;AQ$3,BdV_2022!$E:$E),2)</f>
        <v>0</v>
      </c>
      <c r="AS12" s="202">
        <f t="shared" si="20"/>
        <v>0</v>
      </c>
      <c r="AT12" s="202">
        <f t="shared" si="21"/>
        <v>0</v>
      </c>
      <c r="AU12" s="208">
        <f>ROUND(+SUMIF(BdV_2022!$L:$L,$A12&amp;AU$3,BdV_2022!$E:$E),2)</f>
        <v>0</v>
      </c>
      <c r="AW12" s="202">
        <f t="shared" si="22"/>
        <v>0</v>
      </c>
      <c r="AX12" s="202">
        <f t="shared" si="23"/>
        <v>0</v>
      </c>
      <c r="AY12" s="208">
        <f>ROUND(+SUMIF(BdV_2022!$L:$L,$A12&amp;AY$3,BdV_2022!$E:$E),2)</f>
        <v>0</v>
      </c>
      <c r="BA12" s="202">
        <f t="shared" si="24"/>
        <v>0</v>
      </c>
      <c r="BB12" s="202">
        <f t="shared" si="25"/>
        <v>0</v>
      </c>
      <c r="BC12" s="208">
        <f>ROUND(+SUMIF(BdV_2022!$L:$L,$A12&amp;BC$3,BdV_2022!$E:$E),2)</f>
        <v>0</v>
      </c>
      <c r="BE12" s="202">
        <f t="shared" si="26"/>
        <v>0</v>
      </c>
      <c r="BF12" s="202">
        <f t="shared" si="27"/>
        <v>0</v>
      </c>
      <c r="BG12" s="208">
        <f>ROUND(+SUMIF(BdV_2022!$L:$L,$A12&amp;BG$3,BdV_2022!$E:$E),2)</f>
        <v>0</v>
      </c>
      <c r="BI12" s="202">
        <f t="shared" si="28"/>
        <v>0</v>
      </c>
      <c r="BJ12" s="202">
        <f t="shared" si="29"/>
        <v>0</v>
      </c>
      <c r="BK12" s="208">
        <f>ROUND(+SUMIF(BdV_2022!$L:$L,$A12&amp;BK$3,BdV_2022!$E:$E),2)</f>
        <v>0</v>
      </c>
    </row>
    <row r="13" spans="1:63" ht="21" x14ac:dyDescent="0.2">
      <c r="A13" s="8" t="s">
        <v>113</v>
      </c>
      <c r="B13" s="30" t="s">
        <v>10</v>
      </c>
      <c r="C13" s="33" t="s">
        <v>41</v>
      </c>
      <c r="E13" s="202">
        <f t="shared" si="0"/>
        <v>0</v>
      </c>
      <c r="F13" s="202">
        <f t="shared" si="1"/>
        <v>0</v>
      </c>
      <c r="G13" s="208">
        <f>ROUND(+SUMIF(BdV_2022!$L:$L,$A13&amp;G$3,BdV_2022!$E:$E),2)</f>
        <v>0</v>
      </c>
      <c r="I13" s="202">
        <f t="shared" si="2"/>
        <v>0</v>
      </c>
      <c r="J13" s="202">
        <f t="shared" si="3"/>
        <v>0</v>
      </c>
      <c r="K13" s="208">
        <f>ROUND(+SUMIF(BdV_2022!$L:$L,$A13&amp;K$3,BdV_2022!$E:$E),2)</f>
        <v>0</v>
      </c>
      <c r="M13" s="202">
        <f t="shared" si="4"/>
        <v>0</v>
      </c>
      <c r="N13" s="202">
        <f t="shared" si="5"/>
        <v>0</v>
      </c>
      <c r="O13" s="208">
        <f>ROUND(+SUMIF(BdV_2022!$L:$L,$A13&amp;O$3,BdV_2022!$E:$E),2)</f>
        <v>0</v>
      </c>
      <c r="Q13" s="202">
        <f t="shared" si="6"/>
        <v>0</v>
      </c>
      <c r="R13" s="202">
        <f t="shared" si="7"/>
        <v>0</v>
      </c>
      <c r="S13" s="208">
        <f>ROUND(+SUMIF(BdV_2022!$L:$L,$A13&amp;S$3,BdV_2022!$E:$E),2)</f>
        <v>0</v>
      </c>
      <c r="U13" s="202">
        <f t="shared" si="8"/>
        <v>0</v>
      </c>
      <c r="V13" s="202">
        <f t="shared" si="9"/>
        <v>0</v>
      </c>
      <c r="W13" s="208">
        <f>ROUND(+SUMIF(BdV_2022!$L:$L,$A13&amp;W$3,BdV_2022!$E:$E),2)</f>
        <v>0</v>
      </c>
      <c r="Y13" s="202">
        <f t="shared" si="10"/>
        <v>0</v>
      </c>
      <c r="Z13" s="202">
        <f t="shared" si="11"/>
        <v>0</v>
      </c>
      <c r="AA13" s="208">
        <f>ROUND(+SUMIF(BdV_2022!$L:$L,$A13&amp;AA$3,BdV_2022!$E:$E),2)</f>
        <v>0</v>
      </c>
      <c r="AC13" s="202">
        <f t="shared" si="12"/>
        <v>0</v>
      </c>
      <c r="AD13" s="202">
        <f t="shared" si="13"/>
        <v>0</v>
      </c>
      <c r="AE13" s="208">
        <f>ROUND(+SUMIF(BdV_2022!$L:$L,$A13&amp;AE$3,BdV_2022!$E:$E),2)</f>
        <v>0</v>
      </c>
      <c r="AG13" s="202">
        <f t="shared" si="14"/>
        <v>0</v>
      </c>
      <c r="AH13" s="202">
        <f t="shared" si="15"/>
        <v>0</v>
      </c>
      <c r="AI13" s="208">
        <f>ROUND(+SUMIF(BdV_2022!$L:$L,$A13&amp;AI$3,BdV_2022!$E:$E),2)</f>
        <v>0</v>
      </c>
      <c r="AK13" s="202">
        <f t="shared" si="16"/>
        <v>0</v>
      </c>
      <c r="AL13" s="202">
        <f t="shared" si="17"/>
        <v>0</v>
      </c>
      <c r="AM13" s="208">
        <f>ROUND(+SUMIF(BdV_2022!$L:$L,$A13&amp;AM$3,BdV_2022!$E:$E),2)</f>
        <v>0</v>
      </c>
      <c r="AO13" s="202">
        <f t="shared" si="18"/>
        <v>0</v>
      </c>
      <c r="AP13" s="202">
        <f t="shared" si="19"/>
        <v>0</v>
      </c>
      <c r="AQ13" s="208">
        <f>ROUND(+SUMIF(BdV_2022!$L:$L,$A13&amp;AQ$3,BdV_2022!$E:$E),2)</f>
        <v>0</v>
      </c>
      <c r="AS13" s="202">
        <f t="shared" si="20"/>
        <v>0</v>
      </c>
      <c r="AT13" s="202">
        <f t="shared" si="21"/>
        <v>0</v>
      </c>
      <c r="AU13" s="208">
        <f>ROUND(+SUMIF(BdV_2022!$L:$L,$A13&amp;AU$3,BdV_2022!$E:$E),2)</f>
        <v>0</v>
      </c>
      <c r="AW13" s="202">
        <f t="shared" si="22"/>
        <v>0</v>
      </c>
      <c r="AX13" s="202">
        <f t="shared" si="23"/>
        <v>0</v>
      </c>
      <c r="AY13" s="208">
        <f>ROUND(+SUMIF(BdV_2022!$L:$L,$A13&amp;AY$3,BdV_2022!$E:$E),2)</f>
        <v>0</v>
      </c>
      <c r="BA13" s="202">
        <f t="shared" si="24"/>
        <v>0</v>
      </c>
      <c r="BB13" s="202">
        <f t="shared" si="25"/>
        <v>0</v>
      </c>
      <c r="BC13" s="208">
        <f>ROUND(+SUMIF(BdV_2022!$L:$L,$A13&amp;BC$3,BdV_2022!$E:$E),2)</f>
        <v>0</v>
      </c>
      <c r="BE13" s="202">
        <f t="shared" si="26"/>
        <v>0</v>
      </c>
      <c r="BF13" s="202">
        <f t="shared" si="27"/>
        <v>0</v>
      </c>
      <c r="BG13" s="208">
        <f>ROUND(+SUMIF(BdV_2022!$L:$L,$A13&amp;BG$3,BdV_2022!$E:$E),2)</f>
        <v>0</v>
      </c>
      <c r="BI13" s="202">
        <f t="shared" si="28"/>
        <v>0</v>
      </c>
      <c r="BJ13" s="202">
        <f t="shared" si="29"/>
        <v>0</v>
      </c>
      <c r="BK13" s="208">
        <f>ROUND(+SUMIF(BdV_2022!$L:$L,$A13&amp;BK$3,BdV_2022!$E:$E),2)</f>
        <v>0</v>
      </c>
    </row>
    <row r="14" spans="1:63" x14ac:dyDescent="0.2">
      <c r="A14" s="8" t="s">
        <v>114</v>
      </c>
      <c r="B14" s="30" t="s">
        <v>11</v>
      </c>
      <c r="C14" s="33" t="s">
        <v>42</v>
      </c>
      <c r="E14" s="202">
        <f t="shared" si="0"/>
        <v>0</v>
      </c>
      <c r="F14" s="202">
        <f t="shared" si="1"/>
        <v>0</v>
      </c>
      <c r="G14" s="208">
        <f>ROUND(+SUMIF(BdV_2022!$L:$L,$A14&amp;G$3,BdV_2022!$E:$E),2)</f>
        <v>0</v>
      </c>
      <c r="I14" s="202">
        <f t="shared" si="2"/>
        <v>0</v>
      </c>
      <c r="J14" s="202">
        <f t="shared" si="3"/>
        <v>0</v>
      </c>
      <c r="K14" s="208">
        <f>ROUND(+SUMIF(BdV_2022!$L:$L,$A14&amp;K$3,BdV_2022!$E:$E),2)</f>
        <v>0</v>
      </c>
      <c r="M14" s="202">
        <f t="shared" si="4"/>
        <v>0</v>
      </c>
      <c r="N14" s="202">
        <f t="shared" si="5"/>
        <v>0</v>
      </c>
      <c r="O14" s="208">
        <f>ROUND(+SUMIF(BdV_2022!$L:$L,$A14&amp;O$3,BdV_2022!$E:$E),2)</f>
        <v>0</v>
      </c>
      <c r="Q14" s="202">
        <f t="shared" si="6"/>
        <v>0</v>
      </c>
      <c r="R14" s="202">
        <f t="shared" si="7"/>
        <v>0</v>
      </c>
      <c r="S14" s="208">
        <f>ROUND(+SUMIF(BdV_2022!$L:$L,$A14&amp;S$3,BdV_2022!$E:$E),2)</f>
        <v>0</v>
      </c>
      <c r="U14" s="202">
        <f t="shared" si="8"/>
        <v>0</v>
      </c>
      <c r="V14" s="202">
        <f t="shared" si="9"/>
        <v>0</v>
      </c>
      <c r="W14" s="208">
        <f>ROUND(+SUMIF(BdV_2022!$L:$L,$A14&amp;W$3,BdV_2022!$E:$E),2)</f>
        <v>0</v>
      </c>
      <c r="Y14" s="202">
        <f t="shared" si="10"/>
        <v>0</v>
      </c>
      <c r="Z14" s="202">
        <f t="shared" si="11"/>
        <v>0</v>
      </c>
      <c r="AA14" s="208">
        <f>ROUND(+SUMIF(BdV_2022!$L:$L,$A14&amp;AA$3,BdV_2022!$E:$E),2)</f>
        <v>0</v>
      </c>
      <c r="AC14" s="202">
        <f t="shared" si="12"/>
        <v>0</v>
      </c>
      <c r="AD14" s="202">
        <f t="shared" si="13"/>
        <v>0</v>
      </c>
      <c r="AE14" s="208">
        <f>ROUND(+SUMIF(BdV_2022!$L:$L,$A14&amp;AE$3,BdV_2022!$E:$E),2)</f>
        <v>0</v>
      </c>
      <c r="AG14" s="202">
        <f t="shared" si="14"/>
        <v>0</v>
      </c>
      <c r="AH14" s="202">
        <f t="shared" si="15"/>
        <v>0</v>
      </c>
      <c r="AI14" s="208">
        <f>ROUND(+SUMIF(BdV_2022!$L:$L,$A14&amp;AI$3,BdV_2022!$E:$E),2)</f>
        <v>0</v>
      </c>
      <c r="AK14" s="202">
        <f t="shared" si="16"/>
        <v>0</v>
      </c>
      <c r="AL14" s="202">
        <f t="shared" si="17"/>
        <v>0</v>
      </c>
      <c r="AM14" s="208">
        <f>ROUND(+SUMIF(BdV_2022!$L:$L,$A14&amp;AM$3,BdV_2022!$E:$E),2)</f>
        <v>0</v>
      </c>
      <c r="AO14" s="202">
        <f t="shared" si="18"/>
        <v>0</v>
      </c>
      <c r="AP14" s="202">
        <f t="shared" si="19"/>
        <v>0</v>
      </c>
      <c r="AQ14" s="208">
        <f>ROUND(+SUMIF(BdV_2022!$L:$L,$A14&amp;AQ$3,BdV_2022!$E:$E),2)</f>
        <v>0</v>
      </c>
      <c r="AS14" s="202">
        <f t="shared" si="20"/>
        <v>0</v>
      </c>
      <c r="AT14" s="202">
        <f t="shared" si="21"/>
        <v>0</v>
      </c>
      <c r="AU14" s="208">
        <f>ROUND(+SUMIF(BdV_2022!$L:$L,$A14&amp;AU$3,BdV_2022!$E:$E),2)</f>
        <v>0</v>
      </c>
      <c r="AW14" s="202">
        <f t="shared" si="22"/>
        <v>0</v>
      </c>
      <c r="AX14" s="202">
        <f t="shared" si="23"/>
        <v>0</v>
      </c>
      <c r="AY14" s="208">
        <f>ROUND(+SUMIF(BdV_2022!$L:$L,$A14&amp;AY$3,BdV_2022!$E:$E),2)</f>
        <v>0</v>
      </c>
      <c r="BA14" s="202">
        <f t="shared" si="24"/>
        <v>0</v>
      </c>
      <c r="BB14" s="202">
        <f t="shared" si="25"/>
        <v>0</v>
      </c>
      <c r="BC14" s="208">
        <f>ROUND(+SUMIF(BdV_2022!$L:$L,$A14&amp;BC$3,BdV_2022!$E:$E),2)</f>
        <v>0</v>
      </c>
      <c r="BE14" s="202">
        <f t="shared" si="26"/>
        <v>0</v>
      </c>
      <c r="BF14" s="202">
        <f t="shared" si="27"/>
        <v>0</v>
      </c>
      <c r="BG14" s="208">
        <f>ROUND(+SUMIF(BdV_2022!$L:$L,$A14&amp;BG$3,BdV_2022!$E:$E),2)</f>
        <v>0</v>
      </c>
      <c r="BI14" s="202">
        <f t="shared" si="28"/>
        <v>0</v>
      </c>
      <c r="BJ14" s="202">
        <f t="shared" si="29"/>
        <v>0</v>
      </c>
      <c r="BK14" s="208">
        <f>ROUND(+SUMIF(BdV_2022!$L:$L,$A14&amp;BK$3,BdV_2022!$E:$E),2)</f>
        <v>0</v>
      </c>
    </row>
    <row r="15" spans="1:63" x14ac:dyDescent="0.2">
      <c r="A15" s="8" t="s">
        <v>115</v>
      </c>
      <c r="B15" s="30" t="s">
        <v>12</v>
      </c>
      <c r="C15" s="33" t="s">
        <v>43</v>
      </c>
      <c r="E15" s="202">
        <f t="shared" si="0"/>
        <v>0</v>
      </c>
      <c r="F15" s="202">
        <f t="shared" si="1"/>
        <v>0</v>
      </c>
      <c r="G15" s="208">
        <f>ROUND(+SUMIF(BdV_2022!$L:$L,$A15&amp;G$3,BdV_2022!$E:$E),2)</f>
        <v>0</v>
      </c>
      <c r="I15" s="202">
        <f t="shared" si="2"/>
        <v>0</v>
      </c>
      <c r="J15" s="202">
        <f t="shared" si="3"/>
        <v>0</v>
      </c>
      <c r="K15" s="208">
        <f>ROUND(+SUMIF(BdV_2022!$L:$L,$A15&amp;K$3,BdV_2022!$E:$E),2)</f>
        <v>0</v>
      </c>
      <c r="M15" s="202">
        <f t="shared" si="4"/>
        <v>0</v>
      </c>
      <c r="N15" s="202">
        <f t="shared" si="5"/>
        <v>0</v>
      </c>
      <c r="O15" s="208">
        <f>ROUND(+SUMIF(BdV_2022!$L:$L,$A15&amp;O$3,BdV_2022!$E:$E),2)</f>
        <v>0</v>
      </c>
      <c r="Q15" s="202">
        <f t="shared" si="6"/>
        <v>0</v>
      </c>
      <c r="R15" s="202">
        <f t="shared" si="7"/>
        <v>0</v>
      </c>
      <c r="S15" s="208">
        <f>ROUND(+SUMIF(BdV_2022!$L:$L,$A15&amp;S$3,BdV_2022!$E:$E),2)</f>
        <v>0</v>
      </c>
      <c r="U15" s="202">
        <f t="shared" si="8"/>
        <v>0</v>
      </c>
      <c r="V15" s="202">
        <f t="shared" si="9"/>
        <v>0</v>
      </c>
      <c r="W15" s="208">
        <f>ROUND(+SUMIF(BdV_2022!$L:$L,$A15&amp;W$3,BdV_2022!$E:$E),2)</f>
        <v>0</v>
      </c>
      <c r="Y15" s="202">
        <f t="shared" si="10"/>
        <v>0</v>
      </c>
      <c r="Z15" s="202">
        <f t="shared" si="11"/>
        <v>0</v>
      </c>
      <c r="AA15" s="208">
        <f>ROUND(+SUMIF(BdV_2022!$L:$L,$A15&amp;AA$3,BdV_2022!$E:$E),2)</f>
        <v>0</v>
      </c>
      <c r="AC15" s="202">
        <f t="shared" si="12"/>
        <v>0</v>
      </c>
      <c r="AD15" s="202">
        <f t="shared" si="13"/>
        <v>0</v>
      </c>
      <c r="AE15" s="208">
        <f>ROUND(+SUMIF(BdV_2022!$L:$L,$A15&amp;AE$3,BdV_2022!$E:$E),2)</f>
        <v>0</v>
      </c>
      <c r="AG15" s="202">
        <f t="shared" si="14"/>
        <v>0</v>
      </c>
      <c r="AH15" s="202">
        <f t="shared" si="15"/>
        <v>0</v>
      </c>
      <c r="AI15" s="208">
        <f>ROUND(+SUMIF(BdV_2022!$L:$L,$A15&amp;AI$3,BdV_2022!$E:$E),2)</f>
        <v>0</v>
      </c>
      <c r="AK15" s="202">
        <f t="shared" si="16"/>
        <v>0</v>
      </c>
      <c r="AL15" s="202">
        <f t="shared" si="17"/>
        <v>0</v>
      </c>
      <c r="AM15" s="208">
        <f>ROUND(+SUMIF(BdV_2022!$L:$L,$A15&amp;AM$3,BdV_2022!$E:$E),2)</f>
        <v>0</v>
      </c>
      <c r="AO15" s="202">
        <f t="shared" si="18"/>
        <v>0</v>
      </c>
      <c r="AP15" s="202">
        <f t="shared" si="19"/>
        <v>0</v>
      </c>
      <c r="AQ15" s="208">
        <f>ROUND(+SUMIF(BdV_2022!$L:$L,$A15&amp;AQ$3,BdV_2022!$E:$E),2)</f>
        <v>0</v>
      </c>
      <c r="AS15" s="202">
        <f t="shared" si="20"/>
        <v>0</v>
      </c>
      <c r="AT15" s="202">
        <f t="shared" si="21"/>
        <v>0</v>
      </c>
      <c r="AU15" s="208">
        <f>ROUND(+SUMIF(BdV_2022!$L:$L,$A15&amp;AU$3,BdV_2022!$E:$E),2)</f>
        <v>0</v>
      </c>
      <c r="AW15" s="202">
        <f t="shared" si="22"/>
        <v>0</v>
      </c>
      <c r="AX15" s="202">
        <f t="shared" si="23"/>
        <v>0</v>
      </c>
      <c r="AY15" s="208">
        <f>ROUND(+SUMIF(BdV_2022!$L:$L,$A15&amp;AY$3,BdV_2022!$E:$E),2)</f>
        <v>0</v>
      </c>
      <c r="BA15" s="202">
        <f t="shared" si="24"/>
        <v>0</v>
      </c>
      <c r="BB15" s="202">
        <f t="shared" si="25"/>
        <v>0</v>
      </c>
      <c r="BC15" s="208">
        <f>ROUND(+SUMIF(BdV_2022!$L:$L,$A15&amp;BC$3,BdV_2022!$E:$E),2)</f>
        <v>0</v>
      </c>
      <c r="BE15" s="202">
        <f t="shared" si="26"/>
        <v>0</v>
      </c>
      <c r="BF15" s="202">
        <f t="shared" si="27"/>
        <v>0</v>
      </c>
      <c r="BG15" s="208">
        <f>ROUND(+SUMIF(BdV_2022!$L:$L,$A15&amp;BG$3,BdV_2022!$E:$E),2)</f>
        <v>0</v>
      </c>
      <c r="BI15" s="202">
        <f t="shared" si="28"/>
        <v>0</v>
      </c>
      <c r="BJ15" s="202">
        <f t="shared" si="29"/>
        <v>0</v>
      </c>
      <c r="BK15" s="208">
        <f>ROUND(+SUMIF(BdV_2022!$L:$L,$A15&amp;BK$3,BdV_2022!$E:$E),2)</f>
        <v>0</v>
      </c>
    </row>
    <row r="16" spans="1:63" x14ac:dyDescent="0.2">
      <c r="A16" s="8" t="s">
        <v>116</v>
      </c>
      <c r="B16" s="30" t="s">
        <v>13</v>
      </c>
      <c r="C16" s="33" t="s">
        <v>44</v>
      </c>
      <c r="E16" s="202">
        <f t="shared" si="0"/>
        <v>0</v>
      </c>
      <c r="F16" s="202">
        <f t="shared" si="1"/>
        <v>0</v>
      </c>
      <c r="G16" s="208">
        <f>ROUND(+SUMIF(BdV_2022!$L:$L,$A16&amp;G$3,BdV_2022!$E:$E),2)</f>
        <v>0</v>
      </c>
      <c r="I16" s="202">
        <f t="shared" si="2"/>
        <v>0</v>
      </c>
      <c r="J16" s="202">
        <f t="shared" si="3"/>
        <v>0</v>
      </c>
      <c r="K16" s="208">
        <f>ROUND(+SUMIF(BdV_2022!$L:$L,$A16&amp;K$3,BdV_2022!$E:$E),2)</f>
        <v>0</v>
      </c>
      <c r="M16" s="202">
        <f t="shared" si="4"/>
        <v>0</v>
      </c>
      <c r="N16" s="202">
        <f t="shared" si="5"/>
        <v>0</v>
      </c>
      <c r="O16" s="208">
        <f>ROUND(+SUMIF(BdV_2022!$L:$L,$A16&amp;O$3,BdV_2022!$E:$E),2)</f>
        <v>0</v>
      </c>
      <c r="Q16" s="202">
        <f t="shared" si="6"/>
        <v>0</v>
      </c>
      <c r="R16" s="202">
        <f t="shared" si="7"/>
        <v>0</v>
      </c>
      <c r="S16" s="208">
        <f>ROUND(+SUMIF(BdV_2022!$L:$L,$A16&amp;S$3,BdV_2022!$E:$E),2)</f>
        <v>0</v>
      </c>
      <c r="U16" s="202">
        <f t="shared" si="8"/>
        <v>0</v>
      </c>
      <c r="V16" s="202">
        <f t="shared" si="9"/>
        <v>0</v>
      </c>
      <c r="W16" s="208">
        <f>ROUND(+SUMIF(BdV_2022!$L:$L,$A16&amp;W$3,BdV_2022!$E:$E),2)</f>
        <v>0</v>
      </c>
      <c r="Y16" s="202">
        <f t="shared" si="10"/>
        <v>0</v>
      </c>
      <c r="Z16" s="202">
        <f t="shared" si="11"/>
        <v>0</v>
      </c>
      <c r="AA16" s="208">
        <f>ROUND(+SUMIF(BdV_2022!$L:$L,$A16&amp;AA$3,BdV_2022!$E:$E),2)</f>
        <v>0</v>
      </c>
      <c r="AC16" s="202">
        <f t="shared" si="12"/>
        <v>0</v>
      </c>
      <c r="AD16" s="202">
        <f t="shared" si="13"/>
        <v>0</v>
      </c>
      <c r="AE16" s="208">
        <f>ROUND(+SUMIF(BdV_2022!$L:$L,$A16&amp;AE$3,BdV_2022!$E:$E),2)</f>
        <v>0</v>
      </c>
      <c r="AG16" s="202">
        <f t="shared" si="14"/>
        <v>0</v>
      </c>
      <c r="AH16" s="202">
        <f t="shared" si="15"/>
        <v>0</v>
      </c>
      <c r="AI16" s="208">
        <f>ROUND(+SUMIF(BdV_2022!$L:$L,$A16&amp;AI$3,BdV_2022!$E:$E),2)</f>
        <v>0</v>
      </c>
      <c r="AK16" s="202">
        <f t="shared" si="16"/>
        <v>0</v>
      </c>
      <c r="AL16" s="202">
        <f t="shared" si="17"/>
        <v>0</v>
      </c>
      <c r="AM16" s="208">
        <f>ROUND(+SUMIF(BdV_2022!$L:$L,$A16&amp;AM$3,BdV_2022!$E:$E),2)</f>
        <v>0</v>
      </c>
      <c r="AO16" s="202">
        <f t="shared" si="18"/>
        <v>0</v>
      </c>
      <c r="AP16" s="202">
        <f t="shared" si="19"/>
        <v>0</v>
      </c>
      <c r="AQ16" s="208">
        <f>ROUND(+SUMIF(BdV_2022!$L:$L,$A16&amp;AQ$3,BdV_2022!$E:$E),2)</f>
        <v>0</v>
      </c>
      <c r="AS16" s="202">
        <f t="shared" si="20"/>
        <v>0</v>
      </c>
      <c r="AT16" s="202">
        <f t="shared" si="21"/>
        <v>0</v>
      </c>
      <c r="AU16" s="208">
        <f>ROUND(+SUMIF(BdV_2022!$L:$L,$A16&amp;AU$3,BdV_2022!$E:$E),2)</f>
        <v>0</v>
      </c>
      <c r="AW16" s="202">
        <f t="shared" si="22"/>
        <v>0</v>
      </c>
      <c r="AX16" s="202">
        <f t="shared" si="23"/>
        <v>0</v>
      </c>
      <c r="AY16" s="208">
        <f>ROUND(+SUMIF(BdV_2022!$L:$L,$A16&amp;AY$3,BdV_2022!$E:$E),2)</f>
        <v>0</v>
      </c>
      <c r="BA16" s="202">
        <f t="shared" si="24"/>
        <v>0</v>
      </c>
      <c r="BB16" s="202">
        <f t="shared" si="25"/>
        <v>0</v>
      </c>
      <c r="BC16" s="208">
        <f>ROUND(+SUMIF(BdV_2022!$L:$L,$A16&amp;BC$3,BdV_2022!$E:$E),2)</f>
        <v>0</v>
      </c>
      <c r="BE16" s="202">
        <f t="shared" si="26"/>
        <v>0</v>
      </c>
      <c r="BF16" s="202">
        <f t="shared" si="27"/>
        <v>0</v>
      </c>
      <c r="BG16" s="208">
        <f>ROUND(+SUMIF(BdV_2022!$L:$L,$A16&amp;BG$3,BdV_2022!$E:$E),2)</f>
        <v>0</v>
      </c>
      <c r="BI16" s="202">
        <f t="shared" si="28"/>
        <v>0</v>
      </c>
      <c r="BJ16" s="202">
        <f t="shared" si="29"/>
        <v>0</v>
      </c>
      <c r="BK16" s="208">
        <f>ROUND(+SUMIF(BdV_2022!$L:$L,$A16&amp;BK$3,BdV_2022!$E:$E),2)</f>
        <v>0</v>
      </c>
    </row>
    <row r="17" spans="1:63" x14ac:dyDescent="0.2">
      <c r="A17" s="8" t="s">
        <v>117</v>
      </c>
      <c r="B17" s="30" t="s">
        <v>14</v>
      </c>
      <c r="C17" s="33" t="s">
        <v>45</v>
      </c>
      <c r="E17" s="84">
        <f>+SUM(E18:E20)</f>
        <v>0</v>
      </c>
      <c r="F17" s="84">
        <f>+SUM(F18:F20)</f>
        <v>0</v>
      </c>
      <c r="G17" s="86">
        <f>+SUM(G18:G20)</f>
        <v>0</v>
      </c>
      <c r="I17" s="84">
        <f>+SUM(I18:I20)</f>
        <v>0</v>
      </c>
      <c r="J17" s="84">
        <f>+SUM(J18:J20)</f>
        <v>0</v>
      </c>
      <c r="K17" s="86">
        <f>+SUM(K18:K20)</f>
        <v>0</v>
      </c>
      <c r="M17" s="84">
        <f>+SUM(M18:M20)</f>
        <v>0</v>
      </c>
      <c r="N17" s="84">
        <f>+SUM(N18:N20)</f>
        <v>0</v>
      </c>
      <c r="O17" s="86">
        <f>+SUM(O18:O20)</f>
        <v>0</v>
      </c>
      <c r="Q17" s="84">
        <f>+SUM(Q18:Q20)</f>
        <v>0</v>
      </c>
      <c r="R17" s="84">
        <f>+SUM(R18:R20)</f>
        <v>0</v>
      </c>
      <c r="S17" s="86">
        <f>+SUM(S18:S20)</f>
        <v>0</v>
      </c>
      <c r="U17" s="84">
        <f>+SUM(U18:U20)</f>
        <v>0</v>
      </c>
      <c r="V17" s="84">
        <f>+SUM(V18:V20)</f>
        <v>0</v>
      </c>
      <c r="W17" s="86">
        <f>+SUM(W18:W20)</f>
        <v>0</v>
      </c>
      <c r="Y17" s="84">
        <f>+SUM(Y18:Y20)</f>
        <v>0</v>
      </c>
      <c r="Z17" s="84">
        <f>+SUM(Z18:Z20)</f>
        <v>0</v>
      </c>
      <c r="AA17" s="86">
        <f>+SUM(AA18:AA20)</f>
        <v>0</v>
      </c>
      <c r="AC17" s="84">
        <f>+SUM(AC18:AC20)</f>
        <v>0</v>
      </c>
      <c r="AD17" s="84">
        <f>+SUM(AD18:AD20)</f>
        <v>0</v>
      </c>
      <c r="AE17" s="86">
        <f>+SUM(AE18:AE20)</f>
        <v>0</v>
      </c>
      <c r="AG17" s="84">
        <f>+SUM(AG18:AG20)</f>
        <v>0</v>
      </c>
      <c r="AH17" s="84">
        <f>+SUM(AH18:AH20)</f>
        <v>0</v>
      </c>
      <c r="AI17" s="86">
        <f>+SUM(AI18:AI20)</f>
        <v>0</v>
      </c>
      <c r="AK17" s="84">
        <f>+SUM(AK18:AK20)</f>
        <v>0</v>
      </c>
      <c r="AL17" s="84">
        <f>+SUM(AL18:AL20)</f>
        <v>0</v>
      </c>
      <c r="AM17" s="86">
        <f>+SUM(AM18:AM20)</f>
        <v>0</v>
      </c>
      <c r="AO17" s="84">
        <f>+SUM(AO18:AO20)</f>
        <v>0</v>
      </c>
      <c r="AP17" s="84">
        <f>+SUM(AP18:AP20)</f>
        <v>0</v>
      </c>
      <c r="AQ17" s="86">
        <f>+SUM(AQ18:AQ20)</f>
        <v>0</v>
      </c>
      <c r="AS17" s="84">
        <f>+SUM(AS18:AS20)</f>
        <v>0</v>
      </c>
      <c r="AT17" s="84">
        <f>+SUM(AT18:AT20)</f>
        <v>0</v>
      </c>
      <c r="AU17" s="86">
        <f>+SUM(AU18:AU20)</f>
        <v>0</v>
      </c>
      <c r="AW17" s="84">
        <f>+SUM(AW18:AW20)</f>
        <v>0</v>
      </c>
      <c r="AX17" s="84">
        <f>+SUM(AX18:AX20)</f>
        <v>0</v>
      </c>
      <c r="AY17" s="86">
        <f>+SUM(AY18:AY20)</f>
        <v>0</v>
      </c>
      <c r="BA17" s="84">
        <f>+SUM(BA18:BA20)</f>
        <v>0</v>
      </c>
      <c r="BB17" s="84">
        <f>+SUM(BB18:BB20)</f>
        <v>0</v>
      </c>
      <c r="BC17" s="86">
        <f>+SUM(BC18:BC20)</f>
        <v>0</v>
      </c>
      <c r="BE17" s="84">
        <f>+SUM(BE18:BE20)</f>
        <v>0</v>
      </c>
      <c r="BF17" s="84">
        <f>+SUM(BF18:BF20)</f>
        <v>0</v>
      </c>
      <c r="BG17" s="86">
        <f>+SUM(BG18:BG20)</f>
        <v>0</v>
      </c>
      <c r="BI17" s="84">
        <f>+SUM(BI18:BI20)</f>
        <v>0</v>
      </c>
      <c r="BJ17" s="84">
        <f>+SUM(BJ18:BJ20)</f>
        <v>0</v>
      </c>
      <c r="BK17" s="86">
        <f>+SUM(BK18:BK20)</f>
        <v>0</v>
      </c>
    </row>
    <row r="18" spans="1:63" x14ac:dyDescent="0.2">
      <c r="A18" s="8" t="s">
        <v>269</v>
      </c>
      <c r="B18" s="30"/>
      <c r="C18" s="68" t="s">
        <v>327</v>
      </c>
      <c r="E18" s="202">
        <f>ROUND(G18*E$3,2)</f>
        <v>0</v>
      </c>
      <c r="F18" s="202">
        <f>ROUND(G18*F$3,2)</f>
        <v>0</v>
      </c>
      <c r="G18" s="208">
        <f>ROUND(+SUMIF(BdV_2022!$L:$L,$A18&amp;G$3,BdV_2022!$E:$E),2)</f>
        <v>0</v>
      </c>
      <c r="I18" s="202">
        <f>ROUND(K18*I$3,2)</f>
        <v>0</v>
      </c>
      <c r="J18" s="202">
        <f>ROUND(K18*J$3,2)</f>
        <v>0</v>
      </c>
      <c r="K18" s="208">
        <f>ROUND(+SUMIF(BdV_2022!$L:$L,$A18&amp;K$3,BdV_2022!$E:$E),2)</f>
        <v>0</v>
      </c>
      <c r="M18" s="202">
        <f>ROUND(O18*M$3,2)</f>
        <v>0</v>
      </c>
      <c r="N18" s="202">
        <f>ROUND(O18*N$3,2)</f>
        <v>0</v>
      </c>
      <c r="O18" s="208">
        <f>ROUND(+SUMIF(BdV_2022!$L:$L,$A18&amp;O$3,BdV_2022!$E:$E),2)</f>
        <v>0</v>
      </c>
      <c r="Q18" s="202">
        <f>ROUND(S18*Q$3,2)</f>
        <v>0</v>
      </c>
      <c r="R18" s="202">
        <f>ROUND(S18*R$3,2)</f>
        <v>0</v>
      </c>
      <c r="S18" s="208">
        <f>ROUND(+SUMIF(BdV_2022!$L:$L,$A18&amp;S$3,BdV_2022!$E:$E),2)</f>
        <v>0</v>
      </c>
      <c r="U18" s="202">
        <f>ROUND(W18*U$3,2)</f>
        <v>0</v>
      </c>
      <c r="V18" s="202">
        <f>ROUND(W18*V$3,2)</f>
        <v>0</v>
      </c>
      <c r="W18" s="208">
        <f>ROUND(+SUMIF(BdV_2022!$L:$L,$A18&amp;W$3,BdV_2022!$E:$E),2)</f>
        <v>0</v>
      </c>
      <c r="Y18" s="202">
        <f>ROUND(AA18*Y$3,2)</f>
        <v>0</v>
      </c>
      <c r="Z18" s="202">
        <f>ROUND(AA18*Z$3,2)</f>
        <v>0</v>
      </c>
      <c r="AA18" s="208">
        <f>ROUND(+SUMIF(BdV_2022!$L:$L,$A18&amp;AA$3,BdV_2022!$E:$E),2)</f>
        <v>0</v>
      </c>
      <c r="AC18" s="202">
        <f>ROUND(AE18*AC$3,2)</f>
        <v>0</v>
      </c>
      <c r="AD18" s="202">
        <f>ROUND(AE18*AD$3,2)</f>
        <v>0</v>
      </c>
      <c r="AE18" s="208">
        <f>ROUND(+SUMIF(BdV_2022!$L:$L,$A18&amp;AE$3,BdV_2022!$E:$E),2)</f>
        <v>0</v>
      </c>
      <c r="AG18" s="202">
        <f>ROUND(AI18*AG$3,2)</f>
        <v>0</v>
      </c>
      <c r="AH18" s="202">
        <f>ROUND(AI18*AH$3,2)</f>
        <v>0</v>
      </c>
      <c r="AI18" s="208">
        <f>ROUND(+SUMIF(BdV_2022!$L:$L,$A18&amp;AI$3,BdV_2022!$E:$E),2)</f>
        <v>0</v>
      </c>
      <c r="AK18" s="202">
        <f>ROUND(AM18*AK$3,2)</f>
        <v>0</v>
      </c>
      <c r="AL18" s="202">
        <f>ROUND(AM18*AL$3,2)</f>
        <v>0</v>
      </c>
      <c r="AM18" s="208">
        <f>ROUND(+SUMIF(BdV_2022!$L:$L,$A18&amp;AM$3,BdV_2022!$E:$E),2)</f>
        <v>0</v>
      </c>
      <c r="AO18" s="202">
        <f>ROUND(AQ18*AO$3,2)</f>
        <v>0</v>
      </c>
      <c r="AP18" s="202">
        <f>ROUND(AQ18*AP$3,2)</f>
        <v>0</v>
      </c>
      <c r="AQ18" s="208">
        <f>ROUND(+SUMIF(BdV_2022!$L:$L,$A18&amp;AQ$3,BdV_2022!$E:$E),2)</f>
        <v>0</v>
      </c>
      <c r="AS18" s="202">
        <f>ROUND(AU18*AS$3,2)</f>
        <v>0</v>
      </c>
      <c r="AT18" s="202">
        <f>ROUND(AU18*AT$3,2)</f>
        <v>0</v>
      </c>
      <c r="AU18" s="208">
        <f>ROUND(+SUMIF(BdV_2022!$L:$L,$A18&amp;AU$3,BdV_2022!$E:$E),2)</f>
        <v>0</v>
      </c>
      <c r="AW18" s="202">
        <f>ROUND(AY18*AW$3,2)</f>
        <v>0</v>
      </c>
      <c r="AX18" s="202">
        <f>ROUND(AY18*AX$3,2)</f>
        <v>0</v>
      </c>
      <c r="AY18" s="208">
        <f>ROUND(+SUMIF(BdV_2022!$L:$L,$A18&amp;AY$3,BdV_2022!$E:$E),2)</f>
        <v>0</v>
      </c>
      <c r="BA18" s="202">
        <f>ROUND(BC18*BA$3,2)</f>
        <v>0</v>
      </c>
      <c r="BB18" s="202">
        <f>ROUND(BC18*BB$3,2)</f>
        <v>0</v>
      </c>
      <c r="BC18" s="208">
        <f>ROUND(+SUMIF(BdV_2022!$L:$L,$A18&amp;BC$3,BdV_2022!$E:$E),2)</f>
        <v>0</v>
      </c>
      <c r="BE18" s="202">
        <f>ROUND(BG18*BE$3,2)</f>
        <v>0</v>
      </c>
      <c r="BF18" s="202">
        <f>ROUND(BG18*BF$3,2)</f>
        <v>0</v>
      </c>
      <c r="BG18" s="208">
        <f>ROUND(+SUMIF(BdV_2022!$L:$L,$A18&amp;BG$3,BdV_2022!$E:$E),2)</f>
        <v>0</v>
      </c>
      <c r="BI18" s="202">
        <f>ROUND(BK18*BI$3,2)</f>
        <v>0</v>
      </c>
      <c r="BJ18" s="202">
        <f>ROUND(BK18*BJ$3,2)</f>
        <v>0</v>
      </c>
      <c r="BK18" s="208">
        <f>ROUND(+SUMIF(BdV_2022!$L:$L,$A18&amp;BK$3,BdV_2022!$E:$E),2)</f>
        <v>0</v>
      </c>
    </row>
    <row r="19" spans="1:63" x14ac:dyDescent="0.2">
      <c r="A19" s="8" t="s">
        <v>270</v>
      </c>
      <c r="B19" s="30"/>
      <c r="C19" s="68" t="s">
        <v>272</v>
      </c>
      <c r="E19" s="202">
        <f>ROUND(G19*E$3,2)</f>
        <v>0</v>
      </c>
      <c r="F19" s="202">
        <f>ROUND(G19*F$3,2)</f>
        <v>0</v>
      </c>
      <c r="G19" s="208">
        <f>ROUND(+SUMIF(BdV_2022!$L:$L,$A19&amp;G$3,BdV_2022!$E:$E),2)</f>
        <v>0</v>
      </c>
      <c r="I19" s="202">
        <f>ROUND(K19*I$3,2)</f>
        <v>0</v>
      </c>
      <c r="J19" s="202">
        <f>ROUND(K19*J$3,2)</f>
        <v>0</v>
      </c>
      <c r="K19" s="208">
        <f>ROUND(+SUMIF(BdV_2022!$L:$L,$A19&amp;K$3,BdV_2022!$E:$E),2)</f>
        <v>0</v>
      </c>
      <c r="M19" s="202">
        <f>ROUND(O19*M$3,2)</f>
        <v>0</v>
      </c>
      <c r="N19" s="202">
        <f>ROUND(O19*N$3,2)</f>
        <v>0</v>
      </c>
      <c r="O19" s="208">
        <f>ROUND(+SUMIF(BdV_2022!$L:$L,$A19&amp;O$3,BdV_2022!$E:$E),2)</f>
        <v>0</v>
      </c>
      <c r="Q19" s="202">
        <f>ROUND(S19*Q$3,2)</f>
        <v>0</v>
      </c>
      <c r="R19" s="202">
        <f>ROUND(S19*R$3,2)</f>
        <v>0</v>
      </c>
      <c r="S19" s="208">
        <f>ROUND(+SUMIF(BdV_2022!$L:$L,$A19&amp;S$3,BdV_2022!$E:$E),2)</f>
        <v>0</v>
      </c>
      <c r="U19" s="202">
        <f>ROUND(W19*U$3,2)</f>
        <v>0</v>
      </c>
      <c r="V19" s="202">
        <f>ROUND(W19*V$3,2)</f>
        <v>0</v>
      </c>
      <c r="W19" s="208">
        <f>ROUND(+SUMIF(BdV_2022!$L:$L,$A19&amp;W$3,BdV_2022!$E:$E),2)</f>
        <v>0</v>
      </c>
      <c r="Y19" s="202">
        <f>ROUND(AA19*Y$3,2)</f>
        <v>0</v>
      </c>
      <c r="Z19" s="202">
        <f>ROUND(AA19*Z$3,2)</f>
        <v>0</v>
      </c>
      <c r="AA19" s="208">
        <f>ROUND(+SUMIF(BdV_2022!$L:$L,$A19&amp;AA$3,BdV_2022!$E:$E),2)</f>
        <v>0</v>
      </c>
      <c r="AC19" s="202">
        <f>ROUND(AE19*AC$3,2)</f>
        <v>0</v>
      </c>
      <c r="AD19" s="202">
        <f>ROUND(AE19*AD$3,2)</f>
        <v>0</v>
      </c>
      <c r="AE19" s="208">
        <f>ROUND(+SUMIF(BdV_2022!$L:$L,$A19&amp;AE$3,BdV_2022!$E:$E),2)</f>
        <v>0</v>
      </c>
      <c r="AG19" s="202">
        <f>ROUND(AI19*AG$3,2)</f>
        <v>0</v>
      </c>
      <c r="AH19" s="202">
        <f>ROUND(AI19*AH$3,2)</f>
        <v>0</v>
      </c>
      <c r="AI19" s="208">
        <f>ROUND(+SUMIF(BdV_2022!$L:$L,$A19&amp;AI$3,BdV_2022!$E:$E),2)</f>
        <v>0</v>
      </c>
      <c r="AK19" s="202">
        <f>ROUND(AM19*AK$3,2)</f>
        <v>0</v>
      </c>
      <c r="AL19" s="202">
        <f>ROUND(AM19*AL$3,2)</f>
        <v>0</v>
      </c>
      <c r="AM19" s="208">
        <f>ROUND(+SUMIF(BdV_2022!$L:$L,$A19&amp;AM$3,BdV_2022!$E:$E),2)</f>
        <v>0</v>
      </c>
      <c r="AO19" s="202">
        <f>ROUND(AQ19*AO$3,2)</f>
        <v>0</v>
      </c>
      <c r="AP19" s="202">
        <f>ROUND(AQ19*AP$3,2)</f>
        <v>0</v>
      </c>
      <c r="AQ19" s="208">
        <f>ROUND(+SUMIF(BdV_2022!$L:$L,$A19&amp;AQ$3,BdV_2022!$E:$E),2)</f>
        <v>0</v>
      </c>
      <c r="AS19" s="202">
        <f>ROUND(AU19*AS$3,2)</f>
        <v>0</v>
      </c>
      <c r="AT19" s="202">
        <f>ROUND(AU19*AT$3,2)</f>
        <v>0</v>
      </c>
      <c r="AU19" s="208">
        <f>ROUND(+SUMIF(BdV_2022!$L:$L,$A19&amp;AU$3,BdV_2022!$E:$E),2)</f>
        <v>0</v>
      </c>
      <c r="AW19" s="202">
        <f>ROUND(AY19*AW$3,2)</f>
        <v>0</v>
      </c>
      <c r="AX19" s="202">
        <f>ROUND(AY19*AX$3,2)</f>
        <v>0</v>
      </c>
      <c r="AY19" s="208">
        <f>ROUND(+SUMIF(BdV_2022!$L:$L,$A19&amp;AY$3,BdV_2022!$E:$E),2)</f>
        <v>0</v>
      </c>
      <c r="BA19" s="202">
        <f>ROUND(BC19*BA$3,2)</f>
        <v>0</v>
      </c>
      <c r="BB19" s="202">
        <f>ROUND(BC19*BB$3,2)</f>
        <v>0</v>
      </c>
      <c r="BC19" s="208">
        <f>ROUND(+SUMIF(BdV_2022!$L:$L,$A19&amp;BC$3,BdV_2022!$E:$E),2)</f>
        <v>0</v>
      </c>
      <c r="BE19" s="202">
        <f>ROUND(BG19*BE$3,2)</f>
        <v>0</v>
      </c>
      <c r="BF19" s="202">
        <f>ROUND(BG19*BF$3,2)</f>
        <v>0</v>
      </c>
      <c r="BG19" s="208">
        <f>ROUND(+SUMIF(BdV_2022!$L:$L,$A19&amp;BG$3,BdV_2022!$E:$E),2)</f>
        <v>0</v>
      </c>
      <c r="BI19" s="202">
        <f>ROUND(BK19*BI$3,2)</f>
        <v>0</v>
      </c>
      <c r="BJ19" s="202">
        <f>ROUND(BK19*BJ$3,2)</f>
        <v>0</v>
      </c>
      <c r="BK19" s="208">
        <f>ROUND(+SUMIF(BdV_2022!$L:$L,$A19&amp;BK$3,BdV_2022!$E:$E),2)</f>
        <v>0</v>
      </c>
    </row>
    <row r="20" spans="1:63" x14ac:dyDescent="0.2">
      <c r="A20" s="8" t="s">
        <v>271</v>
      </c>
      <c r="B20" s="30"/>
      <c r="C20" s="68" t="s">
        <v>273</v>
      </c>
      <c r="E20" s="202">
        <f>ROUND(G20*E$3,2)</f>
        <v>0</v>
      </c>
      <c r="F20" s="202">
        <f>ROUND(G20*F$3,2)</f>
        <v>0</v>
      </c>
      <c r="G20" s="208">
        <f>ROUND(+SUMIF(BdV_2022!$L:$L,$A20&amp;G$3,BdV_2022!$E:$E),2)</f>
        <v>0</v>
      </c>
      <c r="I20" s="202">
        <f>ROUND(K20*I$3,2)</f>
        <v>0</v>
      </c>
      <c r="J20" s="202">
        <f>ROUND(K20*J$3,2)</f>
        <v>0</v>
      </c>
      <c r="K20" s="208">
        <f>ROUND(+SUMIF(BdV_2022!$L:$L,$A20&amp;K$3,BdV_2022!$E:$E),2)</f>
        <v>0</v>
      </c>
      <c r="M20" s="202">
        <f>ROUND(O20*M$3,2)</f>
        <v>0</v>
      </c>
      <c r="N20" s="202">
        <f>ROUND(O20*N$3,2)</f>
        <v>0</v>
      </c>
      <c r="O20" s="208">
        <f>ROUND(+SUMIF(BdV_2022!$L:$L,$A20&amp;O$3,BdV_2022!$E:$E),2)</f>
        <v>0</v>
      </c>
      <c r="Q20" s="202">
        <f>ROUND(S20*Q$3,2)</f>
        <v>0</v>
      </c>
      <c r="R20" s="202">
        <f>ROUND(S20*R$3,2)</f>
        <v>0</v>
      </c>
      <c r="S20" s="208">
        <f>ROUND(+SUMIF(BdV_2022!$L:$L,$A20&amp;S$3,BdV_2022!$E:$E),2)</f>
        <v>0</v>
      </c>
      <c r="U20" s="202">
        <f>ROUND(W20*U$3,2)</f>
        <v>0</v>
      </c>
      <c r="V20" s="202">
        <f>ROUND(W20*V$3,2)</f>
        <v>0</v>
      </c>
      <c r="W20" s="208">
        <f>ROUND(+SUMIF(BdV_2022!$L:$L,$A20&amp;W$3,BdV_2022!$E:$E),2)</f>
        <v>0</v>
      </c>
      <c r="Y20" s="202">
        <f>ROUND(AA20*Y$3,2)</f>
        <v>0</v>
      </c>
      <c r="Z20" s="202">
        <f>ROUND(AA20*Z$3,2)</f>
        <v>0</v>
      </c>
      <c r="AA20" s="208">
        <f>ROUND(+SUMIF(BdV_2022!$L:$L,$A20&amp;AA$3,BdV_2022!$E:$E),2)</f>
        <v>0</v>
      </c>
      <c r="AC20" s="202">
        <f>ROUND(AE20*AC$3,2)</f>
        <v>0</v>
      </c>
      <c r="AD20" s="202">
        <f>ROUND(AE20*AD$3,2)</f>
        <v>0</v>
      </c>
      <c r="AE20" s="208">
        <f>ROUND(+SUMIF(BdV_2022!$L:$L,$A20&amp;AE$3,BdV_2022!$E:$E),2)</f>
        <v>0</v>
      </c>
      <c r="AG20" s="202">
        <f>ROUND(AI20*AG$3,2)</f>
        <v>0</v>
      </c>
      <c r="AH20" s="202">
        <f>ROUND(AI20*AH$3,2)</f>
        <v>0</v>
      </c>
      <c r="AI20" s="208">
        <f>ROUND(+SUMIF(BdV_2022!$L:$L,$A20&amp;AI$3,BdV_2022!$E:$E),2)</f>
        <v>0</v>
      </c>
      <c r="AK20" s="202">
        <f>ROUND(AM20*AK$3,2)</f>
        <v>0</v>
      </c>
      <c r="AL20" s="202">
        <f>ROUND(AM20*AL$3,2)</f>
        <v>0</v>
      </c>
      <c r="AM20" s="208">
        <f>ROUND(+SUMIF(BdV_2022!$L:$L,$A20&amp;AM$3,BdV_2022!$E:$E),2)</f>
        <v>0</v>
      </c>
      <c r="AO20" s="202">
        <f>ROUND(AQ20*AO$3,2)</f>
        <v>0</v>
      </c>
      <c r="AP20" s="202">
        <f>ROUND(AQ20*AP$3,2)</f>
        <v>0</v>
      </c>
      <c r="AQ20" s="208">
        <f>ROUND(+SUMIF(BdV_2022!$L:$L,$A20&amp;AQ$3,BdV_2022!$E:$E),2)</f>
        <v>0</v>
      </c>
      <c r="AS20" s="202">
        <f>ROUND(AU20*AS$3,2)</f>
        <v>0</v>
      </c>
      <c r="AT20" s="202">
        <f>ROUND(AU20*AT$3,2)</f>
        <v>0</v>
      </c>
      <c r="AU20" s="208">
        <f>ROUND(+SUMIF(BdV_2022!$L:$L,$A20&amp;AU$3,BdV_2022!$E:$E),2)</f>
        <v>0</v>
      </c>
      <c r="AW20" s="202">
        <f>ROUND(AY20*AW$3,2)</f>
        <v>0</v>
      </c>
      <c r="AX20" s="202">
        <f>ROUND(AY20*AX$3,2)</f>
        <v>0</v>
      </c>
      <c r="AY20" s="208">
        <f>ROUND(+SUMIF(BdV_2022!$L:$L,$A20&amp;AY$3,BdV_2022!$E:$E),2)</f>
        <v>0</v>
      </c>
      <c r="BA20" s="202">
        <f>ROUND(BC20*BA$3,2)</f>
        <v>0</v>
      </c>
      <c r="BB20" s="202">
        <f>ROUND(BC20*BB$3,2)</f>
        <v>0</v>
      </c>
      <c r="BC20" s="208">
        <f>ROUND(+SUMIF(BdV_2022!$L:$L,$A20&amp;BC$3,BdV_2022!$E:$E),2)</f>
        <v>0</v>
      </c>
      <c r="BE20" s="202">
        <f>ROUND(BG20*BE$3,2)</f>
        <v>0</v>
      </c>
      <c r="BF20" s="202">
        <f>ROUND(BG20*BF$3,2)</f>
        <v>0</v>
      </c>
      <c r="BG20" s="208">
        <f>ROUND(+SUMIF(BdV_2022!$L:$L,$A20&amp;BG$3,BdV_2022!$E:$E),2)</f>
        <v>0</v>
      </c>
      <c r="BI20" s="202">
        <f>ROUND(BK20*BI$3,2)</f>
        <v>0</v>
      </c>
      <c r="BJ20" s="202">
        <f>ROUND(BK20*BJ$3,2)</f>
        <v>0</v>
      </c>
      <c r="BK20" s="208">
        <f>ROUND(+SUMIF(BdV_2022!$L:$L,$A20&amp;BK$3,BdV_2022!$E:$E),2)</f>
        <v>0</v>
      </c>
    </row>
    <row r="21" spans="1:63" x14ac:dyDescent="0.2">
      <c r="A21" s="8" t="s">
        <v>118</v>
      </c>
      <c r="B21" s="29" t="s">
        <v>15</v>
      </c>
      <c r="C21" s="33" t="s">
        <v>88</v>
      </c>
      <c r="E21" s="83">
        <f>+SUM(E22:E25,E28)</f>
        <v>0</v>
      </c>
      <c r="F21" s="83">
        <f>+SUM(F22:F25,F28)</f>
        <v>0</v>
      </c>
      <c r="G21" s="86">
        <f>+SUM(G22:G25,G28)</f>
        <v>0</v>
      </c>
      <c r="I21" s="83">
        <f>+SUM(I22:I25,I28)</f>
        <v>0</v>
      </c>
      <c r="J21" s="83">
        <f>+SUM(J22:J25,J28)</f>
        <v>0</v>
      </c>
      <c r="K21" s="86">
        <f>+SUM(K22:K25,K28)</f>
        <v>0</v>
      </c>
      <c r="M21" s="83">
        <f>+SUM(M22:M25,M28)</f>
        <v>0</v>
      </c>
      <c r="N21" s="83">
        <f>+SUM(N22:N25,N28)</f>
        <v>0</v>
      </c>
      <c r="O21" s="86">
        <f>+SUM(O22:O25,O28)</f>
        <v>0</v>
      </c>
      <c r="Q21" s="83">
        <f>+SUM(Q22:Q25,Q28)</f>
        <v>0</v>
      </c>
      <c r="R21" s="83">
        <f>+SUM(R22:R25,R28)</f>
        <v>0</v>
      </c>
      <c r="S21" s="86">
        <f>+SUM(S22:S25,S28)</f>
        <v>0</v>
      </c>
      <c r="U21" s="83">
        <f>+SUM(U22:U25,U28)</f>
        <v>0</v>
      </c>
      <c r="V21" s="83">
        <f>+SUM(V22:V25,V28)</f>
        <v>0</v>
      </c>
      <c r="W21" s="86">
        <f>+SUM(W22:W25,W28)</f>
        <v>0</v>
      </c>
      <c r="Y21" s="83">
        <f>+SUM(Y22:Y25,Y28)</f>
        <v>0</v>
      </c>
      <c r="Z21" s="83">
        <f>+SUM(Z22:Z25,Z28)</f>
        <v>0</v>
      </c>
      <c r="AA21" s="86">
        <f>+SUM(AA22:AA25,AA28)</f>
        <v>0</v>
      </c>
      <c r="AC21" s="83">
        <f>+SUM(AC22:AC25,AC28)</f>
        <v>0</v>
      </c>
      <c r="AD21" s="83">
        <f>+SUM(AD22:AD25,AD28)</f>
        <v>0</v>
      </c>
      <c r="AE21" s="86">
        <f>+SUM(AE22:AE25,AE28)</f>
        <v>0</v>
      </c>
      <c r="AG21" s="83">
        <f>+SUM(AG22:AG25,AG28)</f>
        <v>0</v>
      </c>
      <c r="AH21" s="83">
        <f>+SUM(AH22:AH25,AH28)</f>
        <v>0</v>
      </c>
      <c r="AI21" s="86">
        <f>+SUM(AI22:AI25,AI28)</f>
        <v>0</v>
      </c>
      <c r="AK21" s="83">
        <f>+SUM(AK22:AK25,AK28)</f>
        <v>0</v>
      </c>
      <c r="AL21" s="83">
        <f>+SUM(AL22:AL25,AL28)</f>
        <v>0</v>
      </c>
      <c r="AM21" s="86">
        <f>+SUM(AM22:AM25,AM28)</f>
        <v>0</v>
      </c>
      <c r="AO21" s="83">
        <f>+SUM(AO22:AO25,AO28)</f>
        <v>0</v>
      </c>
      <c r="AP21" s="83">
        <f>+SUM(AP22:AP25,AP28)</f>
        <v>0</v>
      </c>
      <c r="AQ21" s="86">
        <f>+SUM(AQ22:AQ25,AQ28)</f>
        <v>0</v>
      </c>
      <c r="AS21" s="83">
        <f>+SUM(AS22:AS25,AS28)</f>
        <v>0</v>
      </c>
      <c r="AT21" s="83">
        <f>+SUM(AT22:AT25,AT28)</f>
        <v>0</v>
      </c>
      <c r="AU21" s="86">
        <f>+SUM(AU22:AU25,AU28)</f>
        <v>0</v>
      </c>
      <c r="AW21" s="83">
        <f>+SUM(AW22:AW25,AW28)</f>
        <v>0</v>
      </c>
      <c r="AX21" s="83">
        <f>+SUM(AX22:AX25,AX28)</f>
        <v>0</v>
      </c>
      <c r="AY21" s="86">
        <f>+SUM(AY22:AY25,AY28)</f>
        <v>0</v>
      </c>
      <c r="BA21" s="83">
        <f>+SUM(BA22:BA25,BA28)</f>
        <v>0</v>
      </c>
      <c r="BB21" s="83">
        <f>+SUM(BB22:BB25,BB28)</f>
        <v>0</v>
      </c>
      <c r="BC21" s="86">
        <f>+SUM(BC22:BC25,BC28)</f>
        <v>0</v>
      </c>
      <c r="BE21" s="83">
        <f>+SUM(BE22:BE25,BE28)</f>
        <v>0</v>
      </c>
      <c r="BF21" s="83">
        <f>+SUM(BF22:BF25,BF28)</f>
        <v>0</v>
      </c>
      <c r="BG21" s="86">
        <f>+SUM(BG22:BG25,BG28)</f>
        <v>0</v>
      </c>
      <c r="BI21" s="83">
        <f>+SUM(BI22:BI25,BI28)</f>
        <v>0</v>
      </c>
      <c r="BJ21" s="83">
        <f>+SUM(BJ22:BJ25,BJ28)</f>
        <v>0</v>
      </c>
      <c r="BK21" s="86">
        <f>+SUM(BK22:BK25,BK28)</f>
        <v>0</v>
      </c>
    </row>
    <row r="22" spans="1:63" x14ac:dyDescent="0.2">
      <c r="A22" s="8" t="s">
        <v>119</v>
      </c>
      <c r="B22" s="30" t="s">
        <v>8</v>
      </c>
      <c r="C22" s="33" t="s">
        <v>46</v>
      </c>
      <c r="E22" s="202">
        <f>ROUND(G22*E$3,2)</f>
        <v>0</v>
      </c>
      <c r="F22" s="202">
        <f>ROUND(G22*F$3,2)</f>
        <v>0</v>
      </c>
      <c r="G22" s="208">
        <f>ROUND(+SUMIF(BdV_2022!$L:$L,$A22&amp;G$3,BdV_2022!$E:$E),2)</f>
        <v>0</v>
      </c>
      <c r="I22" s="202">
        <f>ROUND(K22*I$3,2)</f>
        <v>0</v>
      </c>
      <c r="J22" s="202">
        <f>ROUND(K22*J$3,2)</f>
        <v>0</v>
      </c>
      <c r="K22" s="208">
        <f>ROUND(+SUMIF(BdV_2022!$L:$L,$A22&amp;K$3,BdV_2022!$E:$E),2)</f>
        <v>0</v>
      </c>
      <c r="M22" s="202">
        <f>ROUND(O22*M$3,2)</f>
        <v>0</v>
      </c>
      <c r="N22" s="202">
        <f>ROUND(O22*N$3,2)</f>
        <v>0</v>
      </c>
      <c r="O22" s="208">
        <f>ROUND(+SUMIF(BdV_2022!$L:$L,$A22&amp;O$3,BdV_2022!$E:$E),2)</f>
        <v>0</v>
      </c>
      <c r="Q22" s="202">
        <f>ROUND(S22*Q$3,2)</f>
        <v>0</v>
      </c>
      <c r="R22" s="202">
        <f>ROUND(S22*R$3,2)</f>
        <v>0</v>
      </c>
      <c r="S22" s="208">
        <f>ROUND(+SUMIF(BdV_2022!$L:$L,$A22&amp;S$3,BdV_2022!$E:$E),2)</f>
        <v>0</v>
      </c>
      <c r="U22" s="202">
        <f>ROUND(W22*U$3,2)</f>
        <v>0</v>
      </c>
      <c r="V22" s="202">
        <f>ROUND(W22*V$3,2)</f>
        <v>0</v>
      </c>
      <c r="W22" s="208">
        <f>ROUND(+SUMIF(BdV_2022!$L:$L,$A22&amp;W$3,BdV_2022!$E:$E),2)</f>
        <v>0</v>
      </c>
      <c r="Y22" s="202">
        <f>ROUND(AA22*Y$3,2)</f>
        <v>0</v>
      </c>
      <c r="Z22" s="202">
        <f>ROUND(AA22*Z$3,2)</f>
        <v>0</v>
      </c>
      <c r="AA22" s="208">
        <f>ROUND(+SUMIF(BdV_2022!$L:$L,$A22&amp;AA$3,BdV_2022!$E:$E),2)</f>
        <v>0</v>
      </c>
      <c r="AC22" s="202">
        <f>ROUND(AE22*AC$3,2)</f>
        <v>0</v>
      </c>
      <c r="AD22" s="202">
        <f>ROUND(AE22*AD$3,2)</f>
        <v>0</v>
      </c>
      <c r="AE22" s="208">
        <f>ROUND(+SUMIF(BdV_2022!$L:$L,$A22&amp;AE$3,BdV_2022!$E:$E),2)</f>
        <v>0</v>
      </c>
      <c r="AG22" s="202">
        <f>ROUND(AI22*AG$3,2)</f>
        <v>0</v>
      </c>
      <c r="AH22" s="202">
        <f>ROUND(AI22*AH$3,2)</f>
        <v>0</v>
      </c>
      <c r="AI22" s="208">
        <f>ROUND(+SUMIF(BdV_2022!$L:$L,$A22&amp;AI$3,BdV_2022!$E:$E),2)</f>
        <v>0</v>
      </c>
      <c r="AK22" s="202">
        <f>ROUND(AM22*AK$3,2)</f>
        <v>0</v>
      </c>
      <c r="AL22" s="202">
        <f>ROUND(AM22*AL$3,2)</f>
        <v>0</v>
      </c>
      <c r="AM22" s="208">
        <f>ROUND(+SUMIF(BdV_2022!$L:$L,$A22&amp;AM$3,BdV_2022!$E:$E),2)</f>
        <v>0</v>
      </c>
      <c r="AO22" s="202">
        <f>ROUND(AQ22*AO$3,2)</f>
        <v>0</v>
      </c>
      <c r="AP22" s="202">
        <f>ROUND(AQ22*AP$3,2)</f>
        <v>0</v>
      </c>
      <c r="AQ22" s="208">
        <f>ROUND(+SUMIF(BdV_2022!$L:$L,$A22&amp;AQ$3,BdV_2022!$E:$E),2)</f>
        <v>0</v>
      </c>
      <c r="AS22" s="202">
        <f>ROUND(AU22*AS$3,2)</f>
        <v>0</v>
      </c>
      <c r="AT22" s="202">
        <f>ROUND(AU22*AT$3,2)</f>
        <v>0</v>
      </c>
      <c r="AU22" s="208">
        <f>ROUND(+SUMIF(BdV_2022!$L:$L,$A22&amp;AU$3,BdV_2022!$E:$E),2)</f>
        <v>0</v>
      </c>
      <c r="AW22" s="202">
        <f>ROUND(AY22*AW$3,2)</f>
        <v>0</v>
      </c>
      <c r="AX22" s="202">
        <f>ROUND(AY22*AX$3,2)</f>
        <v>0</v>
      </c>
      <c r="AY22" s="208">
        <f>ROUND(+SUMIF(BdV_2022!$L:$L,$A22&amp;AY$3,BdV_2022!$E:$E),2)</f>
        <v>0</v>
      </c>
      <c r="BA22" s="202">
        <f>ROUND(BC22*BA$3,2)</f>
        <v>0</v>
      </c>
      <c r="BB22" s="202">
        <f>ROUND(BC22*BB$3,2)</f>
        <v>0</v>
      </c>
      <c r="BC22" s="208">
        <f>ROUND(+SUMIF(BdV_2022!$L:$L,$A22&amp;BC$3,BdV_2022!$E:$E),2)</f>
        <v>0</v>
      </c>
      <c r="BE22" s="202">
        <f>ROUND(BG22*BE$3,2)</f>
        <v>0</v>
      </c>
      <c r="BF22" s="202">
        <f>ROUND(BG22*BF$3,2)</f>
        <v>0</v>
      </c>
      <c r="BG22" s="208">
        <f>ROUND(+SUMIF(BdV_2022!$L:$L,$A22&amp;BG$3,BdV_2022!$E:$E),2)</f>
        <v>0</v>
      </c>
      <c r="BI22" s="202">
        <f>ROUND(BK22*BI$3,2)</f>
        <v>0</v>
      </c>
      <c r="BJ22" s="202">
        <f>ROUND(BK22*BJ$3,2)</f>
        <v>0</v>
      </c>
      <c r="BK22" s="208">
        <f>ROUND(+SUMIF(BdV_2022!$L:$L,$A22&amp;BK$3,BdV_2022!$E:$E),2)</f>
        <v>0</v>
      </c>
    </row>
    <row r="23" spans="1:63" x14ac:dyDescent="0.2">
      <c r="A23" s="8" t="s">
        <v>120</v>
      </c>
      <c r="B23" s="30" t="s">
        <v>9</v>
      </c>
      <c r="C23" s="33" t="s">
        <v>47</v>
      </c>
      <c r="E23" s="202">
        <f>ROUND(G23*E$3,2)</f>
        <v>0</v>
      </c>
      <c r="F23" s="202">
        <f>ROUND(G23*F$3,2)</f>
        <v>0</v>
      </c>
      <c r="G23" s="208">
        <f>ROUND(+SUMIF(BdV_2022!$L:$L,$A23&amp;G$3,BdV_2022!$E:$E),2)</f>
        <v>0</v>
      </c>
      <c r="I23" s="202">
        <f>ROUND(K23*I$3,2)</f>
        <v>0</v>
      </c>
      <c r="J23" s="202">
        <f>ROUND(K23*J$3,2)</f>
        <v>0</v>
      </c>
      <c r="K23" s="208">
        <f>ROUND(+SUMIF(BdV_2022!$L:$L,$A23&amp;K$3,BdV_2022!$E:$E),2)</f>
        <v>0</v>
      </c>
      <c r="M23" s="202">
        <f>ROUND(O23*M$3,2)</f>
        <v>0</v>
      </c>
      <c r="N23" s="202">
        <f>ROUND(O23*N$3,2)</f>
        <v>0</v>
      </c>
      <c r="O23" s="208">
        <f>ROUND(+SUMIF(BdV_2022!$L:$L,$A23&amp;O$3,BdV_2022!$E:$E),2)</f>
        <v>0</v>
      </c>
      <c r="Q23" s="202">
        <f>ROUND(S23*Q$3,2)</f>
        <v>0</v>
      </c>
      <c r="R23" s="202">
        <f>ROUND(S23*R$3,2)</f>
        <v>0</v>
      </c>
      <c r="S23" s="208">
        <f>ROUND(+SUMIF(BdV_2022!$L:$L,$A23&amp;S$3,BdV_2022!$E:$E),2)</f>
        <v>0</v>
      </c>
      <c r="U23" s="202">
        <f>ROUND(W23*U$3,2)</f>
        <v>0</v>
      </c>
      <c r="V23" s="202">
        <f>ROUND(W23*V$3,2)</f>
        <v>0</v>
      </c>
      <c r="W23" s="208">
        <f>ROUND(+SUMIF(BdV_2022!$L:$L,$A23&amp;W$3,BdV_2022!$E:$E),2)</f>
        <v>0</v>
      </c>
      <c r="Y23" s="202">
        <f>ROUND(AA23*Y$3,2)</f>
        <v>0</v>
      </c>
      <c r="Z23" s="202">
        <f>ROUND(AA23*Z$3,2)</f>
        <v>0</v>
      </c>
      <c r="AA23" s="208">
        <f>ROUND(+SUMIF(BdV_2022!$L:$L,$A23&amp;AA$3,BdV_2022!$E:$E),2)</f>
        <v>0</v>
      </c>
      <c r="AC23" s="202">
        <f>ROUND(AE23*AC$3,2)</f>
        <v>0</v>
      </c>
      <c r="AD23" s="202">
        <f>ROUND(AE23*AD$3,2)</f>
        <v>0</v>
      </c>
      <c r="AE23" s="208">
        <f>ROUND(+SUMIF(BdV_2022!$L:$L,$A23&amp;AE$3,BdV_2022!$E:$E),2)</f>
        <v>0</v>
      </c>
      <c r="AG23" s="202">
        <f>ROUND(AI23*AG$3,2)</f>
        <v>0</v>
      </c>
      <c r="AH23" s="202">
        <f>ROUND(AI23*AH$3,2)</f>
        <v>0</v>
      </c>
      <c r="AI23" s="208">
        <f>ROUND(+SUMIF(BdV_2022!$L:$L,$A23&amp;AI$3,BdV_2022!$E:$E),2)</f>
        <v>0</v>
      </c>
      <c r="AK23" s="202">
        <f>ROUND(AM23*AK$3,2)</f>
        <v>0</v>
      </c>
      <c r="AL23" s="202">
        <f>ROUND(AM23*AL$3,2)</f>
        <v>0</v>
      </c>
      <c r="AM23" s="208">
        <f>ROUND(+SUMIF(BdV_2022!$L:$L,$A23&amp;AM$3,BdV_2022!$E:$E),2)</f>
        <v>0</v>
      </c>
      <c r="AO23" s="202">
        <f>ROUND(AQ23*AO$3,2)</f>
        <v>0</v>
      </c>
      <c r="AP23" s="202">
        <f>ROUND(AQ23*AP$3,2)</f>
        <v>0</v>
      </c>
      <c r="AQ23" s="208">
        <f>ROUND(+SUMIF(BdV_2022!$L:$L,$A23&amp;AQ$3,BdV_2022!$E:$E),2)</f>
        <v>0</v>
      </c>
      <c r="AS23" s="202">
        <f>ROUND(AU23*AS$3,2)</f>
        <v>0</v>
      </c>
      <c r="AT23" s="202">
        <f>ROUND(AU23*AT$3,2)</f>
        <v>0</v>
      </c>
      <c r="AU23" s="208">
        <f>ROUND(+SUMIF(BdV_2022!$L:$L,$A23&amp;AU$3,BdV_2022!$E:$E),2)</f>
        <v>0</v>
      </c>
      <c r="AW23" s="202">
        <f>ROUND(AY23*AW$3,2)</f>
        <v>0</v>
      </c>
      <c r="AX23" s="202">
        <f>ROUND(AY23*AX$3,2)</f>
        <v>0</v>
      </c>
      <c r="AY23" s="208">
        <f>ROUND(+SUMIF(BdV_2022!$L:$L,$A23&amp;AY$3,BdV_2022!$E:$E),2)</f>
        <v>0</v>
      </c>
      <c r="BA23" s="202">
        <f>ROUND(BC23*BA$3,2)</f>
        <v>0</v>
      </c>
      <c r="BB23" s="202">
        <f>ROUND(BC23*BB$3,2)</f>
        <v>0</v>
      </c>
      <c r="BC23" s="208">
        <f>ROUND(+SUMIF(BdV_2022!$L:$L,$A23&amp;BC$3,BdV_2022!$E:$E),2)</f>
        <v>0</v>
      </c>
      <c r="BE23" s="202">
        <f>ROUND(BG23*BE$3,2)</f>
        <v>0</v>
      </c>
      <c r="BF23" s="202">
        <f>ROUND(BG23*BF$3,2)</f>
        <v>0</v>
      </c>
      <c r="BG23" s="208">
        <f>ROUND(+SUMIF(BdV_2022!$L:$L,$A23&amp;BG$3,BdV_2022!$E:$E),2)</f>
        <v>0</v>
      </c>
      <c r="BI23" s="202">
        <f>ROUND(BK23*BI$3,2)</f>
        <v>0</v>
      </c>
      <c r="BJ23" s="202">
        <f>ROUND(BK23*BJ$3,2)</f>
        <v>0</v>
      </c>
      <c r="BK23" s="208">
        <f>ROUND(+SUMIF(BdV_2022!$L:$L,$A23&amp;BK$3,BdV_2022!$E:$E),2)</f>
        <v>0</v>
      </c>
    </row>
    <row r="24" spans="1:63" s="5" customFormat="1" x14ac:dyDescent="0.2">
      <c r="A24" s="8" t="s">
        <v>121</v>
      </c>
      <c r="B24" s="30" t="s">
        <v>10</v>
      </c>
      <c r="C24" s="33" t="s">
        <v>48</v>
      </c>
      <c r="E24" s="202">
        <f>ROUND(G24*E$3,2)</f>
        <v>0</v>
      </c>
      <c r="F24" s="202">
        <f>ROUND(G24*F$3,2)</f>
        <v>0</v>
      </c>
      <c r="G24" s="208">
        <f>ROUND(+SUMIF(BdV_2022!$L:$L,$A24&amp;G$3,BdV_2022!$E:$E),2)</f>
        <v>0</v>
      </c>
      <c r="I24" s="202">
        <f>ROUND(K24*I$3,2)</f>
        <v>0</v>
      </c>
      <c r="J24" s="202">
        <f>ROUND(K24*J$3,2)</f>
        <v>0</v>
      </c>
      <c r="K24" s="208">
        <f>ROUND(+SUMIF(BdV_2022!$L:$L,$A24&amp;K$3,BdV_2022!$E:$E),2)</f>
        <v>0</v>
      </c>
      <c r="M24" s="202">
        <f>ROUND(O24*M$3,2)</f>
        <v>0</v>
      </c>
      <c r="N24" s="202">
        <f>ROUND(O24*N$3,2)</f>
        <v>0</v>
      </c>
      <c r="O24" s="208">
        <f>ROUND(+SUMIF(BdV_2022!$L:$L,$A24&amp;O$3,BdV_2022!$E:$E),2)</f>
        <v>0</v>
      </c>
      <c r="Q24" s="202">
        <f>ROUND(S24*Q$3,2)</f>
        <v>0</v>
      </c>
      <c r="R24" s="202">
        <f>ROUND(S24*R$3,2)</f>
        <v>0</v>
      </c>
      <c r="S24" s="208">
        <f>ROUND(+SUMIF(BdV_2022!$L:$L,$A24&amp;S$3,BdV_2022!$E:$E),2)</f>
        <v>0</v>
      </c>
      <c r="U24" s="202">
        <f>ROUND(W24*U$3,2)</f>
        <v>0</v>
      </c>
      <c r="V24" s="202">
        <f>ROUND(W24*V$3,2)</f>
        <v>0</v>
      </c>
      <c r="W24" s="208">
        <f>ROUND(+SUMIF(BdV_2022!$L:$L,$A24&amp;W$3,BdV_2022!$E:$E),2)</f>
        <v>0</v>
      </c>
      <c r="Y24" s="202">
        <f>ROUND(AA24*Y$3,2)</f>
        <v>0</v>
      </c>
      <c r="Z24" s="202">
        <f>ROUND(AA24*Z$3,2)</f>
        <v>0</v>
      </c>
      <c r="AA24" s="208">
        <f>ROUND(+SUMIF(BdV_2022!$L:$L,$A24&amp;AA$3,BdV_2022!$E:$E),2)</f>
        <v>0</v>
      </c>
      <c r="AC24" s="202">
        <f>ROUND(AE24*AC$3,2)</f>
        <v>0</v>
      </c>
      <c r="AD24" s="202">
        <f>ROUND(AE24*AD$3,2)</f>
        <v>0</v>
      </c>
      <c r="AE24" s="208">
        <f>ROUND(+SUMIF(BdV_2022!$L:$L,$A24&amp;AE$3,BdV_2022!$E:$E),2)</f>
        <v>0</v>
      </c>
      <c r="AG24" s="202">
        <f>ROUND(AI24*AG$3,2)</f>
        <v>0</v>
      </c>
      <c r="AH24" s="202">
        <f>ROUND(AI24*AH$3,2)</f>
        <v>0</v>
      </c>
      <c r="AI24" s="208">
        <f>ROUND(+SUMIF(BdV_2022!$L:$L,$A24&amp;AI$3,BdV_2022!$E:$E),2)</f>
        <v>0</v>
      </c>
      <c r="AK24" s="202">
        <f>ROUND(AM24*AK$3,2)</f>
        <v>0</v>
      </c>
      <c r="AL24" s="202">
        <f>ROUND(AM24*AL$3,2)</f>
        <v>0</v>
      </c>
      <c r="AM24" s="208">
        <f>ROUND(+SUMIF(BdV_2022!$L:$L,$A24&amp;AM$3,BdV_2022!$E:$E),2)</f>
        <v>0</v>
      </c>
      <c r="AO24" s="202">
        <f>ROUND(AQ24*AO$3,2)</f>
        <v>0</v>
      </c>
      <c r="AP24" s="202">
        <f>ROUND(AQ24*AP$3,2)</f>
        <v>0</v>
      </c>
      <c r="AQ24" s="208">
        <f>ROUND(+SUMIF(BdV_2022!$L:$L,$A24&amp;AQ$3,BdV_2022!$E:$E),2)</f>
        <v>0</v>
      </c>
      <c r="AS24" s="202">
        <f>ROUND(AU24*AS$3,2)</f>
        <v>0</v>
      </c>
      <c r="AT24" s="202">
        <f>ROUND(AU24*AT$3,2)</f>
        <v>0</v>
      </c>
      <c r="AU24" s="208">
        <f>ROUND(+SUMIF(BdV_2022!$L:$L,$A24&amp;AU$3,BdV_2022!$E:$E),2)</f>
        <v>0</v>
      </c>
      <c r="AW24" s="202">
        <f>ROUND(AY24*AW$3,2)</f>
        <v>0</v>
      </c>
      <c r="AX24" s="202">
        <f>ROUND(AY24*AX$3,2)</f>
        <v>0</v>
      </c>
      <c r="AY24" s="208">
        <f>ROUND(+SUMIF(BdV_2022!$L:$L,$A24&amp;AY$3,BdV_2022!$E:$E),2)</f>
        <v>0</v>
      </c>
      <c r="BA24" s="202">
        <f>ROUND(BC24*BA$3,2)</f>
        <v>0</v>
      </c>
      <c r="BB24" s="202">
        <f>ROUND(BC24*BB$3,2)</f>
        <v>0</v>
      </c>
      <c r="BC24" s="208">
        <f>ROUND(+SUMIF(BdV_2022!$L:$L,$A24&amp;BC$3,BdV_2022!$E:$E),2)</f>
        <v>0</v>
      </c>
      <c r="BE24" s="202">
        <f>ROUND(BG24*BE$3,2)</f>
        <v>0</v>
      </c>
      <c r="BF24" s="202">
        <f>ROUND(BG24*BF$3,2)</f>
        <v>0</v>
      </c>
      <c r="BG24" s="208">
        <f>ROUND(+SUMIF(BdV_2022!$L:$L,$A24&amp;BG$3,BdV_2022!$E:$E),2)</f>
        <v>0</v>
      </c>
      <c r="BI24" s="202">
        <f>ROUND(BK24*BI$3,2)</f>
        <v>0</v>
      </c>
      <c r="BJ24" s="202">
        <f>ROUND(BK24*BJ$3,2)</f>
        <v>0</v>
      </c>
      <c r="BK24" s="208">
        <f>ROUND(+SUMIF(BdV_2022!$L:$L,$A24&amp;BK$3,BdV_2022!$E:$E),2)</f>
        <v>0</v>
      </c>
    </row>
    <row r="25" spans="1:63" s="5" customFormat="1" x14ac:dyDescent="0.2">
      <c r="A25" s="8" t="s">
        <v>122</v>
      </c>
      <c r="B25" s="30" t="s">
        <v>11</v>
      </c>
      <c r="C25" s="33" t="s">
        <v>49</v>
      </c>
      <c r="E25" s="87">
        <f>+SUM(E26:E27)</f>
        <v>0</v>
      </c>
      <c r="F25" s="87">
        <f>+SUM(F26:F27)</f>
        <v>0</v>
      </c>
      <c r="G25" s="129">
        <f>+SUM(G26:G27)</f>
        <v>0</v>
      </c>
      <c r="I25" s="87">
        <f>+SUM(I26:I27)</f>
        <v>0</v>
      </c>
      <c r="J25" s="87">
        <f>+SUM(J26:J27)</f>
        <v>0</v>
      </c>
      <c r="K25" s="129">
        <f>+SUM(K26:K27)</f>
        <v>0</v>
      </c>
      <c r="M25" s="87">
        <f>+SUM(M26:M27)</f>
        <v>0</v>
      </c>
      <c r="N25" s="87">
        <f>+SUM(N26:N27)</f>
        <v>0</v>
      </c>
      <c r="O25" s="129">
        <f>+SUM(O26:O27)</f>
        <v>0</v>
      </c>
      <c r="Q25" s="87">
        <f>+SUM(Q26:Q27)</f>
        <v>0</v>
      </c>
      <c r="R25" s="87">
        <f>+SUM(R26:R27)</f>
        <v>0</v>
      </c>
      <c r="S25" s="129">
        <f>+SUM(S26:S27)</f>
        <v>0</v>
      </c>
      <c r="U25" s="87">
        <f>+SUM(U26:U27)</f>
        <v>0</v>
      </c>
      <c r="V25" s="87">
        <f>+SUM(V26:V27)</f>
        <v>0</v>
      </c>
      <c r="W25" s="129">
        <f>+SUM(W26:W27)</f>
        <v>0</v>
      </c>
      <c r="Y25" s="87">
        <f>+SUM(Y26:Y27)</f>
        <v>0</v>
      </c>
      <c r="Z25" s="87">
        <f>+SUM(Z26:Z27)</f>
        <v>0</v>
      </c>
      <c r="AA25" s="129">
        <f>+SUM(AA26:AA27)</f>
        <v>0</v>
      </c>
      <c r="AC25" s="87">
        <f>+SUM(AC26:AC27)</f>
        <v>0</v>
      </c>
      <c r="AD25" s="87">
        <f>+SUM(AD26:AD27)</f>
        <v>0</v>
      </c>
      <c r="AE25" s="129">
        <f>+SUM(AE26:AE27)</f>
        <v>0</v>
      </c>
      <c r="AG25" s="87">
        <f>+SUM(AG26:AG27)</f>
        <v>0</v>
      </c>
      <c r="AH25" s="87">
        <f>+SUM(AH26:AH27)</f>
        <v>0</v>
      </c>
      <c r="AI25" s="129">
        <f>+SUM(AI26:AI27)</f>
        <v>0</v>
      </c>
      <c r="AK25" s="87">
        <f>+SUM(AK26:AK27)</f>
        <v>0</v>
      </c>
      <c r="AL25" s="87">
        <f>+SUM(AL26:AL27)</f>
        <v>0</v>
      </c>
      <c r="AM25" s="129">
        <f>+SUM(AM26:AM27)</f>
        <v>0</v>
      </c>
      <c r="AO25" s="87">
        <f>+SUM(AO26:AO27)</f>
        <v>0</v>
      </c>
      <c r="AP25" s="87">
        <f>+SUM(AP26:AP27)</f>
        <v>0</v>
      </c>
      <c r="AQ25" s="129">
        <f>+SUM(AQ26:AQ27)</f>
        <v>0</v>
      </c>
      <c r="AS25" s="87">
        <f>+SUM(AS26:AS27)</f>
        <v>0</v>
      </c>
      <c r="AT25" s="87">
        <f>+SUM(AT26:AT27)</f>
        <v>0</v>
      </c>
      <c r="AU25" s="129">
        <f>+SUM(AU26:AU27)</f>
        <v>0</v>
      </c>
      <c r="AW25" s="87">
        <f>+SUM(AW26:AW27)</f>
        <v>0</v>
      </c>
      <c r="AX25" s="87">
        <f>+SUM(AX26:AX27)</f>
        <v>0</v>
      </c>
      <c r="AY25" s="129">
        <f>+SUM(AY26:AY27)</f>
        <v>0</v>
      </c>
      <c r="BA25" s="87">
        <f>+SUM(BA26:BA27)</f>
        <v>0</v>
      </c>
      <c r="BB25" s="87">
        <f>+SUM(BB26:BB27)</f>
        <v>0</v>
      </c>
      <c r="BC25" s="129">
        <f>+SUM(BC26:BC27)</f>
        <v>0</v>
      </c>
      <c r="BE25" s="87">
        <f>+SUM(BE26:BE27)</f>
        <v>0</v>
      </c>
      <c r="BF25" s="87">
        <f>+SUM(BF26:BF27)</f>
        <v>0</v>
      </c>
      <c r="BG25" s="129">
        <f>+SUM(BG26:BG27)</f>
        <v>0</v>
      </c>
      <c r="BI25" s="87">
        <f>+SUM(BI26:BI27)</f>
        <v>0</v>
      </c>
      <c r="BJ25" s="87">
        <f>+SUM(BJ26:BJ27)</f>
        <v>0</v>
      </c>
      <c r="BK25" s="129">
        <f>+SUM(BK26:BK27)</f>
        <v>0</v>
      </c>
    </row>
    <row r="26" spans="1:63" s="5" customFormat="1" x14ac:dyDescent="0.2">
      <c r="A26" s="69" t="s">
        <v>274</v>
      </c>
      <c r="B26" s="30"/>
      <c r="C26" s="68" t="s">
        <v>328</v>
      </c>
      <c r="E26" s="202">
        <f>ROUND(G26*E$3,2)</f>
        <v>0</v>
      </c>
      <c r="F26" s="202">
        <f>ROUND(G26*F$3,2)</f>
        <v>0</v>
      </c>
      <c r="G26" s="208">
        <f>ROUND(+SUMIF(BdV_2022!$L:$L,$A26&amp;G$3,BdV_2022!$E:$E),2)</f>
        <v>0</v>
      </c>
      <c r="I26" s="202">
        <f>ROUND(K26*I$3,2)</f>
        <v>0</v>
      </c>
      <c r="J26" s="202">
        <f>ROUND(K26*J$3,2)</f>
        <v>0</v>
      </c>
      <c r="K26" s="208">
        <f>ROUND(+SUMIF(BdV_2022!$L:$L,$A26&amp;K$3,BdV_2022!$E:$E),2)</f>
        <v>0</v>
      </c>
      <c r="M26" s="202">
        <f>ROUND(O26*M$3,2)</f>
        <v>0</v>
      </c>
      <c r="N26" s="202">
        <f>ROUND(O26*N$3,2)</f>
        <v>0</v>
      </c>
      <c r="O26" s="208">
        <f>ROUND(+SUMIF(BdV_2022!$L:$L,$A26&amp;O$3,BdV_2022!$E:$E),2)</f>
        <v>0</v>
      </c>
      <c r="Q26" s="202">
        <f>ROUND(S26*Q$3,2)</f>
        <v>0</v>
      </c>
      <c r="R26" s="202">
        <f>ROUND(S26*R$3,2)</f>
        <v>0</v>
      </c>
      <c r="S26" s="208">
        <f>ROUND(+SUMIF(BdV_2022!$L:$L,$A26&amp;S$3,BdV_2022!$E:$E),2)</f>
        <v>0</v>
      </c>
      <c r="U26" s="202">
        <f>ROUND(W26*U$3,2)</f>
        <v>0</v>
      </c>
      <c r="V26" s="202">
        <f>ROUND(W26*V$3,2)</f>
        <v>0</v>
      </c>
      <c r="W26" s="208">
        <f>ROUND(+SUMIF(BdV_2022!$L:$L,$A26&amp;W$3,BdV_2022!$E:$E),2)</f>
        <v>0</v>
      </c>
      <c r="Y26" s="202">
        <f>ROUND(AA26*Y$3,2)</f>
        <v>0</v>
      </c>
      <c r="Z26" s="202">
        <f>ROUND(AA26*Z$3,2)</f>
        <v>0</v>
      </c>
      <c r="AA26" s="208">
        <f>ROUND(+SUMIF(BdV_2022!$L:$L,$A26&amp;AA$3,BdV_2022!$E:$E),2)</f>
        <v>0</v>
      </c>
      <c r="AC26" s="202">
        <f>ROUND(AE26*AC$3,2)</f>
        <v>0</v>
      </c>
      <c r="AD26" s="202">
        <f>ROUND(AE26*AD$3,2)</f>
        <v>0</v>
      </c>
      <c r="AE26" s="208">
        <f>ROUND(+SUMIF(BdV_2022!$L:$L,$A26&amp;AE$3,BdV_2022!$E:$E),2)</f>
        <v>0</v>
      </c>
      <c r="AG26" s="202">
        <f>ROUND(AI26*AG$3,2)</f>
        <v>0</v>
      </c>
      <c r="AH26" s="202">
        <f>ROUND(AI26*AH$3,2)</f>
        <v>0</v>
      </c>
      <c r="AI26" s="208">
        <f>ROUND(+SUMIF(BdV_2022!$L:$L,$A26&amp;AI$3,BdV_2022!$E:$E),2)</f>
        <v>0</v>
      </c>
      <c r="AK26" s="202">
        <f>ROUND(AM26*AK$3,2)</f>
        <v>0</v>
      </c>
      <c r="AL26" s="202">
        <f>ROUND(AM26*AL$3,2)</f>
        <v>0</v>
      </c>
      <c r="AM26" s="208">
        <f>ROUND(+SUMIF(BdV_2022!$L:$L,$A26&amp;AM$3,BdV_2022!$E:$E),2)</f>
        <v>0</v>
      </c>
      <c r="AO26" s="202">
        <f>ROUND(AQ26*AO$3,2)</f>
        <v>0</v>
      </c>
      <c r="AP26" s="202">
        <f>ROUND(AQ26*AP$3,2)</f>
        <v>0</v>
      </c>
      <c r="AQ26" s="208">
        <f>ROUND(+SUMIF(BdV_2022!$L:$L,$A26&amp;AQ$3,BdV_2022!$E:$E),2)</f>
        <v>0</v>
      </c>
      <c r="AS26" s="202">
        <f>ROUND(AU26*AS$3,2)</f>
        <v>0</v>
      </c>
      <c r="AT26" s="202">
        <f>ROUND(AU26*AT$3,2)</f>
        <v>0</v>
      </c>
      <c r="AU26" s="208">
        <f>ROUND(+SUMIF(BdV_2022!$L:$L,$A26&amp;AU$3,BdV_2022!$E:$E),2)</f>
        <v>0</v>
      </c>
      <c r="AW26" s="202">
        <f>ROUND(AY26*AW$3,2)</f>
        <v>0</v>
      </c>
      <c r="AX26" s="202">
        <f>ROUND(AY26*AX$3,2)</f>
        <v>0</v>
      </c>
      <c r="AY26" s="208">
        <f>ROUND(+SUMIF(BdV_2022!$L:$L,$A26&amp;AY$3,BdV_2022!$E:$E),2)</f>
        <v>0</v>
      </c>
      <c r="BA26" s="202">
        <f>ROUND(BC26*BA$3,2)</f>
        <v>0</v>
      </c>
      <c r="BB26" s="202">
        <f>ROUND(BC26*BB$3,2)</f>
        <v>0</v>
      </c>
      <c r="BC26" s="208">
        <f>ROUND(+SUMIF(BdV_2022!$L:$L,$A26&amp;BC$3,BdV_2022!$E:$E),2)</f>
        <v>0</v>
      </c>
      <c r="BE26" s="202">
        <f>ROUND(BG26*BE$3,2)</f>
        <v>0</v>
      </c>
      <c r="BF26" s="202">
        <f>ROUND(BG26*BF$3,2)</f>
        <v>0</v>
      </c>
      <c r="BG26" s="208">
        <f>ROUND(+SUMIF(BdV_2022!$L:$L,$A26&amp;BG$3,BdV_2022!$E:$E),2)</f>
        <v>0</v>
      </c>
      <c r="BI26" s="202">
        <f>ROUND(BK26*BI$3,2)</f>
        <v>0</v>
      </c>
      <c r="BJ26" s="202">
        <f>ROUND(BK26*BJ$3,2)</f>
        <v>0</v>
      </c>
      <c r="BK26" s="208">
        <f>ROUND(+SUMIF(BdV_2022!$L:$L,$A26&amp;BK$3,BdV_2022!$E:$E),2)</f>
        <v>0</v>
      </c>
    </row>
    <row r="27" spans="1:63" s="5" customFormat="1" x14ac:dyDescent="0.2">
      <c r="A27" s="69" t="s">
        <v>275</v>
      </c>
      <c r="B27" s="30"/>
      <c r="C27" s="68" t="s">
        <v>276</v>
      </c>
      <c r="E27" s="202">
        <f>ROUND(G27*E$3,2)</f>
        <v>0</v>
      </c>
      <c r="F27" s="202">
        <f>ROUND(G27*F$3,2)</f>
        <v>0</v>
      </c>
      <c r="G27" s="208">
        <f>ROUND(+SUMIF(BdV_2022!$L:$L,$A27&amp;G$3,BdV_2022!$E:$E),2)</f>
        <v>0</v>
      </c>
      <c r="I27" s="202">
        <f>ROUND(K27*I$3,2)</f>
        <v>0</v>
      </c>
      <c r="J27" s="202">
        <f>ROUND(K27*J$3,2)</f>
        <v>0</v>
      </c>
      <c r="K27" s="208">
        <f>ROUND(+SUMIF(BdV_2022!$L:$L,$A27&amp;K$3,BdV_2022!$E:$E),2)</f>
        <v>0</v>
      </c>
      <c r="M27" s="202">
        <f>ROUND(O27*M$3,2)</f>
        <v>0</v>
      </c>
      <c r="N27" s="202">
        <f>ROUND(O27*N$3,2)</f>
        <v>0</v>
      </c>
      <c r="O27" s="208">
        <f>ROUND(+SUMIF(BdV_2022!$L:$L,$A27&amp;O$3,BdV_2022!$E:$E),2)</f>
        <v>0</v>
      </c>
      <c r="Q27" s="202">
        <f>ROUND(S27*Q$3,2)</f>
        <v>0</v>
      </c>
      <c r="R27" s="202">
        <f>ROUND(S27*R$3,2)</f>
        <v>0</v>
      </c>
      <c r="S27" s="208">
        <f>ROUND(+SUMIF(BdV_2022!$L:$L,$A27&amp;S$3,BdV_2022!$E:$E),2)</f>
        <v>0</v>
      </c>
      <c r="U27" s="202">
        <f>ROUND(W27*U$3,2)</f>
        <v>0</v>
      </c>
      <c r="V27" s="202">
        <f>ROUND(W27*V$3,2)</f>
        <v>0</v>
      </c>
      <c r="W27" s="208">
        <f>ROUND(+SUMIF(BdV_2022!$L:$L,$A27&amp;W$3,BdV_2022!$E:$E),2)</f>
        <v>0</v>
      </c>
      <c r="Y27" s="202">
        <f>ROUND(AA27*Y$3,2)</f>
        <v>0</v>
      </c>
      <c r="Z27" s="202">
        <f>ROUND(AA27*Z$3,2)</f>
        <v>0</v>
      </c>
      <c r="AA27" s="208">
        <f>ROUND(+SUMIF(BdV_2022!$L:$L,$A27&amp;AA$3,BdV_2022!$E:$E),2)</f>
        <v>0</v>
      </c>
      <c r="AC27" s="202">
        <f>ROUND(AE27*AC$3,2)</f>
        <v>0</v>
      </c>
      <c r="AD27" s="202">
        <f>ROUND(AE27*AD$3,2)</f>
        <v>0</v>
      </c>
      <c r="AE27" s="208">
        <f>ROUND(+SUMIF(BdV_2022!$L:$L,$A27&amp;AE$3,BdV_2022!$E:$E),2)</f>
        <v>0</v>
      </c>
      <c r="AG27" s="202">
        <f>ROUND(AI27*AG$3,2)</f>
        <v>0</v>
      </c>
      <c r="AH27" s="202">
        <f>ROUND(AI27*AH$3,2)</f>
        <v>0</v>
      </c>
      <c r="AI27" s="208">
        <f>ROUND(+SUMIF(BdV_2022!$L:$L,$A27&amp;AI$3,BdV_2022!$E:$E),2)</f>
        <v>0</v>
      </c>
      <c r="AK27" s="202">
        <f>ROUND(AM27*AK$3,2)</f>
        <v>0</v>
      </c>
      <c r="AL27" s="202">
        <f>ROUND(AM27*AL$3,2)</f>
        <v>0</v>
      </c>
      <c r="AM27" s="208">
        <f>ROUND(+SUMIF(BdV_2022!$L:$L,$A27&amp;AM$3,BdV_2022!$E:$E),2)</f>
        <v>0</v>
      </c>
      <c r="AO27" s="202">
        <f>ROUND(AQ27*AO$3,2)</f>
        <v>0</v>
      </c>
      <c r="AP27" s="202">
        <f>ROUND(AQ27*AP$3,2)</f>
        <v>0</v>
      </c>
      <c r="AQ27" s="208">
        <f>ROUND(+SUMIF(BdV_2022!$L:$L,$A27&amp;AQ$3,BdV_2022!$E:$E),2)</f>
        <v>0</v>
      </c>
      <c r="AS27" s="202">
        <f>ROUND(AU27*AS$3,2)</f>
        <v>0</v>
      </c>
      <c r="AT27" s="202">
        <f>ROUND(AU27*AT$3,2)</f>
        <v>0</v>
      </c>
      <c r="AU27" s="208">
        <f>ROUND(+SUMIF(BdV_2022!$L:$L,$A27&amp;AU$3,BdV_2022!$E:$E),2)</f>
        <v>0</v>
      </c>
      <c r="AW27" s="202">
        <f>ROUND(AY27*AW$3,2)</f>
        <v>0</v>
      </c>
      <c r="AX27" s="202">
        <f>ROUND(AY27*AX$3,2)</f>
        <v>0</v>
      </c>
      <c r="AY27" s="208">
        <f>ROUND(+SUMIF(BdV_2022!$L:$L,$A27&amp;AY$3,BdV_2022!$E:$E),2)</f>
        <v>0</v>
      </c>
      <c r="BA27" s="202">
        <f>ROUND(BC27*BA$3,2)</f>
        <v>0</v>
      </c>
      <c r="BB27" s="202">
        <f>ROUND(BC27*BB$3,2)</f>
        <v>0</v>
      </c>
      <c r="BC27" s="208">
        <f>ROUND(+SUMIF(BdV_2022!$L:$L,$A27&amp;BC$3,BdV_2022!$E:$E),2)</f>
        <v>0</v>
      </c>
      <c r="BE27" s="202">
        <f>ROUND(BG27*BE$3,2)</f>
        <v>0</v>
      </c>
      <c r="BF27" s="202">
        <f>ROUND(BG27*BF$3,2)</f>
        <v>0</v>
      </c>
      <c r="BG27" s="208">
        <f>ROUND(+SUMIF(BdV_2022!$L:$L,$A27&amp;BG$3,BdV_2022!$E:$E),2)</f>
        <v>0</v>
      </c>
      <c r="BI27" s="202">
        <f>ROUND(BK27*BI$3,2)</f>
        <v>0</v>
      </c>
      <c r="BJ27" s="202">
        <f>ROUND(BK27*BJ$3,2)</f>
        <v>0</v>
      </c>
      <c r="BK27" s="208">
        <f>ROUND(+SUMIF(BdV_2022!$L:$L,$A27&amp;BK$3,BdV_2022!$E:$E),2)</f>
        <v>0</v>
      </c>
    </row>
    <row r="28" spans="1:63" s="5" customFormat="1" x14ac:dyDescent="0.2">
      <c r="A28" s="8" t="s">
        <v>123</v>
      </c>
      <c r="B28" s="30" t="s">
        <v>12</v>
      </c>
      <c r="C28" s="33" t="s">
        <v>44</v>
      </c>
      <c r="E28" s="202">
        <f>ROUND(G28*E$3,2)</f>
        <v>0</v>
      </c>
      <c r="F28" s="202">
        <f>ROUND(G28*F$3,2)</f>
        <v>0</v>
      </c>
      <c r="G28" s="208">
        <f>ROUND(+SUMIF(BdV_2022!$L:$L,$A28&amp;G$3,BdV_2022!$E:$E),2)</f>
        <v>0</v>
      </c>
      <c r="I28" s="202">
        <f>ROUND(K28*I$3,2)</f>
        <v>0</v>
      </c>
      <c r="J28" s="202">
        <f>ROUND(K28*J$3,2)</f>
        <v>0</v>
      </c>
      <c r="K28" s="208">
        <f>ROUND(+SUMIF(BdV_2022!$L:$L,$A28&amp;K$3,BdV_2022!$E:$E),2)</f>
        <v>0</v>
      </c>
      <c r="M28" s="202">
        <f>ROUND(O28*M$3,2)</f>
        <v>0</v>
      </c>
      <c r="N28" s="202">
        <f>ROUND(O28*N$3,2)</f>
        <v>0</v>
      </c>
      <c r="O28" s="208">
        <f>ROUND(+SUMIF(BdV_2022!$L:$L,$A28&amp;O$3,BdV_2022!$E:$E),2)</f>
        <v>0</v>
      </c>
      <c r="Q28" s="202">
        <f>ROUND(S28*Q$3,2)</f>
        <v>0</v>
      </c>
      <c r="R28" s="202">
        <f>ROUND(S28*R$3,2)</f>
        <v>0</v>
      </c>
      <c r="S28" s="208">
        <f>ROUND(+SUMIF(BdV_2022!$L:$L,$A28&amp;S$3,BdV_2022!$E:$E),2)</f>
        <v>0</v>
      </c>
      <c r="U28" s="202">
        <f>ROUND(W28*U$3,2)</f>
        <v>0</v>
      </c>
      <c r="V28" s="202">
        <f>ROUND(W28*V$3,2)</f>
        <v>0</v>
      </c>
      <c r="W28" s="208">
        <f>ROUND(+SUMIF(BdV_2022!$L:$L,$A28&amp;W$3,BdV_2022!$E:$E),2)</f>
        <v>0</v>
      </c>
      <c r="Y28" s="202">
        <f>ROUND(AA28*Y$3,2)</f>
        <v>0</v>
      </c>
      <c r="Z28" s="202">
        <f>ROUND(AA28*Z$3,2)</f>
        <v>0</v>
      </c>
      <c r="AA28" s="208">
        <f>ROUND(+SUMIF(BdV_2022!$L:$L,$A28&amp;AA$3,BdV_2022!$E:$E),2)</f>
        <v>0</v>
      </c>
      <c r="AC28" s="202">
        <f>ROUND(AE28*AC$3,2)</f>
        <v>0</v>
      </c>
      <c r="AD28" s="202">
        <f>ROUND(AE28*AD$3,2)</f>
        <v>0</v>
      </c>
      <c r="AE28" s="208">
        <f>ROUND(+SUMIF(BdV_2022!$L:$L,$A28&amp;AE$3,BdV_2022!$E:$E),2)</f>
        <v>0</v>
      </c>
      <c r="AG28" s="202">
        <f>ROUND(AI28*AG$3,2)</f>
        <v>0</v>
      </c>
      <c r="AH28" s="202">
        <f>ROUND(AI28*AH$3,2)</f>
        <v>0</v>
      </c>
      <c r="AI28" s="208">
        <f>ROUND(+SUMIF(BdV_2022!$L:$L,$A28&amp;AI$3,BdV_2022!$E:$E),2)</f>
        <v>0</v>
      </c>
      <c r="AK28" s="202">
        <f>ROUND(AM28*AK$3,2)</f>
        <v>0</v>
      </c>
      <c r="AL28" s="202">
        <f>ROUND(AM28*AL$3,2)</f>
        <v>0</v>
      </c>
      <c r="AM28" s="208">
        <f>ROUND(+SUMIF(BdV_2022!$L:$L,$A28&amp;AM$3,BdV_2022!$E:$E),2)</f>
        <v>0</v>
      </c>
      <c r="AO28" s="202">
        <f>ROUND(AQ28*AO$3,2)</f>
        <v>0</v>
      </c>
      <c r="AP28" s="202">
        <f>ROUND(AQ28*AP$3,2)</f>
        <v>0</v>
      </c>
      <c r="AQ28" s="208">
        <f>ROUND(+SUMIF(BdV_2022!$L:$L,$A28&amp;AQ$3,BdV_2022!$E:$E),2)</f>
        <v>0</v>
      </c>
      <c r="AS28" s="202">
        <f>ROUND(AU28*AS$3,2)</f>
        <v>0</v>
      </c>
      <c r="AT28" s="202">
        <f>ROUND(AU28*AT$3,2)</f>
        <v>0</v>
      </c>
      <c r="AU28" s="208">
        <f>ROUND(+SUMIF(BdV_2022!$L:$L,$A28&amp;AU$3,BdV_2022!$E:$E),2)</f>
        <v>0</v>
      </c>
      <c r="AW28" s="202">
        <f>ROUND(AY28*AW$3,2)</f>
        <v>0</v>
      </c>
      <c r="AX28" s="202">
        <f>ROUND(AY28*AX$3,2)</f>
        <v>0</v>
      </c>
      <c r="AY28" s="208">
        <f>ROUND(+SUMIF(BdV_2022!$L:$L,$A28&amp;AY$3,BdV_2022!$E:$E),2)</f>
        <v>0</v>
      </c>
      <c r="BA28" s="202">
        <f>ROUND(BC28*BA$3,2)</f>
        <v>0</v>
      </c>
      <c r="BB28" s="202">
        <f>ROUND(BC28*BB$3,2)</f>
        <v>0</v>
      </c>
      <c r="BC28" s="208">
        <f>ROUND(+SUMIF(BdV_2022!$L:$L,$A28&amp;BC$3,BdV_2022!$E:$E),2)</f>
        <v>0</v>
      </c>
      <c r="BE28" s="202">
        <f>ROUND(BG28*BE$3,2)</f>
        <v>0</v>
      </c>
      <c r="BF28" s="202">
        <f>ROUND(BG28*BF$3,2)</f>
        <v>0</v>
      </c>
      <c r="BG28" s="208">
        <f>ROUND(+SUMIF(BdV_2022!$L:$L,$A28&amp;BG$3,BdV_2022!$E:$E),2)</f>
        <v>0</v>
      </c>
      <c r="BI28" s="202">
        <f>ROUND(BK28*BI$3,2)</f>
        <v>0</v>
      </c>
      <c r="BJ28" s="202">
        <f>ROUND(BK28*BJ$3,2)</f>
        <v>0</v>
      </c>
      <c r="BK28" s="208">
        <f>ROUND(+SUMIF(BdV_2022!$L:$L,$A28&amp;BK$3,BdV_2022!$E:$E),2)</f>
        <v>0</v>
      </c>
    </row>
    <row r="29" spans="1:63" ht="31.5" x14ac:dyDescent="0.2">
      <c r="A29" s="8" t="s">
        <v>124</v>
      </c>
      <c r="B29" s="29" t="s">
        <v>16</v>
      </c>
      <c r="C29" s="33" t="s">
        <v>89</v>
      </c>
      <c r="E29" s="83">
        <f>+E30+E36+E42+E43</f>
        <v>0</v>
      </c>
      <c r="F29" s="83">
        <f>+F30+F36+F42+F43</f>
        <v>0</v>
      </c>
      <c r="G29" s="86">
        <f>+G30+G36+G42+G43</f>
        <v>0</v>
      </c>
      <c r="I29" s="83">
        <f>+I30+I36+I42+I43</f>
        <v>0</v>
      </c>
      <c r="J29" s="83">
        <f>+J30+J36+J42+J43</f>
        <v>0</v>
      </c>
      <c r="K29" s="86">
        <f>+K30+K36+K42+K43</f>
        <v>0</v>
      </c>
      <c r="M29" s="83">
        <f>+M30+M36+M42+M43</f>
        <v>0</v>
      </c>
      <c r="N29" s="83">
        <f>+N30+N36+N42+N43</f>
        <v>0</v>
      </c>
      <c r="O29" s="86">
        <f>+O30+O36+O42+O43</f>
        <v>0</v>
      </c>
      <c r="Q29" s="83">
        <f>+Q30+Q36+Q42+Q43</f>
        <v>0</v>
      </c>
      <c r="R29" s="83">
        <f>+R30+R36+R42+R43</f>
        <v>0</v>
      </c>
      <c r="S29" s="86">
        <f>+S30+S36+S42+S43</f>
        <v>0</v>
      </c>
      <c r="U29" s="83">
        <f>+U30+U36+U42+U43</f>
        <v>0</v>
      </c>
      <c r="V29" s="83">
        <f>+V30+V36+V42+V43</f>
        <v>0</v>
      </c>
      <c r="W29" s="86">
        <f>+W30+W36+W42+W43</f>
        <v>0</v>
      </c>
      <c r="Y29" s="83">
        <f>+Y30+Y36+Y42+Y43</f>
        <v>0</v>
      </c>
      <c r="Z29" s="83">
        <f>+Z30+Z36+Z42+Z43</f>
        <v>0</v>
      </c>
      <c r="AA29" s="86">
        <f>+AA30+AA36+AA42+AA43</f>
        <v>0</v>
      </c>
      <c r="AC29" s="83">
        <f>+AC30+AC36+AC42+AC43</f>
        <v>0</v>
      </c>
      <c r="AD29" s="83">
        <f>+AD30+AD36+AD42+AD43</f>
        <v>0</v>
      </c>
      <c r="AE29" s="86">
        <f>+AE30+AE36+AE42+AE43</f>
        <v>0</v>
      </c>
      <c r="AG29" s="83">
        <f>+AG30+AG36+AG42+AG43</f>
        <v>0</v>
      </c>
      <c r="AH29" s="83">
        <f>+AH30+AH36+AH42+AH43</f>
        <v>0</v>
      </c>
      <c r="AI29" s="86">
        <f>+AI30+AI36+AI42+AI43</f>
        <v>0</v>
      </c>
      <c r="AK29" s="83">
        <f>+AK30+AK36+AK42+AK43</f>
        <v>0</v>
      </c>
      <c r="AL29" s="83">
        <f>+AL30+AL36+AL42+AL43</f>
        <v>0</v>
      </c>
      <c r="AM29" s="86">
        <f>+AM30+AM36+AM42+AM43</f>
        <v>0</v>
      </c>
      <c r="AO29" s="83">
        <f>+AO30+AO36+AO42+AO43</f>
        <v>0</v>
      </c>
      <c r="AP29" s="83">
        <f>+AP30+AP36+AP42+AP43</f>
        <v>0</v>
      </c>
      <c r="AQ29" s="86">
        <f>+AQ30+AQ36+AQ42+AQ43</f>
        <v>0</v>
      </c>
      <c r="AS29" s="83">
        <f>+AS30+AS36+AS42+AS43</f>
        <v>0</v>
      </c>
      <c r="AT29" s="83">
        <f>+AT30+AT36+AT42+AT43</f>
        <v>0</v>
      </c>
      <c r="AU29" s="86">
        <f>+AU30+AU36+AU42+AU43</f>
        <v>0</v>
      </c>
      <c r="AW29" s="83">
        <f>+AW30+AW36+AW42+AW43</f>
        <v>0</v>
      </c>
      <c r="AX29" s="83">
        <f>+AX30+AX36+AX42+AX43</f>
        <v>0</v>
      </c>
      <c r="AY29" s="86">
        <f>+AY30+AY36+AY42+AY43</f>
        <v>0</v>
      </c>
      <c r="BA29" s="83">
        <f>+BA30+BA36+BA42+BA43</f>
        <v>0</v>
      </c>
      <c r="BB29" s="83">
        <f>+BB30+BB36+BB42+BB43</f>
        <v>0</v>
      </c>
      <c r="BC29" s="86">
        <f>+BC30+BC36+BC42+BC43</f>
        <v>0</v>
      </c>
      <c r="BE29" s="83">
        <f>+BE30+BE36+BE42+BE43</f>
        <v>0</v>
      </c>
      <c r="BF29" s="83">
        <f>+BF30+BF36+BF42+BF43</f>
        <v>0</v>
      </c>
      <c r="BG29" s="86">
        <f>+BG30+BG36+BG42+BG43</f>
        <v>0</v>
      </c>
      <c r="BI29" s="83">
        <f>+BI30+BI36+BI42+BI43</f>
        <v>0</v>
      </c>
      <c r="BJ29" s="83">
        <f>+BJ30+BJ36+BJ42+BJ43</f>
        <v>0</v>
      </c>
      <c r="BK29" s="86">
        <f>+BK30+BK36+BK42+BK43</f>
        <v>0</v>
      </c>
    </row>
    <row r="30" spans="1:63" x14ac:dyDescent="0.2">
      <c r="A30" s="8" t="s">
        <v>125</v>
      </c>
      <c r="B30" s="30" t="s">
        <v>8</v>
      </c>
      <c r="C30" s="33" t="s">
        <v>50</v>
      </c>
      <c r="E30" s="83">
        <f>+SUM(E31:E35)</f>
        <v>0</v>
      </c>
      <c r="F30" s="83">
        <f>+SUM(F31:F35)</f>
        <v>0</v>
      </c>
      <c r="G30" s="86">
        <f>+SUM(G31:G35)</f>
        <v>0</v>
      </c>
      <c r="I30" s="83">
        <f>+SUM(I31:I35)</f>
        <v>0</v>
      </c>
      <c r="J30" s="83">
        <f>+SUM(J31:J35)</f>
        <v>0</v>
      </c>
      <c r="K30" s="86">
        <f>+SUM(K31:K35)</f>
        <v>0</v>
      </c>
      <c r="M30" s="83">
        <f>+SUM(M31:M35)</f>
        <v>0</v>
      </c>
      <c r="N30" s="83">
        <f>+SUM(N31:N35)</f>
        <v>0</v>
      </c>
      <c r="O30" s="86">
        <f>+SUM(O31:O35)</f>
        <v>0</v>
      </c>
      <c r="Q30" s="83">
        <f>+SUM(Q31:Q35)</f>
        <v>0</v>
      </c>
      <c r="R30" s="83">
        <f>+SUM(R31:R35)</f>
        <v>0</v>
      </c>
      <c r="S30" s="86">
        <f>+SUM(S31:S35)</f>
        <v>0</v>
      </c>
      <c r="U30" s="83">
        <f>+SUM(U31:U35)</f>
        <v>0</v>
      </c>
      <c r="V30" s="83">
        <f>+SUM(V31:V35)</f>
        <v>0</v>
      </c>
      <c r="W30" s="86">
        <f>+SUM(W31:W35)</f>
        <v>0</v>
      </c>
      <c r="Y30" s="83">
        <f>+SUM(Y31:Y35)</f>
        <v>0</v>
      </c>
      <c r="Z30" s="83">
        <f>+SUM(Z31:Z35)</f>
        <v>0</v>
      </c>
      <c r="AA30" s="86">
        <f>+SUM(AA31:AA35)</f>
        <v>0</v>
      </c>
      <c r="AC30" s="83">
        <f>+SUM(AC31:AC35)</f>
        <v>0</v>
      </c>
      <c r="AD30" s="83">
        <f>+SUM(AD31:AD35)</f>
        <v>0</v>
      </c>
      <c r="AE30" s="86">
        <f>+SUM(AE31:AE35)</f>
        <v>0</v>
      </c>
      <c r="AG30" s="83">
        <f>+SUM(AG31:AG35)</f>
        <v>0</v>
      </c>
      <c r="AH30" s="83">
        <f>+SUM(AH31:AH35)</f>
        <v>0</v>
      </c>
      <c r="AI30" s="86">
        <f>+SUM(AI31:AI35)</f>
        <v>0</v>
      </c>
      <c r="AK30" s="83">
        <f>+SUM(AK31:AK35)</f>
        <v>0</v>
      </c>
      <c r="AL30" s="83">
        <f>+SUM(AL31:AL35)</f>
        <v>0</v>
      </c>
      <c r="AM30" s="86">
        <f>+SUM(AM31:AM35)</f>
        <v>0</v>
      </c>
      <c r="AO30" s="83">
        <f>+SUM(AO31:AO35)</f>
        <v>0</v>
      </c>
      <c r="AP30" s="83">
        <f>+SUM(AP31:AP35)</f>
        <v>0</v>
      </c>
      <c r="AQ30" s="86">
        <f>+SUM(AQ31:AQ35)</f>
        <v>0</v>
      </c>
      <c r="AS30" s="83">
        <f>+SUM(AS31:AS35)</f>
        <v>0</v>
      </c>
      <c r="AT30" s="83">
        <f>+SUM(AT31:AT35)</f>
        <v>0</v>
      </c>
      <c r="AU30" s="86">
        <f>+SUM(AU31:AU35)</f>
        <v>0</v>
      </c>
      <c r="AW30" s="83">
        <f>+SUM(AW31:AW35)</f>
        <v>0</v>
      </c>
      <c r="AX30" s="83">
        <f>+SUM(AX31:AX35)</f>
        <v>0</v>
      </c>
      <c r="AY30" s="86">
        <f>+SUM(AY31:AY35)</f>
        <v>0</v>
      </c>
      <c r="BA30" s="83">
        <f>+SUM(BA31:BA35)</f>
        <v>0</v>
      </c>
      <c r="BB30" s="83">
        <f>+SUM(BB31:BB35)</f>
        <v>0</v>
      </c>
      <c r="BC30" s="86">
        <f>+SUM(BC31:BC35)</f>
        <v>0</v>
      </c>
      <c r="BE30" s="83">
        <f>+SUM(BE31:BE35)</f>
        <v>0</v>
      </c>
      <c r="BF30" s="83">
        <f>+SUM(BF31:BF35)</f>
        <v>0</v>
      </c>
      <c r="BG30" s="86">
        <f>+SUM(BG31:BG35)</f>
        <v>0</v>
      </c>
      <c r="BI30" s="83">
        <f>+SUM(BI31:BI35)</f>
        <v>0</v>
      </c>
      <c r="BJ30" s="83">
        <f>+SUM(BJ31:BJ35)</f>
        <v>0</v>
      </c>
      <c r="BK30" s="86">
        <f>+SUM(BK31:BK35)</f>
        <v>0</v>
      </c>
    </row>
    <row r="31" spans="1:63" x14ac:dyDescent="0.2">
      <c r="A31" s="8" t="s">
        <v>126</v>
      </c>
      <c r="B31" s="10" t="s">
        <v>17</v>
      </c>
      <c r="C31" s="34" t="s">
        <v>237</v>
      </c>
      <c r="E31" s="91"/>
      <c r="F31" s="91"/>
      <c r="G31" s="90"/>
      <c r="I31" s="91"/>
      <c r="J31" s="91"/>
      <c r="K31" s="90"/>
      <c r="M31" s="91"/>
      <c r="N31" s="91"/>
      <c r="O31" s="90"/>
      <c r="Q31" s="91"/>
      <c r="R31" s="91"/>
      <c r="S31" s="90"/>
      <c r="U31" s="91"/>
      <c r="V31" s="91"/>
      <c r="W31" s="90"/>
      <c r="Y31" s="91"/>
      <c r="Z31" s="91"/>
      <c r="AA31" s="90"/>
      <c r="AC31" s="91"/>
      <c r="AD31" s="91"/>
      <c r="AE31" s="90"/>
      <c r="AG31" s="91"/>
      <c r="AH31" s="91"/>
      <c r="AI31" s="90"/>
      <c r="AK31" s="91"/>
      <c r="AL31" s="91"/>
      <c r="AM31" s="90"/>
      <c r="AO31" s="91"/>
      <c r="AP31" s="91"/>
      <c r="AQ31" s="90"/>
      <c r="AS31" s="91"/>
      <c r="AT31" s="91"/>
      <c r="AU31" s="90"/>
      <c r="AW31" s="91"/>
      <c r="AX31" s="91"/>
      <c r="AY31" s="90"/>
      <c r="BA31" s="91"/>
      <c r="BB31" s="91"/>
      <c r="BC31" s="90"/>
      <c r="BE31" s="91"/>
      <c r="BF31" s="91"/>
      <c r="BG31" s="90"/>
      <c r="BI31" s="91"/>
      <c r="BJ31" s="91"/>
      <c r="BK31" s="90"/>
    </row>
    <row r="32" spans="1:63" x14ac:dyDescent="0.2">
      <c r="A32" s="8" t="s">
        <v>127</v>
      </c>
      <c r="B32" s="10" t="s">
        <v>18</v>
      </c>
      <c r="C32" s="34" t="s">
        <v>238</v>
      </c>
      <c r="E32" s="91"/>
      <c r="F32" s="91"/>
      <c r="G32" s="90"/>
      <c r="I32" s="91"/>
      <c r="J32" s="91"/>
      <c r="K32" s="90"/>
      <c r="M32" s="91"/>
      <c r="N32" s="91"/>
      <c r="O32" s="90"/>
      <c r="Q32" s="91"/>
      <c r="R32" s="91"/>
      <c r="S32" s="90"/>
      <c r="U32" s="91"/>
      <c r="V32" s="91"/>
      <c r="W32" s="90"/>
      <c r="Y32" s="91"/>
      <c r="Z32" s="91"/>
      <c r="AA32" s="90"/>
      <c r="AC32" s="91"/>
      <c r="AD32" s="91"/>
      <c r="AE32" s="90"/>
      <c r="AG32" s="91"/>
      <c r="AH32" s="91"/>
      <c r="AI32" s="90"/>
      <c r="AK32" s="91"/>
      <c r="AL32" s="91"/>
      <c r="AM32" s="90"/>
      <c r="AO32" s="91"/>
      <c r="AP32" s="91"/>
      <c r="AQ32" s="90"/>
      <c r="AS32" s="91"/>
      <c r="AT32" s="91"/>
      <c r="AU32" s="90"/>
      <c r="AW32" s="91"/>
      <c r="AX32" s="91"/>
      <c r="AY32" s="90"/>
      <c r="BA32" s="91"/>
      <c r="BB32" s="91"/>
      <c r="BC32" s="90"/>
      <c r="BE32" s="91"/>
      <c r="BF32" s="91"/>
      <c r="BG32" s="90"/>
      <c r="BI32" s="91"/>
      <c r="BJ32" s="91"/>
      <c r="BK32" s="90"/>
    </row>
    <row r="33" spans="1:63" x14ac:dyDescent="0.2">
      <c r="A33" s="8" t="s">
        <v>128</v>
      </c>
      <c r="B33" s="10" t="s">
        <v>19</v>
      </c>
      <c r="C33" s="34" t="s">
        <v>239</v>
      </c>
      <c r="E33" s="91"/>
      <c r="F33" s="91"/>
      <c r="G33" s="90"/>
      <c r="I33" s="91"/>
      <c r="J33" s="91"/>
      <c r="K33" s="90"/>
      <c r="M33" s="91"/>
      <c r="N33" s="91"/>
      <c r="O33" s="90"/>
      <c r="Q33" s="91"/>
      <c r="R33" s="91"/>
      <c r="S33" s="90"/>
      <c r="U33" s="91"/>
      <c r="V33" s="91"/>
      <c r="W33" s="90"/>
      <c r="Y33" s="91"/>
      <c r="Z33" s="91"/>
      <c r="AA33" s="90"/>
      <c r="AC33" s="91"/>
      <c r="AD33" s="91"/>
      <c r="AE33" s="90"/>
      <c r="AG33" s="91"/>
      <c r="AH33" s="91"/>
      <c r="AI33" s="90"/>
      <c r="AK33" s="91"/>
      <c r="AL33" s="91"/>
      <c r="AM33" s="90"/>
      <c r="AO33" s="91"/>
      <c r="AP33" s="91"/>
      <c r="AQ33" s="90"/>
      <c r="AS33" s="91"/>
      <c r="AT33" s="91"/>
      <c r="AU33" s="90"/>
      <c r="AW33" s="91"/>
      <c r="AX33" s="91"/>
      <c r="AY33" s="90"/>
      <c r="BA33" s="91"/>
      <c r="BB33" s="91"/>
      <c r="BC33" s="90"/>
      <c r="BE33" s="91"/>
      <c r="BF33" s="91"/>
      <c r="BG33" s="90"/>
      <c r="BI33" s="91"/>
      <c r="BJ33" s="91"/>
      <c r="BK33" s="90"/>
    </row>
    <row r="34" spans="1:63" x14ac:dyDescent="0.2">
      <c r="A34" s="8" t="s">
        <v>129</v>
      </c>
      <c r="B34" s="10" t="s">
        <v>20</v>
      </c>
      <c r="C34" s="34" t="s">
        <v>244</v>
      </c>
      <c r="E34" s="91"/>
      <c r="F34" s="91"/>
      <c r="G34" s="90"/>
      <c r="I34" s="91"/>
      <c r="J34" s="91"/>
      <c r="K34" s="90"/>
      <c r="M34" s="91"/>
      <c r="N34" s="91"/>
      <c r="O34" s="90"/>
      <c r="Q34" s="91"/>
      <c r="R34" s="91"/>
      <c r="S34" s="90"/>
      <c r="U34" s="91"/>
      <c r="V34" s="91"/>
      <c r="W34" s="90"/>
      <c r="Y34" s="91"/>
      <c r="Z34" s="91"/>
      <c r="AA34" s="90"/>
      <c r="AC34" s="91"/>
      <c r="AD34" s="91"/>
      <c r="AE34" s="90"/>
      <c r="AG34" s="91"/>
      <c r="AH34" s="91"/>
      <c r="AI34" s="90"/>
      <c r="AK34" s="91"/>
      <c r="AL34" s="91"/>
      <c r="AM34" s="90"/>
      <c r="AO34" s="91"/>
      <c r="AP34" s="91"/>
      <c r="AQ34" s="90"/>
      <c r="AS34" s="91"/>
      <c r="AT34" s="91"/>
      <c r="AU34" s="90"/>
      <c r="AW34" s="91"/>
      <c r="AX34" s="91"/>
      <c r="AY34" s="90"/>
      <c r="BA34" s="91"/>
      <c r="BB34" s="91"/>
      <c r="BC34" s="90"/>
      <c r="BE34" s="91"/>
      <c r="BF34" s="91"/>
      <c r="BG34" s="90"/>
      <c r="BI34" s="91"/>
      <c r="BJ34" s="91"/>
      <c r="BK34" s="90"/>
    </row>
    <row r="35" spans="1:63" x14ac:dyDescent="0.2">
      <c r="A35" s="8" t="s">
        <v>248</v>
      </c>
      <c r="B35" s="10" t="s">
        <v>245</v>
      </c>
      <c r="C35" s="34" t="s">
        <v>240</v>
      </c>
      <c r="E35" s="91"/>
      <c r="F35" s="91"/>
      <c r="G35" s="90"/>
      <c r="I35" s="91"/>
      <c r="J35" s="91"/>
      <c r="K35" s="90"/>
      <c r="M35" s="91"/>
      <c r="N35" s="91"/>
      <c r="O35" s="90"/>
      <c r="Q35" s="91"/>
      <c r="R35" s="91"/>
      <c r="S35" s="90"/>
      <c r="U35" s="91"/>
      <c r="V35" s="91"/>
      <c r="W35" s="90"/>
      <c r="Y35" s="91"/>
      <c r="Z35" s="91"/>
      <c r="AA35" s="90"/>
      <c r="AC35" s="91"/>
      <c r="AD35" s="91"/>
      <c r="AE35" s="90"/>
      <c r="AG35" s="91"/>
      <c r="AH35" s="91"/>
      <c r="AI35" s="90"/>
      <c r="AK35" s="91"/>
      <c r="AL35" s="91"/>
      <c r="AM35" s="90"/>
      <c r="AO35" s="91"/>
      <c r="AP35" s="91"/>
      <c r="AQ35" s="90"/>
      <c r="AS35" s="91"/>
      <c r="AT35" s="91"/>
      <c r="AU35" s="90"/>
      <c r="AW35" s="91"/>
      <c r="AX35" s="91"/>
      <c r="AY35" s="90"/>
      <c r="BA35" s="91"/>
      <c r="BB35" s="91"/>
      <c r="BC35" s="90"/>
      <c r="BE35" s="91"/>
      <c r="BF35" s="91"/>
      <c r="BG35" s="90"/>
      <c r="BI35" s="91"/>
      <c r="BJ35" s="91"/>
      <c r="BK35" s="90"/>
    </row>
    <row r="36" spans="1:63" x14ac:dyDescent="0.2">
      <c r="A36" s="8" t="s">
        <v>130</v>
      </c>
      <c r="B36" s="42" t="s">
        <v>9</v>
      </c>
      <c r="C36" s="33" t="s">
        <v>51</v>
      </c>
      <c r="E36" s="83">
        <f>+SUM(E37:E41)</f>
        <v>0</v>
      </c>
      <c r="F36" s="83">
        <f>+SUM(F37:F41)</f>
        <v>0</v>
      </c>
      <c r="G36" s="86">
        <f>+SUM(G37:G41)</f>
        <v>0</v>
      </c>
      <c r="I36" s="83">
        <f>+SUM(I37:I41)</f>
        <v>0</v>
      </c>
      <c r="J36" s="83">
        <f>+SUM(J37:J41)</f>
        <v>0</v>
      </c>
      <c r="K36" s="86">
        <f>+SUM(K37:K41)</f>
        <v>0</v>
      </c>
      <c r="M36" s="83">
        <f>+SUM(M37:M41)</f>
        <v>0</v>
      </c>
      <c r="N36" s="83">
        <f>+SUM(N37:N41)</f>
        <v>0</v>
      </c>
      <c r="O36" s="86">
        <f>+SUM(O37:O41)</f>
        <v>0</v>
      </c>
      <c r="Q36" s="83">
        <f>+SUM(Q37:Q41)</f>
        <v>0</v>
      </c>
      <c r="R36" s="83">
        <f>+SUM(R37:R41)</f>
        <v>0</v>
      </c>
      <c r="S36" s="86">
        <f>+SUM(S37:S41)</f>
        <v>0</v>
      </c>
      <c r="U36" s="83">
        <f>+SUM(U37:U41)</f>
        <v>0</v>
      </c>
      <c r="V36" s="83">
        <f>+SUM(V37:V41)</f>
        <v>0</v>
      </c>
      <c r="W36" s="86">
        <f>+SUM(W37:W41)</f>
        <v>0</v>
      </c>
      <c r="Y36" s="83">
        <f>+SUM(Y37:Y41)</f>
        <v>0</v>
      </c>
      <c r="Z36" s="83">
        <f>+SUM(Z37:Z41)</f>
        <v>0</v>
      </c>
      <c r="AA36" s="86">
        <f>+SUM(AA37:AA41)</f>
        <v>0</v>
      </c>
      <c r="AC36" s="83">
        <f>+SUM(AC37:AC41)</f>
        <v>0</v>
      </c>
      <c r="AD36" s="83">
        <f>+SUM(AD37:AD41)</f>
        <v>0</v>
      </c>
      <c r="AE36" s="86">
        <f>+SUM(AE37:AE41)</f>
        <v>0</v>
      </c>
      <c r="AG36" s="83">
        <f>+SUM(AG37:AG41)</f>
        <v>0</v>
      </c>
      <c r="AH36" s="83">
        <f>+SUM(AH37:AH41)</f>
        <v>0</v>
      </c>
      <c r="AI36" s="86">
        <f>+SUM(AI37:AI41)</f>
        <v>0</v>
      </c>
      <c r="AK36" s="83">
        <f>+SUM(AK37:AK41)</f>
        <v>0</v>
      </c>
      <c r="AL36" s="83">
        <f>+SUM(AL37:AL41)</f>
        <v>0</v>
      </c>
      <c r="AM36" s="86">
        <f>+SUM(AM37:AM41)</f>
        <v>0</v>
      </c>
      <c r="AO36" s="83">
        <f>+SUM(AO37:AO41)</f>
        <v>0</v>
      </c>
      <c r="AP36" s="83">
        <f>+SUM(AP37:AP41)</f>
        <v>0</v>
      </c>
      <c r="AQ36" s="86">
        <f>+SUM(AQ37:AQ41)</f>
        <v>0</v>
      </c>
      <c r="AS36" s="83">
        <f>+SUM(AS37:AS41)</f>
        <v>0</v>
      </c>
      <c r="AT36" s="83">
        <f>+SUM(AT37:AT41)</f>
        <v>0</v>
      </c>
      <c r="AU36" s="86">
        <f>+SUM(AU37:AU41)</f>
        <v>0</v>
      </c>
      <c r="AW36" s="83">
        <f>+SUM(AW37:AW41)</f>
        <v>0</v>
      </c>
      <c r="AX36" s="83">
        <f>+SUM(AX37:AX41)</f>
        <v>0</v>
      </c>
      <c r="AY36" s="86">
        <f>+SUM(AY37:AY41)</f>
        <v>0</v>
      </c>
      <c r="BA36" s="83">
        <f>+SUM(BA37:BA41)</f>
        <v>0</v>
      </c>
      <c r="BB36" s="83">
        <f>+SUM(BB37:BB41)</f>
        <v>0</v>
      </c>
      <c r="BC36" s="86">
        <f>+SUM(BC37:BC41)</f>
        <v>0</v>
      </c>
      <c r="BE36" s="83">
        <f>+SUM(BE37:BE41)</f>
        <v>0</v>
      </c>
      <c r="BF36" s="83">
        <f>+SUM(BF37:BF41)</f>
        <v>0</v>
      </c>
      <c r="BG36" s="86">
        <f>+SUM(BG37:BG41)</f>
        <v>0</v>
      </c>
      <c r="BI36" s="83">
        <f>+SUM(BI37:BI41)</f>
        <v>0</v>
      </c>
      <c r="BJ36" s="83">
        <f>+SUM(BJ37:BJ41)</f>
        <v>0</v>
      </c>
      <c r="BK36" s="86">
        <f>+SUM(BK37:BK41)</f>
        <v>0</v>
      </c>
    </row>
    <row r="37" spans="1:63" x14ac:dyDescent="0.2">
      <c r="A37" s="8" t="s">
        <v>131</v>
      </c>
      <c r="B37" s="10" t="s">
        <v>17</v>
      </c>
      <c r="C37" s="34" t="s">
        <v>60</v>
      </c>
      <c r="E37" s="91"/>
      <c r="F37" s="91"/>
      <c r="G37" s="90"/>
      <c r="I37" s="91"/>
      <c r="J37" s="91"/>
      <c r="K37" s="90"/>
      <c r="M37" s="91"/>
      <c r="N37" s="91"/>
      <c r="O37" s="90"/>
      <c r="Q37" s="91"/>
      <c r="R37" s="91"/>
      <c r="S37" s="90"/>
      <c r="U37" s="91"/>
      <c r="V37" s="91"/>
      <c r="W37" s="90"/>
      <c r="Y37" s="91"/>
      <c r="Z37" s="91"/>
      <c r="AA37" s="90"/>
      <c r="AC37" s="91"/>
      <c r="AD37" s="91"/>
      <c r="AE37" s="90"/>
      <c r="AG37" s="91"/>
      <c r="AH37" s="91"/>
      <c r="AI37" s="90"/>
      <c r="AK37" s="91"/>
      <c r="AL37" s="91"/>
      <c r="AM37" s="90"/>
      <c r="AO37" s="91"/>
      <c r="AP37" s="91"/>
      <c r="AQ37" s="90"/>
      <c r="AS37" s="91"/>
      <c r="AT37" s="91"/>
      <c r="AU37" s="90"/>
      <c r="AW37" s="91"/>
      <c r="AX37" s="91"/>
      <c r="AY37" s="90"/>
      <c r="BA37" s="91"/>
      <c r="BB37" s="91"/>
      <c r="BC37" s="90"/>
      <c r="BE37" s="91"/>
      <c r="BF37" s="91"/>
      <c r="BG37" s="90"/>
      <c r="BI37" s="91"/>
      <c r="BJ37" s="91"/>
      <c r="BK37" s="90"/>
    </row>
    <row r="38" spans="1:63" x14ac:dyDescent="0.2">
      <c r="A38" s="8" t="s">
        <v>132</v>
      </c>
      <c r="B38" s="10" t="s">
        <v>18</v>
      </c>
      <c r="C38" s="34" t="s">
        <v>59</v>
      </c>
      <c r="E38" s="91"/>
      <c r="F38" s="91"/>
      <c r="G38" s="90"/>
      <c r="I38" s="91"/>
      <c r="J38" s="91"/>
      <c r="K38" s="90"/>
      <c r="M38" s="91"/>
      <c r="N38" s="91"/>
      <c r="O38" s="90"/>
      <c r="Q38" s="91"/>
      <c r="R38" s="91"/>
      <c r="S38" s="90"/>
      <c r="U38" s="91"/>
      <c r="V38" s="91"/>
      <c r="W38" s="90"/>
      <c r="Y38" s="91"/>
      <c r="Z38" s="91"/>
      <c r="AA38" s="90"/>
      <c r="AC38" s="91"/>
      <c r="AD38" s="91"/>
      <c r="AE38" s="90"/>
      <c r="AG38" s="91"/>
      <c r="AH38" s="91"/>
      <c r="AI38" s="90"/>
      <c r="AK38" s="91"/>
      <c r="AL38" s="91"/>
      <c r="AM38" s="90"/>
      <c r="AO38" s="91"/>
      <c r="AP38" s="91"/>
      <c r="AQ38" s="90"/>
      <c r="AS38" s="91"/>
      <c r="AT38" s="91"/>
      <c r="AU38" s="90"/>
      <c r="AW38" s="91"/>
      <c r="AX38" s="91"/>
      <c r="AY38" s="90"/>
      <c r="BA38" s="91"/>
      <c r="BB38" s="91"/>
      <c r="BC38" s="90"/>
      <c r="BE38" s="91"/>
      <c r="BF38" s="91"/>
      <c r="BG38" s="90"/>
      <c r="BI38" s="91"/>
      <c r="BJ38" s="91"/>
      <c r="BK38" s="90"/>
    </row>
    <row r="39" spans="1:63" x14ac:dyDescent="0.2">
      <c r="A39" s="8" t="s">
        <v>133</v>
      </c>
      <c r="B39" s="10" t="s">
        <v>19</v>
      </c>
      <c r="C39" s="34" t="s">
        <v>61</v>
      </c>
      <c r="E39" s="91"/>
      <c r="F39" s="91"/>
      <c r="G39" s="90"/>
      <c r="I39" s="91"/>
      <c r="J39" s="91"/>
      <c r="K39" s="90"/>
      <c r="M39" s="91"/>
      <c r="N39" s="91"/>
      <c r="O39" s="90"/>
      <c r="Q39" s="91"/>
      <c r="R39" s="91"/>
      <c r="S39" s="90"/>
      <c r="U39" s="91"/>
      <c r="V39" s="91"/>
      <c r="W39" s="90"/>
      <c r="Y39" s="91"/>
      <c r="Z39" s="91"/>
      <c r="AA39" s="90"/>
      <c r="AC39" s="91"/>
      <c r="AD39" s="91"/>
      <c r="AE39" s="90"/>
      <c r="AG39" s="91"/>
      <c r="AH39" s="91"/>
      <c r="AI39" s="90"/>
      <c r="AK39" s="91"/>
      <c r="AL39" s="91"/>
      <c r="AM39" s="90"/>
      <c r="AO39" s="91"/>
      <c r="AP39" s="91"/>
      <c r="AQ39" s="90"/>
      <c r="AS39" s="91"/>
      <c r="AT39" s="91"/>
      <c r="AU39" s="90"/>
      <c r="AW39" s="91"/>
      <c r="AX39" s="91"/>
      <c r="AY39" s="90"/>
      <c r="BA39" s="91"/>
      <c r="BB39" s="91"/>
      <c r="BC39" s="90"/>
      <c r="BE39" s="91"/>
      <c r="BF39" s="91"/>
      <c r="BG39" s="90"/>
      <c r="BI39" s="91"/>
      <c r="BJ39" s="91"/>
      <c r="BK39" s="90"/>
    </row>
    <row r="40" spans="1:63" x14ac:dyDescent="0.2">
      <c r="A40" s="8" t="s">
        <v>134</v>
      </c>
      <c r="B40" s="10" t="s">
        <v>20</v>
      </c>
      <c r="C40" s="34" t="s">
        <v>246</v>
      </c>
      <c r="E40" s="91"/>
      <c r="F40" s="91"/>
      <c r="G40" s="90"/>
      <c r="I40" s="91"/>
      <c r="J40" s="91"/>
      <c r="K40" s="90"/>
      <c r="M40" s="91"/>
      <c r="N40" s="91"/>
      <c r="O40" s="90"/>
      <c r="Q40" s="91"/>
      <c r="R40" s="91"/>
      <c r="S40" s="90"/>
      <c r="U40" s="91"/>
      <c r="V40" s="91"/>
      <c r="W40" s="90"/>
      <c r="Y40" s="91"/>
      <c r="Z40" s="91"/>
      <c r="AA40" s="90"/>
      <c r="AC40" s="91"/>
      <c r="AD40" s="91"/>
      <c r="AE40" s="90"/>
      <c r="AG40" s="91"/>
      <c r="AH40" s="91"/>
      <c r="AI40" s="90"/>
      <c r="AK40" s="91"/>
      <c r="AL40" s="91"/>
      <c r="AM40" s="90"/>
      <c r="AO40" s="91"/>
      <c r="AP40" s="91"/>
      <c r="AQ40" s="90"/>
      <c r="AS40" s="91"/>
      <c r="AT40" s="91"/>
      <c r="AU40" s="90"/>
      <c r="AW40" s="91"/>
      <c r="AX40" s="91"/>
      <c r="AY40" s="90"/>
      <c r="BA40" s="91"/>
      <c r="BB40" s="91"/>
      <c r="BC40" s="90"/>
      <c r="BE40" s="91"/>
      <c r="BF40" s="91"/>
      <c r="BG40" s="90"/>
      <c r="BI40" s="91"/>
      <c r="BJ40" s="91"/>
      <c r="BK40" s="90"/>
    </row>
    <row r="41" spans="1:63" x14ac:dyDescent="0.2">
      <c r="A41" s="8" t="s">
        <v>247</v>
      </c>
      <c r="B41" s="10" t="s">
        <v>245</v>
      </c>
      <c r="C41" s="34" t="s">
        <v>64</v>
      </c>
      <c r="E41" s="91"/>
      <c r="F41" s="91"/>
      <c r="G41" s="90"/>
      <c r="I41" s="91"/>
      <c r="J41" s="91"/>
      <c r="K41" s="90"/>
      <c r="M41" s="91"/>
      <c r="N41" s="91"/>
      <c r="O41" s="90"/>
      <c r="Q41" s="91"/>
      <c r="R41" s="91"/>
      <c r="S41" s="90"/>
      <c r="U41" s="91"/>
      <c r="V41" s="91"/>
      <c r="W41" s="90"/>
      <c r="Y41" s="91"/>
      <c r="Z41" s="91"/>
      <c r="AA41" s="90"/>
      <c r="AC41" s="91"/>
      <c r="AD41" s="91"/>
      <c r="AE41" s="90"/>
      <c r="AG41" s="91"/>
      <c r="AH41" s="91"/>
      <c r="AI41" s="90"/>
      <c r="AK41" s="91"/>
      <c r="AL41" s="91"/>
      <c r="AM41" s="90"/>
      <c r="AO41" s="91"/>
      <c r="AP41" s="91"/>
      <c r="AQ41" s="90"/>
      <c r="AS41" s="91"/>
      <c r="AT41" s="91"/>
      <c r="AU41" s="90"/>
      <c r="AW41" s="91"/>
      <c r="AX41" s="91"/>
      <c r="AY41" s="90"/>
      <c r="BA41" s="91"/>
      <c r="BB41" s="91"/>
      <c r="BC41" s="90"/>
      <c r="BE41" s="91"/>
      <c r="BF41" s="91"/>
      <c r="BG41" s="90"/>
      <c r="BI41" s="91"/>
      <c r="BJ41" s="91"/>
      <c r="BK41" s="90"/>
    </row>
    <row r="42" spans="1:63" x14ac:dyDescent="0.2">
      <c r="A42" s="8" t="s">
        <v>135</v>
      </c>
      <c r="B42" s="30" t="s">
        <v>10</v>
      </c>
      <c r="C42" s="33" t="s">
        <v>52</v>
      </c>
      <c r="E42" s="91"/>
      <c r="F42" s="91"/>
      <c r="G42" s="90"/>
      <c r="I42" s="91"/>
      <c r="J42" s="91"/>
      <c r="K42" s="90"/>
      <c r="M42" s="91"/>
      <c r="N42" s="91"/>
      <c r="O42" s="90"/>
      <c r="Q42" s="91"/>
      <c r="R42" s="91"/>
      <c r="S42" s="90"/>
      <c r="U42" s="91"/>
      <c r="V42" s="91"/>
      <c r="W42" s="90"/>
      <c r="Y42" s="91"/>
      <c r="Z42" s="91"/>
      <c r="AA42" s="90"/>
      <c r="AC42" s="91"/>
      <c r="AD42" s="91"/>
      <c r="AE42" s="90"/>
      <c r="AG42" s="91"/>
      <c r="AH42" s="91"/>
      <c r="AI42" s="90"/>
      <c r="AK42" s="91"/>
      <c r="AL42" s="91"/>
      <c r="AM42" s="90"/>
      <c r="AO42" s="91"/>
      <c r="AP42" s="91"/>
      <c r="AQ42" s="90"/>
      <c r="AS42" s="91"/>
      <c r="AT42" s="91"/>
      <c r="AU42" s="90"/>
      <c r="AW42" s="91"/>
      <c r="AX42" s="91"/>
      <c r="AY42" s="90"/>
      <c r="BA42" s="91"/>
      <c r="BB42" s="91"/>
      <c r="BC42" s="90"/>
      <c r="BE42" s="91"/>
      <c r="BF42" s="91"/>
      <c r="BG42" s="90"/>
      <c r="BI42" s="91"/>
      <c r="BJ42" s="91"/>
      <c r="BK42" s="90"/>
    </row>
    <row r="43" spans="1:63" x14ac:dyDescent="0.2">
      <c r="A43" s="8" t="s">
        <v>136</v>
      </c>
      <c r="B43" s="30" t="s">
        <v>11</v>
      </c>
      <c r="C43" s="35" t="s">
        <v>249</v>
      </c>
      <c r="E43" s="91"/>
      <c r="F43" s="91"/>
      <c r="G43" s="90"/>
      <c r="I43" s="91"/>
      <c r="J43" s="91"/>
      <c r="K43" s="90"/>
      <c r="M43" s="91"/>
      <c r="N43" s="91"/>
      <c r="O43" s="90"/>
      <c r="Q43" s="91"/>
      <c r="R43" s="91"/>
      <c r="S43" s="90"/>
      <c r="U43" s="91"/>
      <c r="V43" s="91"/>
      <c r="W43" s="90"/>
      <c r="Y43" s="91"/>
      <c r="Z43" s="91"/>
      <c r="AA43" s="90"/>
      <c r="AC43" s="91"/>
      <c r="AD43" s="91"/>
      <c r="AE43" s="90"/>
      <c r="AG43" s="91"/>
      <c r="AH43" s="91"/>
      <c r="AI43" s="90"/>
      <c r="AK43" s="91"/>
      <c r="AL43" s="91"/>
      <c r="AM43" s="90"/>
      <c r="AO43" s="91"/>
      <c r="AP43" s="91"/>
      <c r="AQ43" s="90"/>
      <c r="AS43" s="91"/>
      <c r="AT43" s="91"/>
      <c r="AU43" s="90"/>
      <c r="AW43" s="91"/>
      <c r="AX43" s="91"/>
      <c r="AY43" s="90"/>
      <c r="BA43" s="91"/>
      <c r="BB43" s="91"/>
      <c r="BC43" s="90"/>
      <c r="BE43" s="91"/>
      <c r="BF43" s="91"/>
      <c r="BG43" s="90"/>
      <c r="BI43" s="91"/>
      <c r="BJ43" s="91"/>
      <c r="BK43" s="90"/>
    </row>
    <row r="44" spans="1:63" x14ac:dyDescent="0.2">
      <c r="A44" s="8" t="s">
        <v>137</v>
      </c>
      <c r="B44" s="28" t="s">
        <v>22</v>
      </c>
      <c r="C44" s="36" t="s">
        <v>90</v>
      </c>
      <c r="E44" s="83">
        <f>+E45+E51+E60+E68</f>
        <v>0</v>
      </c>
      <c r="F44" s="83">
        <f>+F45+F51+F60+F68</f>
        <v>0</v>
      </c>
      <c r="G44" s="86">
        <f>+G45+G51+G60+G68</f>
        <v>0</v>
      </c>
      <c r="I44" s="83">
        <f>+I45+I51+I60+I68</f>
        <v>0</v>
      </c>
      <c r="J44" s="83">
        <f>+J45+J51+J60+J68</f>
        <v>0</v>
      </c>
      <c r="K44" s="86">
        <f>+K45+K51+K60+K68</f>
        <v>0</v>
      </c>
      <c r="M44" s="83">
        <f>+M45+M51+M60+M68</f>
        <v>0</v>
      </c>
      <c r="N44" s="83">
        <f>+N45+N51+N60+N68</f>
        <v>0</v>
      </c>
      <c r="O44" s="86">
        <f>+O45+O51+O60+O68</f>
        <v>0</v>
      </c>
      <c r="Q44" s="83">
        <f>+Q45+Q51+Q60+Q68</f>
        <v>0</v>
      </c>
      <c r="R44" s="83">
        <f>+R45+R51+R60+R68</f>
        <v>0</v>
      </c>
      <c r="S44" s="86">
        <f>+S45+S51+S60+S68</f>
        <v>0</v>
      </c>
      <c r="U44" s="83">
        <f>+U45+U51+U60+U68</f>
        <v>0</v>
      </c>
      <c r="V44" s="83">
        <f>+V45+V51+V60+V68</f>
        <v>0</v>
      </c>
      <c r="W44" s="86">
        <f>+W45+W51+W60+W68</f>
        <v>0</v>
      </c>
      <c r="Y44" s="83">
        <f>+Y45+Y51+Y60+Y68</f>
        <v>0</v>
      </c>
      <c r="Z44" s="83">
        <f>+Z45+Z51+Z60+Z68</f>
        <v>0</v>
      </c>
      <c r="AA44" s="86">
        <f>+AA45+AA51+AA60+AA68</f>
        <v>0</v>
      </c>
      <c r="AC44" s="83">
        <f>+AC45+AC51+AC60+AC68</f>
        <v>0</v>
      </c>
      <c r="AD44" s="83">
        <f>+AD45+AD51+AD60+AD68</f>
        <v>0</v>
      </c>
      <c r="AE44" s="86">
        <f>+AE45+AE51+AE60+AE68</f>
        <v>0</v>
      </c>
      <c r="AG44" s="83">
        <f>+AG45+AG51+AG60+AG68</f>
        <v>0</v>
      </c>
      <c r="AH44" s="83">
        <f>+AH45+AH51+AH60+AH68</f>
        <v>0</v>
      </c>
      <c r="AI44" s="86">
        <f>+AI45+AI51+AI60+AI68</f>
        <v>0</v>
      </c>
      <c r="AK44" s="83">
        <f>+AK45+AK51+AK60+AK68</f>
        <v>0</v>
      </c>
      <c r="AL44" s="83">
        <f>+AL45+AL51+AL60+AL68</f>
        <v>0</v>
      </c>
      <c r="AM44" s="86">
        <f>+AM45+AM51+AM60+AM68</f>
        <v>0</v>
      </c>
      <c r="AO44" s="83">
        <f>+AO45+AO51+AO60+AO68</f>
        <v>0</v>
      </c>
      <c r="AP44" s="83">
        <f>+AP45+AP51+AP60+AP68</f>
        <v>0</v>
      </c>
      <c r="AQ44" s="86">
        <f>+AQ45+AQ51+AQ60+AQ68</f>
        <v>0</v>
      </c>
      <c r="AS44" s="83">
        <f>+AS45+AS51+AS60+AS68</f>
        <v>0</v>
      </c>
      <c r="AT44" s="83">
        <f>+AT45+AT51+AT60+AT68</f>
        <v>0</v>
      </c>
      <c r="AU44" s="86">
        <f>+AU45+AU51+AU60+AU68</f>
        <v>0</v>
      </c>
      <c r="AW44" s="83">
        <f>+AW45+AW51+AW60+AW68</f>
        <v>0</v>
      </c>
      <c r="AX44" s="83">
        <f>+AX45+AX51+AX60+AX68</f>
        <v>0</v>
      </c>
      <c r="AY44" s="86">
        <f>+AY45+AY51+AY60+AY68</f>
        <v>0</v>
      </c>
      <c r="BA44" s="83">
        <f>+BA45+BA51+BA60+BA68</f>
        <v>0</v>
      </c>
      <c r="BB44" s="83">
        <f>+BB45+BB51+BB60+BB68</f>
        <v>0</v>
      </c>
      <c r="BC44" s="86">
        <f>+BC45+BC51+BC60+BC68</f>
        <v>0</v>
      </c>
      <c r="BE44" s="83">
        <f>+BE45+BE51+BE60+BE68</f>
        <v>0</v>
      </c>
      <c r="BF44" s="83">
        <f>+BF45+BF51+BF60+BF68</f>
        <v>0</v>
      </c>
      <c r="BG44" s="86">
        <f>+BG45+BG51+BG60+BG68</f>
        <v>0</v>
      </c>
      <c r="BI44" s="83">
        <f>+BI45+BI51+BI60+BI68</f>
        <v>0</v>
      </c>
      <c r="BJ44" s="83">
        <f>+BJ45+BJ51+BJ60+BJ68</f>
        <v>0</v>
      </c>
      <c r="BK44" s="86">
        <f>+BK45+BK51+BK60+BK68</f>
        <v>0</v>
      </c>
    </row>
    <row r="45" spans="1:63" x14ac:dyDescent="0.2">
      <c r="A45" s="41" t="s">
        <v>138</v>
      </c>
      <c r="B45" s="53" t="s">
        <v>23</v>
      </c>
      <c r="C45" s="38" t="s">
        <v>91</v>
      </c>
      <c r="E45" s="83">
        <f>+SUM(E46:E50)</f>
        <v>0</v>
      </c>
      <c r="F45" s="83">
        <f>+SUM(F46:F50)</f>
        <v>0</v>
      </c>
      <c r="G45" s="86">
        <f>+SUM(G46:G50)</f>
        <v>0</v>
      </c>
      <c r="I45" s="83">
        <f>+SUM(I46:I50)</f>
        <v>0</v>
      </c>
      <c r="J45" s="83">
        <f>+SUM(J46:J50)</f>
        <v>0</v>
      </c>
      <c r="K45" s="86">
        <f>+SUM(K46:K50)</f>
        <v>0</v>
      </c>
      <c r="M45" s="83">
        <f>+SUM(M46:M50)</f>
        <v>0</v>
      </c>
      <c r="N45" s="83">
        <f>+SUM(N46:N50)</f>
        <v>0</v>
      </c>
      <c r="O45" s="86">
        <f>+SUM(O46:O50)</f>
        <v>0</v>
      </c>
      <c r="Q45" s="83">
        <f>+SUM(Q46:Q50)</f>
        <v>0</v>
      </c>
      <c r="R45" s="83">
        <f>+SUM(R46:R50)</f>
        <v>0</v>
      </c>
      <c r="S45" s="86">
        <f>+SUM(S46:S50)</f>
        <v>0</v>
      </c>
      <c r="U45" s="83">
        <f>+SUM(U46:U50)</f>
        <v>0</v>
      </c>
      <c r="V45" s="83">
        <f>+SUM(V46:V50)</f>
        <v>0</v>
      </c>
      <c r="W45" s="86">
        <f>+SUM(W46:W50)</f>
        <v>0</v>
      </c>
      <c r="Y45" s="83">
        <f>+SUM(Y46:Y50)</f>
        <v>0</v>
      </c>
      <c r="Z45" s="83">
        <f>+SUM(Z46:Z50)</f>
        <v>0</v>
      </c>
      <c r="AA45" s="86">
        <f>+SUM(AA46:AA50)</f>
        <v>0</v>
      </c>
      <c r="AC45" s="83">
        <f>+SUM(AC46:AC50)</f>
        <v>0</v>
      </c>
      <c r="AD45" s="83">
        <f>+SUM(AD46:AD50)</f>
        <v>0</v>
      </c>
      <c r="AE45" s="86">
        <f>+SUM(AE46:AE50)</f>
        <v>0</v>
      </c>
      <c r="AG45" s="83">
        <f>+SUM(AG46:AG50)</f>
        <v>0</v>
      </c>
      <c r="AH45" s="83">
        <f>+SUM(AH46:AH50)</f>
        <v>0</v>
      </c>
      <c r="AI45" s="86">
        <f>+SUM(AI46:AI50)</f>
        <v>0</v>
      </c>
      <c r="AK45" s="83">
        <f>+SUM(AK46:AK50)</f>
        <v>0</v>
      </c>
      <c r="AL45" s="83">
        <f>+SUM(AL46:AL50)</f>
        <v>0</v>
      </c>
      <c r="AM45" s="86">
        <f>+SUM(AM46:AM50)</f>
        <v>0</v>
      </c>
      <c r="AO45" s="83">
        <f>+SUM(AO46:AO50)</f>
        <v>0</v>
      </c>
      <c r="AP45" s="83">
        <f>+SUM(AP46:AP50)</f>
        <v>0</v>
      </c>
      <c r="AQ45" s="86">
        <f>+SUM(AQ46:AQ50)</f>
        <v>0</v>
      </c>
      <c r="AS45" s="83">
        <f>+SUM(AS46:AS50)</f>
        <v>0</v>
      </c>
      <c r="AT45" s="83">
        <f>+SUM(AT46:AT50)</f>
        <v>0</v>
      </c>
      <c r="AU45" s="86">
        <f>+SUM(AU46:AU50)</f>
        <v>0</v>
      </c>
      <c r="AW45" s="83">
        <f>+SUM(AW46:AW50)</f>
        <v>0</v>
      </c>
      <c r="AX45" s="83">
        <f>+SUM(AX46:AX50)</f>
        <v>0</v>
      </c>
      <c r="AY45" s="86">
        <f>+SUM(AY46:AY50)</f>
        <v>0</v>
      </c>
      <c r="BA45" s="83">
        <f>+SUM(BA46:BA50)</f>
        <v>0</v>
      </c>
      <c r="BB45" s="83">
        <f>+SUM(BB46:BB50)</f>
        <v>0</v>
      </c>
      <c r="BC45" s="86">
        <f>+SUM(BC46:BC50)</f>
        <v>0</v>
      </c>
      <c r="BE45" s="83">
        <f>+SUM(BE46:BE50)</f>
        <v>0</v>
      </c>
      <c r="BF45" s="83">
        <f>+SUM(BF46:BF50)</f>
        <v>0</v>
      </c>
      <c r="BG45" s="86">
        <f>+SUM(BG46:BG50)</f>
        <v>0</v>
      </c>
      <c r="BI45" s="83">
        <f>+SUM(BI46:BI50)</f>
        <v>0</v>
      </c>
      <c r="BJ45" s="83">
        <f>+SUM(BJ46:BJ50)</f>
        <v>0</v>
      </c>
      <c r="BK45" s="86">
        <f>+SUM(BK46:BK50)</f>
        <v>0</v>
      </c>
    </row>
    <row r="46" spans="1:63" x14ac:dyDescent="0.2">
      <c r="A46" s="41" t="s">
        <v>139</v>
      </c>
      <c r="B46" s="42" t="s">
        <v>8</v>
      </c>
      <c r="C46" s="38" t="s">
        <v>53</v>
      </c>
      <c r="E46" s="202">
        <f>ROUND(G46*E$3,2)</f>
        <v>0</v>
      </c>
      <c r="F46" s="202">
        <f>ROUND(G46*F$3,2)</f>
        <v>0</v>
      </c>
      <c r="G46" s="208">
        <f>ROUND(+SUMIF(BdV_2022!$L:$L,$A46&amp;G$3,BdV_2022!$E:$E),2)</f>
        <v>0</v>
      </c>
      <c r="I46" s="202">
        <f>ROUND(K46*I$3,2)</f>
        <v>0</v>
      </c>
      <c r="J46" s="202">
        <f>ROUND(K46*J$3,2)</f>
        <v>0</v>
      </c>
      <c r="K46" s="208">
        <f>ROUND(+SUMIF(BdV_2022!$L:$L,$A46&amp;K$3,BdV_2022!$E:$E),2)</f>
        <v>0</v>
      </c>
      <c r="M46" s="202">
        <f>ROUND(O46*M$3,2)</f>
        <v>0</v>
      </c>
      <c r="N46" s="202">
        <f>ROUND(O46*N$3,2)</f>
        <v>0</v>
      </c>
      <c r="O46" s="208">
        <f>ROUND(+SUMIF(BdV_2022!$L:$L,$A46&amp;O$3,BdV_2022!$E:$E),2)</f>
        <v>0</v>
      </c>
      <c r="Q46" s="202">
        <f>ROUND(S46*Q$3,2)</f>
        <v>0</v>
      </c>
      <c r="R46" s="202">
        <f>ROUND(S46*R$3,2)</f>
        <v>0</v>
      </c>
      <c r="S46" s="208">
        <f>ROUND(+SUMIF(BdV_2022!$L:$L,$A46&amp;S$3,BdV_2022!$E:$E),2)</f>
        <v>0</v>
      </c>
      <c r="U46" s="202">
        <f>ROUND(W46*U$3,2)</f>
        <v>0</v>
      </c>
      <c r="V46" s="202">
        <f>ROUND(W46*V$3,2)</f>
        <v>0</v>
      </c>
      <c r="W46" s="208">
        <f>ROUND(+SUMIF(BdV_2022!$L:$L,$A46&amp;W$3,BdV_2022!$E:$E),2)</f>
        <v>0</v>
      </c>
      <c r="Y46" s="202">
        <f>ROUND(AA46*Y$3,2)</f>
        <v>0</v>
      </c>
      <c r="Z46" s="202">
        <f>ROUND(AA46*Z$3,2)</f>
        <v>0</v>
      </c>
      <c r="AA46" s="208">
        <f>ROUND(+SUMIF(BdV_2022!$L:$L,$A46&amp;AA$3,BdV_2022!$E:$E),2)</f>
        <v>0</v>
      </c>
      <c r="AC46" s="202">
        <f>ROUND(AE46*AC$3,2)</f>
        <v>0</v>
      </c>
      <c r="AD46" s="202">
        <f>ROUND(AE46*AD$3,2)</f>
        <v>0</v>
      </c>
      <c r="AE46" s="208">
        <f>ROUND(+SUMIF(BdV_2022!$L:$L,$A46&amp;AE$3,BdV_2022!$E:$E),2)</f>
        <v>0</v>
      </c>
      <c r="AG46" s="202">
        <f>ROUND(AI46*AG$3,2)</f>
        <v>0</v>
      </c>
      <c r="AH46" s="202">
        <f>ROUND(AI46*AH$3,2)</f>
        <v>0</v>
      </c>
      <c r="AI46" s="208">
        <f>ROUND(+SUMIF(BdV_2022!$L:$L,$A46&amp;AI$3,BdV_2022!$E:$E),2)</f>
        <v>0</v>
      </c>
      <c r="AK46" s="202">
        <f>ROUND(AM46*AK$3,2)</f>
        <v>0</v>
      </c>
      <c r="AL46" s="202">
        <f>ROUND(AM46*AL$3,2)</f>
        <v>0</v>
      </c>
      <c r="AM46" s="208">
        <f>ROUND(+SUMIF(BdV_2022!$L:$L,$A46&amp;AM$3,BdV_2022!$E:$E),2)</f>
        <v>0</v>
      </c>
      <c r="AO46" s="202">
        <f>ROUND(AQ46*AO$3,2)</f>
        <v>0</v>
      </c>
      <c r="AP46" s="202">
        <f>ROUND(AQ46*AP$3,2)</f>
        <v>0</v>
      </c>
      <c r="AQ46" s="208">
        <f>ROUND(+SUMIF(BdV_2022!$L:$L,$A46&amp;AQ$3,BdV_2022!$E:$E),2)</f>
        <v>0</v>
      </c>
      <c r="AS46" s="202">
        <f>ROUND(AU46*AS$3,2)</f>
        <v>0</v>
      </c>
      <c r="AT46" s="202">
        <f>ROUND(AU46*AT$3,2)</f>
        <v>0</v>
      </c>
      <c r="AU46" s="208">
        <f>ROUND(+SUMIF(BdV_2022!$L:$L,$A46&amp;AU$3,BdV_2022!$E:$E),2)</f>
        <v>0</v>
      </c>
      <c r="AW46" s="202">
        <f>ROUND(AY46*AW$3,2)</f>
        <v>0</v>
      </c>
      <c r="AX46" s="202">
        <f>ROUND(AY46*AX$3,2)</f>
        <v>0</v>
      </c>
      <c r="AY46" s="208">
        <f>ROUND(+SUMIF(BdV_2022!$L:$L,$A46&amp;AY$3,BdV_2022!$E:$E),2)</f>
        <v>0</v>
      </c>
      <c r="BA46" s="202">
        <f>ROUND(BC46*BA$3,2)</f>
        <v>0</v>
      </c>
      <c r="BB46" s="202">
        <f>ROUND(BC46*BB$3,2)</f>
        <v>0</v>
      </c>
      <c r="BC46" s="208">
        <f>ROUND(+SUMIF(BdV_2022!$L:$L,$A46&amp;BC$3,BdV_2022!$E:$E),2)</f>
        <v>0</v>
      </c>
      <c r="BE46" s="202">
        <f>ROUND(BG46*BE$3,2)</f>
        <v>0</v>
      </c>
      <c r="BF46" s="202">
        <f>ROUND(BG46*BF$3,2)</f>
        <v>0</v>
      </c>
      <c r="BG46" s="208">
        <f>ROUND(+SUMIF(BdV_2022!$L:$L,$A46&amp;BG$3,BdV_2022!$E:$E),2)</f>
        <v>0</v>
      </c>
      <c r="BI46" s="202">
        <f>ROUND(BK46*BI$3,2)</f>
        <v>0</v>
      </c>
      <c r="BJ46" s="202">
        <f>ROUND(BK46*BJ$3,2)</f>
        <v>0</v>
      </c>
      <c r="BK46" s="208">
        <f>ROUND(+SUMIF(BdV_2022!$L:$L,$A46&amp;BK$3,BdV_2022!$E:$E),2)</f>
        <v>0</v>
      </c>
    </row>
    <row r="47" spans="1:63" x14ac:dyDescent="0.2">
      <c r="A47" s="41" t="s">
        <v>140</v>
      </c>
      <c r="B47" s="42" t="s">
        <v>9</v>
      </c>
      <c r="C47" s="38" t="s">
        <v>54</v>
      </c>
      <c r="E47" s="202">
        <f>ROUND(G47*E$3,2)</f>
        <v>0</v>
      </c>
      <c r="F47" s="202">
        <f>ROUND(G47*F$3,2)</f>
        <v>0</v>
      </c>
      <c r="G47" s="208">
        <f>ROUND(+SUMIF(BdV_2022!$L:$L,$A47&amp;G$3,BdV_2022!$E:$E),2)</f>
        <v>0</v>
      </c>
      <c r="I47" s="202">
        <f>ROUND(K47*I$3,2)</f>
        <v>0</v>
      </c>
      <c r="J47" s="202">
        <f>ROUND(K47*J$3,2)</f>
        <v>0</v>
      </c>
      <c r="K47" s="208">
        <f>ROUND(+SUMIF(BdV_2022!$L:$L,$A47&amp;K$3,BdV_2022!$E:$E),2)</f>
        <v>0</v>
      </c>
      <c r="M47" s="202">
        <f>ROUND(O47*M$3,2)</f>
        <v>0</v>
      </c>
      <c r="N47" s="202">
        <f>ROUND(O47*N$3,2)</f>
        <v>0</v>
      </c>
      <c r="O47" s="208">
        <f>ROUND(+SUMIF(BdV_2022!$L:$L,$A47&amp;O$3,BdV_2022!$E:$E),2)</f>
        <v>0</v>
      </c>
      <c r="Q47" s="202">
        <f>ROUND(S47*Q$3,2)</f>
        <v>0</v>
      </c>
      <c r="R47" s="202">
        <f>ROUND(S47*R$3,2)</f>
        <v>0</v>
      </c>
      <c r="S47" s="208">
        <f>ROUND(+SUMIF(BdV_2022!$L:$L,$A47&amp;S$3,BdV_2022!$E:$E),2)</f>
        <v>0</v>
      </c>
      <c r="U47" s="202">
        <f>ROUND(W47*U$3,2)</f>
        <v>0</v>
      </c>
      <c r="V47" s="202">
        <f>ROUND(W47*V$3,2)</f>
        <v>0</v>
      </c>
      <c r="W47" s="208">
        <f>ROUND(+SUMIF(BdV_2022!$L:$L,$A47&amp;W$3,BdV_2022!$E:$E),2)</f>
        <v>0</v>
      </c>
      <c r="Y47" s="202">
        <f>ROUND(AA47*Y$3,2)</f>
        <v>0</v>
      </c>
      <c r="Z47" s="202">
        <f>ROUND(AA47*Z$3,2)</f>
        <v>0</v>
      </c>
      <c r="AA47" s="208">
        <f>ROUND(+SUMIF(BdV_2022!$L:$L,$A47&amp;AA$3,BdV_2022!$E:$E),2)</f>
        <v>0</v>
      </c>
      <c r="AC47" s="202">
        <f>ROUND(AE47*AC$3,2)</f>
        <v>0</v>
      </c>
      <c r="AD47" s="202">
        <f>ROUND(AE47*AD$3,2)</f>
        <v>0</v>
      </c>
      <c r="AE47" s="208">
        <f>ROUND(+SUMIF(BdV_2022!$L:$L,$A47&amp;AE$3,BdV_2022!$E:$E),2)</f>
        <v>0</v>
      </c>
      <c r="AG47" s="202">
        <f>ROUND(AI47*AG$3,2)</f>
        <v>0</v>
      </c>
      <c r="AH47" s="202">
        <f>ROUND(AI47*AH$3,2)</f>
        <v>0</v>
      </c>
      <c r="AI47" s="208">
        <f>ROUND(+SUMIF(BdV_2022!$L:$L,$A47&amp;AI$3,BdV_2022!$E:$E),2)</f>
        <v>0</v>
      </c>
      <c r="AK47" s="202">
        <f>ROUND(AM47*AK$3,2)</f>
        <v>0</v>
      </c>
      <c r="AL47" s="202">
        <f>ROUND(AM47*AL$3,2)</f>
        <v>0</v>
      </c>
      <c r="AM47" s="208">
        <f>ROUND(+SUMIF(BdV_2022!$L:$L,$A47&amp;AM$3,BdV_2022!$E:$E),2)</f>
        <v>0</v>
      </c>
      <c r="AO47" s="202">
        <f>ROUND(AQ47*AO$3,2)</f>
        <v>0</v>
      </c>
      <c r="AP47" s="202">
        <f>ROUND(AQ47*AP$3,2)</f>
        <v>0</v>
      </c>
      <c r="AQ47" s="208">
        <f>ROUND(+SUMIF(BdV_2022!$L:$L,$A47&amp;AQ$3,BdV_2022!$E:$E),2)</f>
        <v>0</v>
      </c>
      <c r="AS47" s="202">
        <f>ROUND(AU47*AS$3,2)</f>
        <v>0</v>
      </c>
      <c r="AT47" s="202">
        <f>ROUND(AU47*AT$3,2)</f>
        <v>0</v>
      </c>
      <c r="AU47" s="208">
        <f>ROUND(+SUMIF(BdV_2022!$L:$L,$A47&amp;AU$3,BdV_2022!$E:$E),2)</f>
        <v>0</v>
      </c>
      <c r="AW47" s="202">
        <f>ROUND(AY47*AW$3,2)</f>
        <v>0</v>
      </c>
      <c r="AX47" s="202">
        <f>ROUND(AY47*AX$3,2)</f>
        <v>0</v>
      </c>
      <c r="AY47" s="208">
        <f>ROUND(+SUMIF(BdV_2022!$L:$L,$A47&amp;AY$3,BdV_2022!$E:$E),2)</f>
        <v>0</v>
      </c>
      <c r="BA47" s="202">
        <f>ROUND(BC47*BA$3,2)</f>
        <v>0</v>
      </c>
      <c r="BB47" s="202">
        <f>ROUND(BC47*BB$3,2)</f>
        <v>0</v>
      </c>
      <c r="BC47" s="208">
        <f>ROUND(+SUMIF(BdV_2022!$L:$L,$A47&amp;BC$3,BdV_2022!$E:$E),2)</f>
        <v>0</v>
      </c>
      <c r="BE47" s="202">
        <f>ROUND(BG47*BE$3,2)</f>
        <v>0</v>
      </c>
      <c r="BF47" s="202">
        <f>ROUND(BG47*BF$3,2)</f>
        <v>0</v>
      </c>
      <c r="BG47" s="208">
        <f>ROUND(+SUMIF(BdV_2022!$L:$L,$A47&amp;BG$3,BdV_2022!$E:$E),2)</f>
        <v>0</v>
      </c>
      <c r="BI47" s="202">
        <f>ROUND(BK47*BI$3,2)</f>
        <v>0</v>
      </c>
      <c r="BJ47" s="202">
        <f>ROUND(BK47*BJ$3,2)</f>
        <v>0</v>
      </c>
      <c r="BK47" s="208">
        <f>ROUND(+SUMIF(BdV_2022!$L:$L,$A47&amp;BK$3,BdV_2022!$E:$E),2)</f>
        <v>0</v>
      </c>
    </row>
    <row r="48" spans="1:63" x14ac:dyDescent="0.2">
      <c r="A48" s="41" t="s">
        <v>141</v>
      </c>
      <c r="B48" s="42" t="s">
        <v>10</v>
      </c>
      <c r="C48" s="38" t="s">
        <v>55</v>
      </c>
      <c r="E48" s="202">
        <f>ROUND(G48*E$3,2)</f>
        <v>0</v>
      </c>
      <c r="F48" s="202">
        <f>ROUND(G48*F$3,2)</f>
        <v>0</v>
      </c>
      <c r="G48" s="208">
        <f>ROUND(+SUMIF(BdV_2022!$L:$L,$A48&amp;G$3,BdV_2022!$E:$E),2)</f>
        <v>0</v>
      </c>
      <c r="I48" s="202">
        <f>ROUND(K48*I$3,2)</f>
        <v>0</v>
      </c>
      <c r="J48" s="202">
        <f>ROUND(K48*J$3,2)</f>
        <v>0</v>
      </c>
      <c r="K48" s="208">
        <f>ROUND(+SUMIF(BdV_2022!$L:$L,$A48&amp;K$3,BdV_2022!$E:$E),2)</f>
        <v>0</v>
      </c>
      <c r="M48" s="202">
        <f>ROUND(O48*M$3,2)</f>
        <v>0</v>
      </c>
      <c r="N48" s="202">
        <f>ROUND(O48*N$3,2)</f>
        <v>0</v>
      </c>
      <c r="O48" s="208">
        <f>ROUND(+SUMIF(BdV_2022!$L:$L,$A48&amp;O$3,BdV_2022!$E:$E),2)</f>
        <v>0</v>
      </c>
      <c r="Q48" s="202">
        <f>ROUND(S48*Q$3,2)</f>
        <v>0</v>
      </c>
      <c r="R48" s="202">
        <f>ROUND(S48*R$3,2)</f>
        <v>0</v>
      </c>
      <c r="S48" s="208">
        <f>ROUND(+SUMIF(BdV_2022!$L:$L,$A48&amp;S$3,BdV_2022!$E:$E),2)</f>
        <v>0</v>
      </c>
      <c r="U48" s="202">
        <f>ROUND(W48*U$3,2)</f>
        <v>0</v>
      </c>
      <c r="V48" s="202">
        <f>ROUND(W48*V$3,2)</f>
        <v>0</v>
      </c>
      <c r="W48" s="208">
        <f>ROUND(+SUMIF(BdV_2022!$L:$L,$A48&amp;W$3,BdV_2022!$E:$E),2)</f>
        <v>0</v>
      </c>
      <c r="Y48" s="202">
        <f>ROUND(AA48*Y$3,2)</f>
        <v>0</v>
      </c>
      <c r="Z48" s="202">
        <f>ROUND(AA48*Z$3,2)</f>
        <v>0</v>
      </c>
      <c r="AA48" s="208">
        <f>ROUND(+SUMIF(BdV_2022!$L:$L,$A48&amp;AA$3,BdV_2022!$E:$E),2)</f>
        <v>0</v>
      </c>
      <c r="AC48" s="202">
        <f>ROUND(AE48*AC$3,2)</f>
        <v>0</v>
      </c>
      <c r="AD48" s="202">
        <f>ROUND(AE48*AD$3,2)</f>
        <v>0</v>
      </c>
      <c r="AE48" s="208">
        <f>ROUND(+SUMIF(BdV_2022!$L:$L,$A48&amp;AE$3,BdV_2022!$E:$E),2)</f>
        <v>0</v>
      </c>
      <c r="AG48" s="202">
        <f>ROUND(AI48*AG$3,2)</f>
        <v>0</v>
      </c>
      <c r="AH48" s="202">
        <f>ROUND(AI48*AH$3,2)</f>
        <v>0</v>
      </c>
      <c r="AI48" s="208">
        <f>ROUND(+SUMIF(BdV_2022!$L:$L,$A48&amp;AI$3,BdV_2022!$E:$E),2)</f>
        <v>0</v>
      </c>
      <c r="AK48" s="202">
        <f>ROUND(AM48*AK$3,2)</f>
        <v>0</v>
      </c>
      <c r="AL48" s="202">
        <f>ROUND(AM48*AL$3,2)</f>
        <v>0</v>
      </c>
      <c r="AM48" s="208">
        <f>ROUND(+SUMIF(BdV_2022!$L:$L,$A48&amp;AM$3,BdV_2022!$E:$E),2)</f>
        <v>0</v>
      </c>
      <c r="AO48" s="202">
        <f>ROUND(AQ48*AO$3,2)</f>
        <v>0</v>
      </c>
      <c r="AP48" s="202">
        <f>ROUND(AQ48*AP$3,2)</f>
        <v>0</v>
      </c>
      <c r="AQ48" s="208">
        <f>ROUND(+SUMIF(BdV_2022!$L:$L,$A48&amp;AQ$3,BdV_2022!$E:$E),2)</f>
        <v>0</v>
      </c>
      <c r="AS48" s="202">
        <f>ROUND(AU48*AS$3,2)</f>
        <v>0</v>
      </c>
      <c r="AT48" s="202">
        <f>ROUND(AU48*AT$3,2)</f>
        <v>0</v>
      </c>
      <c r="AU48" s="208">
        <f>ROUND(+SUMIF(BdV_2022!$L:$L,$A48&amp;AU$3,BdV_2022!$E:$E),2)</f>
        <v>0</v>
      </c>
      <c r="AW48" s="202">
        <f>ROUND(AY48*AW$3,2)</f>
        <v>0</v>
      </c>
      <c r="AX48" s="202">
        <f>ROUND(AY48*AX$3,2)</f>
        <v>0</v>
      </c>
      <c r="AY48" s="208">
        <f>ROUND(+SUMIF(BdV_2022!$L:$L,$A48&amp;AY$3,BdV_2022!$E:$E),2)</f>
        <v>0</v>
      </c>
      <c r="BA48" s="202">
        <f>ROUND(BC48*BA$3,2)</f>
        <v>0</v>
      </c>
      <c r="BB48" s="202">
        <f>ROUND(BC48*BB$3,2)</f>
        <v>0</v>
      </c>
      <c r="BC48" s="208">
        <f>ROUND(+SUMIF(BdV_2022!$L:$L,$A48&amp;BC$3,BdV_2022!$E:$E),2)</f>
        <v>0</v>
      </c>
      <c r="BE48" s="202">
        <f>ROUND(BG48*BE$3,2)</f>
        <v>0</v>
      </c>
      <c r="BF48" s="202">
        <f>ROUND(BG48*BF$3,2)</f>
        <v>0</v>
      </c>
      <c r="BG48" s="208">
        <f>ROUND(+SUMIF(BdV_2022!$L:$L,$A48&amp;BG$3,BdV_2022!$E:$E),2)</f>
        <v>0</v>
      </c>
      <c r="BI48" s="202">
        <f>ROUND(BK48*BI$3,2)</f>
        <v>0</v>
      </c>
      <c r="BJ48" s="202">
        <f>ROUND(BK48*BJ$3,2)</f>
        <v>0</v>
      </c>
      <c r="BK48" s="208">
        <f>ROUND(+SUMIF(BdV_2022!$L:$L,$A48&amp;BK$3,BdV_2022!$E:$E),2)</f>
        <v>0</v>
      </c>
    </row>
    <row r="49" spans="1:63" x14ac:dyDescent="0.2">
      <c r="A49" s="41" t="s">
        <v>142</v>
      </c>
      <c r="B49" s="42" t="s">
        <v>11</v>
      </c>
      <c r="C49" s="38" t="s">
        <v>56</v>
      </c>
      <c r="E49" s="202">
        <f>ROUND(G49*E$3,2)</f>
        <v>0</v>
      </c>
      <c r="F49" s="202">
        <f>ROUND(G49*F$3,2)</f>
        <v>0</v>
      </c>
      <c r="G49" s="208">
        <f>ROUND(+SUMIF(BdV_2022!$L:$L,$A49&amp;G$3,BdV_2022!$E:$E),2)</f>
        <v>0</v>
      </c>
      <c r="I49" s="202">
        <f>ROUND(K49*I$3,2)</f>
        <v>0</v>
      </c>
      <c r="J49" s="202">
        <f>ROUND(K49*J$3,2)</f>
        <v>0</v>
      </c>
      <c r="K49" s="208">
        <f>ROUND(+SUMIF(BdV_2022!$L:$L,$A49&amp;K$3,BdV_2022!$E:$E),2)</f>
        <v>0</v>
      </c>
      <c r="M49" s="202">
        <f>ROUND(O49*M$3,2)</f>
        <v>0</v>
      </c>
      <c r="N49" s="202">
        <f>ROUND(O49*N$3,2)</f>
        <v>0</v>
      </c>
      <c r="O49" s="208">
        <f>ROUND(+SUMIF(BdV_2022!$L:$L,$A49&amp;O$3,BdV_2022!$E:$E),2)</f>
        <v>0</v>
      </c>
      <c r="Q49" s="202">
        <f>ROUND(S49*Q$3,2)</f>
        <v>0</v>
      </c>
      <c r="R49" s="202">
        <f>ROUND(S49*R$3,2)</f>
        <v>0</v>
      </c>
      <c r="S49" s="208">
        <f>ROUND(+SUMIF(BdV_2022!$L:$L,$A49&amp;S$3,BdV_2022!$E:$E),2)</f>
        <v>0</v>
      </c>
      <c r="U49" s="202">
        <f>ROUND(W49*U$3,2)</f>
        <v>0</v>
      </c>
      <c r="V49" s="202">
        <f>ROUND(W49*V$3,2)</f>
        <v>0</v>
      </c>
      <c r="W49" s="208">
        <f>ROUND(+SUMIF(BdV_2022!$L:$L,$A49&amp;W$3,BdV_2022!$E:$E),2)</f>
        <v>0</v>
      </c>
      <c r="Y49" s="202">
        <f>ROUND(AA49*Y$3,2)</f>
        <v>0</v>
      </c>
      <c r="Z49" s="202">
        <f>ROUND(AA49*Z$3,2)</f>
        <v>0</v>
      </c>
      <c r="AA49" s="208">
        <f>ROUND(+SUMIF(BdV_2022!$L:$L,$A49&amp;AA$3,BdV_2022!$E:$E),2)</f>
        <v>0</v>
      </c>
      <c r="AC49" s="202">
        <f>ROUND(AE49*AC$3,2)</f>
        <v>0</v>
      </c>
      <c r="AD49" s="202">
        <f>ROUND(AE49*AD$3,2)</f>
        <v>0</v>
      </c>
      <c r="AE49" s="208">
        <f>ROUND(+SUMIF(BdV_2022!$L:$L,$A49&amp;AE$3,BdV_2022!$E:$E),2)</f>
        <v>0</v>
      </c>
      <c r="AG49" s="202">
        <f>ROUND(AI49*AG$3,2)</f>
        <v>0</v>
      </c>
      <c r="AH49" s="202">
        <f>ROUND(AI49*AH$3,2)</f>
        <v>0</v>
      </c>
      <c r="AI49" s="208">
        <f>ROUND(+SUMIF(BdV_2022!$L:$L,$A49&amp;AI$3,BdV_2022!$E:$E),2)</f>
        <v>0</v>
      </c>
      <c r="AK49" s="202">
        <f>ROUND(AM49*AK$3,2)</f>
        <v>0</v>
      </c>
      <c r="AL49" s="202">
        <f>ROUND(AM49*AL$3,2)</f>
        <v>0</v>
      </c>
      <c r="AM49" s="208">
        <f>ROUND(+SUMIF(BdV_2022!$L:$L,$A49&amp;AM$3,BdV_2022!$E:$E),2)</f>
        <v>0</v>
      </c>
      <c r="AO49" s="202">
        <f>ROUND(AQ49*AO$3,2)</f>
        <v>0</v>
      </c>
      <c r="AP49" s="202">
        <f>ROUND(AQ49*AP$3,2)</f>
        <v>0</v>
      </c>
      <c r="AQ49" s="208">
        <f>ROUND(+SUMIF(BdV_2022!$L:$L,$A49&amp;AQ$3,BdV_2022!$E:$E),2)</f>
        <v>0</v>
      </c>
      <c r="AS49" s="202">
        <f>ROUND(AU49*AS$3,2)</f>
        <v>0</v>
      </c>
      <c r="AT49" s="202">
        <f>ROUND(AU49*AT$3,2)</f>
        <v>0</v>
      </c>
      <c r="AU49" s="208">
        <f>ROUND(+SUMIF(BdV_2022!$L:$L,$A49&amp;AU$3,BdV_2022!$E:$E),2)</f>
        <v>0</v>
      </c>
      <c r="AW49" s="202">
        <f>ROUND(AY49*AW$3,2)</f>
        <v>0</v>
      </c>
      <c r="AX49" s="202">
        <f>ROUND(AY49*AX$3,2)</f>
        <v>0</v>
      </c>
      <c r="AY49" s="208">
        <f>ROUND(+SUMIF(BdV_2022!$L:$L,$A49&amp;AY$3,BdV_2022!$E:$E),2)</f>
        <v>0</v>
      </c>
      <c r="BA49" s="202">
        <f>ROUND(BC49*BA$3,2)</f>
        <v>0</v>
      </c>
      <c r="BB49" s="202">
        <f>ROUND(BC49*BB$3,2)</f>
        <v>0</v>
      </c>
      <c r="BC49" s="208">
        <f>ROUND(+SUMIF(BdV_2022!$L:$L,$A49&amp;BC$3,BdV_2022!$E:$E),2)</f>
        <v>0</v>
      </c>
      <c r="BE49" s="202">
        <f>ROUND(BG49*BE$3,2)</f>
        <v>0</v>
      </c>
      <c r="BF49" s="202">
        <f>ROUND(BG49*BF$3,2)</f>
        <v>0</v>
      </c>
      <c r="BG49" s="208">
        <f>ROUND(+SUMIF(BdV_2022!$L:$L,$A49&amp;BG$3,BdV_2022!$E:$E),2)</f>
        <v>0</v>
      </c>
      <c r="BI49" s="202">
        <f>ROUND(BK49*BI$3,2)</f>
        <v>0</v>
      </c>
      <c r="BJ49" s="202">
        <f>ROUND(BK49*BJ$3,2)</f>
        <v>0</v>
      </c>
      <c r="BK49" s="208">
        <f>ROUND(+SUMIF(BdV_2022!$L:$L,$A49&amp;BK$3,BdV_2022!$E:$E),2)</f>
        <v>0</v>
      </c>
    </row>
    <row r="50" spans="1:63" x14ac:dyDescent="0.2">
      <c r="A50" s="41" t="s">
        <v>143</v>
      </c>
      <c r="B50" s="42" t="s">
        <v>12</v>
      </c>
      <c r="C50" s="38" t="s">
        <v>57</v>
      </c>
      <c r="E50" s="202">
        <f>ROUND(G50*E$3,2)</f>
        <v>0</v>
      </c>
      <c r="F50" s="202">
        <f>ROUND(G50*F$3,2)</f>
        <v>0</v>
      </c>
      <c r="G50" s="208">
        <f>ROUND(+SUMIF(BdV_2022!$L:$L,$A50&amp;G$3,BdV_2022!$E:$E),2)</f>
        <v>0</v>
      </c>
      <c r="I50" s="202">
        <f>ROUND(K50*I$3,2)</f>
        <v>0</v>
      </c>
      <c r="J50" s="202">
        <f>ROUND(K50*J$3,2)</f>
        <v>0</v>
      </c>
      <c r="K50" s="208">
        <f>ROUND(+SUMIF(BdV_2022!$L:$L,$A50&amp;K$3,BdV_2022!$E:$E),2)</f>
        <v>0</v>
      </c>
      <c r="M50" s="202">
        <f>ROUND(O50*M$3,2)</f>
        <v>0</v>
      </c>
      <c r="N50" s="202">
        <f>ROUND(O50*N$3,2)</f>
        <v>0</v>
      </c>
      <c r="O50" s="208">
        <f>ROUND(+SUMIF(BdV_2022!$L:$L,$A50&amp;O$3,BdV_2022!$E:$E),2)</f>
        <v>0</v>
      </c>
      <c r="Q50" s="202">
        <f>ROUND(S50*Q$3,2)</f>
        <v>0</v>
      </c>
      <c r="R50" s="202">
        <f>ROUND(S50*R$3,2)</f>
        <v>0</v>
      </c>
      <c r="S50" s="208">
        <f>ROUND(+SUMIF(BdV_2022!$L:$L,$A50&amp;S$3,BdV_2022!$E:$E),2)</f>
        <v>0</v>
      </c>
      <c r="U50" s="202">
        <f>ROUND(W50*U$3,2)</f>
        <v>0</v>
      </c>
      <c r="V50" s="202">
        <f>ROUND(W50*V$3,2)</f>
        <v>0</v>
      </c>
      <c r="W50" s="208">
        <f>ROUND(+SUMIF(BdV_2022!$L:$L,$A50&amp;W$3,BdV_2022!$E:$E),2)</f>
        <v>0</v>
      </c>
      <c r="Y50" s="202">
        <f>ROUND(AA50*Y$3,2)</f>
        <v>0</v>
      </c>
      <c r="Z50" s="202">
        <f>ROUND(AA50*Z$3,2)</f>
        <v>0</v>
      </c>
      <c r="AA50" s="208">
        <f>ROUND(+SUMIF(BdV_2022!$L:$L,$A50&amp;AA$3,BdV_2022!$E:$E),2)</f>
        <v>0</v>
      </c>
      <c r="AC50" s="202">
        <f>ROUND(AE50*AC$3,2)</f>
        <v>0</v>
      </c>
      <c r="AD50" s="202">
        <f>ROUND(AE50*AD$3,2)</f>
        <v>0</v>
      </c>
      <c r="AE50" s="208">
        <f>ROUND(+SUMIF(BdV_2022!$L:$L,$A50&amp;AE$3,BdV_2022!$E:$E),2)</f>
        <v>0</v>
      </c>
      <c r="AG50" s="202">
        <f>ROUND(AI50*AG$3,2)</f>
        <v>0</v>
      </c>
      <c r="AH50" s="202">
        <f>ROUND(AI50*AH$3,2)</f>
        <v>0</v>
      </c>
      <c r="AI50" s="208">
        <f>ROUND(+SUMIF(BdV_2022!$L:$L,$A50&amp;AI$3,BdV_2022!$E:$E),2)</f>
        <v>0</v>
      </c>
      <c r="AK50" s="202">
        <f>ROUND(AM50*AK$3,2)</f>
        <v>0</v>
      </c>
      <c r="AL50" s="202">
        <f>ROUND(AM50*AL$3,2)</f>
        <v>0</v>
      </c>
      <c r="AM50" s="208">
        <f>ROUND(+SUMIF(BdV_2022!$L:$L,$A50&amp;AM$3,BdV_2022!$E:$E),2)</f>
        <v>0</v>
      </c>
      <c r="AO50" s="202">
        <f>ROUND(AQ50*AO$3,2)</f>
        <v>0</v>
      </c>
      <c r="AP50" s="202">
        <f>ROUND(AQ50*AP$3,2)</f>
        <v>0</v>
      </c>
      <c r="AQ50" s="208">
        <f>ROUND(+SUMIF(BdV_2022!$L:$L,$A50&amp;AQ$3,BdV_2022!$E:$E),2)</f>
        <v>0</v>
      </c>
      <c r="AS50" s="202">
        <f>ROUND(AU50*AS$3,2)</f>
        <v>0</v>
      </c>
      <c r="AT50" s="202">
        <f>ROUND(AU50*AT$3,2)</f>
        <v>0</v>
      </c>
      <c r="AU50" s="208">
        <f>ROUND(+SUMIF(BdV_2022!$L:$L,$A50&amp;AU$3,BdV_2022!$E:$E),2)</f>
        <v>0</v>
      </c>
      <c r="AW50" s="202">
        <f>ROUND(AY50*AW$3,2)</f>
        <v>0</v>
      </c>
      <c r="AX50" s="202">
        <f>ROUND(AY50*AX$3,2)</f>
        <v>0</v>
      </c>
      <c r="AY50" s="208">
        <f>ROUND(+SUMIF(BdV_2022!$L:$L,$A50&amp;AY$3,BdV_2022!$E:$E),2)</f>
        <v>0</v>
      </c>
      <c r="BA50" s="202">
        <f>ROUND(BC50*BA$3,2)</f>
        <v>0</v>
      </c>
      <c r="BB50" s="202">
        <f>ROUND(BC50*BB$3,2)</f>
        <v>0</v>
      </c>
      <c r="BC50" s="208">
        <f>ROUND(+SUMIF(BdV_2022!$L:$L,$A50&amp;BC$3,BdV_2022!$E:$E),2)</f>
        <v>0</v>
      </c>
      <c r="BE50" s="202">
        <f>ROUND(BG50*BE$3,2)</f>
        <v>0</v>
      </c>
      <c r="BF50" s="202">
        <f>ROUND(BG50*BF$3,2)</f>
        <v>0</v>
      </c>
      <c r="BG50" s="208">
        <f>ROUND(+SUMIF(BdV_2022!$L:$L,$A50&amp;BG$3,BdV_2022!$E:$E),2)</f>
        <v>0</v>
      </c>
      <c r="BI50" s="202">
        <f>ROUND(BK50*BI$3,2)</f>
        <v>0</v>
      </c>
      <c r="BJ50" s="202">
        <f>ROUND(BK50*BJ$3,2)</f>
        <v>0</v>
      </c>
      <c r="BK50" s="208">
        <f>ROUND(+SUMIF(BdV_2022!$L:$L,$A50&amp;BK$3,BdV_2022!$E:$E),2)</f>
        <v>0</v>
      </c>
    </row>
    <row r="51" spans="1:63" ht="21" x14ac:dyDescent="0.2">
      <c r="A51" s="41" t="s">
        <v>144</v>
      </c>
      <c r="B51" s="53" t="s">
        <v>15</v>
      </c>
      <c r="C51" s="38" t="s">
        <v>92</v>
      </c>
      <c r="E51" s="83">
        <f>+SUM(E52:E59)</f>
        <v>0</v>
      </c>
      <c r="F51" s="83">
        <f>+SUM(F52:F59)</f>
        <v>0</v>
      </c>
      <c r="G51" s="86">
        <f>+SUM(G52:G59)</f>
        <v>0</v>
      </c>
      <c r="I51" s="83">
        <f>+SUM(I52:I59)</f>
        <v>0</v>
      </c>
      <c r="J51" s="83">
        <f>+SUM(J52:J59)</f>
        <v>0</v>
      </c>
      <c r="K51" s="86">
        <f>+SUM(K52:K59)</f>
        <v>0</v>
      </c>
      <c r="M51" s="83">
        <f>+SUM(M52:M59)</f>
        <v>0</v>
      </c>
      <c r="N51" s="83">
        <f>+SUM(N52:N59)</f>
        <v>0</v>
      </c>
      <c r="O51" s="86">
        <f>+SUM(O52:O59)</f>
        <v>0</v>
      </c>
      <c r="Q51" s="83">
        <f>+SUM(Q52:Q59)</f>
        <v>0</v>
      </c>
      <c r="R51" s="83">
        <f>+SUM(R52:R59)</f>
        <v>0</v>
      </c>
      <c r="S51" s="86">
        <f>+SUM(S52:S59)</f>
        <v>0</v>
      </c>
      <c r="U51" s="83">
        <f>+SUM(U52:U59)</f>
        <v>0</v>
      </c>
      <c r="V51" s="83">
        <f>+SUM(V52:V59)</f>
        <v>0</v>
      </c>
      <c r="W51" s="86">
        <f>+SUM(W52:W59)</f>
        <v>0</v>
      </c>
      <c r="Y51" s="83">
        <f>+SUM(Y52:Y59)</f>
        <v>0</v>
      </c>
      <c r="Z51" s="83">
        <f>+SUM(Z52:Z59)</f>
        <v>0</v>
      </c>
      <c r="AA51" s="86">
        <f>+SUM(AA52:AA59)</f>
        <v>0</v>
      </c>
      <c r="AC51" s="83">
        <f>+SUM(AC52:AC59)</f>
        <v>0</v>
      </c>
      <c r="AD51" s="83">
        <f>+SUM(AD52:AD59)</f>
        <v>0</v>
      </c>
      <c r="AE51" s="86">
        <f>+SUM(AE52:AE59)</f>
        <v>0</v>
      </c>
      <c r="AG51" s="83">
        <f>+SUM(AG52:AG59)</f>
        <v>0</v>
      </c>
      <c r="AH51" s="83">
        <f>+SUM(AH52:AH59)</f>
        <v>0</v>
      </c>
      <c r="AI51" s="86">
        <f>+SUM(AI52:AI59)</f>
        <v>0</v>
      </c>
      <c r="AK51" s="83">
        <f>+SUM(AK52:AK59)</f>
        <v>0</v>
      </c>
      <c r="AL51" s="83">
        <f>+SUM(AL52:AL59)</f>
        <v>0</v>
      </c>
      <c r="AM51" s="86">
        <f>+SUM(AM52:AM59)</f>
        <v>0</v>
      </c>
      <c r="AO51" s="83">
        <f>+SUM(AO52:AO59)</f>
        <v>0</v>
      </c>
      <c r="AP51" s="83">
        <f>+SUM(AP52:AP59)</f>
        <v>0</v>
      </c>
      <c r="AQ51" s="86">
        <f>+SUM(AQ52:AQ59)</f>
        <v>0</v>
      </c>
      <c r="AS51" s="83">
        <f>+SUM(AS52:AS59)</f>
        <v>0</v>
      </c>
      <c r="AT51" s="83">
        <f>+SUM(AT52:AT59)</f>
        <v>0</v>
      </c>
      <c r="AU51" s="86">
        <f>+SUM(AU52:AU59)</f>
        <v>0</v>
      </c>
      <c r="AW51" s="83">
        <f>+SUM(AW52:AW59)</f>
        <v>0</v>
      </c>
      <c r="AX51" s="83">
        <f>+SUM(AX52:AX59)</f>
        <v>0</v>
      </c>
      <c r="AY51" s="86">
        <f>+SUM(AY52:AY59)</f>
        <v>0</v>
      </c>
      <c r="BA51" s="83">
        <f>+SUM(BA52:BA59)</f>
        <v>0</v>
      </c>
      <c r="BB51" s="83">
        <f>+SUM(BB52:BB59)</f>
        <v>0</v>
      </c>
      <c r="BC51" s="86">
        <f>+SUM(BC52:BC59)</f>
        <v>0</v>
      </c>
      <c r="BE51" s="83">
        <f>+SUM(BE52:BE59)</f>
        <v>0</v>
      </c>
      <c r="BF51" s="83">
        <f>+SUM(BF52:BF59)</f>
        <v>0</v>
      </c>
      <c r="BG51" s="86">
        <f>+SUM(BG52:BG59)</f>
        <v>0</v>
      </c>
      <c r="BI51" s="83">
        <f>+SUM(BI52:BI59)</f>
        <v>0</v>
      </c>
      <c r="BJ51" s="83">
        <f>+SUM(BJ52:BJ59)</f>
        <v>0</v>
      </c>
      <c r="BK51" s="86">
        <f>+SUM(BK52:BK59)</f>
        <v>0</v>
      </c>
    </row>
    <row r="52" spans="1:63" x14ac:dyDescent="0.2">
      <c r="A52" s="41" t="s">
        <v>145</v>
      </c>
      <c r="B52" s="42" t="s">
        <v>8</v>
      </c>
      <c r="C52" s="38" t="s">
        <v>58</v>
      </c>
      <c r="E52" s="202">
        <f>ROUND(G52*E$3,2)</f>
        <v>0</v>
      </c>
      <c r="F52" s="202">
        <f>ROUND(G52*F$3,2)</f>
        <v>0</v>
      </c>
      <c r="G52" s="208">
        <f>ROUND(+SUMIF(BdV_2022!$L:$L,$A52&amp;G$3,BdV_2022!$E:$E),2)</f>
        <v>0</v>
      </c>
      <c r="I52" s="202">
        <f>ROUND(K52*I$3,2)</f>
        <v>0</v>
      </c>
      <c r="J52" s="202">
        <f>ROUND(K52*J$3,2)</f>
        <v>0</v>
      </c>
      <c r="K52" s="208">
        <f>ROUND(+SUMIF(BdV_2022!$L:$L,$A52&amp;K$3,BdV_2022!$E:$E),2)</f>
        <v>0</v>
      </c>
      <c r="M52" s="202">
        <f>ROUND(O52*M$3,2)</f>
        <v>0</v>
      </c>
      <c r="N52" s="202">
        <f>ROUND(O52*N$3,2)</f>
        <v>0</v>
      </c>
      <c r="O52" s="208">
        <f>ROUND(+SUMIF(BdV_2022!$L:$L,$A52&amp;O$3,BdV_2022!$E:$E),2)</f>
        <v>0</v>
      </c>
      <c r="Q52" s="202">
        <f>ROUND(S52*Q$3,2)</f>
        <v>0</v>
      </c>
      <c r="R52" s="202">
        <f>ROUND(S52*R$3,2)</f>
        <v>0</v>
      </c>
      <c r="S52" s="208">
        <f>ROUND(+SUMIF(BdV_2022!$L:$L,$A52&amp;S$3,BdV_2022!$E:$E),2)</f>
        <v>0</v>
      </c>
      <c r="U52" s="202">
        <f>ROUND(W52*U$3,2)</f>
        <v>0</v>
      </c>
      <c r="V52" s="202">
        <f>ROUND(W52*V$3,2)</f>
        <v>0</v>
      </c>
      <c r="W52" s="208">
        <f>ROUND(+SUMIF(BdV_2022!$L:$L,$A52&amp;W$3,BdV_2022!$E:$E),2)</f>
        <v>0</v>
      </c>
      <c r="Y52" s="202">
        <f>ROUND(AA52*Y$3,2)</f>
        <v>0</v>
      </c>
      <c r="Z52" s="202">
        <f>ROUND(AA52*Z$3,2)</f>
        <v>0</v>
      </c>
      <c r="AA52" s="208">
        <f>ROUND(+SUMIF(BdV_2022!$L:$L,$A52&amp;AA$3,BdV_2022!$E:$E),2)</f>
        <v>0</v>
      </c>
      <c r="AC52" s="202">
        <f>ROUND(AE52*AC$3,2)</f>
        <v>0</v>
      </c>
      <c r="AD52" s="202">
        <f>ROUND(AE52*AD$3,2)</f>
        <v>0</v>
      </c>
      <c r="AE52" s="208">
        <f>ROUND(+SUMIF(BdV_2022!$L:$L,$A52&amp;AE$3,BdV_2022!$E:$E),2)</f>
        <v>0</v>
      </c>
      <c r="AG52" s="202">
        <f>ROUND(AI52*AG$3,2)</f>
        <v>0</v>
      </c>
      <c r="AH52" s="202">
        <f>ROUND(AI52*AH$3,2)</f>
        <v>0</v>
      </c>
      <c r="AI52" s="208">
        <f>ROUND(+SUMIF(BdV_2022!$L:$L,$A52&amp;AI$3,BdV_2022!$E:$E),2)</f>
        <v>0</v>
      </c>
      <c r="AK52" s="202">
        <f>ROUND(AM52*AK$3,2)</f>
        <v>0</v>
      </c>
      <c r="AL52" s="202">
        <f>ROUND(AM52*AL$3,2)</f>
        <v>0</v>
      </c>
      <c r="AM52" s="208">
        <f>ROUND(+SUMIF(BdV_2022!$L:$L,$A52&amp;AM$3,BdV_2022!$E:$E),2)</f>
        <v>0</v>
      </c>
      <c r="AO52" s="202">
        <f>ROUND(AQ52*AO$3,2)</f>
        <v>0</v>
      </c>
      <c r="AP52" s="202">
        <f>ROUND(AQ52*AP$3,2)</f>
        <v>0</v>
      </c>
      <c r="AQ52" s="208">
        <f>ROUND(+SUMIF(BdV_2022!$L:$L,$A52&amp;AQ$3,BdV_2022!$E:$E),2)</f>
        <v>0</v>
      </c>
      <c r="AS52" s="202">
        <f>ROUND(AU52*AS$3,2)</f>
        <v>0</v>
      </c>
      <c r="AT52" s="202">
        <f>ROUND(AU52*AT$3,2)</f>
        <v>0</v>
      </c>
      <c r="AU52" s="208">
        <f>ROUND(+SUMIF(BdV_2022!$L:$L,$A52&amp;AU$3,BdV_2022!$E:$E),2)</f>
        <v>0</v>
      </c>
      <c r="AW52" s="202">
        <f>ROUND(AY52*AW$3,2)</f>
        <v>0</v>
      </c>
      <c r="AX52" s="202">
        <f>ROUND(AY52*AX$3,2)</f>
        <v>0</v>
      </c>
      <c r="AY52" s="208">
        <f>ROUND(+SUMIF(BdV_2022!$L:$L,$A52&amp;AY$3,BdV_2022!$E:$E),2)</f>
        <v>0</v>
      </c>
      <c r="BA52" s="202">
        <f>ROUND(BC52*BA$3,2)</f>
        <v>0</v>
      </c>
      <c r="BB52" s="202">
        <f>ROUND(BC52*BB$3,2)</f>
        <v>0</v>
      </c>
      <c r="BC52" s="208">
        <f>ROUND(+SUMIF(BdV_2022!$L:$L,$A52&amp;BC$3,BdV_2022!$E:$E),2)</f>
        <v>0</v>
      </c>
      <c r="BE52" s="202">
        <f>ROUND(BG52*BE$3,2)</f>
        <v>0</v>
      </c>
      <c r="BF52" s="202">
        <f>ROUND(BG52*BF$3,2)</f>
        <v>0</v>
      </c>
      <c r="BG52" s="208">
        <f>ROUND(+SUMIF(BdV_2022!$L:$L,$A52&amp;BG$3,BdV_2022!$E:$E),2)</f>
        <v>0</v>
      </c>
      <c r="BI52" s="202">
        <f>ROUND(BK52*BI$3,2)</f>
        <v>0</v>
      </c>
      <c r="BJ52" s="202">
        <f>ROUND(BK52*BJ$3,2)</f>
        <v>0</v>
      </c>
      <c r="BK52" s="208">
        <f>ROUND(+SUMIF(BdV_2022!$L:$L,$A52&amp;BK$3,BdV_2022!$E:$E),2)</f>
        <v>0</v>
      </c>
    </row>
    <row r="53" spans="1:63" x14ac:dyDescent="0.2">
      <c r="A53" s="41" t="s">
        <v>147</v>
      </c>
      <c r="B53" s="42" t="s">
        <v>9</v>
      </c>
      <c r="C53" s="38" t="s">
        <v>60</v>
      </c>
      <c r="E53" s="202">
        <f>ROUND(G53*E$3,2)</f>
        <v>0</v>
      </c>
      <c r="F53" s="202">
        <f>ROUND(G53*F$3,2)</f>
        <v>0</v>
      </c>
      <c r="G53" s="208">
        <f>ROUND(+SUMIF(BdV_2022!$L:$L,$A53&amp;G$3,BdV_2022!$E:$E),2)</f>
        <v>0</v>
      </c>
      <c r="I53" s="202">
        <f>ROUND(K53*I$3,2)</f>
        <v>0</v>
      </c>
      <c r="J53" s="202">
        <f>ROUND(K53*J$3,2)</f>
        <v>0</v>
      </c>
      <c r="K53" s="208">
        <f>ROUND(+SUMIF(BdV_2022!$L:$L,$A53&amp;K$3,BdV_2022!$E:$E),2)</f>
        <v>0</v>
      </c>
      <c r="M53" s="202">
        <f>ROUND(O53*M$3,2)</f>
        <v>0</v>
      </c>
      <c r="N53" s="202">
        <f>ROUND(O53*N$3,2)</f>
        <v>0</v>
      </c>
      <c r="O53" s="208">
        <f>ROUND(+SUMIF(BdV_2022!$L:$L,$A53&amp;O$3,BdV_2022!$E:$E),2)</f>
        <v>0</v>
      </c>
      <c r="Q53" s="202">
        <f>ROUND(S53*Q$3,2)</f>
        <v>0</v>
      </c>
      <c r="R53" s="202">
        <f>ROUND(S53*R$3,2)</f>
        <v>0</v>
      </c>
      <c r="S53" s="208">
        <f>ROUND(+SUMIF(BdV_2022!$L:$L,$A53&amp;S$3,BdV_2022!$E:$E),2)</f>
        <v>0</v>
      </c>
      <c r="U53" s="202">
        <f>ROUND(W53*U$3,2)</f>
        <v>0</v>
      </c>
      <c r="V53" s="202">
        <f>ROUND(W53*V$3,2)</f>
        <v>0</v>
      </c>
      <c r="W53" s="208">
        <f>ROUND(+SUMIF(BdV_2022!$L:$L,$A53&amp;W$3,BdV_2022!$E:$E),2)</f>
        <v>0</v>
      </c>
      <c r="Y53" s="202">
        <f>ROUND(AA53*Y$3,2)</f>
        <v>0</v>
      </c>
      <c r="Z53" s="202">
        <f>ROUND(AA53*Z$3,2)</f>
        <v>0</v>
      </c>
      <c r="AA53" s="208">
        <f>ROUND(+SUMIF(BdV_2022!$L:$L,$A53&amp;AA$3,BdV_2022!$E:$E),2)</f>
        <v>0</v>
      </c>
      <c r="AC53" s="202">
        <f>ROUND(AE53*AC$3,2)</f>
        <v>0</v>
      </c>
      <c r="AD53" s="202">
        <f>ROUND(AE53*AD$3,2)</f>
        <v>0</v>
      </c>
      <c r="AE53" s="208">
        <f>ROUND(+SUMIF(BdV_2022!$L:$L,$A53&amp;AE$3,BdV_2022!$E:$E),2)</f>
        <v>0</v>
      </c>
      <c r="AG53" s="202">
        <f>ROUND(AI53*AG$3,2)</f>
        <v>0</v>
      </c>
      <c r="AH53" s="202">
        <f>ROUND(AI53*AH$3,2)</f>
        <v>0</v>
      </c>
      <c r="AI53" s="208">
        <f>ROUND(+SUMIF(BdV_2022!$L:$L,$A53&amp;AI$3,BdV_2022!$E:$E),2)</f>
        <v>0</v>
      </c>
      <c r="AK53" s="202">
        <f>ROUND(AM53*AK$3,2)</f>
        <v>0</v>
      </c>
      <c r="AL53" s="202">
        <f>ROUND(AM53*AL$3,2)</f>
        <v>0</v>
      </c>
      <c r="AM53" s="208">
        <f>ROUND(+SUMIF(BdV_2022!$L:$L,$A53&amp;AM$3,BdV_2022!$E:$E),2)</f>
        <v>0</v>
      </c>
      <c r="AO53" s="202">
        <f>ROUND(AQ53*AO$3,2)</f>
        <v>0</v>
      </c>
      <c r="AP53" s="202">
        <f>ROUND(AQ53*AP$3,2)</f>
        <v>0</v>
      </c>
      <c r="AQ53" s="208">
        <f>ROUND(+SUMIF(BdV_2022!$L:$L,$A53&amp;AQ$3,BdV_2022!$E:$E),2)</f>
        <v>0</v>
      </c>
      <c r="AS53" s="202">
        <f>ROUND(AU53*AS$3,2)</f>
        <v>0</v>
      </c>
      <c r="AT53" s="202">
        <f>ROUND(AU53*AT$3,2)</f>
        <v>0</v>
      </c>
      <c r="AU53" s="208">
        <f>ROUND(+SUMIF(BdV_2022!$L:$L,$A53&amp;AU$3,BdV_2022!$E:$E),2)</f>
        <v>0</v>
      </c>
      <c r="AW53" s="202">
        <f>ROUND(AY53*AW$3,2)</f>
        <v>0</v>
      </c>
      <c r="AX53" s="202">
        <f>ROUND(AY53*AX$3,2)</f>
        <v>0</v>
      </c>
      <c r="AY53" s="208">
        <f>ROUND(+SUMIF(BdV_2022!$L:$L,$A53&amp;AY$3,BdV_2022!$E:$E),2)</f>
        <v>0</v>
      </c>
      <c r="BA53" s="202">
        <f>ROUND(BC53*BA$3,2)</f>
        <v>0</v>
      </c>
      <c r="BB53" s="202">
        <f>ROUND(BC53*BB$3,2)</f>
        <v>0</v>
      </c>
      <c r="BC53" s="208">
        <f>ROUND(+SUMIF(BdV_2022!$L:$L,$A53&amp;BC$3,BdV_2022!$E:$E),2)</f>
        <v>0</v>
      </c>
      <c r="BE53" s="202">
        <f>ROUND(BG53*BE$3,2)</f>
        <v>0</v>
      </c>
      <c r="BF53" s="202">
        <f>ROUND(BG53*BF$3,2)</f>
        <v>0</v>
      </c>
      <c r="BG53" s="208">
        <f>ROUND(+SUMIF(BdV_2022!$L:$L,$A53&amp;BG$3,BdV_2022!$E:$E),2)</f>
        <v>0</v>
      </c>
      <c r="BI53" s="202">
        <f>ROUND(BK53*BI$3,2)</f>
        <v>0</v>
      </c>
      <c r="BJ53" s="202">
        <f>ROUND(BK53*BJ$3,2)</f>
        <v>0</v>
      </c>
      <c r="BK53" s="208">
        <f>ROUND(+SUMIF(BdV_2022!$L:$L,$A53&amp;BK$3,BdV_2022!$E:$E),2)</f>
        <v>0</v>
      </c>
    </row>
    <row r="54" spans="1:63" x14ac:dyDescent="0.2">
      <c r="A54" s="41" t="s">
        <v>146</v>
      </c>
      <c r="B54" s="42" t="s">
        <v>10</v>
      </c>
      <c r="C54" s="38" t="s">
        <v>59</v>
      </c>
      <c r="E54" s="202">
        <f>ROUND(G54*E$3,2)</f>
        <v>0</v>
      </c>
      <c r="F54" s="202">
        <f>ROUND(G54*F$3,2)</f>
        <v>0</v>
      </c>
      <c r="G54" s="208">
        <f>ROUND(+SUMIF(BdV_2022!$L:$L,$A54&amp;G$3,BdV_2022!$E:$E),2)</f>
        <v>0</v>
      </c>
      <c r="I54" s="202">
        <f>ROUND(K54*I$3,2)</f>
        <v>0</v>
      </c>
      <c r="J54" s="202">
        <f>ROUND(K54*J$3,2)</f>
        <v>0</v>
      </c>
      <c r="K54" s="208">
        <f>ROUND(+SUMIF(BdV_2022!$L:$L,$A54&amp;K$3,BdV_2022!$E:$E),2)</f>
        <v>0</v>
      </c>
      <c r="M54" s="202">
        <f>ROUND(O54*M$3,2)</f>
        <v>0</v>
      </c>
      <c r="N54" s="202">
        <f>ROUND(O54*N$3,2)</f>
        <v>0</v>
      </c>
      <c r="O54" s="208">
        <f>ROUND(+SUMIF(BdV_2022!$L:$L,$A54&amp;O$3,BdV_2022!$E:$E),2)</f>
        <v>0</v>
      </c>
      <c r="Q54" s="202">
        <f>ROUND(S54*Q$3,2)</f>
        <v>0</v>
      </c>
      <c r="R54" s="202">
        <f>ROUND(S54*R$3,2)</f>
        <v>0</v>
      </c>
      <c r="S54" s="208">
        <f>ROUND(+SUMIF(BdV_2022!$L:$L,$A54&amp;S$3,BdV_2022!$E:$E),2)</f>
        <v>0</v>
      </c>
      <c r="U54" s="202">
        <f>ROUND(W54*U$3,2)</f>
        <v>0</v>
      </c>
      <c r="V54" s="202">
        <f>ROUND(W54*V$3,2)</f>
        <v>0</v>
      </c>
      <c r="W54" s="208">
        <f>ROUND(+SUMIF(BdV_2022!$L:$L,$A54&amp;W$3,BdV_2022!$E:$E),2)</f>
        <v>0</v>
      </c>
      <c r="Y54" s="202">
        <f>ROUND(AA54*Y$3,2)</f>
        <v>0</v>
      </c>
      <c r="Z54" s="202">
        <f>ROUND(AA54*Z$3,2)</f>
        <v>0</v>
      </c>
      <c r="AA54" s="208">
        <f>ROUND(+SUMIF(BdV_2022!$L:$L,$A54&amp;AA$3,BdV_2022!$E:$E),2)</f>
        <v>0</v>
      </c>
      <c r="AC54" s="202">
        <f>ROUND(AE54*AC$3,2)</f>
        <v>0</v>
      </c>
      <c r="AD54" s="202">
        <f>ROUND(AE54*AD$3,2)</f>
        <v>0</v>
      </c>
      <c r="AE54" s="208">
        <f>ROUND(+SUMIF(BdV_2022!$L:$L,$A54&amp;AE$3,BdV_2022!$E:$E),2)</f>
        <v>0</v>
      </c>
      <c r="AG54" s="202">
        <f>ROUND(AI54*AG$3,2)</f>
        <v>0</v>
      </c>
      <c r="AH54" s="202">
        <f>ROUND(AI54*AH$3,2)</f>
        <v>0</v>
      </c>
      <c r="AI54" s="208">
        <f>ROUND(+SUMIF(BdV_2022!$L:$L,$A54&amp;AI$3,BdV_2022!$E:$E),2)</f>
        <v>0</v>
      </c>
      <c r="AK54" s="202">
        <f>ROUND(AM54*AK$3,2)</f>
        <v>0</v>
      </c>
      <c r="AL54" s="202">
        <f>ROUND(AM54*AL$3,2)</f>
        <v>0</v>
      </c>
      <c r="AM54" s="208">
        <f>ROUND(+SUMIF(BdV_2022!$L:$L,$A54&amp;AM$3,BdV_2022!$E:$E),2)</f>
        <v>0</v>
      </c>
      <c r="AO54" s="202">
        <f>ROUND(AQ54*AO$3,2)</f>
        <v>0</v>
      </c>
      <c r="AP54" s="202">
        <f>ROUND(AQ54*AP$3,2)</f>
        <v>0</v>
      </c>
      <c r="AQ54" s="208">
        <f>ROUND(+SUMIF(BdV_2022!$L:$L,$A54&amp;AQ$3,BdV_2022!$E:$E),2)</f>
        <v>0</v>
      </c>
      <c r="AS54" s="202">
        <f>ROUND(AU54*AS$3,2)</f>
        <v>0</v>
      </c>
      <c r="AT54" s="202">
        <f>ROUND(AU54*AT$3,2)</f>
        <v>0</v>
      </c>
      <c r="AU54" s="208">
        <f>ROUND(+SUMIF(BdV_2022!$L:$L,$A54&amp;AU$3,BdV_2022!$E:$E),2)</f>
        <v>0</v>
      </c>
      <c r="AW54" s="202">
        <f>ROUND(AY54*AW$3,2)</f>
        <v>0</v>
      </c>
      <c r="AX54" s="202">
        <f>ROUND(AY54*AX$3,2)</f>
        <v>0</v>
      </c>
      <c r="AY54" s="208">
        <f>ROUND(+SUMIF(BdV_2022!$L:$L,$A54&amp;AY$3,BdV_2022!$E:$E),2)</f>
        <v>0</v>
      </c>
      <c r="BA54" s="202">
        <f>ROUND(BC54*BA$3,2)</f>
        <v>0</v>
      </c>
      <c r="BB54" s="202">
        <f>ROUND(BC54*BB$3,2)</f>
        <v>0</v>
      </c>
      <c r="BC54" s="208">
        <f>ROUND(+SUMIF(BdV_2022!$L:$L,$A54&amp;BC$3,BdV_2022!$E:$E),2)</f>
        <v>0</v>
      </c>
      <c r="BE54" s="202">
        <f>ROUND(BG54*BE$3,2)</f>
        <v>0</v>
      </c>
      <c r="BF54" s="202">
        <f>ROUND(BG54*BF$3,2)</f>
        <v>0</v>
      </c>
      <c r="BG54" s="208">
        <f>ROUND(+SUMIF(BdV_2022!$L:$L,$A54&amp;BG$3,BdV_2022!$E:$E),2)</f>
        <v>0</v>
      </c>
      <c r="BI54" s="202">
        <f>ROUND(BK54*BI$3,2)</f>
        <v>0</v>
      </c>
      <c r="BJ54" s="202">
        <f>ROUND(BK54*BJ$3,2)</f>
        <v>0</v>
      </c>
      <c r="BK54" s="208">
        <f>ROUND(+SUMIF(BdV_2022!$L:$L,$A54&amp;BK$3,BdV_2022!$E:$E),2)</f>
        <v>0</v>
      </c>
    </row>
    <row r="55" spans="1:63" x14ac:dyDescent="0.2">
      <c r="A55" s="41" t="s">
        <v>148</v>
      </c>
      <c r="B55" s="42" t="s">
        <v>11</v>
      </c>
      <c r="C55" s="38" t="s">
        <v>61</v>
      </c>
      <c r="E55" s="202">
        <f>ROUND(G55*E$3,2)</f>
        <v>0</v>
      </c>
      <c r="F55" s="202">
        <f>ROUND(G55*F$3,2)</f>
        <v>0</v>
      </c>
      <c r="G55" s="208">
        <f>ROUND(+SUMIF(BdV_2022!$L:$L,$A55&amp;G$3,BdV_2022!$E:$E),2)</f>
        <v>0</v>
      </c>
      <c r="I55" s="202">
        <f>ROUND(K55*I$3,2)</f>
        <v>0</v>
      </c>
      <c r="J55" s="202">
        <f>ROUND(K55*J$3,2)</f>
        <v>0</v>
      </c>
      <c r="K55" s="208">
        <f>ROUND(+SUMIF(BdV_2022!$L:$L,$A55&amp;K$3,BdV_2022!$E:$E),2)</f>
        <v>0</v>
      </c>
      <c r="M55" s="202">
        <f>ROUND(O55*M$3,2)</f>
        <v>0</v>
      </c>
      <c r="N55" s="202">
        <f>ROUND(O55*N$3,2)</f>
        <v>0</v>
      </c>
      <c r="O55" s="208">
        <f>ROUND(+SUMIF(BdV_2022!$L:$L,$A55&amp;O$3,BdV_2022!$E:$E),2)</f>
        <v>0</v>
      </c>
      <c r="Q55" s="202">
        <f>ROUND(S55*Q$3,2)</f>
        <v>0</v>
      </c>
      <c r="R55" s="202">
        <f>ROUND(S55*R$3,2)</f>
        <v>0</v>
      </c>
      <c r="S55" s="208">
        <f>ROUND(+SUMIF(BdV_2022!$L:$L,$A55&amp;S$3,BdV_2022!$E:$E),2)</f>
        <v>0</v>
      </c>
      <c r="U55" s="202">
        <f>ROUND(W55*U$3,2)</f>
        <v>0</v>
      </c>
      <c r="V55" s="202">
        <f>ROUND(W55*V$3,2)</f>
        <v>0</v>
      </c>
      <c r="W55" s="208">
        <f>ROUND(+SUMIF(BdV_2022!$L:$L,$A55&amp;W$3,BdV_2022!$E:$E),2)</f>
        <v>0</v>
      </c>
      <c r="Y55" s="202">
        <f>ROUND(AA55*Y$3,2)</f>
        <v>0</v>
      </c>
      <c r="Z55" s="202">
        <f>ROUND(AA55*Z$3,2)</f>
        <v>0</v>
      </c>
      <c r="AA55" s="208">
        <f>ROUND(+SUMIF(BdV_2022!$L:$L,$A55&amp;AA$3,BdV_2022!$E:$E),2)</f>
        <v>0</v>
      </c>
      <c r="AC55" s="202">
        <f>ROUND(AE55*AC$3,2)</f>
        <v>0</v>
      </c>
      <c r="AD55" s="202">
        <f>ROUND(AE55*AD$3,2)</f>
        <v>0</v>
      </c>
      <c r="AE55" s="208">
        <f>ROUND(+SUMIF(BdV_2022!$L:$L,$A55&amp;AE$3,BdV_2022!$E:$E),2)</f>
        <v>0</v>
      </c>
      <c r="AG55" s="202">
        <f>ROUND(AI55*AG$3,2)</f>
        <v>0</v>
      </c>
      <c r="AH55" s="202">
        <f>ROUND(AI55*AH$3,2)</f>
        <v>0</v>
      </c>
      <c r="AI55" s="208">
        <f>ROUND(+SUMIF(BdV_2022!$L:$L,$A55&amp;AI$3,BdV_2022!$E:$E),2)</f>
        <v>0</v>
      </c>
      <c r="AK55" s="202">
        <f>ROUND(AM55*AK$3,2)</f>
        <v>0</v>
      </c>
      <c r="AL55" s="202">
        <f>ROUND(AM55*AL$3,2)</f>
        <v>0</v>
      </c>
      <c r="AM55" s="208">
        <f>ROUND(+SUMIF(BdV_2022!$L:$L,$A55&amp;AM$3,BdV_2022!$E:$E),2)</f>
        <v>0</v>
      </c>
      <c r="AO55" s="202">
        <f>ROUND(AQ55*AO$3,2)</f>
        <v>0</v>
      </c>
      <c r="AP55" s="202">
        <f>ROUND(AQ55*AP$3,2)</f>
        <v>0</v>
      </c>
      <c r="AQ55" s="208">
        <f>ROUND(+SUMIF(BdV_2022!$L:$L,$A55&amp;AQ$3,BdV_2022!$E:$E),2)</f>
        <v>0</v>
      </c>
      <c r="AS55" s="202">
        <f>ROUND(AU55*AS$3,2)</f>
        <v>0</v>
      </c>
      <c r="AT55" s="202">
        <f>ROUND(AU55*AT$3,2)</f>
        <v>0</v>
      </c>
      <c r="AU55" s="208">
        <f>ROUND(+SUMIF(BdV_2022!$L:$L,$A55&amp;AU$3,BdV_2022!$E:$E),2)</f>
        <v>0</v>
      </c>
      <c r="AW55" s="202">
        <f>ROUND(AY55*AW$3,2)</f>
        <v>0</v>
      </c>
      <c r="AX55" s="202">
        <f>ROUND(AY55*AX$3,2)</f>
        <v>0</v>
      </c>
      <c r="AY55" s="208">
        <f>ROUND(+SUMIF(BdV_2022!$L:$L,$A55&amp;AY$3,BdV_2022!$E:$E),2)</f>
        <v>0</v>
      </c>
      <c r="BA55" s="202">
        <f>ROUND(BC55*BA$3,2)</f>
        <v>0</v>
      </c>
      <c r="BB55" s="202">
        <f>ROUND(BC55*BB$3,2)</f>
        <v>0</v>
      </c>
      <c r="BC55" s="208">
        <f>ROUND(+SUMIF(BdV_2022!$L:$L,$A55&amp;BC$3,BdV_2022!$E:$E),2)</f>
        <v>0</v>
      </c>
      <c r="BE55" s="202">
        <f>ROUND(BG55*BE$3,2)</f>
        <v>0</v>
      </c>
      <c r="BF55" s="202">
        <f>ROUND(BG55*BF$3,2)</f>
        <v>0</v>
      </c>
      <c r="BG55" s="208">
        <f>ROUND(+SUMIF(BdV_2022!$L:$L,$A55&amp;BG$3,BdV_2022!$E:$E),2)</f>
        <v>0</v>
      </c>
      <c r="BI55" s="202">
        <f>ROUND(BK55*BI$3,2)</f>
        <v>0</v>
      </c>
      <c r="BJ55" s="202">
        <f>ROUND(BK55*BJ$3,2)</f>
        <v>0</v>
      </c>
      <c r="BK55" s="208">
        <f>ROUND(+SUMIF(BdV_2022!$L:$L,$A55&amp;BK$3,BdV_2022!$E:$E),2)</f>
        <v>0</v>
      </c>
    </row>
    <row r="56" spans="1:63" x14ac:dyDescent="0.2">
      <c r="A56" s="41" t="s">
        <v>149</v>
      </c>
      <c r="B56" s="42" t="s">
        <v>12</v>
      </c>
      <c r="C56" s="38" t="s">
        <v>246</v>
      </c>
      <c r="E56" s="202">
        <f>ROUND(G56*E$3,2)</f>
        <v>0</v>
      </c>
      <c r="F56" s="202">
        <f>ROUND(G56*F$3,2)</f>
        <v>0</v>
      </c>
      <c r="G56" s="208">
        <f>ROUND(+SUMIF(BdV_2022!$L:$L,$A56&amp;G$3,BdV_2022!$E:$E),2)</f>
        <v>0</v>
      </c>
      <c r="I56" s="202">
        <f>ROUND(K56*I$3,2)</f>
        <v>0</v>
      </c>
      <c r="J56" s="202">
        <f>ROUND(K56*J$3,2)</f>
        <v>0</v>
      </c>
      <c r="K56" s="208">
        <f>ROUND(+SUMIF(BdV_2022!$L:$L,$A56&amp;K$3,BdV_2022!$E:$E),2)</f>
        <v>0</v>
      </c>
      <c r="M56" s="202">
        <f>ROUND(O56*M$3,2)</f>
        <v>0</v>
      </c>
      <c r="N56" s="202">
        <f>ROUND(O56*N$3,2)</f>
        <v>0</v>
      </c>
      <c r="O56" s="208">
        <f>ROUND(+SUMIF(BdV_2022!$L:$L,$A56&amp;O$3,BdV_2022!$E:$E),2)</f>
        <v>0</v>
      </c>
      <c r="Q56" s="202">
        <f>ROUND(S56*Q$3,2)</f>
        <v>0</v>
      </c>
      <c r="R56" s="202">
        <f>ROUND(S56*R$3,2)</f>
        <v>0</v>
      </c>
      <c r="S56" s="208">
        <f>ROUND(+SUMIF(BdV_2022!$L:$L,$A56&amp;S$3,BdV_2022!$E:$E),2)</f>
        <v>0</v>
      </c>
      <c r="U56" s="202">
        <f>ROUND(W56*U$3,2)</f>
        <v>0</v>
      </c>
      <c r="V56" s="202">
        <f>ROUND(W56*V$3,2)</f>
        <v>0</v>
      </c>
      <c r="W56" s="208">
        <f>ROUND(+SUMIF(BdV_2022!$L:$L,$A56&amp;W$3,BdV_2022!$E:$E),2)</f>
        <v>0</v>
      </c>
      <c r="Y56" s="202">
        <f>ROUND(AA56*Y$3,2)</f>
        <v>0</v>
      </c>
      <c r="Z56" s="202">
        <f>ROUND(AA56*Z$3,2)</f>
        <v>0</v>
      </c>
      <c r="AA56" s="208">
        <f>ROUND(+SUMIF(BdV_2022!$L:$L,$A56&amp;AA$3,BdV_2022!$E:$E),2)</f>
        <v>0</v>
      </c>
      <c r="AC56" s="202">
        <f>ROUND(AE56*AC$3,2)</f>
        <v>0</v>
      </c>
      <c r="AD56" s="202">
        <f>ROUND(AE56*AD$3,2)</f>
        <v>0</v>
      </c>
      <c r="AE56" s="208">
        <f>ROUND(+SUMIF(BdV_2022!$L:$L,$A56&amp;AE$3,BdV_2022!$E:$E),2)</f>
        <v>0</v>
      </c>
      <c r="AG56" s="202">
        <f>ROUND(AI56*AG$3,2)</f>
        <v>0</v>
      </c>
      <c r="AH56" s="202">
        <f>ROUND(AI56*AH$3,2)</f>
        <v>0</v>
      </c>
      <c r="AI56" s="208">
        <f>ROUND(+SUMIF(BdV_2022!$L:$L,$A56&amp;AI$3,BdV_2022!$E:$E),2)</f>
        <v>0</v>
      </c>
      <c r="AK56" s="202">
        <f>ROUND(AM56*AK$3,2)</f>
        <v>0</v>
      </c>
      <c r="AL56" s="202">
        <f>ROUND(AM56*AL$3,2)</f>
        <v>0</v>
      </c>
      <c r="AM56" s="208">
        <f>ROUND(+SUMIF(BdV_2022!$L:$L,$A56&amp;AM$3,BdV_2022!$E:$E),2)</f>
        <v>0</v>
      </c>
      <c r="AO56" s="202">
        <f>ROUND(AQ56*AO$3,2)</f>
        <v>0</v>
      </c>
      <c r="AP56" s="202">
        <f>ROUND(AQ56*AP$3,2)</f>
        <v>0</v>
      </c>
      <c r="AQ56" s="208">
        <f>ROUND(+SUMIF(BdV_2022!$L:$L,$A56&amp;AQ$3,BdV_2022!$E:$E),2)</f>
        <v>0</v>
      </c>
      <c r="AS56" s="202">
        <f>ROUND(AU56*AS$3,2)</f>
        <v>0</v>
      </c>
      <c r="AT56" s="202">
        <f>ROUND(AU56*AT$3,2)</f>
        <v>0</v>
      </c>
      <c r="AU56" s="208">
        <f>ROUND(+SUMIF(BdV_2022!$L:$L,$A56&amp;AU$3,BdV_2022!$E:$E),2)</f>
        <v>0</v>
      </c>
      <c r="AW56" s="202">
        <f>ROUND(AY56*AW$3,2)</f>
        <v>0</v>
      </c>
      <c r="AX56" s="202">
        <f>ROUND(AY56*AX$3,2)</f>
        <v>0</v>
      </c>
      <c r="AY56" s="208">
        <f>ROUND(+SUMIF(BdV_2022!$L:$L,$A56&amp;AY$3,BdV_2022!$E:$E),2)</f>
        <v>0</v>
      </c>
      <c r="BA56" s="202">
        <f>ROUND(BC56*BA$3,2)</f>
        <v>0</v>
      </c>
      <c r="BB56" s="202">
        <f>ROUND(BC56*BB$3,2)</f>
        <v>0</v>
      </c>
      <c r="BC56" s="208">
        <f>ROUND(+SUMIF(BdV_2022!$L:$L,$A56&amp;BC$3,BdV_2022!$E:$E),2)</f>
        <v>0</v>
      </c>
      <c r="BE56" s="202">
        <f>ROUND(BG56*BE$3,2)</f>
        <v>0</v>
      </c>
      <c r="BF56" s="202">
        <f>ROUND(BG56*BF$3,2)</f>
        <v>0</v>
      </c>
      <c r="BG56" s="208">
        <f>ROUND(+SUMIF(BdV_2022!$L:$L,$A56&amp;BG$3,BdV_2022!$E:$E),2)</f>
        <v>0</v>
      </c>
      <c r="BI56" s="202">
        <f>ROUND(BK56*BI$3,2)</f>
        <v>0</v>
      </c>
      <c r="BJ56" s="202">
        <f>ROUND(BK56*BJ$3,2)</f>
        <v>0</v>
      </c>
      <c r="BK56" s="208">
        <f>ROUND(+SUMIF(BdV_2022!$L:$L,$A56&amp;BK$3,BdV_2022!$E:$E),2)</f>
        <v>0</v>
      </c>
    </row>
    <row r="57" spans="1:63" x14ac:dyDescent="0.2">
      <c r="A57" s="41" t="s">
        <v>251</v>
      </c>
      <c r="B57" s="42" t="s">
        <v>250</v>
      </c>
      <c r="C57" s="38" t="s">
        <v>62</v>
      </c>
      <c r="E57" s="91"/>
      <c r="F57" s="91"/>
      <c r="G57" s="90"/>
      <c r="I57" s="91"/>
      <c r="J57" s="91"/>
      <c r="K57" s="90"/>
      <c r="M57" s="91"/>
      <c r="N57" s="91"/>
      <c r="O57" s="90"/>
      <c r="Q57" s="91"/>
      <c r="R57" s="91"/>
      <c r="S57" s="90"/>
      <c r="U57" s="91"/>
      <c r="V57" s="91"/>
      <c r="W57" s="90"/>
      <c r="Y57" s="91"/>
      <c r="Z57" s="91"/>
      <c r="AA57" s="90"/>
      <c r="AC57" s="91"/>
      <c r="AD57" s="91"/>
      <c r="AE57" s="90"/>
      <c r="AG57" s="91"/>
      <c r="AH57" s="91"/>
      <c r="AI57" s="90"/>
      <c r="AK57" s="91"/>
      <c r="AL57" s="91"/>
      <c r="AM57" s="90"/>
      <c r="AO57" s="91"/>
      <c r="AP57" s="91"/>
      <c r="AQ57" s="90"/>
      <c r="AS57" s="91"/>
      <c r="AT57" s="91"/>
      <c r="AU57" s="90"/>
      <c r="AW57" s="91"/>
      <c r="AX57" s="91"/>
      <c r="AY57" s="90"/>
      <c r="BA57" s="91"/>
      <c r="BB57" s="91"/>
      <c r="BC57" s="90"/>
      <c r="BE57" s="91"/>
      <c r="BF57" s="91"/>
      <c r="BG57" s="90"/>
      <c r="BI57" s="91"/>
      <c r="BJ57" s="91"/>
      <c r="BK57" s="90"/>
    </row>
    <row r="58" spans="1:63" x14ac:dyDescent="0.2">
      <c r="A58" s="41" t="s">
        <v>252</v>
      </c>
      <c r="B58" s="42" t="s">
        <v>253</v>
      </c>
      <c r="C58" s="38" t="s">
        <v>63</v>
      </c>
      <c r="E58" s="91"/>
      <c r="F58" s="91"/>
      <c r="G58" s="90"/>
      <c r="I58" s="91"/>
      <c r="J58" s="91"/>
      <c r="K58" s="90"/>
      <c r="M58" s="91"/>
      <c r="N58" s="91"/>
      <c r="O58" s="90"/>
      <c r="Q58" s="91"/>
      <c r="R58" s="91"/>
      <c r="S58" s="90"/>
      <c r="U58" s="91"/>
      <c r="V58" s="91"/>
      <c r="W58" s="90"/>
      <c r="Y58" s="91"/>
      <c r="Z58" s="91"/>
      <c r="AA58" s="90"/>
      <c r="AC58" s="91"/>
      <c r="AD58" s="91"/>
      <c r="AE58" s="90"/>
      <c r="AG58" s="91"/>
      <c r="AH58" s="91"/>
      <c r="AI58" s="90"/>
      <c r="AK58" s="91"/>
      <c r="AL58" s="91"/>
      <c r="AM58" s="90"/>
      <c r="AO58" s="91"/>
      <c r="AP58" s="91"/>
      <c r="AQ58" s="90"/>
      <c r="AS58" s="91"/>
      <c r="AT58" s="91"/>
      <c r="AU58" s="90"/>
      <c r="AW58" s="91"/>
      <c r="AX58" s="91"/>
      <c r="AY58" s="90"/>
      <c r="BA58" s="91"/>
      <c r="BB58" s="91"/>
      <c r="BC58" s="90"/>
      <c r="BE58" s="91"/>
      <c r="BF58" s="91"/>
      <c r="BG58" s="90"/>
      <c r="BI58" s="91"/>
      <c r="BJ58" s="91"/>
      <c r="BK58" s="90"/>
    </row>
    <row r="59" spans="1:63" x14ac:dyDescent="0.2">
      <c r="A59" s="41" t="s">
        <v>255</v>
      </c>
      <c r="B59" s="42" t="s">
        <v>254</v>
      </c>
      <c r="C59" s="38" t="s">
        <v>64</v>
      </c>
      <c r="E59" s="202">
        <f>ROUND(G59*E$3,2)</f>
        <v>0</v>
      </c>
      <c r="F59" s="202">
        <f>ROUND(G59*F$3,2)</f>
        <v>0</v>
      </c>
      <c r="G59" s="208">
        <f>ROUND(+SUMIF(BdV_2022!$L:$L,$A59&amp;G$3,BdV_2022!$E:$E),2)</f>
        <v>0</v>
      </c>
      <c r="I59" s="202">
        <f>ROUND(K59*I$3,2)</f>
        <v>0</v>
      </c>
      <c r="J59" s="202">
        <f>ROUND(K59*J$3,2)</f>
        <v>0</v>
      </c>
      <c r="K59" s="208">
        <f>ROUND(+SUMIF(BdV_2022!$L:$L,$A59&amp;K$3,BdV_2022!$E:$E),2)</f>
        <v>0</v>
      </c>
      <c r="M59" s="202">
        <f>ROUND(O59*M$3,2)</f>
        <v>0</v>
      </c>
      <c r="N59" s="202">
        <f>ROUND(O59*N$3,2)</f>
        <v>0</v>
      </c>
      <c r="O59" s="208">
        <f>ROUND(+SUMIF(BdV_2022!$L:$L,$A59&amp;O$3,BdV_2022!$E:$E),2)</f>
        <v>0</v>
      </c>
      <c r="Q59" s="202">
        <f>ROUND(S59*Q$3,2)</f>
        <v>0</v>
      </c>
      <c r="R59" s="202">
        <f>ROUND(S59*R$3,2)</f>
        <v>0</v>
      </c>
      <c r="S59" s="208">
        <f>ROUND(+SUMIF(BdV_2022!$L:$L,$A59&amp;S$3,BdV_2022!$E:$E),2)</f>
        <v>0</v>
      </c>
      <c r="U59" s="202">
        <f>ROUND(W59*U$3,2)</f>
        <v>0</v>
      </c>
      <c r="V59" s="202">
        <f>ROUND(W59*V$3,2)</f>
        <v>0</v>
      </c>
      <c r="W59" s="208">
        <f>ROUND(+SUMIF(BdV_2022!$L:$L,$A59&amp;W$3,BdV_2022!$E:$E),2)</f>
        <v>0</v>
      </c>
      <c r="Y59" s="202">
        <f>ROUND(AA59*Y$3,2)</f>
        <v>0</v>
      </c>
      <c r="Z59" s="202">
        <f>ROUND(AA59*Z$3,2)</f>
        <v>0</v>
      </c>
      <c r="AA59" s="208">
        <f>ROUND(+SUMIF(BdV_2022!$L:$L,$A59&amp;AA$3,BdV_2022!$E:$E),2)</f>
        <v>0</v>
      </c>
      <c r="AC59" s="202">
        <f>ROUND(AE59*AC$3,2)</f>
        <v>0</v>
      </c>
      <c r="AD59" s="202">
        <f>ROUND(AE59*AD$3,2)</f>
        <v>0</v>
      </c>
      <c r="AE59" s="208">
        <f>ROUND(+SUMIF(BdV_2022!$L:$L,$A59&amp;AE$3,BdV_2022!$E:$E),2)</f>
        <v>0</v>
      </c>
      <c r="AG59" s="202">
        <f>ROUND(AI59*AG$3,2)</f>
        <v>0</v>
      </c>
      <c r="AH59" s="202">
        <f>ROUND(AI59*AH$3,2)</f>
        <v>0</v>
      </c>
      <c r="AI59" s="208">
        <f>ROUND(+SUMIF(BdV_2022!$L:$L,$A59&amp;AI$3,BdV_2022!$E:$E),2)</f>
        <v>0</v>
      </c>
      <c r="AK59" s="202">
        <f>ROUND(AM59*AK$3,2)</f>
        <v>0</v>
      </c>
      <c r="AL59" s="202">
        <f>ROUND(AM59*AL$3,2)</f>
        <v>0</v>
      </c>
      <c r="AM59" s="208">
        <f>ROUND(+SUMIF(BdV_2022!$L:$L,$A59&amp;AM$3,BdV_2022!$E:$E),2)</f>
        <v>0</v>
      </c>
      <c r="AO59" s="202">
        <f>ROUND(AQ59*AO$3,2)</f>
        <v>0</v>
      </c>
      <c r="AP59" s="202">
        <f>ROUND(AQ59*AP$3,2)</f>
        <v>0</v>
      </c>
      <c r="AQ59" s="208">
        <f>ROUND(+SUMIF(BdV_2022!$L:$L,$A59&amp;AQ$3,BdV_2022!$E:$E),2)</f>
        <v>0</v>
      </c>
      <c r="AS59" s="202">
        <f>ROUND(AU59*AS$3,2)</f>
        <v>0</v>
      </c>
      <c r="AT59" s="202">
        <f>ROUND(AU59*AT$3,2)</f>
        <v>0</v>
      </c>
      <c r="AU59" s="208">
        <f>ROUND(+SUMIF(BdV_2022!$L:$L,$A59&amp;AU$3,BdV_2022!$E:$E),2)</f>
        <v>0</v>
      </c>
      <c r="AW59" s="202">
        <f>ROUND(AY59*AW$3,2)</f>
        <v>0</v>
      </c>
      <c r="AX59" s="202">
        <f>ROUND(AY59*AX$3,2)</f>
        <v>0</v>
      </c>
      <c r="AY59" s="208">
        <f>ROUND(+SUMIF(BdV_2022!$L:$L,$A59&amp;AY$3,BdV_2022!$E:$E),2)</f>
        <v>0</v>
      </c>
      <c r="BA59" s="202">
        <f>ROUND(BC59*BA$3,2)</f>
        <v>0</v>
      </c>
      <c r="BB59" s="202">
        <f>ROUND(BC59*BB$3,2)</f>
        <v>0</v>
      </c>
      <c r="BC59" s="208">
        <f>ROUND(+SUMIF(BdV_2022!$L:$L,$A59&amp;BC$3,BdV_2022!$E:$E),2)</f>
        <v>0</v>
      </c>
      <c r="BE59" s="202">
        <f>ROUND(BG59*BE$3,2)</f>
        <v>0</v>
      </c>
      <c r="BF59" s="202">
        <f>ROUND(BG59*BF$3,2)</f>
        <v>0</v>
      </c>
      <c r="BG59" s="208">
        <f>ROUND(+SUMIF(BdV_2022!$L:$L,$A59&amp;BG$3,BdV_2022!$E:$E),2)</f>
        <v>0</v>
      </c>
      <c r="BI59" s="202">
        <f>ROUND(BK59*BI$3,2)</f>
        <v>0</v>
      </c>
      <c r="BJ59" s="202">
        <f>ROUND(BK59*BJ$3,2)</f>
        <v>0</v>
      </c>
      <c r="BK59" s="208">
        <f>ROUND(+SUMIF(BdV_2022!$L:$L,$A59&amp;BK$3,BdV_2022!$E:$E),2)</f>
        <v>0</v>
      </c>
    </row>
    <row r="60" spans="1:63" x14ac:dyDescent="0.2">
      <c r="A60" s="41" t="s">
        <v>150</v>
      </c>
      <c r="B60" s="53" t="s">
        <v>16</v>
      </c>
      <c r="C60" s="38" t="s">
        <v>93</v>
      </c>
      <c r="E60" s="83">
        <f>+SUM(E61:E67)</f>
        <v>0</v>
      </c>
      <c r="F60" s="83">
        <f>+SUM(F61:F67)</f>
        <v>0</v>
      </c>
      <c r="G60" s="86">
        <f>+SUM(G61:G67)</f>
        <v>0</v>
      </c>
      <c r="I60" s="83">
        <f>+SUM(I61:I67)</f>
        <v>0</v>
      </c>
      <c r="J60" s="83">
        <f>+SUM(J61:J67)</f>
        <v>0</v>
      </c>
      <c r="K60" s="86">
        <f>+SUM(K61:K67)</f>
        <v>0</v>
      </c>
      <c r="M60" s="83">
        <f>+SUM(M61:M67)</f>
        <v>0</v>
      </c>
      <c r="N60" s="83">
        <f>+SUM(N61:N67)</f>
        <v>0</v>
      </c>
      <c r="O60" s="86">
        <f>+SUM(O61:O67)</f>
        <v>0</v>
      </c>
      <c r="Q60" s="83">
        <f>+SUM(Q61:Q67)</f>
        <v>0</v>
      </c>
      <c r="R60" s="83">
        <f>+SUM(R61:R67)</f>
        <v>0</v>
      </c>
      <c r="S60" s="86">
        <f>+SUM(S61:S67)</f>
        <v>0</v>
      </c>
      <c r="U60" s="83">
        <f>+SUM(U61:U67)</f>
        <v>0</v>
      </c>
      <c r="V60" s="83">
        <f>+SUM(V61:V67)</f>
        <v>0</v>
      </c>
      <c r="W60" s="86">
        <f>+SUM(W61:W67)</f>
        <v>0</v>
      </c>
      <c r="Y60" s="83">
        <f>+SUM(Y61:Y67)</f>
        <v>0</v>
      </c>
      <c r="Z60" s="83">
        <f>+SUM(Z61:Z67)</f>
        <v>0</v>
      </c>
      <c r="AA60" s="86">
        <f>+SUM(AA61:AA67)</f>
        <v>0</v>
      </c>
      <c r="AC60" s="83">
        <f>+SUM(AC61:AC67)</f>
        <v>0</v>
      </c>
      <c r="AD60" s="83">
        <f>+SUM(AD61:AD67)</f>
        <v>0</v>
      </c>
      <c r="AE60" s="86">
        <f>+SUM(AE61:AE67)</f>
        <v>0</v>
      </c>
      <c r="AG60" s="83">
        <f>+SUM(AG61:AG67)</f>
        <v>0</v>
      </c>
      <c r="AH60" s="83">
        <f>+SUM(AH61:AH67)</f>
        <v>0</v>
      </c>
      <c r="AI60" s="86">
        <f>+SUM(AI61:AI67)</f>
        <v>0</v>
      </c>
      <c r="AK60" s="83">
        <f>+SUM(AK61:AK67)</f>
        <v>0</v>
      </c>
      <c r="AL60" s="83">
        <f>+SUM(AL61:AL67)</f>
        <v>0</v>
      </c>
      <c r="AM60" s="86">
        <f>+SUM(AM61:AM67)</f>
        <v>0</v>
      </c>
      <c r="AO60" s="83">
        <f>+SUM(AO61:AO67)</f>
        <v>0</v>
      </c>
      <c r="AP60" s="83">
        <f>+SUM(AP61:AP67)</f>
        <v>0</v>
      </c>
      <c r="AQ60" s="86">
        <f>+SUM(AQ61:AQ67)</f>
        <v>0</v>
      </c>
      <c r="AS60" s="83">
        <f>+SUM(AS61:AS67)</f>
        <v>0</v>
      </c>
      <c r="AT60" s="83">
        <f>+SUM(AT61:AT67)</f>
        <v>0</v>
      </c>
      <c r="AU60" s="86">
        <f>+SUM(AU61:AU67)</f>
        <v>0</v>
      </c>
      <c r="AW60" s="83">
        <f>+SUM(AW61:AW67)</f>
        <v>0</v>
      </c>
      <c r="AX60" s="83">
        <f>+SUM(AX61:AX67)</f>
        <v>0</v>
      </c>
      <c r="AY60" s="86">
        <f>+SUM(AY61:AY67)</f>
        <v>0</v>
      </c>
      <c r="BA60" s="83">
        <f>+SUM(BA61:BA67)</f>
        <v>0</v>
      </c>
      <c r="BB60" s="83">
        <f>+SUM(BB61:BB67)</f>
        <v>0</v>
      </c>
      <c r="BC60" s="86">
        <f>+SUM(BC61:BC67)</f>
        <v>0</v>
      </c>
      <c r="BE60" s="83">
        <f>+SUM(BE61:BE67)</f>
        <v>0</v>
      </c>
      <c r="BF60" s="83">
        <f>+SUM(BF61:BF67)</f>
        <v>0</v>
      </c>
      <c r="BG60" s="86">
        <f>+SUM(BG61:BG67)</f>
        <v>0</v>
      </c>
      <c r="BI60" s="83">
        <f>+SUM(BI61:BI67)</f>
        <v>0</v>
      </c>
      <c r="BJ60" s="83">
        <f>+SUM(BJ61:BJ67)</f>
        <v>0</v>
      </c>
      <c r="BK60" s="86">
        <f>+SUM(BK61:BK67)</f>
        <v>0</v>
      </c>
    </row>
    <row r="61" spans="1:63" x14ac:dyDescent="0.2">
      <c r="A61" s="41" t="s">
        <v>151</v>
      </c>
      <c r="B61" s="42" t="s">
        <v>8</v>
      </c>
      <c r="C61" s="38" t="s">
        <v>107</v>
      </c>
      <c r="E61" s="91"/>
      <c r="F61" s="91"/>
      <c r="G61" s="90"/>
      <c r="I61" s="91"/>
      <c r="J61" s="91"/>
      <c r="K61" s="90"/>
      <c r="M61" s="91"/>
      <c r="N61" s="91"/>
      <c r="O61" s="90"/>
      <c r="Q61" s="91"/>
      <c r="R61" s="91"/>
      <c r="S61" s="90"/>
      <c r="U61" s="91"/>
      <c r="V61" s="91"/>
      <c r="W61" s="90"/>
      <c r="Y61" s="91"/>
      <c r="Z61" s="91"/>
      <c r="AA61" s="90"/>
      <c r="AC61" s="91"/>
      <c r="AD61" s="91"/>
      <c r="AE61" s="90"/>
      <c r="AG61" s="91"/>
      <c r="AH61" s="91"/>
      <c r="AI61" s="90"/>
      <c r="AK61" s="91"/>
      <c r="AL61" s="91"/>
      <c r="AM61" s="90"/>
      <c r="AO61" s="91"/>
      <c r="AP61" s="91"/>
      <c r="AQ61" s="90"/>
      <c r="AS61" s="91"/>
      <c r="AT61" s="91"/>
      <c r="AU61" s="90"/>
      <c r="AW61" s="91"/>
      <c r="AX61" s="91"/>
      <c r="AY61" s="90"/>
      <c r="BA61" s="91"/>
      <c r="BB61" s="91"/>
      <c r="BC61" s="90"/>
      <c r="BE61" s="91"/>
      <c r="BF61" s="91"/>
      <c r="BG61" s="90"/>
      <c r="BI61" s="91"/>
      <c r="BJ61" s="91"/>
      <c r="BK61" s="90"/>
    </row>
    <row r="62" spans="1:63" x14ac:dyDescent="0.2">
      <c r="A62" s="41" t="s">
        <v>152</v>
      </c>
      <c r="B62" s="42" t="s">
        <v>9</v>
      </c>
      <c r="C62" s="38" t="s">
        <v>65</v>
      </c>
      <c r="E62" s="91"/>
      <c r="F62" s="91"/>
      <c r="G62" s="90"/>
      <c r="I62" s="91"/>
      <c r="J62" s="91"/>
      <c r="K62" s="90"/>
      <c r="M62" s="91"/>
      <c r="N62" s="91"/>
      <c r="O62" s="90"/>
      <c r="Q62" s="91"/>
      <c r="R62" s="91"/>
      <c r="S62" s="90"/>
      <c r="U62" s="91"/>
      <c r="V62" s="91"/>
      <c r="W62" s="90"/>
      <c r="Y62" s="91"/>
      <c r="Z62" s="91"/>
      <c r="AA62" s="90"/>
      <c r="AC62" s="91"/>
      <c r="AD62" s="91"/>
      <c r="AE62" s="90"/>
      <c r="AG62" s="91"/>
      <c r="AH62" s="91"/>
      <c r="AI62" s="90"/>
      <c r="AK62" s="91"/>
      <c r="AL62" s="91"/>
      <c r="AM62" s="90"/>
      <c r="AO62" s="91"/>
      <c r="AP62" s="91"/>
      <c r="AQ62" s="90"/>
      <c r="AS62" s="91"/>
      <c r="AT62" s="91"/>
      <c r="AU62" s="90"/>
      <c r="AW62" s="91"/>
      <c r="AX62" s="91"/>
      <c r="AY62" s="90"/>
      <c r="BA62" s="91"/>
      <c r="BB62" s="91"/>
      <c r="BC62" s="90"/>
      <c r="BE62" s="91"/>
      <c r="BF62" s="91"/>
      <c r="BG62" s="90"/>
      <c r="BI62" s="91"/>
      <c r="BJ62" s="91"/>
      <c r="BK62" s="90"/>
    </row>
    <row r="63" spans="1:63" x14ac:dyDescent="0.2">
      <c r="A63" s="41" t="s">
        <v>153</v>
      </c>
      <c r="B63" s="42" t="s">
        <v>10</v>
      </c>
      <c r="C63" s="38" t="s">
        <v>66</v>
      </c>
      <c r="E63" s="91"/>
      <c r="F63" s="91"/>
      <c r="G63" s="90"/>
      <c r="I63" s="91"/>
      <c r="J63" s="91"/>
      <c r="K63" s="90"/>
      <c r="M63" s="91"/>
      <c r="N63" s="91"/>
      <c r="O63" s="90"/>
      <c r="Q63" s="91"/>
      <c r="R63" s="91"/>
      <c r="S63" s="90"/>
      <c r="U63" s="91"/>
      <c r="V63" s="91"/>
      <c r="W63" s="90"/>
      <c r="Y63" s="91"/>
      <c r="Z63" s="91"/>
      <c r="AA63" s="90"/>
      <c r="AC63" s="91"/>
      <c r="AD63" s="91"/>
      <c r="AE63" s="90"/>
      <c r="AG63" s="91"/>
      <c r="AH63" s="91"/>
      <c r="AI63" s="90"/>
      <c r="AK63" s="91"/>
      <c r="AL63" s="91"/>
      <c r="AM63" s="90"/>
      <c r="AO63" s="91"/>
      <c r="AP63" s="91"/>
      <c r="AQ63" s="90"/>
      <c r="AS63" s="91"/>
      <c r="AT63" s="91"/>
      <c r="AU63" s="90"/>
      <c r="AW63" s="91"/>
      <c r="AX63" s="91"/>
      <c r="AY63" s="90"/>
      <c r="BA63" s="91"/>
      <c r="BB63" s="91"/>
      <c r="BC63" s="90"/>
      <c r="BE63" s="91"/>
      <c r="BF63" s="91"/>
      <c r="BG63" s="90"/>
      <c r="BI63" s="91"/>
      <c r="BJ63" s="91"/>
      <c r="BK63" s="90"/>
    </row>
    <row r="64" spans="1:63" ht="21" x14ac:dyDescent="0.2">
      <c r="A64" s="41" t="s">
        <v>256</v>
      </c>
      <c r="B64" s="42" t="s">
        <v>258</v>
      </c>
      <c r="C64" s="38" t="s">
        <v>257</v>
      </c>
      <c r="E64" s="91"/>
      <c r="F64" s="91"/>
      <c r="G64" s="90"/>
      <c r="I64" s="91"/>
      <c r="J64" s="91"/>
      <c r="K64" s="90"/>
      <c r="M64" s="91"/>
      <c r="N64" s="91"/>
      <c r="O64" s="90"/>
      <c r="Q64" s="91"/>
      <c r="R64" s="91"/>
      <c r="S64" s="90"/>
      <c r="U64" s="91"/>
      <c r="V64" s="91"/>
      <c r="W64" s="90"/>
      <c r="Y64" s="91"/>
      <c r="Z64" s="91"/>
      <c r="AA64" s="90"/>
      <c r="AC64" s="91"/>
      <c r="AD64" s="91"/>
      <c r="AE64" s="90"/>
      <c r="AG64" s="91"/>
      <c r="AH64" s="91"/>
      <c r="AI64" s="90"/>
      <c r="AK64" s="91"/>
      <c r="AL64" s="91"/>
      <c r="AM64" s="90"/>
      <c r="AO64" s="91"/>
      <c r="AP64" s="91"/>
      <c r="AQ64" s="90"/>
      <c r="AS64" s="91"/>
      <c r="AT64" s="91"/>
      <c r="AU64" s="90"/>
      <c r="AW64" s="91"/>
      <c r="AX64" s="91"/>
      <c r="AY64" s="90"/>
      <c r="BA64" s="91"/>
      <c r="BB64" s="91"/>
      <c r="BC64" s="90"/>
      <c r="BE64" s="91"/>
      <c r="BF64" s="91"/>
      <c r="BG64" s="90"/>
      <c r="BI64" s="91"/>
      <c r="BJ64" s="91"/>
      <c r="BK64" s="90"/>
    </row>
    <row r="65" spans="1:63" x14ac:dyDescent="0.2">
      <c r="A65" s="41" t="s">
        <v>154</v>
      </c>
      <c r="B65" s="42" t="s">
        <v>11</v>
      </c>
      <c r="C65" s="38" t="s">
        <v>67</v>
      </c>
      <c r="E65" s="91"/>
      <c r="F65" s="91"/>
      <c r="G65" s="90"/>
      <c r="I65" s="91"/>
      <c r="J65" s="91"/>
      <c r="K65" s="90"/>
      <c r="M65" s="91"/>
      <c r="N65" s="91"/>
      <c r="O65" s="90"/>
      <c r="Q65" s="91"/>
      <c r="R65" s="91"/>
      <c r="S65" s="90"/>
      <c r="U65" s="91"/>
      <c r="V65" s="91"/>
      <c r="W65" s="90"/>
      <c r="Y65" s="91"/>
      <c r="Z65" s="91"/>
      <c r="AA65" s="90"/>
      <c r="AC65" s="91"/>
      <c r="AD65" s="91"/>
      <c r="AE65" s="90"/>
      <c r="AG65" s="91"/>
      <c r="AH65" s="91"/>
      <c r="AI65" s="90"/>
      <c r="AK65" s="91"/>
      <c r="AL65" s="91"/>
      <c r="AM65" s="90"/>
      <c r="AO65" s="91"/>
      <c r="AP65" s="91"/>
      <c r="AQ65" s="90"/>
      <c r="AS65" s="91"/>
      <c r="AT65" s="91"/>
      <c r="AU65" s="90"/>
      <c r="AW65" s="91"/>
      <c r="AX65" s="91"/>
      <c r="AY65" s="90"/>
      <c r="BA65" s="91"/>
      <c r="BB65" s="91"/>
      <c r="BC65" s="90"/>
      <c r="BE65" s="91"/>
      <c r="BF65" s="91"/>
      <c r="BG65" s="90"/>
      <c r="BI65" s="91"/>
      <c r="BJ65" s="91"/>
      <c r="BK65" s="90"/>
    </row>
    <row r="66" spans="1:63" x14ac:dyDescent="0.2">
      <c r="A66" s="41" t="s">
        <v>155</v>
      </c>
      <c r="B66" s="42" t="s">
        <v>12</v>
      </c>
      <c r="C66" s="38" t="s">
        <v>249</v>
      </c>
      <c r="E66" s="91"/>
      <c r="F66" s="91"/>
      <c r="G66" s="90"/>
      <c r="I66" s="91"/>
      <c r="J66" s="91"/>
      <c r="K66" s="90"/>
      <c r="M66" s="91"/>
      <c r="N66" s="91"/>
      <c r="O66" s="90"/>
      <c r="Q66" s="91"/>
      <c r="R66" s="91"/>
      <c r="S66" s="90"/>
      <c r="U66" s="91"/>
      <c r="V66" s="91"/>
      <c r="W66" s="90"/>
      <c r="Y66" s="91"/>
      <c r="Z66" s="91"/>
      <c r="AA66" s="90"/>
      <c r="AC66" s="91"/>
      <c r="AD66" s="91"/>
      <c r="AE66" s="90"/>
      <c r="AG66" s="91"/>
      <c r="AH66" s="91"/>
      <c r="AI66" s="90"/>
      <c r="AK66" s="91"/>
      <c r="AL66" s="91"/>
      <c r="AM66" s="90"/>
      <c r="AO66" s="91"/>
      <c r="AP66" s="91"/>
      <c r="AQ66" s="90"/>
      <c r="AS66" s="91"/>
      <c r="AT66" s="91"/>
      <c r="AU66" s="90"/>
      <c r="AW66" s="91"/>
      <c r="AX66" s="91"/>
      <c r="AY66" s="90"/>
      <c r="BA66" s="91"/>
      <c r="BB66" s="91"/>
      <c r="BC66" s="90"/>
      <c r="BE66" s="91"/>
      <c r="BF66" s="91"/>
      <c r="BG66" s="90"/>
      <c r="BI66" s="91"/>
      <c r="BJ66" s="91"/>
      <c r="BK66" s="90"/>
    </row>
    <row r="67" spans="1:63" x14ac:dyDescent="0.2">
      <c r="A67" s="41" t="s">
        <v>156</v>
      </c>
      <c r="B67" s="42" t="s">
        <v>13</v>
      </c>
      <c r="C67" s="38" t="s">
        <v>52</v>
      </c>
      <c r="E67" s="91"/>
      <c r="F67" s="91"/>
      <c r="G67" s="90"/>
      <c r="I67" s="91"/>
      <c r="J67" s="91"/>
      <c r="K67" s="90"/>
      <c r="M67" s="91"/>
      <c r="N67" s="91"/>
      <c r="O67" s="90"/>
      <c r="Q67" s="91"/>
      <c r="R67" s="91"/>
      <c r="S67" s="90"/>
      <c r="U67" s="91"/>
      <c r="V67" s="91"/>
      <c r="W67" s="90"/>
      <c r="Y67" s="91"/>
      <c r="Z67" s="91"/>
      <c r="AA67" s="90"/>
      <c r="AC67" s="91"/>
      <c r="AD67" s="91"/>
      <c r="AE67" s="90"/>
      <c r="AG67" s="91"/>
      <c r="AH67" s="91"/>
      <c r="AI67" s="90"/>
      <c r="AK67" s="91"/>
      <c r="AL67" s="91"/>
      <c r="AM67" s="90"/>
      <c r="AO67" s="91"/>
      <c r="AP67" s="91"/>
      <c r="AQ67" s="90"/>
      <c r="AS67" s="91"/>
      <c r="AT67" s="91"/>
      <c r="AU67" s="90"/>
      <c r="AW67" s="91"/>
      <c r="AX67" s="91"/>
      <c r="AY67" s="90"/>
      <c r="BA67" s="91"/>
      <c r="BB67" s="91"/>
      <c r="BC67" s="90"/>
      <c r="BE67" s="91"/>
      <c r="BF67" s="91"/>
      <c r="BG67" s="90"/>
      <c r="BI67" s="91"/>
      <c r="BJ67" s="91"/>
      <c r="BK67" s="90"/>
    </row>
    <row r="68" spans="1:63" x14ac:dyDescent="0.2">
      <c r="A68" s="41" t="s">
        <v>157</v>
      </c>
      <c r="B68" s="53" t="s">
        <v>24</v>
      </c>
      <c r="C68" s="38" t="s">
        <v>94</v>
      </c>
      <c r="E68" s="83">
        <f>+SUM(E69:E71)</f>
        <v>0</v>
      </c>
      <c r="F68" s="83">
        <f>+SUM(F69:F71)</f>
        <v>0</v>
      </c>
      <c r="G68" s="86">
        <f>+SUM(G69:G71)</f>
        <v>0</v>
      </c>
      <c r="I68" s="83">
        <f>+SUM(I69:I71)</f>
        <v>0</v>
      </c>
      <c r="J68" s="83">
        <f>+SUM(J69:J71)</f>
        <v>0</v>
      </c>
      <c r="K68" s="86">
        <f>+SUM(K69:K71)</f>
        <v>0</v>
      </c>
      <c r="M68" s="83">
        <f>+SUM(M69:M71)</f>
        <v>0</v>
      </c>
      <c r="N68" s="83">
        <f>+SUM(N69:N71)</f>
        <v>0</v>
      </c>
      <c r="O68" s="86">
        <f>+SUM(O69:O71)</f>
        <v>0</v>
      </c>
      <c r="Q68" s="83">
        <f>+SUM(Q69:Q71)</f>
        <v>0</v>
      </c>
      <c r="R68" s="83">
        <f>+SUM(R69:R71)</f>
        <v>0</v>
      </c>
      <c r="S68" s="86">
        <f>+SUM(S69:S71)</f>
        <v>0</v>
      </c>
      <c r="U68" s="83">
        <f>+SUM(U69:U71)</f>
        <v>0</v>
      </c>
      <c r="V68" s="83">
        <f>+SUM(V69:V71)</f>
        <v>0</v>
      </c>
      <c r="W68" s="86">
        <f>+SUM(W69:W71)</f>
        <v>0</v>
      </c>
      <c r="Y68" s="83">
        <f>+SUM(Y69:Y71)</f>
        <v>0</v>
      </c>
      <c r="Z68" s="83">
        <f>+SUM(Z69:Z71)</f>
        <v>0</v>
      </c>
      <c r="AA68" s="86">
        <f>+SUM(AA69:AA71)</f>
        <v>0</v>
      </c>
      <c r="AC68" s="83">
        <f>+SUM(AC69:AC71)</f>
        <v>0</v>
      </c>
      <c r="AD68" s="83">
        <f>+SUM(AD69:AD71)</f>
        <v>0</v>
      </c>
      <c r="AE68" s="86">
        <f>+SUM(AE69:AE71)</f>
        <v>0</v>
      </c>
      <c r="AG68" s="83">
        <f>+SUM(AG69:AG71)</f>
        <v>0</v>
      </c>
      <c r="AH68" s="83">
        <f>+SUM(AH69:AH71)</f>
        <v>0</v>
      </c>
      <c r="AI68" s="86">
        <f>+SUM(AI69:AI71)</f>
        <v>0</v>
      </c>
      <c r="AK68" s="83">
        <f>+SUM(AK69:AK71)</f>
        <v>0</v>
      </c>
      <c r="AL68" s="83">
        <f>+SUM(AL69:AL71)</f>
        <v>0</v>
      </c>
      <c r="AM68" s="86">
        <f>+SUM(AM69:AM71)</f>
        <v>0</v>
      </c>
      <c r="AO68" s="83">
        <f>+SUM(AO69:AO71)</f>
        <v>0</v>
      </c>
      <c r="AP68" s="83">
        <f>+SUM(AP69:AP71)</f>
        <v>0</v>
      </c>
      <c r="AQ68" s="86">
        <f>+SUM(AQ69:AQ71)</f>
        <v>0</v>
      </c>
      <c r="AS68" s="83">
        <f>+SUM(AS69:AS71)</f>
        <v>0</v>
      </c>
      <c r="AT68" s="83">
        <f>+SUM(AT69:AT71)</f>
        <v>0</v>
      </c>
      <c r="AU68" s="86">
        <f>+SUM(AU69:AU71)</f>
        <v>0</v>
      </c>
      <c r="AW68" s="83">
        <f>+SUM(AW69:AW71)</f>
        <v>0</v>
      </c>
      <c r="AX68" s="83">
        <f>+SUM(AX69:AX71)</f>
        <v>0</v>
      </c>
      <c r="AY68" s="86">
        <f>+SUM(AY69:AY71)</f>
        <v>0</v>
      </c>
      <c r="BA68" s="83">
        <f>+SUM(BA69:BA71)</f>
        <v>0</v>
      </c>
      <c r="BB68" s="83">
        <f>+SUM(BB69:BB71)</f>
        <v>0</v>
      </c>
      <c r="BC68" s="86">
        <f>+SUM(BC69:BC71)</f>
        <v>0</v>
      </c>
      <c r="BE68" s="83">
        <f>+SUM(BE69:BE71)</f>
        <v>0</v>
      </c>
      <c r="BF68" s="83">
        <f>+SUM(BF69:BF71)</f>
        <v>0</v>
      </c>
      <c r="BG68" s="86">
        <f>+SUM(BG69:BG71)</f>
        <v>0</v>
      </c>
      <c r="BI68" s="83">
        <f>+SUM(BI69:BI71)</f>
        <v>0</v>
      </c>
      <c r="BJ68" s="83">
        <f>+SUM(BJ69:BJ71)</f>
        <v>0</v>
      </c>
      <c r="BK68" s="86">
        <f>+SUM(BK69:BK71)</f>
        <v>0</v>
      </c>
    </row>
    <row r="69" spans="1:63" x14ac:dyDescent="0.2">
      <c r="A69" s="41" t="s">
        <v>158</v>
      </c>
      <c r="B69" s="42" t="s">
        <v>8</v>
      </c>
      <c r="C69" s="38" t="s">
        <v>68</v>
      </c>
      <c r="E69" s="91"/>
      <c r="F69" s="91"/>
      <c r="G69" s="90"/>
      <c r="I69" s="91"/>
      <c r="J69" s="91"/>
      <c r="K69" s="90"/>
      <c r="M69" s="91"/>
      <c r="N69" s="91"/>
      <c r="O69" s="90"/>
      <c r="Q69" s="91"/>
      <c r="R69" s="91"/>
      <c r="S69" s="90"/>
      <c r="U69" s="91"/>
      <c r="V69" s="91"/>
      <c r="W69" s="90"/>
      <c r="Y69" s="91"/>
      <c r="Z69" s="91"/>
      <c r="AA69" s="90"/>
      <c r="AC69" s="91"/>
      <c r="AD69" s="91"/>
      <c r="AE69" s="90"/>
      <c r="AG69" s="91"/>
      <c r="AH69" s="91"/>
      <c r="AI69" s="90"/>
      <c r="AK69" s="91"/>
      <c r="AL69" s="91"/>
      <c r="AM69" s="90"/>
      <c r="AO69" s="91"/>
      <c r="AP69" s="91"/>
      <c r="AQ69" s="90"/>
      <c r="AS69" s="91"/>
      <c r="AT69" s="91"/>
      <c r="AU69" s="90"/>
      <c r="AW69" s="91"/>
      <c r="AX69" s="91"/>
      <c r="AY69" s="90"/>
      <c r="BA69" s="91"/>
      <c r="BB69" s="91"/>
      <c r="BC69" s="90"/>
      <c r="BE69" s="91"/>
      <c r="BF69" s="91"/>
      <c r="BG69" s="90"/>
      <c r="BI69" s="91"/>
      <c r="BJ69" s="91"/>
      <c r="BK69" s="90"/>
    </row>
    <row r="70" spans="1:63" x14ac:dyDescent="0.2">
      <c r="A70" s="41" t="s">
        <v>159</v>
      </c>
      <c r="B70" s="42" t="s">
        <v>9</v>
      </c>
      <c r="C70" s="38" t="s">
        <v>69</v>
      </c>
      <c r="E70" s="91"/>
      <c r="F70" s="91"/>
      <c r="G70" s="90"/>
      <c r="I70" s="91"/>
      <c r="J70" s="91"/>
      <c r="K70" s="90"/>
      <c r="M70" s="91"/>
      <c r="N70" s="91"/>
      <c r="O70" s="90"/>
      <c r="Q70" s="91"/>
      <c r="R70" s="91"/>
      <c r="S70" s="90"/>
      <c r="U70" s="91"/>
      <c r="V70" s="91"/>
      <c r="W70" s="90"/>
      <c r="Y70" s="91"/>
      <c r="Z70" s="91"/>
      <c r="AA70" s="90"/>
      <c r="AC70" s="91"/>
      <c r="AD70" s="91"/>
      <c r="AE70" s="90"/>
      <c r="AG70" s="91"/>
      <c r="AH70" s="91"/>
      <c r="AI70" s="90"/>
      <c r="AK70" s="91"/>
      <c r="AL70" s="91"/>
      <c r="AM70" s="90"/>
      <c r="AO70" s="91"/>
      <c r="AP70" s="91"/>
      <c r="AQ70" s="90"/>
      <c r="AS70" s="91"/>
      <c r="AT70" s="91"/>
      <c r="AU70" s="90"/>
      <c r="AW70" s="91"/>
      <c r="AX70" s="91"/>
      <c r="AY70" s="90"/>
      <c r="BA70" s="91"/>
      <c r="BB70" s="91"/>
      <c r="BC70" s="90"/>
      <c r="BE70" s="91"/>
      <c r="BF70" s="91"/>
      <c r="BG70" s="90"/>
      <c r="BI70" s="91"/>
      <c r="BJ70" s="91"/>
      <c r="BK70" s="90"/>
    </row>
    <row r="71" spans="1:63" x14ac:dyDescent="0.2">
      <c r="A71" s="41" t="s">
        <v>160</v>
      </c>
      <c r="B71" s="42" t="s">
        <v>10</v>
      </c>
      <c r="C71" s="38" t="s">
        <v>70</v>
      </c>
      <c r="E71" s="91"/>
      <c r="F71" s="91"/>
      <c r="G71" s="90"/>
      <c r="I71" s="91"/>
      <c r="J71" s="91"/>
      <c r="K71" s="90"/>
      <c r="M71" s="91"/>
      <c r="N71" s="91"/>
      <c r="O71" s="90"/>
      <c r="Q71" s="91"/>
      <c r="R71" s="91"/>
      <c r="S71" s="90"/>
      <c r="U71" s="91"/>
      <c r="V71" s="91"/>
      <c r="W71" s="90"/>
      <c r="Y71" s="91"/>
      <c r="Z71" s="91"/>
      <c r="AA71" s="90"/>
      <c r="AC71" s="91"/>
      <c r="AD71" s="91"/>
      <c r="AE71" s="90"/>
      <c r="AG71" s="91"/>
      <c r="AH71" s="91"/>
      <c r="AI71" s="90"/>
      <c r="AK71" s="91"/>
      <c r="AL71" s="91"/>
      <c r="AM71" s="90"/>
      <c r="AO71" s="91"/>
      <c r="AP71" s="91"/>
      <c r="AQ71" s="90"/>
      <c r="AS71" s="91"/>
      <c r="AT71" s="91"/>
      <c r="AU71" s="90"/>
      <c r="AW71" s="91"/>
      <c r="AX71" s="91"/>
      <c r="AY71" s="90"/>
      <c r="BA71" s="91"/>
      <c r="BB71" s="91"/>
      <c r="BC71" s="90"/>
      <c r="BE71" s="91"/>
      <c r="BF71" s="91"/>
      <c r="BG71" s="90"/>
      <c r="BI71" s="91"/>
      <c r="BJ71" s="91"/>
      <c r="BK71" s="90"/>
    </row>
    <row r="72" spans="1:63" x14ac:dyDescent="0.2">
      <c r="A72" s="41"/>
      <c r="B72" s="53" t="s">
        <v>31</v>
      </c>
      <c r="C72" s="54" t="s">
        <v>259</v>
      </c>
      <c r="E72" s="83">
        <f>+E73</f>
        <v>0</v>
      </c>
      <c r="F72" s="83">
        <f>+F73</f>
        <v>0</v>
      </c>
      <c r="G72" s="86">
        <f>+G73</f>
        <v>0</v>
      </c>
      <c r="I72" s="83">
        <f>+I73</f>
        <v>0</v>
      </c>
      <c r="J72" s="83">
        <f>+J73</f>
        <v>0</v>
      </c>
      <c r="K72" s="86">
        <f>+K73</f>
        <v>0</v>
      </c>
      <c r="M72" s="83">
        <f>+M73</f>
        <v>0</v>
      </c>
      <c r="N72" s="83">
        <f>+N73</f>
        <v>0</v>
      </c>
      <c r="O72" s="86">
        <f>+O73</f>
        <v>0</v>
      </c>
      <c r="Q72" s="83">
        <f>+Q73</f>
        <v>0</v>
      </c>
      <c r="R72" s="83">
        <f>+R73</f>
        <v>0</v>
      </c>
      <c r="S72" s="86">
        <f>+S73</f>
        <v>0</v>
      </c>
      <c r="U72" s="83">
        <f>+U73</f>
        <v>0</v>
      </c>
      <c r="V72" s="83">
        <f>+V73</f>
        <v>0</v>
      </c>
      <c r="W72" s="86">
        <f>+W73</f>
        <v>0</v>
      </c>
      <c r="Y72" s="83">
        <f>+Y73</f>
        <v>0</v>
      </c>
      <c r="Z72" s="83">
        <f>+Z73</f>
        <v>0</v>
      </c>
      <c r="AA72" s="86">
        <f>+AA73</f>
        <v>0</v>
      </c>
      <c r="AC72" s="83">
        <f>+AC73</f>
        <v>0</v>
      </c>
      <c r="AD72" s="83">
        <f>+AD73</f>
        <v>0</v>
      </c>
      <c r="AE72" s="86">
        <f>+AE73</f>
        <v>0</v>
      </c>
      <c r="AG72" s="83">
        <f>+AG73</f>
        <v>0</v>
      </c>
      <c r="AH72" s="83">
        <f>+AH73</f>
        <v>0</v>
      </c>
      <c r="AI72" s="86">
        <f>+AI73</f>
        <v>0</v>
      </c>
      <c r="AK72" s="83">
        <f>+AK73</f>
        <v>0</v>
      </c>
      <c r="AL72" s="83">
        <f>+AL73</f>
        <v>0</v>
      </c>
      <c r="AM72" s="86">
        <f>+AM73</f>
        <v>0</v>
      </c>
      <c r="AO72" s="83">
        <f>+AO73</f>
        <v>0</v>
      </c>
      <c r="AP72" s="83">
        <f>+AP73</f>
        <v>0</v>
      </c>
      <c r="AQ72" s="86">
        <f>+AQ73</f>
        <v>0</v>
      </c>
      <c r="AS72" s="83">
        <f>+AS73</f>
        <v>0</v>
      </c>
      <c r="AT72" s="83">
        <f>+AT73</f>
        <v>0</v>
      </c>
      <c r="AU72" s="86">
        <f>+AU73</f>
        <v>0</v>
      </c>
      <c r="AW72" s="83">
        <f>+AW73</f>
        <v>0</v>
      </c>
      <c r="AX72" s="83">
        <f>+AX73</f>
        <v>0</v>
      </c>
      <c r="AY72" s="86">
        <f>+AY73</f>
        <v>0</v>
      </c>
      <c r="BA72" s="83">
        <f>+BA73</f>
        <v>0</v>
      </c>
      <c r="BB72" s="83">
        <f>+BB73</f>
        <v>0</v>
      </c>
      <c r="BC72" s="86">
        <f>+BC73</f>
        <v>0</v>
      </c>
      <c r="BE72" s="83">
        <f>+BE73</f>
        <v>0</v>
      </c>
      <c r="BF72" s="83">
        <f>+BF73</f>
        <v>0</v>
      </c>
      <c r="BG72" s="86">
        <f>+BG73</f>
        <v>0</v>
      </c>
      <c r="BI72" s="83">
        <f>+BI73</f>
        <v>0</v>
      </c>
      <c r="BJ72" s="83">
        <f>+BJ73</f>
        <v>0</v>
      </c>
      <c r="BK72" s="86">
        <f>+BK73</f>
        <v>0</v>
      </c>
    </row>
    <row r="73" spans="1:63" x14ac:dyDescent="0.2">
      <c r="A73" s="41"/>
      <c r="B73" s="42"/>
      <c r="C73" s="54" t="s">
        <v>333</v>
      </c>
      <c r="E73" s="83">
        <f>+SUM(E74:E75)</f>
        <v>0</v>
      </c>
      <c r="F73" s="83">
        <f>+SUM(F74:F75)</f>
        <v>0</v>
      </c>
      <c r="G73" s="86">
        <f>+SUM(G74:G75)</f>
        <v>0</v>
      </c>
      <c r="I73" s="83">
        <f>+SUM(I74:I75)</f>
        <v>0</v>
      </c>
      <c r="J73" s="83">
        <f>+SUM(J74:J75)</f>
        <v>0</v>
      </c>
      <c r="K73" s="86">
        <f>+SUM(K74:K75)</f>
        <v>0</v>
      </c>
      <c r="M73" s="83">
        <f>+SUM(M74:M75)</f>
        <v>0</v>
      </c>
      <c r="N73" s="83">
        <f>+SUM(N74:N75)</f>
        <v>0</v>
      </c>
      <c r="O73" s="86">
        <f>+SUM(O74:O75)</f>
        <v>0</v>
      </c>
      <c r="Q73" s="83">
        <f>+SUM(Q74:Q75)</f>
        <v>0</v>
      </c>
      <c r="R73" s="83">
        <f>+SUM(R74:R75)</f>
        <v>0</v>
      </c>
      <c r="S73" s="86">
        <f>+SUM(S74:S75)</f>
        <v>0</v>
      </c>
      <c r="U73" s="83">
        <f>+SUM(U74:U75)</f>
        <v>0</v>
      </c>
      <c r="V73" s="83">
        <f>+SUM(V74:V75)</f>
        <v>0</v>
      </c>
      <c r="W73" s="86">
        <f>+SUM(W74:W75)</f>
        <v>0</v>
      </c>
      <c r="Y73" s="83">
        <f>+SUM(Y74:Y75)</f>
        <v>0</v>
      </c>
      <c r="Z73" s="83">
        <f>+SUM(Z74:Z75)</f>
        <v>0</v>
      </c>
      <c r="AA73" s="86">
        <f>+SUM(AA74:AA75)</f>
        <v>0</v>
      </c>
      <c r="AC73" s="83">
        <f>+SUM(AC74:AC75)</f>
        <v>0</v>
      </c>
      <c r="AD73" s="83">
        <f>+SUM(AD74:AD75)</f>
        <v>0</v>
      </c>
      <c r="AE73" s="86">
        <f>+SUM(AE74:AE75)</f>
        <v>0</v>
      </c>
      <c r="AG73" s="83">
        <f>+SUM(AG74:AG75)</f>
        <v>0</v>
      </c>
      <c r="AH73" s="83">
        <f>+SUM(AH74:AH75)</f>
        <v>0</v>
      </c>
      <c r="AI73" s="86">
        <f>+SUM(AI74:AI75)</f>
        <v>0</v>
      </c>
      <c r="AK73" s="83">
        <f>+SUM(AK74:AK75)</f>
        <v>0</v>
      </c>
      <c r="AL73" s="83">
        <f>+SUM(AL74:AL75)</f>
        <v>0</v>
      </c>
      <c r="AM73" s="86">
        <f>+SUM(AM74:AM75)</f>
        <v>0</v>
      </c>
      <c r="AO73" s="83">
        <f>+SUM(AO74:AO75)</f>
        <v>0</v>
      </c>
      <c r="AP73" s="83">
        <f>+SUM(AP74:AP75)</f>
        <v>0</v>
      </c>
      <c r="AQ73" s="86">
        <f>+SUM(AQ74:AQ75)</f>
        <v>0</v>
      </c>
      <c r="AS73" s="83">
        <f>+SUM(AS74:AS75)</f>
        <v>0</v>
      </c>
      <c r="AT73" s="83">
        <f>+SUM(AT74:AT75)</f>
        <v>0</v>
      </c>
      <c r="AU73" s="86">
        <f>+SUM(AU74:AU75)</f>
        <v>0</v>
      </c>
      <c r="AW73" s="83">
        <f>+SUM(AW74:AW75)</f>
        <v>0</v>
      </c>
      <c r="AX73" s="83">
        <f>+SUM(AX74:AX75)</f>
        <v>0</v>
      </c>
      <c r="AY73" s="86">
        <f>+SUM(AY74:AY75)</f>
        <v>0</v>
      </c>
      <c r="BA73" s="83">
        <f>+SUM(BA74:BA75)</f>
        <v>0</v>
      </c>
      <c r="BB73" s="83">
        <f>+SUM(BB74:BB75)</f>
        <v>0</v>
      </c>
      <c r="BC73" s="86">
        <f>+SUM(BC74:BC75)</f>
        <v>0</v>
      </c>
      <c r="BE73" s="83">
        <f>+SUM(BE74:BE75)</f>
        <v>0</v>
      </c>
      <c r="BF73" s="83">
        <f>+SUM(BF74:BF75)</f>
        <v>0</v>
      </c>
      <c r="BG73" s="86">
        <f>+SUM(BG74:BG75)</f>
        <v>0</v>
      </c>
      <c r="BI73" s="83">
        <f>+SUM(BI74:BI75)</f>
        <v>0</v>
      </c>
      <c r="BJ73" s="83">
        <f>+SUM(BJ74:BJ75)</f>
        <v>0</v>
      </c>
      <c r="BK73" s="86">
        <f>+SUM(BK74:BK75)</f>
        <v>0</v>
      </c>
    </row>
    <row r="74" spans="1:63" x14ac:dyDescent="0.2">
      <c r="A74" s="41" t="s">
        <v>161</v>
      </c>
      <c r="B74" s="42"/>
      <c r="C74" s="70" t="s">
        <v>329</v>
      </c>
      <c r="E74" s="202">
        <f>ROUND(G74*E$3,2)</f>
        <v>0</v>
      </c>
      <c r="F74" s="202">
        <f>ROUND(G74*F$3,2)</f>
        <v>0</v>
      </c>
      <c r="G74" s="208">
        <f>ROUND(+SUMIF(BdV_2022!$L:$L,$A74&amp;G$3,BdV_2022!$E:$E),2)</f>
        <v>0</v>
      </c>
      <c r="I74" s="202">
        <f>ROUND(K74*I$3,2)</f>
        <v>0</v>
      </c>
      <c r="J74" s="202">
        <f>ROUND(K74*J$3,2)</f>
        <v>0</v>
      </c>
      <c r="K74" s="208">
        <f>ROUND(+SUMIF(BdV_2022!$L:$L,$A74&amp;K$3,BdV_2022!$E:$E),2)</f>
        <v>0</v>
      </c>
      <c r="M74" s="202">
        <f>ROUND(O74*M$3,2)</f>
        <v>0</v>
      </c>
      <c r="N74" s="202">
        <f>ROUND(O74*N$3,2)</f>
        <v>0</v>
      </c>
      <c r="O74" s="208">
        <f>ROUND(+SUMIF(BdV_2022!$L:$L,$A74&amp;O$3,BdV_2022!$E:$E),2)</f>
        <v>0</v>
      </c>
      <c r="Q74" s="202">
        <f>ROUND(S74*Q$3,2)</f>
        <v>0</v>
      </c>
      <c r="R74" s="202">
        <f>ROUND(S74*R$3,2)</f>
        <v>0</v>
      </c>
      <c r="S74" s="208">
        <f>ROUND(+SUMIF(BdV_2022!$L:$L,$A74&amp;S$3,BdV_2022!$E:$E),2)</f>
        <v>0</v>
      </c>
      <c r="U74" s="202">
        <f>ROUND(W74*U$3,2)</f>
        <v>0</v>
      </c>
      <c r="V74" s="202">
        <f>ROUND(W74*V$3,2)</f>
        <v>0</v>
      </c>
      <c r="W74" s="208">
        <f>ROUND(+SUMIF(BdV_2022!$L:$L,$A74&amp;W$3,BdV_2022!$E:$E),2)</f>
        <v>0</v>
      </c>
      <c r="Y74" s="202">
        <f>ROUND(AA74*Y$3,2)</f>
        <v>0</v>
      </c>
      <c r="Z74" s="202">
        <f>ROUND(AA74*Z$3,2)</f>
        <v>0</v>
      </c>
      <c r="AA74" s="208">
        <f>ROUND(+SUMIF(BdV_2022!$L:$L,$A74&amp;AA$3,BdV_2022!$E:$E),2)</f>
        <v>0</v>
      </c>
      <c r="AC74" s="202">
        <f>ROUND(AE74*AC$3,2)</f>
        <v>0</v>
      </c>
      <c r="AD74" s="202">
        <f>ROUND(AE74*AD$3,2)</f>
        <v>0</v>
      </c>
      <c r="AE74" s="208">
        <f>ROUND(+SUMIF(BdV_2022!$L:$L,$A74&amp;AE$3,BdV_2022!$E:$E),2)</f>
        <v>0</v>
      </c>
      <c r="AG74" s="202">
        <f>ROUND(AI74*AG$3,2)</f>
        <v>0</v>
      </c>
      <c r="AH74" s="202">
        <f>ROUND(AI74*AH$3,2)</f>
        <v>0</v>
      </c>
      <c r="AI74" s="208">
        <f>ROUND(+SUMIF(BdV_2022!$L:$L,$A74&amp;AI$3,BdV_2022!$E:$E),2)</f>
        <v>0</v>
      </c>
      <c r="AK74" s="202">
        <f>ROUND(AM74*AK$3,2)</f>
        <v>0</v>
      </c>
      <c r="AL74" s="202">
        <f>ROUND(AM74*AL$3,2)</f>
        <v>0</v>
      </c>
      <c r="AM74" s="208">
        <f>ROUND(+SUMIF(BdV_2022!$L:$L,$A74&amp;AM$3,BdV_2022!$E:$E),2)</f>
        <v>0</v>
      </c>
      <c r="AO74" s="202">
        <f>ROUND(AQ74*AO$3,2)</f>
        <v>0</v>
      </c>
      <c r="AP74" s="202">
        <f>ROUND(AQ74*AP$3,2)</f>
        <v>0</v>
      </c>
      <c r="AQ74" s="208">
        <f>ROUND(+SUMIF(BdV_2022!$L:$L,$A74&amp;AQ$3,BdV_2022!$E:$E),2)</f>
        <v>0</v>
      </c>
      <c r="AS74" s="202">
        <f>ROUND(AU74*AS$3,2)</f>
        <v>0</v>
      </c>
      <c r="AT74" s="202">
        <f>ROUND(AU74*AT$3,2)</f>
        <v>0</v>
      </c>
      <c r="AU74" s="208">
        <f>ROUND(+SUMIF(BdV_2022!$L:$L,$A74&amp;AU$3,BdV_2022!$E:$E),2)</f>
        <v>0</v>
      </c>
      <c r="AW74" s="202">
        <f>ROUND(AY74*AW$3,2)</f>
        <v>0</v>
      </c>
      <c r="AX74" s="202">
        <f>ROUND(AY74*AX$3,2)</f>
        <v>0</v>
      </c>
      <c r="AY74" s="208">
        <f>ROUND(+SUMIF(BdV_2022!$L:$L,$A74&amp;AY$3,BdV_2022!$E:$E),2)</f>
        <v>0</v>
      </c>
      <c r="BA74" s="202">
        <f>ROUND(BC74*BA$3,2)</f>
        <v>0</v>
      </c>
      <c r="BB74" s="202">
        <f>ROUND(BC74*BB$3,2)</f>
        <v>0</v>
      </c>
      <c r="BC74" s="208">
        <f>ROUND(+SUMIF(BdV_2022!$L:$L,$A74&amp;BC$3,BdV_2022!$E:$E),2)</f>
        <v>0</v>
      </c>
      <c r="BE74" s="202">
        <f>ROUND(BG74*BE$3,2)</f>
        <v>0</v>
      </c>
      <c r="BF74" s="202">
        <f>ROUND(BG74*BF$3,2)</f>
        <v>0</v>
      </c>
      <c r="BG74" s="208">
        <f>ROUND(+SUMIF(BdV_2022!$L:$L,$A74&amp;BG$3,BdV_2022!$E:$E),2)</f>
        <v>0</v>
      </c>
      <c r="BI74" s="202">
        <f>ROUND(BK74*BI$3,2)</f>
        <v>0</v>
      </c>
      <c r="BJ74" s="202">
        <f>ROUND(BK74*BJ$3,2)</f>
        <v>0</v>
      </c>
      <c r="BK74" s="208">
        <f>ROUND(+SUMIF(BdV_2022!$L:$L,$A74&amp;BK$3,BdV_2022!$E:$E),2)</f>
        <v>0</v>
      </c>
    </row>
    <row r="75" spans="1:63" x14ac:dyDescent="0.2">
      <c r="A75" s="43" t="s">
        <v>162</v>
      </c>
      <c r="B75" s="43"/>
      <c r="C75" s="70" t="s">
        <v>330</v>
      </c>
      <c r="E75" s="202">
        <f>ROUND(G75*E$3,2)</f>
        <v>0</v>
      </c>
      <c r="F75" s="202">
        <f>ROUND(G75*F$3,2)</f>
        <v>0</v>
      </c>
      <c r="G75" s="208">
        <f>ROUND(+SUMIF(BdV_2022!$L:$L,$A75&amp;G$3,BdV_2022!$E:$E),2)</f>
        <v>0</v>
      </c>
      <c r="I75" s="202">
        <f>ROUND(K75*I$3,2)</f>
        <v>0</v>
      </c>
      <c r="J75" s="202">
        <f>ROUND(K75*J$3,2)</f>
        <v>0</v>
      </c>
      <c r="K75" s="208">
        <f>ROUND(+SUMIF(BdV_2022!$L:$L,$A75&amp;K$3,BdV_2022!$E:$E),2)</f>
        <v>0</v>
      </c>
      <c r="M75" s="202">
        <f>ROUND(O75*M$3,2)</f>
        <v>0</v>
      </c>
      <c r="N75" s="202">
        <f>ROUND(O75*N$3,2)</f>
        <v>0</v>
      </c>
      <c r="O75" s="208">
        <f>ROUND(+SUMIF(BdV_2022!$L:$L,$A75&amp;O$3,BdV_2022!$E:$E),2)</f>
        <v>0</v>
      </c>
      <c r="Q75" s="202">
        <f>ROUND(S75*Q$3,2)</f>
        <v>0</v>
      </c>
      <c r="R75" s="202">
        <f>ROUND(S75*R$3,2)</f>
        <v>0</v>
      </c>
      <c r="S75" s="208">
        <f>ROUND(+SUMIF(BdV_2022!$L:$L,$A75&amp;S$3,BdV_2022!$E:$E),2)</f>
        <v>0</v>
      </c>
      <c r="U75" s="202">
        <f>ROUND(W75*U$3,2)</f>
        <v>0</v>
      </c>
      <c r="V75" s="202">
        <f>ROUND(W75*V$3,2)</f>
        <v>0</v>
      </c>
      <c r="W75" s="208">
        <f>ROUND(+SUMIF(BdV_2022!$L:$L,$A75&amp;W$3,BdV_2022!$E:$E),2)</f>
        <v>0</v>
      </c>
      <c r="Y75" s="202">
        <f>ROUND(AA75*Y$3,2)</f>
        <v>0</v>
      </c>
      <c r="Z75" s="202">
        <f>ROUND(AA75*Z$3,2)</f>
        <v>0</v>
      </c>
      <c r="AA75" s="208">
        <f>ROUND(+SUMIF(BdV_2022!$L:$L,$A75&amp;AA$3,BdV_2022!$E:$E),2)</f>
        <v>0</v>
      </c>
      <c r="AC75" s="202">
        <f>ROUND(AE75*AC$3,2)</f>
        <v>0</v>
      </c>
      <c r="AD75" s="202">
        <f>ROUND(AE75*AD$3,2)</f>
        <v>0</v>
      </c>
      <c r="AE75" s="208">
        <f>ROUND(+SUMIF(BdV_2022!$L:$L,$A75&amp;AE$3,BdV_2022!$E:$E),2)</f>
        <v>0</v>
      </c>
      <c r="AG75" s="202">
        <f>ROUND(AI75*AG$3,2)</f>
        <v>0</v>
      </c>
      <c r="AH75" s="202">
        <f>ROUND(AI75*AH$3,2)</f>
        <v>0</v>
      </c>
      <c r="AI75" s="208">
        <f>ROUND(+SUMIF(BdV_2022!$L:$L,$A75&amp;AI$3,BdV_2022!$E:$E),2)</f>
        <v>0</v>
      </c>
      <c r="AK75" s="202">
        <f>ROUND(AM75*AK$3,2)</f>
        <v>0</v>
      </c>
      <c r="AL75" s="202">
        <f>ROUND(AM75*AL$3,2)</f>
        <v>0</v>
      </c>
      <c r="AM75" s="208">
        <f>ROUND(+SUMIF(BdV_2022!$L:$L,$A75&amp;AM$3,BdV_2022!$E:$E),2)</f>
        <v>0</v>
      </c>
      <c r="AO75" s="202">
        <f>ROUND(AQ75*AO$3,2)</f>
        <v>0</v>
      </c>
      <c r="AP75" s="202">
        <f>ROUND(AQ75*AP$3,2)</f>
        <v>0</v>
      </c>
      <c r="AQ75" s="208">
        <f>ROUND(+SUMIF(BdV_2022!$L:$L,$A75&amp;AQ$3,BdV_2022!$E:$E),2)</f>
        <v>0</v>
      </c>
      <c r="AS75" s="202">
        <f>ROUND(AU75*AS$3,2)</f>
        <v>0</v>
      </c>
      <c r="AT75" s="202">
        <f>ROUND(AU75*AT$3,2)</f>
        <v>0</v>
      </c>
      <c r="AU75" s="208">
        <f>ROUND(+SUMIF(BdV_2022!$L:$L,$A75&amp;AU$3,BdV_2022!$E:$E),2)</f>
        <v>0</v>
      </c>
      <c r="AW75" s="202">
        <f>ROUND(AY75*AW$3,2)</f>
        <v>0</v>
      </c>
      <c r="AX75" s="202">
        <f>ROUND(AY75*AX$3,2)</f>
        <v>0</v>
      </c>
      <c r="AY75" s="208">
        <f>ROUND(+SUMIF(BdV_2022!$L:$L,$A75&amp;AY$3,BdV_2022!$E:$E),2)</f>
        <v>0</v>
      </c>
      <c r="BA75" s="202">
        <f>ROUND(BC75*BA$3,2)</f>
        <v>0</v>
      </c>
      <c r="BB75" s="202">
        <f>ROUND(BC75*BB$3,2)</f>
        <v>0</v>
      </c>
      <c r="BC75" s="208">
        <f>ROUND(+SUMIF(BdV_2022!$L:$L,$A75&amp;BC$3,BdV_2022!$E:$E),2)</f>
        <v>0</v>
      </c>
      <c r="BE75" s="202">
        <f>ROUND(BG75*BE$3,2)</f>
        <v>0</v>
      </c>
      <c r="BF75" s="202">
        <f>ROUND(BG75*BF$3,2)</f>
        <v>0</v>
      </c>
      <c r="BG75" s="208">
        <f>ROUND(+SUMIF(BdV_2022!$L:$L,$A75&amp;BG$3,BdV_2022!$E:$E),2)</f>
        <v>0</v>
      </c>
      <c r="BI75" s="202">
        <f>ROUND(BK75*BI$3,2)</f>
        <v>0</v>
      </c>
      <c r="BJ75" s="202">
        <f>ROUND(BK75*BJ$3,2)</f>
        <v>0</v>
      </c>
      <c r="BK75" s="208">
        <f>ROUND(+SUMIF(BdV_2022!$L:$L,$A75&amp;BK$3,BdV_2022!$E:$E),2)</f>
        <v>0</v>
      </c>
    </row>
    <row r="76" spans="1:63" s="6" customFormat="1" ht="11.25" thickBot="1" x14ac:dyDescent="0.25">
      <c r="A76" s="41"/>
      <c r="B76" s="71"/>
      <c r="C76" s="55" t="s">
        <v>21</v>
      </c>
      <c r="E76" s="96">
        <f>+E8+E9+E44+E72</f>
        <v>0</v>
      </c>
      <c r="F76" s="96">
        <f>+F8+F9+F44+F72</f>
        <v>0</v>
      </c>
      <c r="G76" s="98">
        <f>+G8+G9+G44+G72</f>
        <v>0</v>
      </c>
      <c r="I76" s="96">
        <f>+I8+I9+I44+I72</f>
        <v>0</v>
      </c>
      <c r="J76" s="96">
        <f>+J8+J9+J44+J72</f>
        <v>0</v>
      </c>
      <c r="K76" s="98">
        <f>+K8+K9+K44+K72</f>
        <v>0</v>
      </c>
      <c r="M76" s="96">
        <f>+M8+M9+M44+M72</f>
        <v>0</v>
      </c>
      <c r="N76" s="96">
        <f>+N8+N9+N44+N72</f>
        <v>0</v>
      </c>
      <c r="O76" s="98">
        <f>+O8+O9+O44+O72</f>
        <v>0</v>
      </c>
      <c r="Q76" s="96">
        <f>+Q8+Q9+Q44+Q72</f>
        <v>0</v>
      </c>
      <c r="R76" s="96">
        <f>+R8+R9+R44+R72</f>
        <v>0</v>
      </c>
      <c r="S76" s="98">
        <f>+S8+S9+S44+S72</f>
        <v>0</v>
      </c>
      <c r="U76" s="96">
        <f>+U8+U9+U44+U72</f>
        <v>0</v>
      </c>
      <c r="V76" s="96">
        <f>+V8+V9+V44+V72</f>
        <v>0</v>
      </c>
      <c r="W76" s="98">
        <f>+W8+W9+W44+W72</f>
        <v>0</v>
      </c>
      <c r="Y76" s="96">
        <f>+Y8+Y9+Y44+Y72</f>
        <v>0</v>
      </c>
      <c r="Z76" s="96">
        <f>+Z8+Z9+Z44+Z72</f>
        <v>0</v>
      </c>
      <c r="AA76" s="98">
        <f>+AA8+AA9+AA44+AA72</f>
        <v>0</v>
      </c>
      <c r="AC76" s="96">
        <f>+AC8+AC9+AC44+AC72</f>
        <v>0</v>
      </c>
      <c r="AD76" s="96">
        <f>+AD8+AD9+AD44+AD72</f>
        <v>0</v>
      </c>
      <c r="AE76" s="98">
        <f>+AE8+AE9+AE44+AE72</f>
        <v>0</v>
      </c>
      <c r="AG76" s="96">
        <f>+AG8+AG9+AG44+AG72</f>
        <v>0</v>
      </c>
      <c r="AH76" s="96">
        <f>+AH8+AH9+AH44+AH72</f>
        <v>0</v>
      </c>
      <c r="AI76" s="98">
        <f>+AI8+AI9+AI44+AI72</f>
        <v>0</v>
      </c>
      <c r="AK76" s="96">
        <f>+AK8+AK9+AK44+AK72</f>
        <v>0</v>
      </c>
      <c r="AL76" s="96">
        <f>+AL8+AL9+AL44+AL72</f>
        <v>0</v>
      </c>
      <c r="AM76" s="98">
        <f>+AM8+AM9+AM44+AM72</f>
        <v>0</v>
      </c>
      <c r="AO76" s="96">
        <f>+AO8+AO9+AO44+AO72</f>
        <v>0</v>
      </c>
      <c r="AP76" s="96">
        <f>+AP8+AP9+AP44+AP72</f>
        <v>0</v>
      </c>
      <c r="AQ76" s="98">
        <f>+AQ8+AQ9+AQ44+AQ72</f>
        <v>0</v>
      </c>
      <c r="AS76" s="96">
        <f>+AS8+AS9+AS44+AS72</f>
        <v>0</v>
      </c>
      <c r="AT76" s="96">
        <f>+AT8+AT9+AT44+AT72</f>
        <v>0</v>
      </c>
      <c r="AU76" s="98">
        <f>+AU8+AU9+AU44+AU72</f>
        <v>0</v>
      </c>
      <c r="AW76" s="96">
        <f>+AW8+AW9+AW44+AW72</f>
        <v>0</v>
      </c>
      <c r="AX76" s="96">
        <f>+AX8+AX9+AX44+AX72</f>
        <v>0</v>
      </c>
      <c r="AY76" s="98">
        <f>+AY8+AY9+AY44+AY72</f>
        <v>0</v>
      </c>
      <c r="BA76" s="96">
        <f>+BA8+BA9+BA44+BA72</f>
        <v>0</v>
      </c>
      <c r="BB76" s="96">
        <f>+BB8+BB9+BB44+BB72</f>
        <v>0</v>
      </c>
      <c r="BC76" s="98">
        <f>+BC8+BC9+BC44+BC72</f>
        <v>0</v>
      </c>
      <c r="BE76" s="96">
        <f>+BE8+BE9+BE44+BE72</f>
        <v>0</v>
      </c>
      <c r="BF76" s="96">
        <f>+BF8+BF9+BF44+BF72</f>
        <v>0</v>
      </c>
      <c r="BG76" s="98">
        <f>+BG8+BG9+BG44+BG72</f>
        <v>0</v>
      </c>
      <c r="BI76" s="96">
        <f>+BI8+BI9+BI44+BI72</f>
        <v>0</v>
      </c>
      <c r="BJ76" s="96">
        <f>+BJ8+BJ9+BJ44+BJ72</f>
        <v>0</v>
      </c>
      <c r="BK76" s="98">
        <f>+BK8+BK9+BK44+BK72</f>
        <v>0</v>
      </c>
    </row>
    <row r="77" spans="1:63" s="6" customFormat="1" ht="11.25" thickBot="1" x14ac:dyDescent="0.25">
      <c r="A77" s="41"/>
      <c r="B77" s="56"/>
      <c r="C77" s="57"/>
      <c r="E77" s="99"/>
      <c r="F77" s="99"/>
      <c r="G77" s="100"/>
      <c r="I77" s="99"/>
      <c r="J77" s="99"/>
      <c r="K77" s="100"/>
      <c r="M77" s="99"/>
      <c r="N77" s="99"/>
      <c r="O77" s="100"/>
      <c r="Q77" s="99"/>
      <c r="R77" s="99"/>
      <c r="S77" s="100"/>
      <c r="U77" s="99"/>
      <c r="V77" s="99"/>
      <c r="W77" s="100"/>
      <c r="Y77" s="99"/>
      <c r="Z77" s="99"/>
      <c r="AA77" s="100"/>
      <c r="AC77" s="99"/>
      <c r="AD77" s="99"/>
      <c r="AE77" s="100"/>
      <c r="AG77" s="99"/>
      <c r="AH77" s="99"/>
      <c r="AI77" s="100"/>
      <c r="AK77" s="99"/>
      <c r="AL77" s="99"/>
      <c r="AM77" s="100"/>
      <c r="AO77" s="99"/>
      <c r="AP77" s="99"/>
      <c r="AQ77" s="100"/>
      <c r="AS77" s="99"/>
      <c r="AT77" s="99"/>
      <c r="AU77" s="100"/>
      <c r="AW77" s="99"/>
      <c r="AX77" s="99"/>
      <c r="AY77" s="100"/>
      <c r="BA77" s="99"/>
      <c r="BB77" s="99"/>
      <c r="BC77" s="100"/>
      <c r="BE77" s="99"/>
      <c r="BF77" s="99"/>
      <c r="BG77" s="100"/>
      <c r="BI77" s="99"/>
      <c r="BJ77" s="99"/>
      <c r="BK77" s="100"/>
    </row>
    <row r="78" spans="1:63" x14ac:dyDescent="0.2">
      <c r="A78" s="41"/>
      <c r="B78" s="58"/>
      <c r="C78" s="59" t="s">
        <v>5</v>
      </c>
      <c r="E78" s="101"/>
      <c r="F78" s="101"/>
      <c r="G78" s="133"/>
      <c r="I78" s="101"/>
      <c r="J78" s="101"/>
      <c r="K78" s="133"/>
      <c r="M78" s="101"/>
      <c r="N78" s="101"/>
      <c r="O78" s="133"/>
      <c r="Q78" s="101"/>
      <c r="R78" s="101"/>
      <c r="S78" s="133"/>
      <c r="U78" s="101"/>
      <c r="V78" s="101"/>
      <c r="W78" s="133"/>
      <c r="Y78" s="101"/>
      <c r="Z78" s="101"/>
      <c r="AA78" s="133"/>
      <c r="AC78" s="101"/>
      <c r="AD78" s="101"/>
      <c r="AE78" s="133"/>
      <c r="AG78" s="101"/>
      <c r="AH78" s="101"/>
      <c r="AI78" s="133"/>
      <c r="AK78" s="101"/>
      <c r="AL78" s="101"/>
      <c r="AM78" s="133"/>
      <c r="AO78" s="101"/>
      <c r="AP78" s="101"/>
      <c r="AQ78" s="133"/>
      <c r="AS78" s="101"/>
      <c r="AT78" s="101"/>
      <c r="AU78" s="133"/>
      <c r="AW78" s="101"/>
      <c r="AX78" s="101"/>
      <c r="AY78" s="133"/>
      <c r="BA78" s="101"/>
      <c r="BB78" s="101"/>
      <c r="BC78" s="133"/>
      <c r="BE78" s="101"/>
      <c r="BF78" s="101"/>
      <c r="BG78" s="133"/>
      <c r="BI78" s="101"/>
      <c r="BJ78" s="101"/>
      <c r="BK78" s="133"/>
    </row>
    <row r="79" spans="1:63" x14ac:dyDescent="0.2">
      <c r="A79" s="41" t="s">
        <v>163</v>
      </c>
      <c r="B79" s="53" t="s">
        <v>6</v>
      </c>
      <c r="C79" s="60" t="s">
        <v>95</v>
      </c>
      <c r="E79" s="83">
        <f>+SUM(E80:E89)</f>
        <v>0</v>
      </c>
      <c r="F79" s="83">
        <f>+SUM(F80:F89)</f>
        <v>0</v>
      </c>
      <c r="G79" s="86">
        <f>+SUM(G80:G89)</f>
        <v>0</v>
      </c>
      <c r="I79" s="83">
        <f>+SUM(I80:I89)</f>
        <v>0</v>
      </c>
      <c r="J79" s="83">
        <f>+SUM(J80:J89)</f>
        <v>0</v>
      </c>
      <c r="K79" s="86">
        <f>+SUM(K80:K89)</f>
        <v>0</v>
      </c>
      <c r="M79" s="83">
        <f>+SUM(M80:M89)</f>
        <v>0</v>
      </c>
      <c r="N79" s="83">
        <f>+SUM(N80:N89)</f>
        <v>0</v>
      </c>
      <c r="O79" s="86">
        <f>+SUM(O80:O89)</f>
        <v>0</v>
      </c>
      <c r="Q79" s="83">
        <f>+SUM(Q80:Q89)</f>
        <v>0</v>
      </c>
      <c r="R79" s="83">
        <f>+SUM(R80:R89)</f>
        <v>0</v>
      </c>
      <c r="S79" s="86">
        <f>+SUM(S80:S89)</f>
        <v>0</v>
      </c>
      <c r="U79" s="83">
        <f>+SUM(U80:U89)</f>
        <v>0</v>
      </c>
      <c r="V79" s="83">
        <f>+SUM(V80:V89)</f>
        <v>0</v>
      </c>
      <c r="W79" s="86">
        <f>+SUM(W80:W89)</f>
        <v>0</v>
      </c>
      <c r="Y79" s="83">
        <f>+SUM(Y80:Y89)</f>
        <v>0</v>
      </c>
      <c r="Z79" s="83">
        <f>+SUM(Z80:Z89)</f>
        <v>0</v>
      </c>
      <c r="AA79" s="86">
        <f>+SUM(AA80:AA89)</f>
        <v>0</v>
      </c>
      <c r="AC79" s="83">
        <f>+SUM(AC80:AC89)</f>
        <v>0</v>
      </c>
      <c r="AD79" s="83">
        <f>+SUM(AD80:AD89)</f>
        <v>0</v>
      </c>
      <c r="AE79" s="86">
        <f>+SUM(AE80:AE89)</f>
        <v>0</v>
      </c>
      <c r="AG79" s="83">
        <f>+SUM(AG80:AG89)</f>
        <v>0</v>
      </c>
      <c r="AH79" s="83">
        <f>+SUM(AH80:AH89)</f>
        <v>0</v>
      </c>
      <c r="AI79" s="86">
        <f>+SUM(AI80:AI89)</f>
        <v>0</v>
      </c>
      <c r="AK79" s="83">
        <f>+SUM(AK80:AK89)</f>
        <v>0</v>
      </c>
      <c r="AL79" s="83">
        <f>+SUM(AL80:AL89)</f>
        <v>0</v>
      </c>
      <c r="AM79" s="86">
        <f>+SUM(AM80:AM89)</f>
        <v>0</v>
      </c>
      <c r="AO79" s="83">
        <f>+SUM(AO80:AO89)</f>
        <v>0</v>
      </c>
      <c r="AP79" s="83">
        <f>+SUM(AP80:AP89)</f>
        <v>0</v>
      </c>
      <c r="AQ79" s="86">
        <f>+SUM(AQ80:AQ89)</f>
        <v>0</v>
      </c>
      <c r="AS79" s="83">
        <f>+SUM(AS80:AS89)</f>
        <v>0</v>
      </c>
      <c r="AT79" s="83">
        <f>+SUM(AT80:AT89)</f>
        <v>0</v>
      </c>
      <c r="AU79" s="86">
        <f>+SUM(AU80:AU89)</f>
        <v>0</v>
      </c>
      <c r="AW79" s="83">
        <f>+SUM(AW80:AW89)</f>
        <v>0</v>
      </c>
      <c r="AX79" s="83">
        <f>+SUM(AX80:AX89)</f>
        <v>0</v>
      </c>
      <c r="AY79" s="86">
        <f>+SUM(AY80:AY89)</f>
        <v>0</v>
      </c>
      <c r="BA79" s="83">
        <f>+SUM(BA80:BA89)</f>
        <v>0</v>
      </c>
      <c r="BB79" s="83">
        <f>+SUM(BB80:BB89)</f>
        <v>0</v>
      </c>
      <c r="BC79" s="86">
        <f>+SUM(BC80:BC89)</f>
        <v>0</v>
      </c>
      <c r="BE79" s="83">
        <f>+SUM(BE80:BE89)</f>
        <v>0</v>
      </c>
      <c r="BF79" s="83">
        <f>+SUM(BF80:BF89)</f>
        <v>0</v>
      </c>
      <c r="BG79" s="86">
        <f>+SUM(BG80:BG89)</f>
        <v>0</v>
      </c>
      <c r="BI79" s="83">
        <f>+SUM(BI80:BI89)</f>
        <v>0</v>
      </c>
      <c r="BJ79" s="83">
        <f>+SUM(BJ80:BJ89)</f>
        <v>0</v>
      </c>
      <c r="BK79" s="86">
        <f>+SUM(BK80:BK89)</f>
        <v>0</v>
      </c>
    </row>
    <row r="80" spans="1:63" x14ac:dyDescent="0.2">
      <c r="A80" s="41" t="s">
        <v>164</v>
      </c>
      <c r="B80" s="42" t="s">
        <v>23</v>
      </c>
      <c r="C80" s="38" t="s">
        <v>96</v>
      </c>
      <c r="E80" s="91"/>
      <c r="F80" s="91"/>
      <c r="G80" s="90"/>
      <c r="I80" s="91"/>
      <c r="J80" s="91"/>
      <c r="K80" s="90"/>
      <c r="M80" s="91"/>
      <c r="N80" s="91"/>
      <c r="O80" s="90"/>
      <c r="Q80" s="91"/>
      <c r="R80" s="91"/>
      <c r="S80" s="90"/>
      <c r="U80" s="91"/>
      <c r="V80" s="91"/>
      <c r="W80" s="90"/>
      <c r="Y80" s="91"/>
      <c r="Z80" s="91"/>
      <c r="AA80" s="90"/>
      <c r="AC80" s="91"/>
      <c r="AD80" s="91"/>
      <c r="AE80" s="90"/>
      <c r="AG80" s="91"/>
      <c r="AH80" s="91"/>
      <c r="AI80" s="90"/>
      <c r="AK80" s="91"/>
      <c r="AL80" s="91"/>
      <c r="AM80" s="90"/>
      <c r="AO80" s="91"/>
      <c r="AP80" s="91"/>
      <c r="AQ80" s="90"/>
      <c r="AS80" s="91"/>
      <c r="AT80" s="91"/>
      <c r="AU80" s="90"/>
      <c r="AW80" s="91"/>
      <c r="AX80" s="91"/>
      <c r="AY80" s="90"/>
      <c r="BA80" s="91"/>
      <c r="BB80" s="91"/>
      <c r="BC80" s="90"/>
      <c r="BE80" s="91"/>
      <c r="BF80" s="91"/>
      <c r="BG80" s="90"/>
      <c r="BI80" s="91"/>
      <c r="BJ80" s="91"/>
      <c r="BK80" s="90"/>
    </row>
    <row r="81" spans="1:63" x14ac:dyDescent="0.2">
      <c r="A81" s="41" t="s">
        <v>165</v>
      </c>
      <c r="B81" s="42" t="s">
        <v>15</v>
      </c>
      <c r="C81" s="38" t="s">
        <v>97</v>
      </c>
      <c r="E81" s="91"/>
      <c r="F81" s="91"/>
      <c r="G81" s="90"/>
      <c r="I81" s="91"/>
      <c r="J81" s="91"/>
      <c r="K81" s="90"/>
      <c r="M81" s="91"/>
      <c r="N81" s="91"/>
      <c r="O81" s="90"/>
      <c r="Q81" s="91"/>
      <c r="R81" s="91"/>
      <c r="S81" s="90"/>
      <c r="U81" s="91"/>
      <c r="V81" s="91"/>
      <c r="W81" s="90"/>
      <c r="Y81" s="91"/>
      <c r="Z81" s="91"/>
      <c r="AA81" s="90"/>
      <c r="AC81" s="91"/>
      <c r="AD81" s="91"/>
      <c r="AE81" s="90"/>
      <c r="AG81" s="91"/>
      <c r="AH81" s="91"/>
      <c r="AI81" s="90"/>
      <c r="AK81" s="91"/>
      <c r="AL81" s="91"/>
      <c r="AM81" s="90"/>
      <c r="AO81" s="91"/>
      <c r="AP81" s="91"/>
      <c r="AQ81" s="90"/>
      <c r="AS81" s="91"/>
      <c r="AT81" s="91"/>
      <c r="AU81" s="90"/>
      <c r="AW81" s="91"/>
      <c r="AX81" s="91"/>
      <c r="AY81" s="90"/>
      <c r="BA81" s="91"/>
      <c r="BB81" s="91"/>
      <c r="BC81" s="90"/>
      <c r="BE81" s="91"/>
      <c r="BF81" s="91"/>
      <c r="BG81" s="90"/>
      <c r="BI81" s="91"/>
      <c r="BJ81" s="91"/>
      <c r="BK81" s="90"/>
    </row>
    <row r="82" spans="1:63" x14ac:dyDescent="0.2">
      <c r="A82" s="41" t="s">
        <v>166</v>
      </c>
      <c r="B82" s="42" t="s">
        <v>16</v>
      </c>
      <c r="C82" s="38" t="s">
        <v>98</v>
      </c>
      <c r="E82" s="91"/>
      <c r="F82" s="91"/>
      <c r="G82" s="90"/>
      <c r="I82" s="91"/>
      <c r="J82" s="91"/>
      <c r="K82" s="90"/>
      <c r="M82" s="91"/>
      <c r="N82" s="91"/>
      <c r="O82" s="90"/>
      <c r="Q82" s="91"/>
      <c r="R82" s="91"/>
      <c r="S82" s="90"/>
      <c r="U82" s="91"/>
      <c r="V82" s="91"/>
      <c r="W82" s="90"/>
      <c r="Y82" s="91"/>
      <c r="Z82" s="91"/>
      <c r="AA82" s="90"/>
      <c r="AC82" s="91"/>
      <c r="AD82" s="91"/>
      <c r="AE82" s="90"/>
      <c r="AG82" s="91"/>
      <c r="AH82" s="91"/>
      <c r="AI82" s="90"/>
      <c r="AK82" s="91"/>
      <c r="AL82" s="91"/>
      <c r="AM82" s="90"/>
      <c r="AO82" s="91"/>
      <c r="AP82" s="91"/>
      <c r="AQ82" s="90"/>
      <c r="AS82" s="91"/>
      <c r="AT82" s="91"/>
      <c r="AU82" s="90"/>
      <c r="AW82" s="91"/>
      <c r="AX82" s="91"/>
      <c r="AY82" s="90"/>
      <c r="BA82" s="91"/>
      <c r="BB82" s="91"/>
      <c r="BC82" s="90"/>
      <c r="BE82" s="91"/>
      <c r="BF82" s="91"/>
      <c r="BG82" s="90"/>
      <c r="BI82" s="91"/>
      <c r="BJ82" s="91"/>
      <c r="BK82" s="90"/>
    </row>
    <row r="83" spans="1:63" x14ac:dyDescent="0.2">
      <c r="A83" s="41" t="s">
        <v>167</v>
      </c>
      <c r="B83" s="42" t="s">
        <v>24</v>
      </c>
      <c r="C83" s="38" t="s">
        <v>99</v>
      </c>
      <c r="E83" s="91"/>
      <c r="F83" s="91"/>
      <c r="G83" s="90"/>
      <c r="I83" s="91"/>
      <c r="J83" s="91"/>
      <c r="K83" s="90"/>
      <c r="M83" s="91"/>
      <c r="N83" s="91"/>
      <c r="O83" s="90"/>
      <c r="Q83" s="91"/>
      <c r="R83" s="91"/>
      <c r="S83" s="90"/>
      <c r="U83" s="91"/>
      <c r="V83" s="91"/>
      <c r="W83" s="90"/>
      <c r="Y83" s="91"/>
      <c r="Z83" s="91"/>
      <c r="AA83" s="90"/>
      <c r="AC83" s="91"/>
      <c r="AD83" s="91"/>
      <c r="AE83" s="90"/>
      <c r="AG83" s="91"/>
      <c r="AH83" s="91"/>
      <c r="AI83" s="90"/>
      <c r="AK83" s="91"/>
      <c r="AL83" s="91"/>
      <c r="AM83" s="90"/>
      <c r="AO83" s="91"/>
      <c r="AP83" s="91"/>
      <c r="AQ83" s="90"/>
      <c r="AS83" s="91"/>
      <c r="AT83" s="91"/>
      <c r="AU83" s="90"/>
      <c r="AW83" s="91"/>
      <c r="AX83" s="91"/>
      <c r="AY83" s="90"/>
      <c r="BA83" s="91"/>
      <c r="BB83" s="91"/>
      <c r="BC83" s="90"/>
      <c r="BE83" s="91"/>
      <c r="BF83" s="91"/>
      <c r="BG83" s="90"/>
      <c r="BI83" s="91"/>
      <c r="BJ83" s="91"/>
      <c r="BK83" s="90"/>
    </row>
    <row r="84" spans="1:63" x14ac:dyDescent="0.2">
      <c r="A84" s="41" t="s">
        <v>168</v>
      </c>
      <c r="B84" s="42" t="s">
        <v>26</v>
      </c>
      <c r="C84" s="38" t="s">
        <v>100</v>
      </c>
      <c r="E84" s="91"/>
      <c r="F84" s="91"/>
      <c r="G84" s="90"/>
      <c r="I84" s="91"/>
      <c r="J84" s="91"/>
      <c r="K84" s="90"/>
      <c r="M84" s="91"/>
      <c r="N84" s="91"/>
      <c r="O84" s="90"/>
      <c r="Q84" s="91"/>
      <c r="R84" s="91"/>
      <c r="S84" s="90"/>
      <c r="U84" s="91"/>
      <c r="V84" s="91"/>
      <c r="W84" s="90"/>
      <c r="Y84" s="91"/>
      <c r="Z84" s="91"/>
      <c r="AA84" s="90"/>
      <c r="AC84" s="91"/>
      <c r="AD84" s="91"/>
      <c r="AE84" s="90"/>
      <c r="AG84" s="91"/>
      <c r="AH84" s="91"/>
      <c r="AI84" s="90"/>
      <c r="AK84" s="91"/>
      <c r="AL84" s="91"/>
      <c r="AM84" s="90"/>
      <c r="AO84" s="91"/>
      <c r="AP84" s="91"/>
      <c r="AQ84" s="90"/>
      <c r="AS84" s="91"/>
      <c r="AT84" s="91"/>
      <c r="AU84" s="90"/>
      <c r="AW84" s="91"/>
      <c r="AX84" s="91"/>
      <c r="AY84" s="90"/>
      <c r="BA84" s="91"/>
      <c r="BB84" s="91"/>
      <c r="BC84" s="90"/>
      <c r="BE84" s="91"/>
      <c r="BF84" s="91"/>
      <c r="BG84" s="90"/>
      <c r="BI84" s="91"/>
      <c r="BJ84" s="91"/>
      <c r="BK84" s="90"/>
    </row>
    <row r="85" spans="1:63" x14ac:dyDescent="0.2">
      <c r="A85" s="41" t="s">
        <v>169</v>
      </c>
      <c r="B85" s="42" t="s">
        <v>27</v>
      </c>
      <c r="C85" s="38" t="s">
        <v>101</v>
      </c>
      <c r="E85" s="91"/>
      <c r="F85" s="91"/>
      <c r="G85" s="90"/>
      <c r="I85" s="91"/>
      <c r="J85" s="91"/>
      <c r="K85" s="90"/>
      <c r="M85" s="91"/>
      <c r="N85" s="91"/>
      <c r="O85" s="90"/>
      <c r="Q85" s="91"/>
      <c r="R85" s="91"/>
      <c r="S85" s="90"/>
      <c r="U85" s="91"/>
      <c r="V85" s="91"/>
      <c r="W85" s="90"/>
      <c r="Y85" s="91"/>
      <c r="Z85" s="91"/>
      <c r="AA85" s="90"/>
      <c r="AC85" s="91"/>
      <c r="AD85" s="91"/>
      <c r="AE85" s="90"/>
      <c r="AG85" s="91"/>
      <c r="AH85" s="91"/>
      <c r="AI85" s="90"/>
      <c r="AK85" s="91"/>
      <c r="AL85" s="91"/>
      <c r="AM85" s="90"/>
      <c r="AO85" s="91"/>
      <c r="AP85" s="91"/>
      <c r="AQ85" s="90"/>
      <c r="AS85" s="91"/>
      <c r="AT85" s="91"/>
      <c r="AU85" s="90"/>
      <c r="AW85" s="91"/>
      <c r="AX85" s="91"/>
      <c r="AY85" s="90"/>
      <c r="BA85" s="91"/>
      <c r="BB85" s="91"/>
      <c r="BC85" s="90"/>
      <c r="BE85" s="91"/>
      <c r="BF85" s="91"/>
      <c r="BG85" s="90"/>
      <c r="BI85" s="91"/>
      <c r="BJ85" s="91"/>
      <c r="BK85" s="90"/>
    </row>
    <row r="86" spans="1:63" x14ac:dyDescent="0.2">
      <c r="A86" s="41" t="s">
        <v>170</v>
      </c>
      <c r="B86" s="42" t="s">
        <v>28</v>
      </c>
      <c r="C86" s="38" t="s">
        <v>260</v>
      </c>
      <c r="E86" s="91"/>
      <c r="F86" s="91"/>
      <c r="G86" s="90"/>
      <c r="I86" s="91"/>
      <c r="J86" s="91"/>
      <c r="K86" s="90"/>
      <c r="M86" s="91"/>
      <c r="N86" s="91"/>
      <c r="O86" s="90"/>
      <c r="Q86" s="91"/>
      <c r="R86" s="91"/>
      <c r="S86" s="90"/>
      <c r="U86" s="91"/>
      <c r="V86" s="91"/>
      <c r="W86" s="90"/>
      <c r="Y86" s="91"/>
      <c r="Z86" s="91"/>
      <c r="AA86" s="90"/>
      <c r="AC86" s="91"/>
      <c r="AD86" s="91"/>
      <c r="AE86" s="90"/>
      <c r="AG86" s="91"/>
      <c r="AH86" s="91"/>
      <c r="AI86" s="90"/>
      <c r="AK86" s="91"/>
      <c r="AL86" s="91"/>
      <c r="AM86" s="90"/>
      <c r="AO86" s="91"/>
      <c r="AP86" s="91"/>
      <c r="AQ86" s="90"/>
      <c r="AS86" s="91"/>
      <c r="AT86" s="91"/>
      <c r="AU86" s="90"/>
      <c r="AW86" s="91"/>
      <c r="AX86" s="91"/>
      <c r="AY86" s="90"/>
      <c r="BA86" s="91"/>
      <c r="BB86" s="91"/>
      <c r="BC86" s="90"/>
      <c r="BE86" s="91"/>
      <c r="BF86" s="91"/>
      <c r="BG86" s="90"/>
      <c r="BI86" s="91"/>
      <c r="BJ86" s="91"/>
      <c r="BK86" s="90"/>
    </row>
    <row r="87" spans="1:63" x14ac:dyDescent="0.2">
      <c r="A87" s="41" t="s">
        <v>171</v>
      </c>
      <c r="B87" s="42" t="s">
        <v>29</v>
      </c>
      <c r="C87" s="38" t="s">
        <v>102</v>
      </c>
      <c r="E87" s="91"/>
      <c r="F87" s="91"/>
      <c r="G87" s="90"/>
      <c r="I87" s="91"/>
      <c r="J87" s="91"/>
      <c r="K87" s="90"/>
      <c r="M87" s="91"/>
      <c r="N87" s="91"/>
      <c r="O87" s="90"/>
      <c r="Q87" s="91"/>
      <c r="R87" s="91"/>
      <c r="S87" s="90"/>
      <c r="U87" s="91"/>
      <c r="V87" s="91"/>
      <c r="W87" s="90"/>
      <c r="Y87" s="91"/>
      <c r="Z87" s="91"/>
      <c r="AA87" s="90"/>
      <c r="AC87" s="91"/>
      <c r="AD87" s="91"/>
      <c r="AE87" s="90"/>
      <c r="AG87" s="91"/>
      <c r="AH87" s="91"/>
      <c r="AI87" s="90"/>
      <c r="AK87" s="91"/>
      <c r="AL87" s="91"/>
      <c r="AM87" s="90"/>
      <c r="AO87" s="91"/>
      <c r="AP87" s="91"/>
      <c r="AQ87" s="90"/>
      <c r="AS87" s="91"/>
      <c r="AT87" s="91"/>
      <c r="AU87" s="90"/>
      <c r="AW87" s="91"/>
      <c r="AX87" s="91"/>
      <c r="AY87" s="90"/>
      <c r="BA87" s="91"/>
      <c r="BB87" s="91"/>
      <c r="BC87" s="90"/>
      <c r="BE87" s="91"/>
      <c r="BF87" s="91"/>
      <c r="BG87" s="90"/>
      <c r="BI87" s="91"/>
      <c r="BJ87" s="91"/>
      <c r="BK87" s="90"/>
    </row>
    <row r="88" spans="1:63" x14ac:dyDescent="0.2">
      <c r="A88" s="41" t="s">
        <v>172</v>
      </c>
      <c r="B88" s="42" t="s">
        <v>30</v>
      </c>
      <c r="C88" s="38" t="s">
        <v>103</v>
      </c>
      <c r="E88" s="91"/>
      <c r="F88" s="91"/>
      <c r="G88" s="90"/>
      <c r="I88" s="91"/>
      <c r="J88" s="91"/>
      <c r="K88" s="90"/>
      <c r="M88" s="91"/>
      <c r="N88" s="91"/>
      <c r="O88" s="90"/>
      <c r="Q88" s="91"/>
      <c r="R88" s="91"/>
      <c r="S88" s="90"/>
      <c r="U88" s="91"/>
      <c r="V88" s="91"/>
      <c r="W88" s="90"/>
      <c r="Y88" s="91"/>
      <c r="Z88" s="91"/>
      <c r="AA88" s="90"/>
      <c r="AC88" s="91"/>
      <c r="AD88" s="91"/>
      <c r="AE88" s="90"/>
      <c r="AG88" s="91"/>
      <c r="AH88" s="91"/>
      <c r="AI88" s="90"/>
      <c r="AK88" s="91"/>
      <c r="AL88" s="91"/>
      <c r="AM88" s="90"/>
      <c r="AO88" s="91"/>
      <c r="AP88" s="91"/>
      <c r="AQ88" s="90"/>
      <c r="AS88" s="91"/>
      <c r="AT88" s="91"/>
      <c r="AU88" s="90"/>
      <c r="AW88" s="91"/>
      <c r="AX88" s="91"/>
      <c r="AY88" s="90"/>
      <c r="BA88" s="91"/>
      <c r="BB88" s="91"/>
      <c r="BC88" s="90"/>
      <c r="BE88" s="91"/>
      <c r="BF88" s="91"/>
      <c r="BG88" s="90"/>
      <c r="BI88" s="91"/>
      <c r="BJ88" s="91"/>
      <c r="BK88" s="90"/>
    </row>
    <row r="89" spans="1:63" x14ac:dyDescent="0.2">
      <c r="A89" s="41" t="s">
        <v>231</v>
      </c>
      <c r="B89" s="42" t="s">
        <v>236</v>
      </c>
      <c r="C89" s="37" t="s">
        <v>261</v>
      </c>
      <c r="E89" s="91"/>
      <c r="F89" s="91"/>
      <c r="G89" s="90"/>
      <c r="I89" s="91"/>
      <c r="J89" s="91"/>
      <c r="K89" s="90"/>
      <c r="M89" s="91"/>
      <c r="N89" s="91"/>
      <c r="O89" s="90"/>
      <c r="Q89" s="91"/>
      <c r="R89" s="91"/>
      <c r="S89" s="90"/>
      <c r="U89" s="91"/>
      <c r="V89" s="91"/>
      <c r="W89" s="90"/>
      <c r="Y89" s="91"/>
      <c r="Z89" s="91"/>
      <c r="AA89" s="90"/>
      <c r="AC89" s="91"/>
      <c r="AD89" s="91"/>
      <c r="AE89" s="90"/>
      <c r="AG89" s="91"/>
      <c r="AH89" s="91"/>
      <c r="AI89" s="90"/>
      <c r="AK89" s="91"/>
      <c r="AL89" s="91"/>
      <c r="AM89" s="90"/>
      <c r="AO89" s="91"/>
      <c r="AP89" s="91"/>
      <c r="AQ89" s="90"/>
      <c r="AS89" s="91"/>
      <c r="AT89" s="91"/>
      <c r="AU89" s="90"/>
      <c r="AW89" s="91"/>
      <c r="AX89" s="91"/>
      <c r="AY89" s="90"/>
      <c r="BA89" s="91"/>
      <c r="BB89" s="91"/>
      <c r="BC89" s="90"/>
      <c r="BE89" s="91"/>
      <c r="BF89" s="91"/>
      <c r="BG89" s="90"/>
      <c r="BI89" s="91"/>
      <c r="BJ89" s="91"/>
      <c r="BK89" s="90"/>
    </row>
    <row r="90" spans="1:63" x14ac:dyDescent="0.2">
      <c r="A90" s="41" t="s">
        <v>173</v>
      </c>
      <c r="B90" s="53" t="s">
        <v>7</v>
      </c>
      <c r="C90" s="38" t="s">
        <v>104</v>
      </c>
      <c r="E90" s="108">
        <f>+SUM(E91:E94)</f>
        <v>0</v>
      </c>
      <c r="F90" s="108">
        <f>+SUM(F91:F94)</f>
        <v>0</v>
      </c>
      <c r="G90" s="129">
        <f>+SUM(G91:G94)</f>
        <v>0</v>
      </c>
      <c r="I90" s="108">
        <f>+SUM(I91:I94)</f>
        <v>0</v>
      </c>
      <c r="J90" s="108">
        <f>+SUM(J91:J94)</f>
        <v>0</v>
      </c>
      <c r="K90" s="129">
        <f>+SUM(K91:K94)</f>
        <v>0</v>
      </c>
      <c r="M90" s="108">
        <f>+SUM(M91:M94)</f>
        <v>0</v>
      </c>
      <c r="N90" s="108">
        <f>+SUM(N91:N94)</f>
        <v>0</v>
      </c>
      <c r="O90" s="129">
        <f>+SUM(O91:O94)</f>
        <v>0</v>
      </c>
      <c r="Q90" s="108">
        <f>+SUM(Q91:Q94)</f>
        <v>0</v>
      </c>
      <c r="R90" s="108">
        <f>+SUM(R91:R94)</f>
        <v>0</v>
      </c>
      <c r="S90" s="129">
        <f>+SUM(S91:S94)</f>
        <v>0</v>
      </c>
      <c r="U90" s="108">
        <f>+SUM(U91:U94)</f>
        <v>0</v>
      </c>
      <c r="V90" s="108">
        <f>+SUM(V91:V94)</f>
        <v>0</v>
      </c>
      <c r="W90" s="129">
        <f>+SUM(W91:W94)</f>
        <v>0</v>
      </c>
      <c r="Y90" s="108">
        <f>+SUM(Y91:Y94)</f>
        <v>0</v>
      </c>
      <c r="Z90" s="108">
        <f>+SUM(Z91:Z94)</f>
        <v>0</v>
      </c>
      <c r="AA90" s="129">
        <f>+SUM(AA91:AA94)</f>
        <v>0</v>
      </c>
      <c r="AC90" s="108">
        <f>+SUM(AC91:AC94)</f>
        <v>0</v>
      </c>
      <c r="AD90" s="108">
        <f>+SUM(AD91:AD94)</f>
        <v>0</v>
      </c>
      <c r="AE90" s="129">
        <f>+SUM(AE91:AE94)</f>
        <v>0</v>
      </c>
      <c r="AG90" s="108">
        <f>+SUM(AG91:AG94)</f>
        <v>0</v>
      </c>
      <c r="AH90" s="108">
        <f>+SUM(AH91:AH94)</f>
        <v>0</v>
      </c>
      <c r="AI90" s="129">
        <f>+SUM(AI91:AI94)</f>
        <v>0</v>
      </c>
      <c r="AK90" s="108">
        <f>+SUM(AK91:AK94)</f>
        <v>0</v>
      </c>
      <c r="AL90" s="108">
        <f>+SUM(AL91:AL94)</f>
        <v>0</v>
      </c>
      <c r="AM90" s="129">
        <f>+SUM(AM91:AM94)</f>
        <v>0</v>
      </c>
      <c r="AO90" s="108">
        <f>+SUM(AO91:AO94)</f>
        <v>0</v>
      </c>
      <c r="AP90" s="108">
        <f>+SUM(AP91:AP94)</f>
        <v>0</v>
      </c>
      <c r="AQ90" s="129">
        <f>+SUM(AQ91:AQ94)</f>
        <v>0</v>
      </c>
      <c r="AS90" s="108">
        <f>+SUM(AS91:AS94)</f>
        <v>0</v>
      </c>
      <c r="AT90" s="108">
        <f>+SUM(AT91:AT94)</f>
        <v>0</v>
      </c>
      <c r="AU90" s="129">
        <f>+SUM(AU91:AU94)</f>
        <v>0</v>
      </c>
      <c r="AW90" s="108">
        <f>+SUM(AW91:AW94)</f>
        <v>0</v>
      </c>
      <c r="AX90" s="108">
        <f>+SUM(AX91:AX94)</f>
        <v>0</v>
      </c>
      <c r="AY90" s="129">
        <f>+SUM(AY91:AY94)</f>
        <v>0</v>
      </c>
      <c r="BA90" s="108">
        <f>+SUM(BA91:BA94)</f>
        <v>0</v>
      </c>
      <c r="BB90" s="108">
        <f>+SUM(BB91:BB94)</f>
        <v>0</v>
      </c>
      <c r="BC90" s="129">
        <f>+SUM(BC91:BC94)</f>
        <v>0</v>
      </c>
      <c r="BE90" s="108">
        <f>+SUM(BE91:BE94)</f>
        <v>0</v>
      </c>
      <c r="BF90" s="108">
        <f>+SUM(BF91:BF94)</f>
        <v>0</v>
      </c>
      <c r="BG90" s="129">
        <f>+SUM(BG91:BG94)</f>
        <v>0</v>
      </c>
      <c r="BI90" s="108">
        <f>+SUM(BI91:BI94)</f>
        <v>0</v>
      </c>
      <c r="BJ90" s="108">
        <f>+SUM(BJ91:BJ94)</f>
        <v>0</v>
      </c>
      <c r="BK90" s="129">
        <f>+SUM(BK91:BK94)</f>
        <v>0</v>
      </c>
    </row>
    <row r="91" spans="1:63" x14ac:dyDescent="0.2">
      <c r="A91" s="41" t="s">
        <v>174</v>
      </c>
      <c r="B91" s="42" t="s">
        <v>8</v>
      </c>
      <c r="C91" s="38" t="s">
        <v>71</v>
      </c>
      <c r="E91" s="202">
        <f>ROUND(G91*E$3,2)</f>
        <v>0</v>
      </c>
      <c r="F91" s="202">
        <f>ROUND(G91*F$3,2)</f>
        <v>0</v>
      </c>
      <c r="G91" s="208">
        <f>ROUND(+SUMIF(BdV_2022!$L:$L,$A91&amp;G$3,BdV_2022!$E:$E),2)</f>
        <v>0</v>
      </c>
      <c r="I91" s="202">
        <f>ROUND(K91*I$3,2)</f>
        <v>0</v>
      </c>
      <c r="J91" s="202">
        <f>ROUND(K91*J$3,2)</f>
        <v>0</v>
      </c>
      <c r="K91" s="208">
        <f>ROUND(+SUMIF(BdV_2022!$L:$L,$A91&amp;K$3,BdV_2022!$E:$E),2)</f>
        <v>0</v>
      </c>
      <c r="M91" s="202">
        <f>ROUND(O91*M$3,2)</f>
        <v>0</v>
      </c>
      <c r="N91" s="202">
        <f>ROUND(O91*N$3,2)</f>
        <v>0</v>
      </c>
      <c r="O91" s="208">
        <f>ROUND(+SUMIF(BdV_2022!$L:$L,$A91&amp;O$3,BdV_2022!$E:$E),2)</f>
        <v>0</v>
      </c>
      <c r="Q91" s="202">
        <f>ROUND(S91*Q$3,2)</f>
        <v>0</v>
      </c>
      <c r="R91" s="202">
        <f>ROUND(S91*R$3,2)</f>
        <v>0</v>
      </c>
      <c r="S91" s="208">
        <f>ROUND(+SUMIF(BdV_2022!$L:$L,$A91&amp;S$3,BdV_2022!$E:$E),2)</f>
        <v>0</v>
      </c>
      <c r="U91" s="202">
        <f>ROUND(W91*U$3,2)</f>
        <v>0</v>
      </c>
      <c r="V91" s="202">
        <f>ROUND(W91*V$3,2)</f>
        <v>0</v>
      </c>
      <c r="W91" s="208">
        <f>ROUND(+SUMIF(BdV_2022!$L:$L,$A91&amp;W$3,BdV_2022!$E:$E),2)</f>
        <v>0</v>
      </c>
      <c r="Y91" s="202">
        <f>ROUND(AA91*Y$3,2)</f>
        <v>0</v>
      </c>
      <c r="Z91" s="202">
        <f>ROUND(AA91*Z$3,2)</f>
        <v>0</v>
      </c>
      <c r="AA91" s="208">
        <f>ROUND(+SUMIF(BdV_2022!$L:$L,$A91&amp;AA$3,BdV_2022!$E:$E),2)</f>
        <v>0</v>
      </c>
      <c r="AC91" s="202">
        <f>ROUND(AE91*AC$3,2)</f>
        <v>0</v>
      </c>
      <c r="AD91" s="202">
        <f>ROUND(AE91*AD$3,2)</f>
        <v>0</v>
      </c>
      <c r="AE91" s="208">
        <f>ROUND(+SUMIF(BdV_2022!$L:$L,$A91&amp;AE$3,BdV_2022!$E:$E),2)</f>
        <v>0</v>
      </c>
      <c r="AG91" s="202">
        <f>ROUND(AI91*AG$3,2)</f>
        <v>0</v>
      </c>
      <c r="AH91" s="202">
        <f>ROUND(AI91*AH$3,2)</f>
        <v>0</v>
      </c>
      <c r="AI91" s="208">
        <f>ROUND(+SUMIF(BdV_2022!$L:$L,$A91&amp;AI$3,BdV_2022!$E:$E),2)</f>
        <v>0</v>
      </c>
      <c r="AK91" s="202">
        <f>ROUND(AM91*AK$3,2)</f>
        <v>0</v>
      </c>
      <c r="AL91" s="202">
        <f>ROUND(AM91*AL$3,2)</f>
        <v>0</v>
      </c>
      <c r="AM91" s="208">
        <f>ROUND(+SUMIF(BdV_2022!$L:$L,$A91&amp;AM$3,BdV_2022!$E:$E),2)</f>
        <v>0</v>
      </c>
      <c r="AO91" s="202">
        <f>ROUND(AQ91*AO$3,2)</f>
        <v>0</v>
      </c>
      <c r="AP91" s="202">
        <f>ROUND(AQ91*AP$3,2)</f>
        <v>0</v>
      </c>
      <c r="AQ91" s="208">
        <f>ROUND(+SUMIF(BdV_2022!$L:$L,$A91&amp;AQ$3,BdV_2022!$E:$E),2)</f>
        <v>0</v>
      </c>
      <c r="AS91" s="202">
        <f>ROUND(AU91*AS$3,2)</f>
        <v>0</v>
      </c>
      <c r="AT91" s="202">
        <f>ROUND(AU91*AT$3,2)</f>
        <v>0</v>
      </c>
      <c r="AU91" s="208">
        <f>ROUND(+SUMIF(BdV_2022!$L:$L,$A91&amp;AU$3,BdV_2022!$E:$E),2)</f>
        <v>0</v>
      </c>
      <c r="AW91" s="202">
        <f>ROUND(AY91*AW$3,2)</f>
        <v>0</v>
      </c>
      <c r="AX91" s="202">
        <f>ROUND(AY91*AX$3,2)</f>
        <v>0</v>
      </c>
      <c r="AY91" s="208">
        <f>ROUND(+SUMIF(BdV_2022!$L:$L,$A91&amp;AY$3,BdV_2022!$E:$E),2)</f>
        <v>0</v>
      </c>
      <c r="BA91" s="202">
        <f>ROUND(BC91*BA$3,2)</f>
        <v>0</v>
      </c>
      <c r="BB91" s="202">
        <f>ROUND(BC91*BB$3,2)</f>
        <v>0</v>
      </c>
      <c r="BC91" s="208">
        <f>ROUND(+SUMIF(BdV_2022!$L:$L,$A91&amp;BC$3,BdV_2022!$E:$E),2)</f>
        <v>0</v>
      </c>
      <c r="BE91" s="202">
        <f>ROUND(BG91*BE$3,2)</f>
        <v>0</v>
      </c>
      <c r="BF91" s="202">
        <f>ROUND(BG91*BF$3,2)</f>
        <v>0</v>
      </c>
      <c r="BG91" s="208">
        <f>ROUND(+SUMIF(BdV_2022!$L:$L,$A91&amp;BG$3,BdV_2022!$E:$E),2)</f>
        <v>0</v>
      </c>
      <c r="BI91" s="202">
        <f>ROUND(BK91*BI$3,2)</f>
        <v>0</v>
      </c>
      <c r="BJ91" s="202">
        <f>ROUND(BK91*BJ$3,2)</f>
        <v>0</v>
      </c>
      <c r="BK91" s="208">
        <f>ROUND(+SUMIF(BdV_2022!$L:$L,$A91&amp;BK$3,BdV_2022!$E:$E),2)</f>
        <v>0</v>
      </c>
    </row>
    <row r="92" spans="1:63" x14ac:dyDescent="0.2">
      <c r="A92" s="41" t="s">
        <v>175</v>
      </c>
      <c r="B92" s="42" t="s">
        <v>9</v>
      </c>
      <c r="C92" s="38" t="s">
        <v>72</v>
      </c>
      <c r="E92" s="91"/>
      <c r="F92" s="91"/>
      <c r="G92" s="90"/>
      <c r="I92" s="91"/>
      <c r="J92" s="91"/>
      <c r="K92" s="90"/>
      <c r="M92" s="91"/>
      <c r="N92" s="91"/>
      <c r="O92" s="90"/>
      <c r="Q92" s="91"/>
      <c r="R92" s="91"/>
      <c r="S92" s="90"/>
      <c r="U92" s="91"/>
      <c r="V92" s="91"/>
      <c r="W92" s="90"/>
      <c r="Y92" s="91"/>
      <c r="Z92" s="91"/>
      <c r="AA92" s="90"/>
      <c r="AC92" s="91"/>
      <c r="AD92" s="91"/>
      <c r="AE92" s="90"/>
      <c r="AG92" s="91"/>
      <c r="AH92" s="91"/>
      <c r="AI92" s="90"/>
      <c r="AK92" s="91"/>
      <c r="AL92" s="91"/>
      <c r="AM92" s="90"/>
      <c r="AO92" s="91"/>
      <c r="AP92" s="91"/>
      <c r="AQ92" s="90"/>
      <c r="AS92" s="91"/>
      <c r="AT92" s="91"/>
      <c r="AU92" s="90"/>
      <c r="AW92" s="91"/>
      <c r="AX92" s="91"/>
      <c r="AY92" s="90"/>
      <c r="BA92" s="91"/>
      <c r="BB92" s="91"/>
      <c r="BC92" s="90"/>
      <c r="BE92" s="91"/>
      <c r="BF92" s="91"/>
      <c r="BG92" s="90"/>
      <c r="BI92" s="91"/>
      <c r="BJ92" s="91"/>
      <c r="BK92" s="90"/>
    </row>
    <row r="93" spans="1:63" x14ac:dyDescent="0.2">
      <c r="A93" s="41" t="s">
        <v>176</v>
      </c>
      <c r="B93" s="42" t="s">
        <v>10</v>
      </c>
      <c r="C93" s="38" t="s">
        <v>263</v>
      </c>
      <c r="E93" s="91"/>
      <c r="F93" s="91"/>
      <c r="G93" s="90"/>
      <c r="I93" s="91"/>
      <c r="J93" s="91"/>
      <c r="K93" s="90"/>
      <c r="M93" s="91"/>
      <c r="N93" s="91"/>
      <c r="O93" s="90"/>
      <c r="Q93" s="91"/>
      <c r="R93" s="91"/>
      <c r="S93" s="90"/>
      <c r="U93" s="91"/>
      <c r="V93" s="91"/>
      <c r="W93" s="90"/>
      <c r="Y93" s="91"/>
      <c r="Z93" s="91"/>
      <c r="AA93" s="90"/>
      <c r="AC93" s="91"/>
      <c r="AD93" s="91"/>
      <c r="AE93" s="90"/>
      <c r="AG93" s="91"/>
      <c r="AH93" s="91"/>
      <c r="AI93" s="90"/>
      <c r="AK93" s="91"/>
      <c r="AL93" s="91"/>
      <c r="AM93" s="90"/>
      <c r="AO93" s="91"/>
      <c r="AP93" s="91"/>
      <c r="AQ93" s="90"/>
      <c r="AS93" s="91"/>
      <c r="AT93" s="91"/>
      <c r="AU93" s="90"/>
      <c r="AW93" s="91"/>
      <c r="AX93" s="91"/>
      <c r="AY93" s="90"/>
      <c r="BA93" s="91"/>
      <c r="BB93" s="91"/>
      <c r="BC93" s="90"/>
      <c r="BE93" s="91"/>
      <c r="BF93" s="91"/>
      <c r="BG93" s="90"/>
      <c r="BI93" s="91"/>
      <c r="BJ93" s="91"/>
      <c r="BK93" s="90"/>
    </row>
    <row r="94" spans="1:63" x14ac:dyDescent="0.2">
      <c r="A94" s="41" t="s">
        <v>262</v>
      </c>
      <c r="B94" s="42" t="s">
        <v>11</v>
      </c>
      <c r="C94" s="38" t="s">
        <v>303</v>
      </c>
      <c r="E94" s="108">
        <f>+SUM(E95:E102)</f>
        <v>0</v>
      </c>
      <c r="F94" s="108">
        <f>+SUM(F95:F102)</f>
        <v>0</v>
      </c>
      <c r="G94" s="129">
        <f>+SUM(G95:G102)</f>
        <v>0</v>
      </c>
      <c r="I94" s="108">
        <f>+SUM(I95:I102)</f>
        <v>0</v>
      </c>
      <c r="J94" s="108">
        <f>+SUM(J95:J102)</f>
        <v>0</v>
      </c>
      <c r="K94" s="129">
        <f>+SUM(K95:K102)</f>
        <v>0</v>
      </c>
      <c r="M94" s="108">
        <f>+SUM(M95:M102)</f>
        <v>0</v>
      </c>
      <c r="N94" s="108">
        <f>+SUM(N95:N102)</f>
        <v>0</v>
      </c>
      <c r="O94" s="129">
        <f>+SUM(O95:O102)</f>
        <v>0</v>
      </c>
      <c r="Q94" s="108">
        <f>+SUM(Q95:Q102)</f>
        <v>0</v>
      </c>
      <c r="R94" s="108">
        <f>+SUM(R95:R102)</f>
        <v>0</v>
      </c>
      <c r="S94" s="129">
        <f>+SUM(S95:S102)</f>
        <v>0</v>
      </c>
      <c r="U94" s="108">
        <f>+SUM(U95:U102)</f>
        <v>0</v>
      </c>
      <c r="V94" s="108">
        <f>+SUM(V95:V102)</f>
        <v>0</v>
      </c>
      <c r="W94" s="129">
        <f>+SUM(W95:W102)</f>
        <v>0</v>
      </c>
      <c r="Y94" s="108">
        <f>+SUM(Y95:Y102)</f>
        <v>0</v>
      </c>
      <c r="Z94" s="108">
        <f>+SUM(Z95:Z102)</f>
        <v>0</v>
      </c>
      <c r="AA94" s="129">
        <f>+SUM(AA95:AA102)</f>
        <v>0</v>
      </c>
      <c r="AC94" s="108">
        <f>+SUM(AC95:AC102)</f>
        <v>0</v>
      </c>
      <c r="AD94" s="108">
        <f>+SUM(AD95:AD102)</f>
        <v>0</v>
      </c>
      <c r="AE94" s="129">
        <f>+SUM(AE95:AE102)</f>
        <v>0</v>
      </c>
      <c r="AG94" s="108">
        <f>+SUM(AG95:AG102)</f>
        <v>0</v>
      </c>
      <c r="AH94" s="108">
        <f>+SUM(AH95:AH102)</f>
        <v>0</v>
      </c>
      <c r="AI94" s="129">
        <f>+SUM(AI95:AI102)</f>
        <v>0</v>
      </c>
      <c r="AK94" s="108">
        <f>+SUM(AK95:AK102)</f>
        <v>0</v>
      </c>
      <c r="AL94" s="108">
        <f>+SUM(AL95:AL102)</f>
        <v>0</v>
      </c>
      <c r="AM94" s="129">
        <f>+SUM(AM95:AM102)</f>
        <v>0</v>
      </c>
      <c r="AO94" s="108">
        <f>+SUM(AO95:AO102)</f>
        <v>0</v>
      </c>
      <c r="AP94" s="108">
        <f>+SUM(AP95:AP102)</f>
        <v>0</v>
      </c>
      <c r="AQ94" s="129">
        <f>+SUM(AQ95:AQ102)</f>
        <v>0</v>
      </c>
      <c r="AS94" s="108">
        <f>+SUM(AS95:AS102)</f>
        <v>0</v>
      </c>
      <c r="AT94" s="108">
        <f>+SUM(AT95:AT102)</f>
        <v>0</v>
      </c>
      <c r="AU94" s="129">
        <f>+SUM(AU95:AU102)</f>
        <v>0</v>
      </c>
      <c r="AW94" s="108">
        <f>+SUM(AW95:AW102)</f>
        <v>0</v>
      </c>
      <c r="AX94" s="108">
        <f>+SUM(AX95:AX102)</f>
        <v>0</v>
      </c>
      <c r="AY94" s="129">
        <f>+SUM(AY95:AY102)</f>
        <v>0</v>
      </c>
      <c r="BA94" s="108">
        <f>+SUM(BA95:BA102)</f>
        <v>0</v>
      </c>
      <c r="BB94" s="108">
        <f>+SUM(BB95:BB102)</f>
        <v>0</v>
      </c>
      <c r="BC94" s="129">
        <f>+SUM(BC95:BC102)</f>
        <v>0</v>
      </c>
      <c r="BE94" s="108">
        <f>+SUM(BE95:BE102)</f>
        <v>0</v>
      </c>
      <c r="BF94" s="108">
        <f>+SUM(BF95:BF102)</f>
        <v>0</v>
      </c>
      <c r="BG94" s="129">
        <f>+SUM(BG95:BG102)</f>
        <v>0</v>
      </c>
      <c r="BI94" s="108">
        <f>+SUM(BI95:BI102)</f>
        <v>0</v>
      </c>
      <c r="BJ94" s="108">
        <f>+SUM(BJ95:BJ102)</f>
        <v>0</v>
      </c>
      <c r="BK94" s="129">
        <f>+SUM(BK95:BK102)</f>
        <v>0</v>
      </c>
    </row>
    <row r="95" spans="1:63" x14ac:dyDescent="0.2">
      <c r="A95" s="41" t="s">
        <v>277</v>
      </c>
      <c r="B95" s="43"/>
      <c r="C95" s="70" t="s">
        <v>285</v>
      </c>
      <c r="E95" s="202">
        <f t="shared" ref="E95:E103" si="30">ROUND(G95*E$3,2)</f>
        <v>0</v>
      </c>
      <c r="F95" s="202">
        <f t="shared" ref="F95:F103" si="31">ROUND(G95*F$3,2)</f>
        <v>0</v>
      </c>
      <c r="G95" s="208">
        <f>ROUND(+SUMIF(BdV_2022!$L:$L,$A95&amp;G$3,BdV_2022!$E:$E),2)</f>
        <v>0</v>
      </c>
      <c r="I95" s="202">
        <f t="shared" ref="I95:I103" si="32">ROUND(K95*I$3,2)</f>
        <v>0</v>
      </c>
      <c r="J95" s="202">
        <f t="shared" ref="J95:J103" si="33">ROUND(K95*J$3,2)</f>
        <v>0</v>
      </c>
      <c r="K95" s="208">
        <f>ROUND(+SUMIF(BdV_2022!$L:$L,$A95&amp;K$3,BdV_2022!$E:$E),2)</f>
        <v>0</v>
      </c>
      <c r="M95" s="202">
        <f t="shared" ref="M95:M103" si="34">ROUND(O95*M$3,2)</f>
        <v>0</v>
      </c>
      <c r="N95" s="202">
        <f t="shared" ref="N95:N103" si="35">ROUND(O95*N$3,2)</f>
        <v>0</v>
      </c>
      <c r="O95" s="208">
        <f>ROUND(+SUMIF(BdV_2022!$L:$L,$A95&amp;O$3,BdV_2022!$E:$E),2)</f>
        <v>0</v>
      </c>
      <c r="Q95" s="202">
        <f t="shared" ref="Q95:Q103" si="36">ROUND(S95*Q$3,2)</f>
        <v>0</v>
      </c>
      <c r="R95" s="202">
        <f t="shared" ref="R95:R103" si="37">ROUND(S95*R$3,2)</f>
        <v>0</v>
      </c>
      <c r="S95" s="208">
        <f>ROUND(+SUMIF(BdV_2022!$L:$L,$A95&amp;S$3,BdV_2022!$E:$E),2)</f>
        <v>0</v>
      </c>
      <c r="U95" s="202">
        <f t="shared" ref="U95:U103" si="38">ROUND(W95*U$3,2)</f>
        <v>0</v>
      </c>
      <c r="V95" s="202">
        <f t="shared" ref="V95:V103" si="39">ROUND(W95*V$3,2)</f>
        <v>0</v>
      </c>
      <c r="W95" s="208">
        <f>ROUND(+SUMIF(BdV_2022!$L:$L,$A95&amp;W$3,BdV_2022!$E:$E),2)</f>
        <v>0</v>
      </c>
      <c r="Y95" s="202">
        <f t="shared" ref="Y95:Y103" si="40">ROUND(AA95*Y$3,2)</f>
        <v>0</v>
      </c>
      <c r="Z95" s="202">
        <f t="shared" ref="Z95:Z103" si="41">ROUND(AA95*Z$3,2)</f>
        <v>0</v>
      </c>
      <c r="AA95" s="208">
        <f>ROUND(+SUMIF(BdV_2022!$L:$L,$A95&amp;AA$3,BdV_2022!$E:$E),2)</f>
        <v>0</v>
      </c>
      <c r="AC95" s="202">
        <f t="shared" ref="AC95:AC103" si="42">ROUND(AE95*AC$3,2)</f>
        <v>0</v>
      </c>
      <c r="AD95" s="202">
        <f t="shared" ref="AD95:AD103" si="43">ROUND(AE95*AD$3,2)</f>
        <v>0</v>
      </c>
      <c r="AE95" s="208">
        <f>ROUND(+SUMIF(BdV_2022!$L:$L,$A95&amp;AE$3,BdV_2022!$E:$E),2)</f>
        <v>0</v>
      </c>
      <c r="AG95" s="202">
        <f t="shared" ref="AG95:AG103" si="44">ROUND(AI95*AG$3,2)</f>
        <v>0</v>
      </c>
      <c r="AH95" s="202">
        <f t="shared" ref="AH95:AH103" si="45">ROUND(AI95*AH$3,2)</f>
        <v>0</v>
      </c>
      <c r="AI95" s="208">
        <f>ROUND(+SUMIF(BdV_2022!$L:$L,$A95&amp;AI$3,BdV_2022!$E:$E),2)</f>
        <v>0</v>
      </c>
      <c r="AK95" s="202">
        <f t="shared" ref="AK95:AK103" si="46">ROUND(AM95*AK$3,2)</f>
        <v>0</v>
      </c>
      <c r="AL95" s="202">
        <f t="shared" ref="AL95:AL103" si="47">ROUND(AM95*AL$3,2)</f>
        <v>0</v>
      </c>
      <c r="AM95" s="208">
        <f>ROUND(+SUMIF(BdV_2022!$L:$L,$A95&amp;AM$3,BdV_2022!$E:$E),2)</f>
        <v>0</v>
      </c>
      <c r="AO95" s="202">
        <f t="shared" ref="AO95:AO103" si="48">ROUND(AQ95*AO$3,2)</f>
        <v>0</v>
      </c>
      <c r="AP95" s="202">
        <f t="shared" ref="AP95:AP103" si="49">ROUND(AQ95*AP$3,2)</f>
        <v>0</v>
      </c>
      <c r="AQ95" s="208">
        <f>ROUND(+SUMIF(BdV_2022!$L:$L,$A95&amp;AQ$3,BdV_2022!$E:$E),2)</f>
        <v>0</v>
      </c>
      <c r="AS95" s="202">
        <f t="shared" ref="AS95:AS103" si="50">ROUND(AU95*AS$3,2)</f>
        <v>0</v>
      </c>
      <c r="AT95" s="202">
        <f t="shared" ref="AT95:AT103" si="51">ROUND(AU95*AT$3,2)</f>
        <v>0</v>
      </c>
      <c r="AU95" s="208">
        <f>ROUND(+SUMIF(BdV_2022!$L:$L,$A95&amp;AU$3,BdV_2022!$E:$E),2)</f>
        <v>0</v>
      </c>
      <c r="AW95" s="202">
        <f t="shared" ref="AW95:AW103" si="52">ROUND(AY95*AW$3,2)</f>
        <v>0</v>
      </c>
      <c r="AX95" s="202">
        <f t="shared" ref="AX95:AX103" si="53">ROUND(AY95*AX$3,2)</f>
        <v>0</v>
      </c>
      <c r="AY95" s="208">
        <f>ROUND(+SUMIF(BdV_2022!$L:$L,$A95&amp;AY$3,BdV_2022!$E:$E),2)</f>
        <v>0</v>
      </c>
      <c r="BA95" s="202">
        <f t="shared" ref="BA95:BA103" si="54">ROUND(BC95*BA$3,2)</f>
        <v>0</v>
      </c>
      <c r="BB95" s="202">
        <f t="shared" ref="BB95:BB103" si="55">ROUND(BC95*BB$3,2)</f>
        <v>0</v>
      </c>
      <c r="BC95" s="208">
        <f>ROUND(+SUMIF(BdV_2022!$L:$L,$A95&amp;BC$3,BdV_2022!$E:$E),2)</f>
        <v>0</v>
      </c>
      <c r="BE95" s="202">
        <f t="shared" ref="BE95:BE103" si="56">ROUND(BG95*BE$3,2)</f>
        <v>0</v>
      </c>
      <c r="BF95" s="202">
        <f t="shared" ref="BF95:BF103" si="57">ROUND(BG95*BF$3,2)</f>
        <v>0</v>
      </c>
      <c r="BG95" s="208">
        <f>ROUND(+SUMIF(BdV_2022!$L:$L,$A95&amp;BG$3,BdV_2022!$E:$E),2)</f>
        <v>0</v>
      </c>
      <c r="BI95" s="202">
        <f t="shared" ref="BI95:BI103" si="58">ROUND(BK95*BI$3,2)</f>
        <v>0</v>
      </c>
      <c r="BJ95" s="202">
        <f t="shared" ref="BJ95:BJ103" si="59">ROUND(BK95*BJ$3,2)</f>
        <v>0</v>
      </c>
      <c r="BK95" s="208">
        <f>ROUND(+SUMIF(BdV_2022!$L:$L,$A95&amp;BK$3,BdV_2022!$E:$E),2)</f>
        <v>0</v>
      </c>
    </row>
    <row r="96" spans="1:63" x14ac:dyDescent="0.2">
      <c r="A96" s="41" t="s">
        <v>278</v>
      </c>
      <c r="B96" s="43"/>
      <c r="C96" s="70" t="s">
        <v>286</v>
      </c>
      <c r="E96" s="202">
        <f t="shared" si="30"/>
        <v>0</v>
      </c>
      <c r="F96" s="202">
        <f t="shared" si="31"/>
        <v>0</v>
      </c>
      <c r="G96" s="208">
        <f>ROUND(+SUMIF(BdV_2022!$L:$L,$A96&amp;G$3,BdV_2022!$E:$E),2)</f>
        <v>0</v>
      </c>
      <c r="I96" s="202">
        <f t="shared" si="32"/>
        <v>0</v>
      </c>
      <c r="J96" s="202">
        <f t="shared" si="33"/>
        <v>0</v>
      </c>
      <c r="K96" s="208">
        <f>ROUND(+SUMIF(BdV_2022!$L:$L,$A96&amp;K$3,BdV_2022!$E:$E),2)</f>
        <v>0</v>
      </c>
      <c r="M96" s="202">
        <f t="shared" si="34"/>
        <v>0</v>
      </c>
      <c r="N96" s="202">
        <f t="shared" si="35"/>
        <v>0</v>
      </c>
      <c r="O96" s="208">
        <f>ROUND(+SUMIF(BdV_2022!$L:$L,$A96&amp;O$3,BdV_2022!$E:$E),2)</f>
        <v>0</v>
      </c>
      <c r="Q96" s="202">
        <f t="shared" si="36"/>
        <v>0</v>
      </c>
      <c r="R96" s="202">
        <f t="shared" si="37"/>
        <v>0</v>
      </c>
      <c r="S96" s="208">
        <f>ROUND(+SUMIF(BdV_2022!$L:$L,$A96&amp;S$3,BdV_2022!$E:$E),2)</f>
        <v>0</v>
      </c>
      <c r="U96" s="202">
        <f t="shared" si="38"/>
        <v>0</v>
      </c>
      <c r="V96" s="202">
        <f t="shared" si="39"/>
        <v>0</v>
      </c>
      <c r="W96" s="208">
        <f>ROUND(+SUMIF(BdV_2022!$L:$L,$A96&amp;W$3,BdV_2022!$E:$E),2)</f>
        <v>0</v>
      </c>
      <c r="Y96" s="202">
        <f t="shared" si="40"/>
        <v>0</v>
      </c>
      <c r="Z96" s="202">
        <f t="shared" si="41"/>
        <v>0</v>
      </c>
      <c r="AA96" s="208">
        <f>ROUND(+SUMIF(BdV_2022!$L:$L,$A96&amp;AA$3,BdV_2022!$E:$E),2)</f>
        <v>0</v>
      </c>
      <c r="AC96" s="202">
        <f t="shared" si="42"/>
        <v>0</v>
      </c>
      <c r="AD96" s="202">
        <f t="shared" si="43"/>
        <v>0</v>
      </c>
      <c r="AE96" s="208">
        <f>ROUND(+SUMIF(BdV_2022!$L:$L,$A96&amp;AE$3,BdV_2022!$E:$E),2)</f>
        <v>0</v>
      </c>
      <c r="AG96" s="202">
        <f t="shared" si="44"/>
        <v>0</v>
      </c>
      <c r="AH96" s="202">
        <f t="shared" si="45"/>
        <v>0</v>
      </c>
      <c r="AI96" s="208">
        <f>ROUND(+SUMIF(BdV_2022!$L:$L,$A96&amp;AI$3,BdV_2022!$E:$E),2)</f>
        <v>0</v>
      </c>
      <c r="AK96" s="202">
        <f t="shared" si="46"/>
        <v>0</v>
      </c>
      <c r="AL96" s="202">
        <f t="shared" si="47"/>
        <v>0</v>
      </c>
      <c r="AM96" s="208">
        <f>ROUND(+SUMIF(BdV_2022!$L:$L,$A96&amp;AM$3,BdV_2022!$E:$E),2)</f>
        <v>0</v>
      </c>
      <c r="AO96" s="202">
        <f t="shared" si="48"/>
        <v>0</v>
      </c>
      <c r="AP96" s="202">
        <f t="shared" si="49"/>
        <v>0</v>
      </c>
      <c r="AQ96" s="208">
        <f>ROUND(+SUMIF(BdV_2022!$L:$L,$A96&amp;AQ$3,BdV_2022!$E:$E),2)</f>
        <v>0</v>
      </c>
      <c r="AS96" s="202">
        <f t="shared" si="50"/>
        <v>0</v>
      </c>
      <c r="AT96" s="202">
        <f t="shared" si="51"/>
        <v>0</v>
      </c>
      <c r="AU96" s="208">
        <f>ROUND(+SUMIF(BdV_2022!$L:$L,$A96&amp;AU$3,BdV_2022!$E:$E),2)</f>
        <v>0</v>
      </c>
      <c r="AW96" s="202">
        <f t="shared" si="52"/>
        <v>0</v>
      </c>
      <c r="AX96" s="202">
        <f t="shared" si="53"/>
        <v>0</v>
      </c>
      <c r="AY96" s="208">
        <f>ROUND(+SUMIF(BdV_2022!$L:$L,$A96&amp;AY$3,BdV_2022!$E:$E),2)</f>
        <v>0</v>
      </c>
      <c r="BA96" s="202">
        <f t="shared" si="54"/>
        <v>0</v>
      </c>
      <c r="BB96" s="202">
        <f t="shared" si="55"/>
        <v>0</v>
      </c>
      <c r="BC96" s="208">
        <f>ROUND(+SUMIF(BdV_2022!$L:$L,$A96&amp;BC$3,BdV_2022!$E:$E),2)</f>
        <v>0</v>
      </c>
      <c r="BE96" s="202">
        <f t="shared" si="56"/>
        <v>0</v>
      </c>
      <c r="BF96" s="202">
        <f t="shared" si="57"/>
        <v>0</v>
      </c>
      <c r="BG96" s="208">
        <f>ROUND(+SUMIF(BdV_2022!$L:$L,$A96&amp;BG$3,BdV_2022!$E:$E),2)</f>
        <v>0</v>
      </c>
      <c r="BI96" s="202">
        <f t="shared" si="58"/>
        <v>0</v>
      </c>
      <c r="BJ96" s="202">
        <f t="shared" si="59"/>
        <v>0</v>
      </c>
      <c r="BK96" s="208">
        <f>ROUND(+SUMIF(BdV_2022!$L:$L,$A96&amp;BK$3,BdV_2022!$E:$E),2)</f>
        <v>0</v>
      </c>
    </row>
    <row r="97" spans="1:63" x14ac:dyDescent="0.2">
      <c r="A97" s="41" t="s">
        <v>279</v>
      </c>
      <c r="B97" s="43"/>
      <c r="C97" s="70" t="s">
        <v>288</v>
      </c>
      <c r="E97" s="202">
        <f t="shared" si="30"/>
        <v>0</v>
      </c>
      <c r="F97" s="202">
        <f t="shared" si="31"/>
        <v>0</v>
      </c>
      <c r="G97" s="208">
        <f>ROUND(+SUMIF(BdV_2022!$L:$L,$A97&amp;G$3,BdV_2022!$E:$E),2)</f>
        <v>0</v>
      </c>
      <c r="I97" s="202">
        <f t="shared" si="32"/>
        <v>0</v>
      </c>
      <c r="J97" s="202">
        <f t="shared" si="33"/>
        <v>0</v>
      </c>
      <c r="K97" s="208">
        <f>ROUND(+SUMIF(BdV_2022!$L:$L,$A97&amp;K$3,BdV_2022!$E:$E),2)</f>
        <v>0</v>
      </c>
      <c r="M97" s="202">
        <f t="shared" si="34"/>
        <v>0</v>
      </c>
      <c r="N97" s="202">
        <f t="shared" si="35"/>
        <v>0</v>
      </c>
      <c r="O97" s="208">
        <f>ROUND(+SUMIF(BdV_2022!$L:$L,$A97&amp;O$3,BdV_2022!$E:$E),2)</f>
        <v>0</v>
      </c>
      <c r="Q97" s="202">
        <f t="shared" si="36"/>
        <v>0</v>
      </c>
      <c r="R97" s="202">
        <f t="shared" si="37"/>
        <v>0</v>
      </c>
      <c r="S97" s="208">
        <f>ROUND(+SUMIF(BdV_2022!$L:$L,$A97&amp;S$3,BdV_2022!$E:$E),2)</f>
        <v>0</v>
      </c>
      <c r="U97" s="202">
        <f t="shared" si="38"/>
        <v>0</v>
      </c>
      <c r="V97" s="202">
        <f t="shared" si="39"/>
        <v>0</v>
      </c>
      <c r="W97" s="208">
        <f>ROUND(+SUMIF(BdV_2022!$L:$L,$A97&amp;W$3,BdV_2022!$E:$E),2)</f>
        <v>0</v>
      </c>
      <c r="Y97" s="202">
        <f t="shared" si="40"/>
        <v>0</v>
      </c>
      <c r="Z97" s="202">
        <f t="shared" si="41"/>
        <v>0</v>
      </c>
      <c r="AA97" s="208">
        <f>ROUND(+SUMIF(BdV_2022!$L:$L,$A97&amp;AA$3,BdV_2022!$E:$E),2)</f>
        <v>0</v>
      </c>
      <c r="AC97" s="202">
        <f t="shared" si="42"/>
        <v>0</v>
      </c>
      <c r="AD97" s="202">
        <f t="shared" si="43"/>
        <v>0</v>
      </c>
      <c r="AE97" s="208">
        <f>ROUND(+SUMIF(BdV_2022!$L:$L,$A97&amp;AE$3,BdV_2022!$E:$E),2)</f>
        <v>0</v>
      </c>
      <c r="AG97" s="202">
        <f t="shared" si="44"/>
        <v>0</v>
      </c>
      <c r="AH97" s="202">
        <f t="shared" si="45"/>
        <v>0</v>
      </c>
      <c r="AI97" s="208">
        <f>ROUND(+SUMIF(BdV_2022!$L:$L,$A97&amp;AI$3,BdV_2022!$E:$E),2)</f>
        <v>0</v>
      </c>
      <c r="AK97" s="202">
        <f t="shared" si="46"/>
        <v>0</v>
      </c>
      <c r="AL97" s="202">
        <f t="shared" si="47"/>
        <v>0</v>
      </c>
      <c r="AM97" s="208">
        <f>ROUND(+SUMIF(BdV_2022!$L:$L,$A97&amp;AM$3,BdV_2022!$E:$E),2)</f>
        <v>0</v>
      </c>
      <c r="AO97" s="202">
        <f t="shared" si="48"/>
        <v>0</v>
      </c>
      <c r="AP97" s="202">
        <f t="shared" si="49"/>
        <v>0</v>
      </c>
      <c r="AQ97" s="208">
        <f>ROUND(+SUMIF(BdV_2022!$L:$L,$A97&amp;AQ$3,BdV_2022!$E:$E),2)</f>
        <v>0</v>
      </c>
      <c r="AS97" s="202">
        <f t="shared" si="50"/>
        <v>0</v>
      </c>
      <c r="AT97" s="202">
        <f t="shared" si="51"/>
        <v>0</v>
      </c>
      <c r="AU97" s="208">
        <f>ROUND(+SUMIF(BdV_2022!$L:$L,$A97&amp;AU$3,BdV_2022!$E:$E),2)</f>
        <v>0</v>
      </c>
      <c r="AW97" s="202">
        <f t="shared" si="52"/>
        <v>0</v>
      </c>
      <c r="AX97" s="202">
        <f t="shared" si="53"/>
        <v>0</v>
      </c>
      <c r="AY97" s="208">
        <f>ROUND(+SUMIF(BdV_2022!$L:$L,$A97&amp;AY$3,BdV_2022!$E:$E),2)</f>
        <v>0</v>
      </c>
      <c r="BA97" s="202">
        <f t="shared" si="54"/>
        <v>0</v>
      </c>
      <c r="BB97" s="202">
        <f t="shared" si="55"/>
        <v>0</v>
      </c>
      <c r="BC97" s="208">
        <f>ROUND(+SUMIF(BdV_2022!$L:$L,$A97&amp;BC$3,BdV_2022!$E:$E),2)</f>
        <v>0</v>
      </c>
      <c r="BE97" s="202">
        <f t="shared" si="56"/>
        <v>0</v>
      </c>
      <c r="BF97" s="202">
        <f t="shared" si="57"/>
        <v>0</v>
      </c>
      <c r="BG97" s="208">
        <f>ROUND(+SUMIF(BdV_2022!$L:$L,$A97&amp;BG$3,BdV_2022!$E:$E),2)</f>
        <v>0</v>
      </c>
      <c r="BI97" s="202">
        <f t="shared" si="58"/>
        <v>0</v>
      </c>
      <c r="BJ97" s="202">
        <f t="shared" si="59"/>
        <v>0</v>
      </c>
      <c r="BK97" s="208">
        <f>ROUND(+SUMIF(BdV_2022!$L:$L,$A97&amp;BK$3,BdV_2022!$E:$E),2)</f>
        <v>0</v>
      </c>
    </row>
    <row r="98" spans="1:63" x14ac:dyDescent="0.2">
      <c r="A98" s="41" t="s">
        <v>280</v>
      </c>
      <c r="B98" s="43"/>
      <c r="C98" s="70" t="s">
        <v>289</v>
      </c>
      <c r="E98" s="202">
        <f t="shared" si="30"/>
        <v>0</v>
      </c>
      <c r="F98" s="202">
        <f t="shared" si="31"/>
        <v>0</v>
      </c>
      <c r="G98" s="208">
        <f>ROUND(+SUMIF(BdV_2022!$L:$L,$A98&amp;G$3,BdV_2022!$E:$E),2)</f>
        <v>0</v>
      </c>
      <c r="I98" s="202">
        <f t="shared" si="32"/>
        <v>0</v>
      </c>
      <c r="J98" s="202">
        <f t="shared" si="33"/>
        <v>0</v>
      </c>
      <c r="K98" s="208">
        <f>ROUND(+SUMIF(BdV_2022!$L:$L,$A98&amp;K$3,BdV_2022!$E:$E),2)</f>
        <v>0</v>
      </c>
      <c r="M98" s="202">
        <f t="shared" si="34"/>
        <v>0</v>
      </c>
      <c r="N98" s="202">
        <f t="shared" si="35"/>
        <v>0</v>
      </c>
      <c r="O98" s="208">
        <f>ROUND(+SUMIF(BdV_2022!$L:$L,$A98&amp;O$3,BdV_2022!$E:$E),2)</f>
        <v>0</v>
      </c>
      <c r="Q98" s="202">
        <f t="shared" si="36"/>
        <v>0</v>
      </c>
      <c r="R98" s="202">
        <f t="shared" si="37"/>
        <v>0</v>
      </c>
      <c r="S98" s="208">
        <f>ROUND(+SUMIF(BdV_2022!$L:$L,$A98&amp;S$3,BdV_2022!$E:$E),2)</f>
        <v>0</v>
      </c>
      <c r="U98" s="202">
        <f t="shared" si="38"/>
        <v>0</v>
      </c>
      <c r="V98" s="202">
        <f t="shared" si="39"/>
        <v>0</v>
      </c>
      <c r="W98" s="208">
        <f>ROUND(+SUMIF(BdV_2022!$L:$L,$A98&amp;W$3,BdV_2022!$E:$E),2)</f>
        <v>0</v>
      </c>
      <c r="Y98" s="202">
        <f t="shared" si="40"/>
        <v>0</v>
      </c>
      <c r="Z98" s="202">
        <f t="shared" si="41"/>
        <v>0</v>
      </c>
      <c r="AA98" s="208">
        <f>ROUND(+SUMIF(BdV_2022!$L:$L,$A98&amp;AA$3,BdV_2022!$E:$E),2)</f>
        <v>0</v>
      </c>
      <c r="AC98" s="202">
        <f t="shared" si="42"/>
        <v>0</v>
      </c>
      <c r="AD98" s="202">
        <f t="shared" si="43"/>
        <v>0</v>
      </c>
      <c r="AE98" s="208">
        <f>ROUND(+SUMIF(BdV_2022!$L:$L,$A98&amp;AE$3,BdV_2022!$E:$E),2)</f>
        <v>0</v>
      </c>
      <c r="AG98" s="202">
        <f t="shared" si="44"/>
        <v>0</v>
      </c>
      <c r="AH98" s="202">
        <f t="shared" si="45"/>
        <v>0</v>
      </c>
      <c r="AI98" s="208">
        <f>ROUND(+SUMIF(BdV_2022!$L:$L,$A98&amp;AI$3,BdV_2022!$E:$E),2)</f>
        <v>0</v>
      </c>
      <c r="AK98" s="202">
        <f t="shared" si="46"/>
        <v>0</v>
      </c>
      <c r="AL98" s="202">
        <f t="shared" si="47"/>
        <v>0</v>
      </c>
      <c r="AM98" s="208">
        <f>ROUND(+SUMIF(BdV_2022!$L:$L,$A98&amp;AM$3,BdV_2022!$E:$E),2)</f>
        <v>0</v>
      </c>
      <c r="AO98" s="202">
        <f t="shared" si="48"/>
        <v>0</v>
      </c>
      <c r="AP98" s="202">
        <f t="shared" si="49"/>
        <v>0</v>
      </c>
      <c r="AQ98" s="208">
        <f>ROUND(+SUMIF(BdV_2022!$L:$L,$A98&amp;AQ$3,BdV_2022!$E:$E),2)</f>
        <v>0</v>
      </c>
      <c r="AS98" s="202">
        <f t="shared" si="50"/>
        <v>0</v>
      </c>
      <c r="AT98" s="202">
        <f t="shared" si="51"/>
        <v>0</v>
      </c>
      <c r="AU98" s="208">
        <f>ROUND(+SUMIF(BdV_2022!$L:$L,$A98&amp;AU$3,BdV_2022!$E:$E),2)</f>
        <v>0</v>
      </c>
      <c r="AW98" s="202">
        <f t="shared" si="52"/>
        <v>0</v>
      </c>
      <c r="AX98" s="202">
        <f t="shared" si="53"/>
        <v>0</v>
      </c>
      <c r="AY98" s="208">
        <f>ROUND(+SUMIF(BdV_2022!$L:$L,$A98&amp;AY$3,BdV_2022!$E:$E),2)</f>
        <v>0</v>
      </c>
      <c r="BA98" s="202">
        <f t="shared" si="54"/>
        <v>0</v>
      </c>
      <c r="BB98" s="202">
        <f t="shared" si="55"/>
        <v>0</v>
      </c>
      <c r="BC98" s="208">
        <f>ROUND(+SUMIF(BdV_2022!$L:$L,$A98&amp;BC$3,BdV_2022!$E:$E),2)</f>
        <v>0</v>
      </c>
      <c r="BE98" s="202">
        <f t="shared" si="56"/>
        <v>0</v>
      </c>
      <c r="BF98" s="202">
        <f t="shared" si="57"/>
        <v>0</v>
      </c>
      <c r="BG98" s="208">
        <f>ROUND(+SUMIF(BdV_2022!$L:$L,$A98&amp;BG$3,BdV_2022!$E:$E),2)</f>
        <v>0</v>
      </c>
      <c r="BI98" s="202">
        <f t="shared" si="58"/>
        <v>0</v>
      </c>
      <c r="BJ98" s="202">
        <f t="shared" si="59"/>
        <v>0</v>
      </c>
      <c r="BK98" s="208">
        <f>ROUND(+SUMIF(BdV_2022!$L:$L,$A98&amp;BK$3,BdV_2022!$E:$E),2)</f>
        <v>0</v>
      </c>
    </row>
    <row r="99" spans="1:63" x14ac:dyDescent="0.2">
      <c r="A99" s="41" t="s">
        <v>281</v>
      </c>
      <c r="B99" s="43"/>
      <c r="C99" s="70" t="s">
        <v>287</v>
      </c>
      <c r="E99" s="202">
        <f t="shared" si="30"/>
        <v>0</v>
      </c>
      <c r="F99" s="202">
        <f t="shared" si="31"/>
        <v>0</v>
      </c>
      <c r="G99" s="208">
        <f>ROUND(+SUMIF(BdV_2022!$L:$L,$A99&amp;G$3,BdV_2022!$E:$E),2)</f>
        <v>0</v>
      </c>
      <c r="I99" s="202">
        <f t="shared" si="32"/>
        <v>0</v>
      </c>
      <c r="J99" s="202">
        <f t="shared" si="33"/>
        <v>0</v>
      </c>
      <c r="K99" s="208">
        <f>ROUND(+SUMIF(BdV_2022!$L:$L,$A99&amp;K$3,BdV_2022!$E:$E),2)</f>
        <v>0</v>
      </c>
      <c r="M99" s="202">
        <f t="shared" si="34"/>
        <v>0</v>
      </c>
      <c r="N99" s="202">
        <f t="shared" si="35"/>
        <v>0</v>
      </c>
      <c r="O99" s="208">
        <f>ROUND(+SUMIF(BdV_2022!$L:$L,$A99&amp;O$3,BdV_2022!$E:$E),2)</f>
        <v>0</v>
      </c>
      <c r="Q99" s="202">
        <f t="shared" si="36"/>
        <v>0</v>
      </c>
      <c r="R99" s="202">
        <f t="shared" si="37"/>
        <v>0</v>
      </c>
      <c r="S99" s="208">
        <f>ROUND(+SUMIF(BdV_2022!$L:$L,$A99&amp;S$3,BdV_2022!$E:$E),2)</f>
        <v>0</v>
      </c>
      <c r="U99" s="202">
        <f t="shared" si="38"/>
        <v>0</v>
      </c>
      <c r="V99" s="202">
        <f t="shared" si="39"/>
        <v>0</v>
      </c>
      <c r="W99" s="208">
        <f>ROUND(+SUMIF(BdV_2022!$L:$L,$A99&amp;W$3,BdV_2022!$E:$E),2)</f>
        <v>0</v>
      </c>
      <c r="Y99" s="202">
        <f t="shared" si="40"/>
        <v>0</v>
      </c>
      <c r="Z99" s="202">
        <f t="shared" si="41"/>
        <v>0</v>
      </c>
      <c r="AA99" s="208">
        <f>ROUND(+SUMIF(BdV_2022!$L:$L,$A99&amp;AA$3,BdV_2022!$E:$E),2)</f>
        <v>0</v>
      </c>
      <c r="AC99" s="202">
        <f t="shared" si="42"/>
        <v>0</v>
      </c>
      <c r="AD99" s="202">
        <f t="shared" si="43"/>
        <v>0</v>
      </c>
      <c r="AE99" s="208">
        <f>ROUND(+SUMIF(BdV_2022!$L:$L,$A99&amp;AE$3,BdV_2022!$E:$E),2)</f>
        <v>0</v>
      </c>
      <c r="AG99" s="202">
        <f t="shared" si="44"/>
        <v>0</v>
      </c>
      <c r="AH99" s="202">
        <f t="shared" si="45"/>
        <v>0</v>
      </c>
      <c r="AI99" s="208">
        <f>ROUND(+SUMIF(BdV_2022!$L:$L,$A99&amp;AI$3,BdV_2022!$E:$E),2)</f>
        <v>0</v>
      </c>
      <c r="AK99" s="202">
        <f t="shared" si="46"/>
        <v>0</v>
      </c>
      <c r="AL99" s="202">
        <f t="shared" si="47"/>
        <v>0</v>
      </c>
      <c r="AM99" s="208">
        <f>ROUND(+SUMIF(BdV_2022!$L:$L,$A99&amp;AM$3,BdV_2022!$E:$E),2)</f>
        <v>0</v>
      </c>
      <c r="AO99" s="202">
        <f t="shared" si="48"/>
        <v>0</v>
      </c>
      <c r="AP99" s="202">
        <f t="shared" si="49"/>
        <v>0</v>
      </c>
      <c r="AQ99" s="208">
        <f>ROUND(+SUMIF(BdV_2022!$L:$L,$A99&amp;AQ$3,BdV_2022!$E:$E),2)</f>
        <v>0</v>
      </c>
      <c r="AS99" s="202">
        <f t="shared" si="50"/>
        <v>0</v>
      </c>
      <c r="AT99" s="202">
        <f t="shared" si="51"/>
        <v>0</v>
      </c>
      <c r="AU99" s="208">
        <f>ROUND(+SUMIF(BdV_2022!$L:$L,$A99&amp;AU$3,BdV_2022!$E:$E),2)</f>
        <v>0</v>
      </c>
      <c r="AW99" s="202">
        <f t="shared" si="52"/>
        <v>0</v>
      </c>
      <c r="AX99" s="202">
        <f t="shared" si="53"/>
        <v>0</v>
      </c>
      <c r="AY99" s="208">
        <f>ROUND(+SUMIF(BdV_2022!$L:$L,$A99&amp;AY$3,BdV_2022!$E:$E),2)</f>
        <v>0</v>
      </c>
      <c r="BA99" s="202">
        <f t="shared" si="54"/>
        <v>0</v>
      </c>
      <c r="BB99" s="202">
        <f t="shared" si="55"/>
        <v>0</v>
      </c>
      <c r="BC99" s="208">
        <f>ROUND(+SUMIF(BdV_2022!$L:$L,$A99&amp;BC$3,BdV_2022!$E:$E),2)</f>
        <v>0</v>
      </c>
      <c r="BE99" s="202">
        <f t="shared" si="56"/>
        <v>0</v>
      </c>
      <c r="BF99" s="202">
        <f t="shared" si="57"/>
        <v>0</v>
      </c>
      <c r="BG99" s="208">
        <f>ROUND(+SUMIF(BdV_2022!$L:$L,$A99&amp;BG$3,BdV_2022!$E:$E),2)</f>
        <v>0</v>
      </c>
      <c r="BI99" s="202">
        <f t="shared" si="58"/>
        <v>0</v>
      </c>
      <c r="BJ99" s="202">
        <f t="shared" si="59"/>
        <v>0</v>
      </c>
      <c r="BK99" s="208">
        <f>ROUND(+SUMIF(BdV_2022!$L:$L,$A99&amp;BK$3,BdV_2022!$E:$E),2)</f>
        <v>0</v>
      </c>
    </row>
    <row r="100" spans="1:63" x14ac:dyDescent="0.2">
      <c r="A100" s="41" t="s">
        <v>282</v>
      </c>
      <c r="B100" s="43"/>
      <c r="C100" s="70" t="s">
        <v>290</v>
      </c>
      <c r="E100" s="202">
        <f t="shared" si="30"/>
        <v>0</v>
      </c>
      <c r="F100" s="202">
        <f t="shared" si="31"/>
        <v>0</v>
      </c>
      <c r="G100" s="208">
        <f>ROUND(+SUMIF(BdV_2022!$L:$L,$A100&amp;G$3,BdV_2022!$E:$E),2)</f>
        <v>0</v>
      </c>
      <c r="I100" s="202">
        <f t="shared" si="32"/>
        <v>0</v>
      </c>
      <c r="J100" s="202">
        <f t="shared" si="33"/>
        <v>0</v>
      </c>
      <c r="K100" s="208">
        <f>ROUND(+SUMIF(BdV_2022!$L:$L,$A100&amp;K$3,BdV_2022!$E:$E),2)</f>
        <v>0</v>
      </c>
      <c r="M100" s="202">
        <f t="shared" si="34"/>
        <v>0</v>
      </c>
      <c r="N100" s="202">
        <f t="shared" si="35"/>
        <v>0</v>
      </c>
      <c r="O100" s="208">
        <f>ROUND(+SUMIF(BdV_2022!$L:$L,$A100&amp;O$3,BdV_2022!$E:$E),2)</f>
        <v>0</v>
      </c>
      <c r="Q100" s="202">
        <f t="shared" si="36"/>
        <v>0</v>
      </c>
      <c r="R100" s="202">
        <f t="shared" si="37"/>
        <v>0</v>
      </c>
      <c r="S100" s="208">
        <f>ROUND(+SUMIF(BdV_2022!$L:$L,$A100&amp;S$3,BdV_2022!$E:$E),2)</f>
        <v>0</v>
      </c>
      <c r="U100" s="202">
        <f t="shared" si="38"/>
        <v>0</v>
      </c>
      <c r="V100" s="202">
        <f t="shared" si="39"/>
        <v>0</v>
      </c>
      <c r="W100" s="208">
        <f>ROUND(+SUMIF(BdV_2022!$L:$L,$A100&amp;W$3,BdV_2022!$E:$E),2)</f>
        <v>0</v>
      </c>
      <c r="Y100" s="202">
        <f t="shared" si="40"/>
        <v>0</v>
      </c>
      <c r="Z100" s="202">
        <f t="shared" si="41"/>
        <v>0</v>
      </c>
      <c r="AA100" s="208">
        <f>ROUND(+SUMIF(BdV_2022!$L:$L,$A100&amp;AA$3,BdV_2022!$E:$E),2)</f>
        <v>0</v>
      </c>
      <c r="AC100" s="202">
        <f t="shared" si="42"/>
        <v>0</v>
      </c>
      <c r="AD100" s="202">
        <f t="shared" si="43"/>
        <v>0</v>
      </c>
      <c r="AE100" s="208">
        <f>ROUND(+SUMIF(BdV_2022!$L:$L,$A100&amp;AE$3,BdV_2022!$E:$E),2)</f>
        <v>0</v>
      </c>
      <c r="AG100" s="202">
        <f t="shared" si="44"/>
        <v>0</v>
      </c>
      <c r="AH100" s="202">
        <f t="shared" si="45"/>
        <v>0</v>
      </c>
      <c r="AI100" s="208">
        <f>ROUND(+SUMIF(BdV_2022!$L:$L,$A100&amp;AI$3,BdV_2022!$E:$E),2)</f>
        <v>0</v>
      </c>
      <c r="AK100" s="202">
        <f t="shared" si="46"/>
        <v>0</v>
      </c>
      <c r="AL100" s="202">
        <f t="shared" si="47"/>
        <v>0</v>
      </c>
      <c r="AM100" s="208">
        <f>ROUND(+SUMIF(BdV_2022!$L:$L,$A100&amp;AM$3,BdV_2022!$E:$E),2)</f>
        <v>0</v>
      </c>
      <c r="AO100" s="202">
        <f t="shared" si="48"/>
        <v>0</v>
      </c>
      <c r="AP100" s="202">
        <f t="shared" si="49"/>
        <v>0</v>
      </c>
      <c r="AQ100" s="208">
        <f>ROUND(+SUMIF(BdV_2022!$L:$L,$A100&amp;AQ$3,BdV_2022!$E:$E),2)</f>
        <v>0</v>
      </c>
      <c r="AS100" s="202">
        <f t="shared" si="50"/>
        <v>0</v>
      </c>
      <c r="AT100" s="202">
        <f t="shared" si="51"/>
        <v>0</v>
      </c>
      <c r="AU100" s="208">
        <f>ROUND(+SUMIF(BdV_2022!$L:$L,$A100&amp;AU$3,BdV_2022!$E:$E),2)</f>
        <v>0</v>
      </c>
      <c r="AW100" s="202">
        <f t="shared" si="52"/>
        <v>0</v>
      </c>
      <c r="AX100" s="202">
        <f t="shared" si="53"/>
        <v>0</v>
      </c>
      <c r="AY100" s="208">
        <f>ROUND(+SUMIF(BdV_2022!$L:$L,$A100&amp;AY$3,BdV_2022!$E:$E),2)</f>
        <v>0</v>
      </c>
      <c r="BA100" s="202">
        <f t="shared" si="54"/>
        <v>0</v>
      </c>
      <c r="BB100" s="202">
        <f t="shared" si="55"/>
        <v>0</v>
      </c>
      <c r="BC100" s="208">
        <f>ROUND(+SUMIF(BdV_2022!$L:$L,$A100&amp;BC$3,BdV_2022!$E:$E),2)</f>
        <v>0</v>
      </c>
      <c r="BE100" s="202">
        <f t="shared" si="56"/>
        <v>0</v>
      </c>
      <c r="BF100" s="202">
        <f t="shared" si="57"/>
        <v>0</v>
      </c>
      <c r="BG100" s="208">
        <f>ROUND(+SUMIF(BdV_2022!$L:$L,$A100&amp;BG$3,BdV_2022!$E:$E),2)</f>
        <v>0</v>
      </c>
      <c r="BI100" s="202">
        <f t="shared" si="58"/>
        <v>0</v>
      </c>
      <c r="BJ100" s="202">
        <f t="shared" si="59"/>
        <v>0</v>
      </c>
      <c r="BK100" s="208">
        <f>ROUND(+SUMIF(BdV_2022!$L:$L,$A100&amp;BK$3,BdV_2022!$E:$E),2)</f>
        <v>0</v>
      </c>
    </row>
    <row r="101" spans="1:63" x14ac:dyDescent="0.2">
      <c r="A101" s="41" t="s">
        <v>283</v>
      </c>
      <c r="B101" s="43"/>
      <c r="C101" s="70" t="s">
        <v>291</v>
      </c>
      <c r="E101" s="202">
        <f t="shared" si="30"/>
        <v>0</v>
      </c>
      <c r="F101" s="202">
        <f t="shared" si="31"/>
        <v>0</v>
      </c>
      <c r="G101" s="208">
        <f>ROUND(+SUMIF(BdV_2022!$L:$L,$A101&amp;G$3,BdV_2022!$E:$E),2)</f>
        <v>0</v>
      </c>
      <c r="I101" s="202">
        <f t="shared" si="32"/>
        <v>0</v>
      </c>
      <c r="J101" s="202">
        <f t="shared" si="33"/>
        <v>0</v>
      </c>
      <c r="K101" s="208">
        <f>ROUND(+SUMIF(BdV_2022!$L:$L,$A101&amp;K$3,BdV_2022!$E:$E),2)</f>
        <v>0</v>
      </c>
      <c r="M101" s="202">
        <f t="shared" si="34"/>
        <v>0</v>
      </c>
      <c r="N101" s="202">
        <f t="shared" si="35"/>
        <v>0</v>
      </c>
      <c r="O101" s="208">
        <f>ROUND(+SUMIF(BdV_2022!$L:$L,$A101&amp;O$3,BdV_2022!$E:$E),2)</f>
        <v>0</v>
      </c>
      <c r="Q101" s="202">
        <f t="shared" si="36"/>
        <v>0</v>
      </c>
      <c r="R101" s="202">
        <f t="shared" si="37"/>
        <v>0</v>
      </c>
      <c r="S101" s="208">
        <f>ROUND(+SUMIF(BdV_2022!$L:$L,$A101&amp;S$3,BdV_2022!$E:$E),2)</f>
        <v>0</v>
      </c>
      <c r="U101" s="202">
        <f t="shared" si="38"/>
        <v>0</v>
      </c>
      <c r="V101" s="202">
        <f t="shared" si="39"/>
        <v>0</v>
      </c>
      <c r="W101" s="208">
        <f>ROUND(+SUMIF(BdV_2022!$L:$L,$A101&amp;W$3,BdV_2022!$E:$E),2)</f>
        <v>0</v>
      </c>
      <c r="Y101" s="202">
        <f t="shared" si="40"/>
        <v>0</v>
      </c>
      <c r="Z101" s="202">
        <f t="shared" si="41"/>
        <v>0</v>
      </c>
      <c r="AA101" s="208">
        <f>ROUND(+SUMIF(BdV_2022!$L:$L,$A101&amp;AA$3,BdV_2022!$E:$E),2)</f>
        <v>0</v>
      </c>
      <c r="AC101" s="202">
        <f t="shared" si="42"/>
        <v>0</v>
      </c>
      <c r="AD101" s="202">
        <f t="shared" si="43"/>
        <v>0</v>
      </c>
      <c r="AE101" s="208">
        <f>ROUND(+SUMIF(BdV_2022!$L:$L,$A101&amp;AE$3,BdV_2022!$E:$E),2)</f>
        <v>0</v>
      </c>
      <c r="AG101" s="202">
        <f t="shared" si="44"/>
        <v>0</v>
      </c>
      <c r="AH101" s="202">
        <f t="shared" si="45"/>
        <v>0</v>
      </c>
      <c r="AI101" s="208">
        <f>ROUND(+SUMIF(BdV_2022!$L:$L,$A101&amp;AI$3,BdV_2022!$E:$E),2)</f>
        <v>0</v>
      </c>
      <c r="AK101" s="202">
        <f t="shared" si="46"/>
        <v>0</v>
      </c>
      <c r="AL101" s="202">
        <f t="shared" si="47"/>
        <v>0</v>
      </c>
      <c r="AM101" s="208">
        <f>ROUND(+SUMIF(BdV_2022!$L:$L,$A101&amp;AM$3,BdV_2022!$E:$E),2)</f>
        <v>0</v>
      </c>
      <c r="AO101" s="202">
        <f t="shared" si="48"/>
        <v>0</v>
      </c>
      <c r="AP101" s="202">
        <f t="shared" si="49"/>
        <v>0</v>
      </c>
      <c r="AQ101" s="208">
        <f>ROUND(+SUMIF(BdV_2022!$L:$L,$A101&amp;AQ$3,BdV_2022!$E:$E),2)</f>
        <v>0</v>
      </c>
      <c r="AS101" s="202">
        <f t="shared" si="50"/>
        <v>0</v>
      </c>
      <c r="AT101" s="202">
        <f t="shared" si="51"/>
        <v>0</v>
      </c>
      <c r="AU101" s="208">
        <f>ROUND(+SUMIF(BdV_2022!$L:$L,$A101&amp;AU$3,BdV_2022!$E:$E),2)</f>
        <v>0</v>
      </c>
      <c r="AW101" s="202">
        <f t="shared" si="52"/>
        <v>0</v>
      </c>
      <c r="AX101" s="202">
        <f t="shared" si="53"/>
        <v>0</v>
      </c>
      <c r="AY101" s="208">
        <f>ROUND(+SUMIF(BdV_2022!$L:$L,$A101&amp;AY$3,BdV_2022!$E:$E),2)</f>
        <v>0</v>
      </c>
      <c r="BA101" s="202">
        <f t="shared" si="54"/>
        <v>0</v>
      </c>
      <c r="BB101" s="202">
        <f t="shared" si="55"/>
        <v>0</v>
      </c>
      <c r="BC101" s="208">
        <f>ROUND(+SUMIF(BdV_2022!$L:$L,$A101&amp;BC$3,BdV_2022!$E:$E),2)</f>
        <v>0</v>
      </c>
      <c r="BE101" s="202">
        <f t="shared" si="56"/>
        <v>0</v>
      </c>
      <c r="BF101" s="202">
        <f t="shared" si="57"/>
        <v>0</v>
      </c>
      <c r="BG101" s="208">
        <f>ROUND(+SUMIF(BdV_2022!$L:$L,$A101&amp;BG$3,BdV_2022!$E:$E),2)</f>
        <v>0</v>
      </c>
      <c r="BI101" s="202">
        <f t="shared" si="58"/>
        <v>0</v>
      </c>
      <c r="BJ101" s="202">
        <f t="shared" si="59"/>
        <v>0</v>
      </c>
      <c r="BK101" s="208">
        <f>ROUND(+SUMIF(BdV_2022!$L:$L,$A101&amp;BK$3,BdV_2022!$E:$E),2)</f>
        <v>0</v>
      </c>
    </row>
    <row r="102" spans="1:63" x14ac:dyDescent="0.2">
      <c r="A102" s="41" t="s">
        <v>284</v>
      </c>
      <c r="B102" s="43"/>
      <c r="C102" s="70" t="s">
        <v>303</v>
      </c>
      <c r="E102" s="202">
        <f t="shared" si="30"/>
        <v>0</v>
      </c>
      <c r="F102" s="202">
        <f t="shared" si="31"/>
        <v>0</v>
      </c>
      <c r="G102" s="208">
        <f>ROUND(+SUMIF(BdV_2022!$L:$L,$A102&amp;G$3,BdV_2022!$E:$E),2)</f>
        <v>0</v>
      </c>
      <c r="I102" s="202">
        <f t="shared" si="32"/>
        <v>0</v>
      </c>
      <c r="J102" s="202">
        <f t="shared" si="33"/>
        <v>0</v>
      </c>
      <c r="K102" s="208">
        <f>ROUND(+SUMIF(BdV_2022!$L:$L,$A102&amp;K$3,BdV_2022!$E:$E),2)</f>
        <v>0</v>
      </c>
      <c r="M102" s="202">
        <f t="shared" si="34"/>
        <v>0</v>
      </c>
      <c r="N102" s="202">
        <f t="shared" si="35"/>
        <v>0</v>
      </c>
      <c r="O102" s="208">
        <f>ROUND(+SUMIF(BdV_2022!$L:$L,$A102&amp;O$3,BdV_2022!$E:$E),2)</f>
        <v>0</v>
      </c>
      <c r="Q102" s="202">
        <f t="shared" si="36"/>
        <v>0</v>
      </c>
      <c r="R102" s="202">
        <f t="shared" si="37"/>
        <v>0</v>
      </c>
      <c r="S102" s="208">
        <f>ROUND(+SUMIF(BdV_2022!$L:$L,$A102&amp;S$3,BdV_2022!$E:$E),2)</f>
        <v>0</v>
      </c>
      <c r="U102" s="202">
        <f t="shared" si="38"/>
        <v>0</v>
      </c>
      <c r="V102" s="202">
        <f t="shared" si="39"/>
        <v>0</v>
      </c>
      <c r="W102" s="208">
        <f>ROUND(+SUMIF(BdV_2022!$L:$L,$A102&amp;W$3,BdV_2022!$E:$E),2)</f>
        <v>0</v>
      </c>
      <c r="Y102" s="202">
        <f t="shared" si="40"/>
        <v>0</v>
      </c>
      <c r="Z102" s="202">
        <f t="shared" si="41"/>
        <v>0</v>
      </c>
      <c r="AA102" s="208">
        <f>ROUND(+SUMIF(BdV_2022!$L:$L,$A102&amp;AA$3,BdV_2022!$E:$E),2)</f>
        <v>0</v>
      </c>
      <c r="AC102" s="202">
        <f t="shared" si="42"/>
        <v>0</v>
      </c>
      <c r="AD102" s="202">
        <f t="shared" si="43"/>
        <v>0</v>
      </c>
      <c r="AE102" s="208">
        <f>ROUND(+SUMIF(BdV_2022!$L:$L,$A102&amp;AE$3,BdV_2022!$E:$E),2)</f>
        <v>0</v>
      </c>
      <c r="AG102" s="202">
        <f t="shared" si="44"/>
        <v>0</v>
      </c>
      <c r="AH102" s="202">
        <f t="shared" si="45"/>
        <v>0</v>
      </c>
      <c r="AI102" s="208">
        <f>ROUND(+SUMIF(BdV_2022!$L:$L,$A102&amp;AI$3,BdV_2022!$E:$E),2)</f>
        <v>0</v>
      </c>
      <c r="AK102" s="202">
        <f t="shared" si="46"/>
        <v>0</v>
      </c>
      <c r="AL102" s="202">
        <f t="shared" si="47"/>
        <v>0</v>
      </c>
      <c r="AM102" s="208">
        <f>ROUND(+SUMIF(BdV_2022!$L:$L,$A102&amp;AM$3,BdV_2022!$E:$E),2)</f>
        <v>0</v>
      </c>
      <c r="AO102" s="202">
        <f t="shared" si="48"/>
        <v>0</v>
      </c>
      <c r="AP102" s="202">
        <f t="shared" si="49"/>
        <v>0</v>
      </c>
      <c r="AQ102" s="208">
        <f>ROUND(+SUMIF(BdV_2022!$L:$L,$A102&amp;AQ$3,BdV_2022!$E:$E),2)</f>
        <v>0</v>
      </c>
      <c r="AS102" s="202">
        <f t="shared" si="50"/>
        <v>0</v>
      </c>
      <c r="AT102" s="202">
        <f t="shared" si="51"/>
        <v>0</v>
      </c>
      <c r="AU102" s="208">
        <f>ROUND(+SUMIF(BdV_2022!$L:$L,$A102&amp;AU$3,BdV_2022!$E:$E),2)</f>
        <v>0</v>
      </c>
      <c r="AW102" s="202">
        <f t="shared" si="52"/>
        <v>0</v>
      </c>
      <c r="AX102" s="202">
        <f t="shared" si="53"/>
        <v>0</v>
      </c>
      <c r="AY102" s="208">
        <f>ROUND(+SUMIF(BdV_2022!$L:$L,$A102&amp;AY$3,BdV_2022!$E:$E),2)</f>
        <v>0</v>
      </c>
      <c r="BA102" s="202">
        <f t="shared" si="54"/>
        <v>0</v>
      </c>
      <c r="BB102" s="202">
        <f t="shared" si="55"/>
        <v>0</v>
      </c>
      <c r="BC102" s="208">
        <f>ROUND(+SUMIF(BdV_2022!$L:$L,$A102&amp;BC$3,BdV_2022!$E:$E),2)</f>
        <v>0</v>
      </c>
      <c r="BE102" s="202">
        <f t="shared" si="56"/>
        <v>0</v>
      </c>
      <c r="BF102" s="202">
        <f t="shared" si="57"/>
        <v>0</v>
      </c>
      <c r="BG102" s="208">
        <f>ROUND(+SUMIF(BdV_2022!$L:$L,$A102&amp;BG$3,BdV_2022!$E:$E),2)</f>
        <v>0</v>
      </c>
      <c r="BI102" s="202">
        <f t="shared" si="58"/>
        <v>0</v>
      </c>
      <c r="BJ102" s="202">
        <f t="shared" si="59"/>
        <v>0</v>
      </c>
      <c r="BK102" s="208">
        <f>ROUND(+SUMIF(BdV_2022!$L:$L,$A102&amp;BK$3,BdV_2022!$E:$E),2)</f>
        <v>0</v>
      </c>
    </row>
    <row r="103" spans="1:63" x14ac:dyDescent="0.2">
      <c r="A103" s="41" t="s">
        <v>177</v>
      </c>
      <c r="B103" s="61" t="s">
        <v>22</v>
      </c>
      <c r="C103" s="38" t="s">
        <v>105</v>
      </c>
      <c r="E103" s="202">
        <f t="shared" si="30"/>
        <v>0</v>
      </c>
      <c r="F103" s="202">
        <f t="shared" si="31"/>
        <v>0</v>
      </c>
      <c r="G103" s="208">
        <f>ROUND(+SUMIF(BdV_2022!$L:$L,$A103&amp;G$3,BdV_2022!$E:$E),2)</f>
        <v>0</v>
      </c>
      <c r="I103" s="202">
        <f t="shared" si="32"/>
        <v>0</v>
      </c>
      <c r="J103" s="202">
        <f t="shared" si="33"/>
        <v>0</v>
      </c>
      <c r="K103" s="208">
        <f>ROUND(+SUMIF(BdV_2022!$L:$L,$A103&amp;K$3,BdV_2022!$E:$E),2)</f>
        <v>0</v>
      </c>
      <c r="M103" s="202">
        <f t="shared" si="34"/>
        <v>0</v>
      </c>
      <c r="N103" s="202">
        <f t="shared" si="35"/>
        <v>0</v>
      </c>
      <c r="O103" s="208">
        <f>ROUND(+SUMIF(BdV_2022!$L:$L,$A103&amp;O$3,BdV_2022!$E:$E),2)</f>
        <v>0</v>
      </c>
      <c r="Q103" s="202">
        <f t="shared" si="36"/>
        <v>0</v>
      </c>
      <c r="R103" s="202">
        <f t="shared" si="37"/>
        <v>0</v>
      </c>
      <c r="S103" s="208">
        <f>ROUND(+SUMIF(BdV_2022!$L:$L,$A103&amp;S$3,BdV_2022!$E:$E),2)</f>
        <v>0</v>
      </c>
      <c r="U103" s="202">
        <f t="shared" si="38"/>
        <v>0</v>
      </c>
      <c r="V103" s="202">
        <f t="shared" si="39"/>
        <v>0</v>
      </c>
      <c r="W103" s="208">
        <f>ROUND(+SUMIF(BdV_2022!$L:$L,$A103&amp;W$3,BdV_2022!$E:$E),2)</f>
        <v>0</v>
      </c>
      <c r="Y103" s="202">
        <f t="shared" si="40"/>
        <v>0</v>
      </c>
      <c r="Z103" s="202">
        <f t="shared" si="41"/>
        <v>0</v>
      </c>
      <c r="AA103" s="208">
        <f>ROUND(+SUMIF(BdV_2022!$L:$L,$A103&amp;AA$3,BdV_2022!$E:$E),2)</f>
        <v>0</v>
      </c>
      <c r="AC103" s="202">
        <f t="shared" si="42"/>
        <v>0</v>
      </c>
      <c r="AD103" s="202">
        <f t="shared" si="43"/>
        <v>0</v>
      </c>
      <c r="AE103" s="208">
        <f>ROUND(+SUMIF(BdV_2022!$L:$L,$A103&amp;AE$3,BdV_2022!$E:$E),2)</f>
        <v>0</v>
      </c>
      <c r="AG103" s="202">
        <f t="shared" si="44"/>
        <v>0</v>
      </c>
      <c r="AH103" s="202">
        <f t="shared" si="45"/>
        <v>0</v>
      </c>
      <c r="AI103" s="208">
        <f>ROUND(+SUMIF(BdV_2022!$L:$L,$A103&amp;AI$3,BdV_2022!$E:$E),2)</f>
        <v>0</v>
      </c>
      <c r="AK103" s="202">
        <f t="shared" si="46"/>
        <v>0</v>
      </c>
      <c r="AL103" s="202">
        <f t="shared" si="47"/>
        <v>0</v>
      </c>
      <c r="AM103" s="208">
        <f>ROUND(+SUMIF(BdV_2022!$L:$L,$A103&amp;AM$3,BdV_2022!$E:$E),2)</f>
        <v>0</v>
      </c>
      <c r="AO103" s="202">
        <f t="shared" si="48"/>
        <v>0</v>
      </c>
      <c r="AP103" s="202">
        <f t="shared" si="49"/>
        <v>0</v>
      </c>
      <c r="AQ103" s="208">
        <f>ROUND(+SUMIF(BdV_2022!$L:$L,$A103&amp;AQ$3,BdV_2022!$E:$E),2)</f>
        <v>0</v>
      </c>
      <c r="AS103" s="202">
        <f t="shared" si="50"/>
        <v>0</v>
      </c>
      <c r="AT103" s="202">
        <f t="shared" si="51"/>
        <v>0</v>
      </c>
      <c r="AU103" s="208">
        <f>ROUND(+SUMIF(BdV_2022!$L:$L,$A103&amp;AU$3,BdV_2022!$E:$E),2)</f>
        <v>0</v>
      </c>
      <c r="AW103" s="202">
        <f t="shared" si="52"/>
        <v>0</v>
      </c>
      <c r="AX103" s="202">
        <f t="shared" si="53"/>
        <v>0</v>
      </c>
      <c r="AY103" s="208">
        <f>ROUND(+SUMIF(BdV_2022!$L:$L,$A103&amp;AY$3,BdV_2022!$E:$E),2)</f>
        <v>0</v>
      </c>
      <c r="BA103" s="202">
        <f t="shared" si="54"/>
        <v>0</v>
      </c>
      <c r="BB103" s="202">
        <f t="shared" si="55"/>
        <v>0</v>
      </c>
      <c r="BC103" s="208">
        <f>ROUND(+SUMIF(BdV_2022!$L:$L,$A103&amp;BC$3,BdV_2022!$E:$E),2)</f>
        <v>0</v>
      </c>
      <c r="BE103" s="202">
        <f t="shared" si="56"/>
        <v>0</v>
      </c>
      <c r="BF103" s="202">
        <f t="shared" si="57"/>
        <v>0</v>
      </c>
      <c r="BG103" s="208">
        <f>ROUND(+SUMIF(BdV_2022!$L:$L,$A103&amp;BG$3,BdV_2022!$E:$E),2)</f>
        <v>0</v>
      </c>
      <c r="BI103" s="202">
        <f t="shared" si="58"/>
        <v>0</v>
      </c>
      <c r="BJ103" s="202">
        <f t="shared" si="59"/>
        <v>0</v>
      </c>
      <c r="BK103" s="208">
        <f>ROUND(+SUMIF(BdV_2022!$L:$L,$A103&amp;BK$3,BdV_2022!$E:$E),2)</f>
        <v>0</v>
      </c>
    </row>
    <row r="104" spans="1:63" ht="21" x14ac:dyDescent="0.2">
      <c r="A104" s="41" t="s">
        <v>178</v>
      </c>
      <c r="B104" s="53" t="s">
        <v>31</v>
      </c>
      <c r="C104" s="37" t="s">
        <v>106</v>
      </c>
      <c r="E104" s="108">
        <f>+SUM(E105:E113,E116,E119,E122,E126:E128)</f>
        <v>3243701.35</v>
      </c>
      <c r="F104" s="108">
        <f>+SUM(F105:F113,F116,F119,F122,F126:F128)</f>
        <v>341500.37</v>
      </c>
      <c r="G104" s="129">
        <f>+SUM(G105:G113,G116,G119,G122,G126:G128)</f>
        <v>3585201.7199999997</v>
      </c>
      <c r="I104" s="108">
        <f>+SUM(I105:I113,I116,I119,I122,I126:I128)</f>
        <v>0</v>
      </c>
      <c r="J104" s="108">
        <f>+SUM(J105:J113,J116,J119,J122,J126:J128)</f>
        <v>0</v>
      </c>
      <c r="K104" s="129">
        <f>+SUM(K105:K113,K116,K119,K122,K126:K128)</f>
        <v>0</v>
      </c>
      <c r="M104" s="108">
        <f>+SUM(M105:M113,M116,M119,M122,M126:M128)</f>
        <v>0</v>
      </c>
      <c r="N104" s="108">
        <f>+SUM(N105:N113,N116,N119,N122,N126:N128)</f>
        <v>13232.06</v>
      </c>
      <c r="O104" s="129">
        <f>+SUM(O105:O113,O116,O119,O122,O126:O128)</f>
        <v>13232.06</v>
      </c>
      <c r="Q104" s="108">
        <f>+SUM(Q105:Q113,Q116,Q119,Q122,Q126:Q128)</f>
        <v>0</v>
      </c>
      <c r="R104" s="108">
        <f>+SUM(R105:R113,R116,R119,R122,R126:R128)</f>
        <v>417956.19</v>
      </c>
      <c r="S104" s="129">
        <f>+SUM(S105:S113,S116,S119,S122,S126:S128)</f>
        <v>417956.19</v>
      </c>
      <c r="U104" s="108">
        <f>+SUM(U105:U113,U116,U119,U122,U126:U128)</f>
        <v>0</v>
      </c>
      <c r="V104" s="108">
        <f>+SUM(V105:V113,V116,V119,V122,V126:V128)</f>
        <v>0</v>
      </c>
      <c r="W104" s="129">
        <f>+SUM(W105:W113,W116,W119,W122,W126:W128)</f>
        <v>0</v>
      </c>
      <c r="Y104" s="108">
        <f>+SUM(Y105:Y113,Y116,Y119,Y122,Y126:Y128)</f>
        <v>0</v>
      </c>
      <c r="Z104" s="108">
        <f>+SUM(Z105:Z113,Z116,Z119,Z122,Z126:Z128)</f>
        <v>0</v>
      </c>
      <c r="AA104" s="129">
        <f>+SUM(AA105:AA113,AA116,AA119,AA122,AA126:AA128)</f>
        <v>0</v>
      </c>
      <c r="AC104" s="108">
        <f>+SUM(AC105:AC113,AC116,AC119,AC122,AC126:AC128)</f>
        <v>0</v>
      </c>
      <c r="AD104" s="108">
        <f>+SUM(AD105:AD113,AD116,AD119,AD122,AD126:AD128)</f>
        <v>0</v>
      </c>
      <c r="AE104" s="129">
        <f>+SUM(AE105:AE113,AE116,AE119,AE122,AE126:AE128)</f>
        <v>0</v>
      </c>
      <c r="AG104" s="108">
        <f>+SUM(AG105:AG113,AG116,AG119,AG122,AG126:AG128)</f>
        <v>0</v>
      </c>
      <c r="AH104" s="108">
        <f>+SUM(AH105:AH113,AH116,AH119,AH122,AH126:AH128)</f>
        <v>0</v>
      </c>
      <c r="AI104" s="129">
        <f>+SUM(AI105:AI113,AI116,AI119,AI122,AI126:AI128)</f>
        <v>0</v>
      </c>
      <c r="AK104" s="108">
        <f>+SUM(AK105:AK113,AK116,AK119,AK122,AK126:AK128)</f>
        <v>0</v>
      </c>
      <c r="AL104" s="108">
        <f>+SUM(AL105:AL113,AL116,AL119,AL122,AL126:AL128)</f>
        <v>0</v>
      </c>
      <c r="AM104" s="129">
        <f>+SUM(AM105:AM113,AM116,AM119,AM122,AM126:AM128)</f>
        <v>0</v>
      </c>
      <c r="AO104" s="108">
        <f>+SUM(AO105:AO113,AO116,AO119,AO122,AO126:AO128)</f>
        <v>0</v>
      </c>
      <c r="AP104" s="108">
        <f>+SUM(AP105:AP113,AP116,AP119,AP122,AP126:AP128)</f>
        <v>0</v>
      </c>
      <c r="AQ104" s="129">
        <f>+SUM(AQ105:AQ113,AQ116,AQ119,AQ122,AQ126:AQ128)</f>
        <v>0</v>
      </c>
      <c r="AS104" s="108">
        <f>+SUM(AS105:AS113,AS116,AS119,AS122,AS126:AS128)</f>
        <v>0</v>
      </c>
      <c r="AT104" s="108">
        <f>+SUM(AT105:AT113,AT116,AT119,AT122,AT126:AT128)</f>
        <v>0</v>
      </c>
      <c r="AU104" s="129">
        <f>+SUM(AU105:AU113,AU116,AU119,AU122,AU126:AU128)</f>
        <v>0</v>
      </c>
      <c r="AW104" s="108">
        <f>+SUM(AW105:AW113,AW116,AW119,AW122,AW126:AW128)</f>
        <v>0</v>
      </c>
      <c r="AX104" s="108">
        <f>+SUM(AX105:AX113,AX116,AX119,AX122,AX126:AX128)</f>
        <v>0</v>
      </c>
      <c r="AY104" s="129">
        <f>+SUM(AY105:AY113,AY116,AY119,AY122,AY126:AY128)</f>
        <v>0</v>
      </c>
      <c r="BA104" s="108">
        <f>+SUM(BA105:BA113,BA116,BA119,BA122,BA126:BA128)</f>
        <v>0</v>
      </c>
      <c r="BB104" s="108">
        <f>+SUM(BB105:BB113,BB116,BB119,BB122,BB126:BB128)</f>
        <v>0</v>
      </c>
      <c r="BC104" s="129">
        <f>+SUM(BC105:BC113,BC116,BC119,BC122,BC126:BC128)</f>
        <v>0</v>
      </c>
      <c r="BE104" s="108">
        <f>+SUM(BE105:BE113,BE116,BE119,BE122,BE126:BE128)</f>
        <v>0</v>
      </c>
      <c r="BF104" s="108">
        <f>+SUM(BF105:BF113,BF116,BF119,BF122,BF126:BF128)</f>
        <v>0</v>
      </c>
      <c r="BG104" s="129">
        <f>+SUM(BG105:BG113,BG116,BG119,BG122,BG126:BG128)</f>
        <v>0</v>
      </c>
      <c r="BI104" s="108">
        <f>+SUM(BI105:BI113,BI116,BI119,BI122,BI126:BI128)</f>
        <v>0</v>
      </c>
      <c r="BJ104" s="108">
        <f>+SUM(BJ105:BJ113,BJ116,BJ119,BJ122,BJ126:BJ128)</f>
        <v>0</v>
      </c>
      <c r="BK104" s="129">
        <f>+SUM(BK105:BK113,BK116,BK119,BK122,BK126:BK128)</f>
        <v>0</v>
      </c>
    </row>
    <row r="105" spans="1:63" x14ac:dyDescent="0.2">
      <c r="A105" s="41" t="s">
        <v>179</v>
      </c>
      <c r="B105" s="42" t="s">
        <v>8</v>
      </c>
      <c r="C105" s="37" t="s">
        <v>73</v>
      </c>
      <c r="E105" s="91"/>
      <c r="F105" s="91"/>
      <c r="G105" s="90"/>
      <c r="I105" s="91"/>
      <c r="J105" s="91"/>
      <c r="K105" s="90"/>
      <c r="M105" s="91"/>
      <c r="N105" s="91"/>
      <c r="O105" s="90"/>
      <c r="Q105" s="91"/>
      <c r="R105" s="91"/>
      <c r="S105" s="90"/>
      <c r="U105" s="91"/>
      <c r="V105" s="91"/>
      <c r="W105" s="90"/>
      <c r="Y105" s="91"/>
      <c r="Z105" s="91"/>
      <c r="AA105" s="90"/>
      <c r="AC105" s="91"/>
      <c r="AD105" s="91"/>
      <c r="AE105" s="90"/>
      <c r="AG105" s="91"/>
      <c r="AH105" s="91"/>
      <c r="AI105" s="90"/>
      <c r="AK105" s="91"/>
      <c r="AL105" s="91"/>
      <c r="AM105" s="90"/>
      <c r="AO105" s="91"/>
      <c r="AP105" s="91"/>
      <c r="AQ105" s="90"/>
      <c r="AS105" s="91"/>
      <c r="AT105" s="91"/>
      <c r="AU105" s="90"/>
      <c r="AW105" s="91"/>
      <c r="AX105" s="91"/>
      <c r="AY105" s="90"/>
      <c r="BA105" s="91"/>
      <c r="BB105" s="91"/>
      <c r="BC105" s="90"/>
      <c r="BE105" s="91"/>
      <c r="BF105" s="91"/>
      <c r="BG105" s="90"/>
      <c r="BI105" s="91"/>
      <c r="BJ105" s="91"/>
      <c r="BK105" s="90"/>
    </row>
    <row r="106" spans="1:63" x14ac:dyDescent="0.2">
      <c r="A106" s="41" t="s">
        <v>180</v>
      </c>
      <c r="B106" s="42" t="s">
        <v>9</v>
      </c>
      <c r="C106" s="37" t="s">
        <v>74</v>
      </c>
      <c r="E106" s="91"/>
      <c r="F106" s="91"/>
      <c r="G106" s="90"/>
      <c r="I106" s="91"/>
      <c r="J106" s="91"/>
      <c r="K106" s="90"/>
      <c r="M106" s="91"/>
      <c r="N106" s="91"/>
      <c r="O106" s="90"/>
      <c r="Q106" s="91"/>
      <c r="R106" s="91"/>
      <c r="S106" s="90"/>
      <c r="U106" s="91"/>
      <c r="V106" s="91"/>
      <c r="W106" s="90"/>
      <c r="Y106" s="91"/>
      <c r="Z106" s="91"/>
      <c r="AA106" s="90"/>
      <c r="AC106" s="91"/>
      <c r="AD106" s="91"/>
      <c r="AE106" s="90"/>
      <c r="AG106" s="91"/>
      <c r="AH106" s="91"/>
      <c r="AI106" s="90"/>
      <c r="AK106" s="91"/>
      <c r="AL106" s="91"/>
      <c r="AM106" s="90"/>
      <c r="AO106" s="91"/>
      <c r="AP106" s="91"/>
      <c r="AQ106" s="90"/>
      <c r="AS106" s="91"/>
      <c r="AT106" s="91"/>
      <c r="AU106" s="90"/>
      <c r="AW106" s="91"/>
      <c r="AX106" s="91"/>
      <c r="AY106" s="90"/>
      <c r="BA106" s="91"/>
      <c r="BB106" s="91"/>
      <c r="BC106" s="90"/>
      <c r="BE106" s="91"/>
      <c r="BF106" s="91"/>
      <c r="BG106" s="90"/>
      <c r="BI106" s="91"/>
      <c r="BJ106" s="91"/>
      <c r="BK106" s="90"/>
    </row>
    <row r="107" spans="1:63" x14ac:dyDescent="0.2">
      <c r="A107" s="41" t="s">
        <v>181</v>
      </c>
      <c r="B107" s="42" t="s">
        <v>10</v>
      </c>
      <c r="C107" s="37" t="s">
        <v>75</v>
      </c>
      <c r="E107" s="91"/>
      <c r="F107" s="91"/>
      <c r="G107" s="90"/>
      <c r="I107" s="91"/>
      <c r="J107" s="91"/>
      <c r="K107" s="90"/>
      <c r="M107" s="91"/>
      <c r="N107" s="91"/>
      <c r="O107" s="90"/>
      <c r="Q107" s="91"/>
      <c r="R107" s="91"/>
      <c r="S107" s="90"/>
      <c r="U107" s="91"/>
      <c r="V107" s="91"/>
      <c r="W107" s="90"/>
      <c r="Y107" s="91"/>
      <c r="Z107" s="91"/>
      <c r="AA107" s="90"/>
      <c r="AC107" s="91"/>
      <c r="AD107" s="91"/>
      <c r="AE107" s="90"/>
      <c r="AG107" s="91"/>
      <c r="AH107" s="91"/>
      <c r="AI107" s="90"/>
      <c r="AK107" s="91"/>
      <c r="AL107" s="91"/>
      <c r="AM107" s="90"/>
      <c r="AO107" s="91"/>
      <c r="AP107" s="91"/>
      <c r="AQ107" s="90"/>
      <c r="AS107" s="91"/>
      <c r="AT107" s="91"/>
      <c r="AU107" s="90"/>
      <c r="AW107" s="91"/>
      <c r="AX107" s="91"/>
      <c r="AY107" s="90"/>
      <c r="BA107" s="91"/>
      <c r="BB107" s="91"/>
      <c r="BC107" s="90"/>
      <c r="BE107" s="91"/>
      <c r="BF107" s="91"/>
      <c r="BG107" s="90"/>
      <c r="BI107" s="91"/>
      <c r="BJ107" s="91"/>
      <c r="BK107" s="90"/>
    </row>
    <row r="108" spans="1:63" x14ac:dyDescent="0.2">
      <c r="A108" s="41" t="s">
        <v>182</v>
      </c>
      <c r="B108" s="42" t="s">
        <v>11</v>
      </c>
      <c r="C108" s="37" t="s">
        <v>76</v>
      </c>
      <c r="E108" s="91"/>
      <c r="F108" s="91"/>
      <c r="G108" s="90"/>
      <c r="I108" s="91"/>
      <c r="J108" s="91"/>
      <c r="K108" s="90"/>
      <c r="M108" s="91"/>
      <c r="N108" s="91"/>
      <c r="O108" s="90"/>
      <c r="Q108" s="91"/>
      <c r="R108" s="91"/>
      <c r="S108" s="90"/>
      <c r="U108" s="91"/>
      <c r="V108" s="91"/>
      <c r="W108" s="90"/>
      <c r="Y108" s="91"/>
      <c r="Z108" s="91"/>
      <c r="AA108" s="90"/>
      <c r="AC108" s="91"/>
      <c r="AD108" s="91"/>
      <c r="AE108" s="90"/>
      <c r="AG108" s="91"/>
      <c r="AH108" s="91"/>
      <c r="AI108" s="90"/>
      <c r="AK108" s="91"/>
      <c r="AL108" s="91"/>
      <c r="AM108" s="90"/>
      <c r="AO108" s="91"/>
      <c r="AP108" s="91"/>
      <c r="AQ108" s="90"/>
      <c r="AS108" s="91"/>
      <c r="AT108" s="91"/>
      <c r="AU108" s="90"/>
      <c r="AW108" s="91"/>
      <c r="AX108" s="91"/>
      <c r="AY108" s="90"/>
      <c r="BA108" s="91"/>
      <c r="BB108" s="91"/>
      <c r="BC108" s="90"/>
      <c r="BE108" s="91"/>
      <c r="BF108" s="91"/>
      <c r="BG108" s="90"/>
      <c r="BI108" s="91"/>
      <c r="BJ108" s="91"/>
      <c r="BK108" s="90"/>
    </row>
    <row r="109" spans="1:63" x14ac:dyDescent="0.2">
      <c r="A109" s="41" t="s">
        <v>183</v>
      </c>
      <c r="B109" s="42" t="s">
        <v>12</v>
      </c>
      <c r="C109" s="37" t="s">
        <v>77</v>
      </c>
      <c r="E109" s="91"/>
      <c r="F109" s="91"/>
      <c r="G109" s="90"/>
      <c r="I109" s="91"/>
      <c r="J109" s="91"/>
      <c r="K109" s="90"/>
      <c r="M109" s="91"/>
      <c r="N109" s="91"/>
      <c r="O109" s="90"/>
      <c r="Q109" s="91"/>
      <c r="R109" s="91"/>
      <c r="S109" s="90"/>
      <c r="U109" s="91"/>
      <c r="V109" s="91"/>
      <c r="W109" s="90"/>
      <c r="Y109" s="91"/>
      <c r="Z109" s="91"/>
      <c r="AA109" s="90"/>
      <c r="AC109" s="91"/>
      <c r="AD109" s="91"/>
      <c r="AE109" s="90"/>
      <c r="AG109" s="91"/>
      <c r="AH109" s="91"/>
      <c r="AI109" s="90"/>
      <c r="AK109" s="91"/>
      <c r="AL109" s="91"/>
      <c r="AM109" s="90"/>
      <c r="AO109" s="91"/>
      <c r="AP109" s="91"/>
      <c r="AQ109" s="90"/>
      <c r="AS109" s="91"/>
      <c r="AT109" s="91"/>
      <c r="AU109" s="90"/>
      <c r="AW109" s="91"/>
      <c r="AX109" s="91"/>
      <c r="AY109" s="90"/>
      <c r="BA109" s="91"/>
      <c r="BB109" s="91"/>
      <c r="BC109" s="90"/>
      <c r="BE109" s="91"/>
      <c r="BF109" s="91"/>
      <c r="BG109" s="90"/>
      <c r="BI109" s="91"/>
      <c r="BJ109" s="91"/>
      <c r="BK109" s="90"/>
    </row>
    <row r="110" spans="1:63" x14ac:dyDescent="0.2">
      <c r="A110" s="41" t="s">
        <v>184</v>
      </c>
      <c r="B110" s="42" t="s">
        <v>13</v>
      </c>
      <c r="C110" s="37" t="s">
        <v>57</v>
      </c>
      <c r="E110" s="202">
        <f>ROUND(G110*E$3,2)</f>
        <v>0</v>
      </c>
      <c r="F110" s="202">
        <f>ROUND(G110*F$3,2)</f>
        <v>0</v>
      </c>
      <c r="G110" s="208">
        <f>ROUND(+SUMIF(BdV_2022!$L:$L,$A110&amp;G$3,BdV_2022!$E:$E),2)</f>
        <v>0</v>
      </c>
      <c r="I110" s="202">
        <f>ROUND(K110*I$3,2)</f>
        <v>0</v>
      </c>
      <c r="J110" s="202">
        <f>ROUND(K110*J$3,2)</f>
        <v>0</v>
      </c>
      <c r="K110" s="208">
        <f>ROUND(+SUMIF(BdV_2022!$L:$L,$A110&amp;K$3,BdV_2022!$E:$E),2)</f>
        <v>0</v>
      </c>
      <c r="M110" s="202">
        <f>ROUND(O110*M$3,2)</f>
        <v>0</v>
      </c>
      <c r="N110" s="202">
        <f>ROUND(O110*N$3,2)</f>
        <v>0</v>
      </c>
      <c r="O110" s="208">
        <f>ROUND(+SUMIF(BdV_2022!$L:$L,$A110&amp;O$3,BdV_2022!$E:$E),2)</f>
        <v>0</v>
      </c>
      <c r="Q110" s="202">
        <f>ROUND(S110*Q$3,2)</f>
        <v>0</v>
      </c>
      <c r="R110" s="202">
        <f>ROUND(S110*R$3,2)</f>
        <v>0</v>
      </c>
      <c r="S110" s="208">
        <f>ROUND(+SUMIF(BdV_2022!$L:$L,$A110&amp;S$3,BdV_2022!$E:$E),2)</f>
        <v>0</v>
      </c>
      <c r="U110" s="202">
        <f>ROUND(W110*U$3,2)</f>
        <v>0</v>
      </c>
      <c r="V110" s="202">
        <f>ROUND(W110*V$3,2)</f>
        <v>0</v>
      </c>
      <c r="W110" s="208">
        <f>ROUND(+SUMIF(BdV_2022!$L:$L,$A110&amp;W$3,BdV_2022!$E:$E),2)</f>
        <v>0</v>
      </c>
      <c r="Y110" s="202">
        <f>ROUND(AA110*Y$3,2)</f>
        <v>0</v>
      </c>
      <c r="Z110" s="202">
        <f>ROUND(AA110*Z$3,2)</f>
        <v>0</v>
      </c>
      <c r="AA110" s="208">
        <f>ROUND(+SUMIF(BdV_2022!$L:$L,$A110&amp;AA$3,BdV_2022!$E:$E),2)</f>
        <v>0</v>
      </c>
      <c r="AC110" s="202">
        <f>ROUND(AE110*AC$3,2)</f>
        <v>0</v>
      </c>
      <c r="AD110" s="202">
        <f>ROUND(AE110*AD$3,2)</f>
        <v>0</v>
      </c>
      <c r="AE110" s="208">
        <f>ROUND(+SUMIF(BdV_2022!$L:$L,$A110&amp;AE$3,BdV_2022!$E:$E),2)</f>
        <v>0</v>
      </c>
      <c r="AG110" s="202">
        <f>ROUND(AI110*AG$3,2)</f>
        <v>0</v>
      </c>
      <c r="AH110" s="202">
        <f>ROUND(AI110*AH$3,2)</f>
        <v>0</v>
      </c>
      <c r="AI110" s="208">
        <f>ROUND(+SUMIF(BdV_2022!$L:$L,$A110&amp;AI$3,BdV_2022!$E:$E),2)</f>
        <v>0</v>
      </c>
      <c r="AK110" s="202">
        <f>ROUND(AM110*AK$3,2)</f>
        <v>0</v>
      </c>
      <c r="AL110" s="202">
        <f>ROUND(AM110*AL$3,2)</f>
        <v>0</v>
      </c>
      <c r="AM110" s="208">
        <f>ROUND(+SUMIF(BdV_2022!$L:$L,$A110&amp;AM$3,BdV_2022!$E:$E),2)</f>
        <v>0</v>
      </c>
      <c r="AO110" s="202">
        <f>ROUND(AQ110*AO$3,2)</f>
        <v>0</v>
      </c>
      <c r="AP110" s="202">
        <f>ROUND(AQ110*AP$3,2)</f>
        <v>0</v>
      </c>
      <c r="AQ110" s="208">
        <f>ROUND(+SUMIF(BdV_2022!$L:$L,$A110&amp;AQ$3,BdV_2022!$E:$E),2)</f>
        <v>0</v>
      </c>
      <c r="AS110" s="202">
        <f>ROUND(AU110*AS$3,2)</f>
        <v>0</v>
      </c>
      <c r="AT110" s="202">
        <f>ROUND(AU110*AT$3,2)</f>
        <v>0</v>
      </c>
      <c r="AU110" s="208">
        <f>ROUND(+SUMIF(BdV_2022!$L:$L,$A110&amp;AU$3,BdV_2022!$E:$E),2)</f>
        <v>0</v>
      </c>
      <c r="AW110" s="202">
        <f>ROUND(AY110*AW$3,2)</f>
        <v>0</v>
      </c>
      <c r="AX110" s="202">
        <f>ROUND(AY110*AX$3,2)</f>
        <v>0</v>
      </c>
      <c r="AY110" s="208">
        <f>ROUND(+SUMIF(BdV_2022!$L:$L,$A110&amp;AY$3,BdV_2022!$E:$E),2)</f>
        <v>0</v>
      </c>
      <c r="BA110" s="202">
        <f>ROUND(BC110*BA$3,2)</f>
        <v>0</v>
      </c>
      <c r="BB110" s="202">
        <f>ROUND(BC110*BB$3,2)</f>
        <v>0</v>
      </c>
      <c r="BC110" s="208">
        <f>ROUND(+SUMIF(BdV_2022!$L:$L,$A110&amp;BC$3,BdV_2022!$E:$E),2)</f>
        <v>0</v>
      </c>
      <c r="BE110" s="202">
        <f>ROUND(BG110*BE$3,2)</f>
        <v>0</v>
      </c>
      <c r="BF110" s="202">
        <f>ROUND(BG110*BF$3,2)</f>
        <v>0</v>
      </c>
      <c r="BG110" s="208">
        <f>ROUND(+SUMIF(BdV_2022!$L:$L,$A110&amp;BG$3,BdV_2022!$E:$E),2)</f>
        <v>0</v>
      </c>
      <c r="BI110" s="202">
        <f>ROUND(BK110*BI$3,2)</f>
        <v>0</v>
      </c>
      <c r="BJ110" s="202">
        <f>ROUND(BK110*BJ$3,2)</f>
        <v>0</v>
      </c>
      <c r="BK110" s="208">
        <f>ROUND(+SUMIF(BdV_2022!$L:$L,$A110&amp;BK$3,BdV_2022!$E:$E),2)</f>
        <v>0</v>
      </c>
    </row>
    <row r="111" spans="1:63" x14ac:dyDescent="0.2">
      <c r="A111" s="41" t="s">
        <v>185</v>
      </c>
      <c r="B111" s="42" t="s">
        <v>14</v>
      </c>
      <c r="C111" s="37" t="s">
        <v>78</v>
      </c>
      <c r="E111" s="202">
        <f>ROUND(G111*E$3,2)</f>
        <v>2225055.56</v>
      </c>
      <c r="F111" s="202">
        <f>ROUND(G111*F$3,2)</f>
        <v>234256.24</v>
      </c>
      <c r="G111" s="208">
        <f>ROUND(+SUMIF(BdV_2022!$L:$L,$A111&amp;G$3,BdV_2022!$E:$E),2)</f>
        <v>2459311.7999999998</v>
      </c>
      <c r="I111" s="202">
        <f>ROUND(K111*I$3,2)</f>
        <v>0</v>
      </c>
      <c r="J111" s="202">
        <f>ROUND(K111*J$3,2)</f>
        <v>0</v>
      </c>
      <c r="K111" s="208">
        <f>ROUND(+SUMIF(BdV_2022!$L:$L,$A111&amp;K$3,BdV_2022!$E:$E),2)</f>
        <v>0</v>
      </c>
      <c r="M111" s="202">
        <f>ROUND(O111*M$3,2)</f>
        <v>0</v>
      </c>
      <c r="N111" s="202">
        <f>ROUND(O111*N$3,2)</f>
        <v>11347.82</v>
      </c>
      <c r="O111" s="208">
        <f>ROUND(+SUMIF(BdV_2022!$L:$L,$A111&amp;O$3,BdV_2022!$E:$E),2)</f>
        <v>11347.82</v>
      </c>
      <c r="Q111" s="202">
        <f>ROUND(S111*Q$3,2)</f>
        <v>0</v>
      </c>
      <c r="R111" s="202">
        <f>ROUND(S111*R$3,2)</f>
        <v>323365.53999999998</v>
      </c>
      <c r="S111" s="208">
        <f>ROUND(+SUMIF(BdV_2022!$L:$L,$A111&amp;S$3,BdV_2022!$E:$E),2)</f>
        <v>323365.53999999998</v>
      </c>
      <c r="U111" s="202">
        <f>ROUND(W111*U$3,2)</f>
        <v>0</v>
      </c>
      <c r="V111" s="202">
        <f>ROUND(W111*V$3,2)</f>
        <v>0</v>
      </c>
      <c r="W111" s="208">
        <f>ROUND(+SUMIF(BdV_2022!$L:$L,$A111&amp;W$3,BdV_2022!$E:$E),2)</f>
        <v>0</v>
      </c>
      <c r="Y111" s="202">
        <f>ROUND(AA111*Y$3,2)</f>
        <v>0</v>
      </c>
      <c r="Z111" s="202">
        <f>ROUND(AA111*Z$3,2)</f>
        <v>0</v>
      </c>
      <c r="AA111" s="208">
        <f>ROUND(+SUMIF(BdV_2022!$L:$L,$A111&amp;AA$3,BdV_2022!$E:$E),2)</f>
        <v>0</v>
      </c>
      <c r="AC111" s="202">
        <f>ROUND(AE111*AC$3,2)</f>
        <v>0</v>
      </c>
      <c r="AD111" s="202">
        <f>ROUND(AE111*AD$3,2)</f>
        <v>0</v>
      </c>
      <c r="AE111" s="208">
        <f>ROUND(+SUMIF(BdV_2022!$L:$L,$A111&amp;AE$3,BdV_2022!$E:$E),2)</f>
        <v>0</v>
      </c>
      <c r="AG111" s="202">
        <f>ROUND(AI111*AG$3,2)</f>
        <v>0</v>
      </c>
      <c r="AH111" s="202">
        <f>ROUND(AI111*AH$3,2)</f>
        <v>0</v>
      </c>
      <c r="AI111" s="208">
        <f>ROUND(+SUMIF(BdV_2022!$L:$L,$A111&amp;AI$3,BdV_2022!$E:$E),2)</f>
        <v>0</v>
      </c>
      <c r="AK111" s="202">
        <f>ROUND(AM111*AK$3,2)</f>
        <v>0</v>
      </c>
      <c r="AL111" s="202">
        <f>ROUND(AM111*AL$3,2)</f>
        <v>0</v>
      </c>
      <c r="AM111" s="208">
        <f>ROUND(+SUMIF(BdV_2022!$L:$L,$A111&amp;AM$3,BdV_2022!$E:$E),2)</f>
        <v>0</v>
      </c>
      <c r="AO111" s="202">
        <f>ROUND(AQ111*AO$3,2)</f>
        <v>0</v>
      </c>
      <c r="AP111" s="202">
        <f>ROUND(AQ111*AP$3,2)</f>
        <v>0</v>
      </c>
      <c r="AQ111" s="208">
        <f>ROUND(+SUMIF(BdV_2022!$L:$L,$A111&amp;AQ$3,BdV_2022!$E:$E),2)</f>
        <v>0</v>
      </c>
      <c r="AS111" s="202">
        <f>ROUND(AU111*AS$3,2)</f>
        <v>0</v>
      </c>
      <c r="AT111" s="202">
        <f>ROUND(AU111*AT$3,2)</f>
        <v>0</v>
      </c>
      <c r="AU111" s="208">
        <f>ROUND(+SUMIF(BdV_2022!$L:$L,$A111&amp;AU$3,BdV_2022!$E:$E),2)</f>
        <v>0</v>
      </c>
      <c r="AW111" s="202">
        <f>ROUND(AY111*AW$3,2)</f>
        <v>0</v>
      </c>
      <c r="AX111" s="202">
        <f>ROUND(AY111*AX$3,2)</f>
        <v>0</v>
      </c>
      <c r="AY111" s="208">
        <f>ROUND(+SUMIF(BdV_2022!$L:$L,$A111&amp;AY$3,BdV_2022!$E:$E),2)</f>
        <v>0</v>
      </c>
      <c r="BA111" s="202">
        <f>ROUND(BC111*BA$3,2)</f>
        <v>0</v>
      </c>
      <c r="BB111" s="202">
        <f>ROUND(BC111*BB$3,2)</f>
        <v>0</v>
      </c>
      <c r="BC111" s="208">
        <f>ROUND(+SUMIF(BdV_2022!$L:$L,$A111&amp;BC$3,BdV_2022!$E:$E),2)</f>
        <v>0</v>
      </c>
      <c r="BE111" s="202">
        <f>ROUND(BG111*BE$3,2)</f>
        <v>0</v>
      </c>
      <c r="BF111" s="202">
        <f>ROUND(BG111*BF$3,2)</f>
        <v>0</v>
      </c>
      <c r="BG111" s="208">
        <f>ROUND(+SUMIF(BdV_2022!$L:$L,$A111&amp;BG$3,BdV_2022!$E:$E),2)</f>
        <v>0</v>
      </c>
      <c r="BI111" s="202">
        <f>ROUND(BK111*BI$3,2)</f>
        <v>0</v>
      </c>
      <c r="BJ111" s="202">
        <f>ROUND(BK111*BJ$3,2)</f>
        <v>0</v>
      </c>
      <c r="BK111" s="208">
        <f>ROUND(+SUMIF(BdV_2022!$L:$L,$A111&amp;BK$3,BdV_2022!$E:$E),2)</f>
        <v>0</v>
      </c>
    </row>
    <row r="112" spans="1:63" x14ac:dyDescent="0.2">
      <c r="A112" s="41" t="s">
        <v>186</v>
      </c>
      <c r="B112" s="42" t="s">
        <v>32</v>
      </c>
      <c r="C112" s="37" t="s">
        <v>79</v>
      </c>
      <c r="E112" s="202">
        <f>ROUND(G112*E$3,2)</f>
        <v>0</v>
      </c>
      <c r="F112" s="202">
        <f>ROUND(G112*F$3,2)</f>
        <v>0</v>
      </c>
      <c r="G112" s="208">
        <f>ROUND(+SUMIF(BdV_2022!$L:$L,$A112&amp;G$3,BdV_2022!$E:$E),2)</f>
        <v>0</v>
      </c>
      <c r="I112" s="202">
        <f>ROUND(K112*I$3,2)</f>
        <v>0</v>
      </c>
      <c r="J112" s="202">
        <f>ROUND(K112*J$3,2)</f>
        <v>0</v>
      </c>
      <c r="K112" s="208">
        <f>ROUND(+SUMIF(BdV_2022!$L:$L,$A112&amp;K$3,BdV_2022!$E:$E),2)</f>
        <v>0</v>
      </c>
      <c r="M112" s="202">
        <f>ROUND(O112*M$3,2)</f>
        <v>0</v>
      </c>
      <c r="N112" s="202">
        <f>ROUND(O112*N$3,2)</f>
        <v>0</v>
      </c>
      <c r="O112" s="208">
        <f>ROUND(+SUMIF(BdV_2022!$L:$L,$A112&amp;O$3,BdV_2022!$E:$E),2)</f>
        <v>0</v>
      </c>
      <c r="Q112" s="202">
        <f>ROUND(S112*Q$3,2)</f>
        <v>0</v>
      </c>
      <c r="R112" s="202">
        <f>ROUND(S112*R$3,2)</f>
        <v>0</v>
      </c>
      <c r="S112" s="208">
        <f>ROUND(+SUMIF(BdV_2022!$L:$L,$A112&amp;S$3,BdV_2022!$E:$E),2)</f>
        <v>0</v>
      </c>
      <c r="U112" s="202">
        <f>ROUND(W112*U$3,2)</f>
        <v>0</v>
      </c>
      <c r="V112" s="202">
        <f>ROUND(W112*V$3,2)</f>
        <v>0</v>
      </c>
      <c r="W112" s="208">
        <f>ROUND(+SUMIF(BdV_2022!$L:$L,$A112&amp;W$3,BdV_2022!$E:$E),2)</f>
        <v>0</v>
      </c>
      <c r="Y112" s="202">
        <f>ROUND(AA112*Y$3,2)</f>
        <v>0</v>
      </c>
      <c r="Z112" s="202">
        <f>ROUND(AA112*Z$3,2)</f>
        <v>0</v>
      </c>
      <c r="AA112" s="208">
        <f>ROUND(+SUMIF(BdV_2022!$L:$L,$A112&amp;AA$3,BdV_2022!$E:$E),2)</f>
        <v>0</v>
      </c>
      <c r="AC112" s="202">
        <f>ROUND(AE112*AC$3,2)</f>
        <v>0</v>
      </c>
      <c r="AD112" s="202">
        <f>ROUND(AE112*AD$3,2)</f>
        <v>0</v>
      </c>
      <c r="AE112" s="208">
        <f>ROUND(+SUMIF(BdV_2022!$L:$L,$A112&amp;AE$3,BdV_2022!$E:$E),2)</f>
        <v>0</v>
      </c>
      <c r="AG112" s="202">
        <f>ROUND(AI112*AG$3,2)</f>
        <v>0</v>
      </c>
      <c r="AH112" s="202">
        <f>ROUND(AI112*AH$3,2)</f>
        <v>0</v>
      </c>
      <c r="AI112" s="208">
        <f>ROUND(+SUMIF(BdV_2022!$L:$L,$A112&amp;AI$3,BdV_2022!$E:$E),2)</f>
        <v>0</v>
      </c>
      <c r="AK112" s="202">
        <f>ROUND(AM112*AK$3,2)</f>
        <v>0</v>
      </c>
      <c r="AL112" s="202">
        <f>ROUND(AM112*AL$3,2)</f>
        <v>0</v>
      </c>
      <c r="AM112" s="208">
        <f>ROUND(+SUMIF(BdV_2022!$L:$L,$A112&amp;AM$3,BdV_2022!$E:$E),2)</f>
        <v>0</v>
      </c>
      <c r="AO112" s="202">
        <f>ROUND(AQ112*AO$3,2)</f>
        <v>0</v>
      </c>
      <c r="AP112" s="202">
        <f>ROUND(AQ112*AP$3,2)</f>
        <v>0</v>
      </c>
      <c r="AQ112" s="208">
        <f>ROUND(+SUMIF(BdV_2022!$L:$L,$A112&amp;AQ$3,BdV_2022!$E:$E),2)</f>
        <v>0</v>
      </c>
      <c r="AS112" s="202">
        <f>ROUND(AU112*AS$3,2)</f>
        <v>0</v>
      </c>
      <c r="AT112" s="202">
        <f>ROUND(AU112*AT$3,2)</f>
        <v>0</v>
      </c>
      <c r="AU112" s="208">
        <f>ROUND(+SUMIF(BdV_2022!$L:$L,$A112&amp;AU$3,BdV_2022!$E:$E),2)</f>
        <v>0</v>
      </c>
      <c r="AW112" s="202">
        <f>ROUND(AY112*AW$3,2)</f>
        <v>0</v>
      </c>
      <c r="AX112" s="202">
        <f>ROUND(AY112*AX$3,2)</f>
        <v>0</v>
      </c>
      <c r="AY112" s="208">
        <f>ROUND(+SUMIF(BdV_2022!$L:$L,$A112&amp;AY$3,BdV_2022!$E:$E),2)</f>
        <v>0</v>
      </c>
      <c r="BA112" s="202">
        <f>ROUND(BC112*BA$3,2)</f>
        <v>0</v>
      </c>
      <c r="BB112" s="202">
        <f>ROUND(BC112*BB$3,2)</f>
        <v>0</v>
      </c>
      <c r="BC112" s="208">
        <f>ROUND(+SUMIF(BdV_2022!$L:$L,$A112&amp;BC$3,BdV_2022!$E:$E),2)</f>
        <v>0</v>
      </c>
      <c r="BE112" s="202">
        <f>ROUND(BG112*BE$3,2)</f>
        <v>0</v>
      </c>
      <c r="BF112" s="202">
        <f>ROUND(BG112*BF$3,2)</f>
        <v>0</v>
      </c>
      <c r="BG112" s="208">
        <f>ROUND(+SUMIF(BdV_2022!$L:$L,$A112&amp;BG$3,BdV_2022!$E:$E),2)</f>
        <v>0</v>
      </c>
      <c r="BI112" s="202">
        <f>ROUND(BK112*BI$3,2)</f>
        <v>0</v>
      </c>
      <c r="BJ112" s="202">
        <f>ROUND(BK112*BJ$3,2)</f>
        <v>0</v>
      </c>
      <c r="BK112" s="208">
        <f>ROUND(+SUMIF(BdV_2022!$L:$L,$A112&amp;BK$3,BdV_2022!$E:$E),2)</f>
        <v>0</v>
      </c>
    </row>
    <row r="113" spans="1:63" x14ac:dyDescent="0.2">
      <c r="A113" s="41" t="s">
        <v>187</v>
      </c>
      <c r="B113" s="42" t="s">
        <v>33</v>
      </c>
      <c r="C113" s="37" t="s">
        <v>224</v>
      </c>
      <c r="E113" s="87">
        <f>SUM(E114:E115)</f>
        <v>0</v>
      </c>
      <c r="F113" s="87">
        <f>SUM(F114:F115)</f>
        <v>0</v>
      </c>
      <c r="G113" s="129">
        <f>SUM(G114:G115)</f>
        <v>0</v>
      </c>
      <c r="I113" s="87">
        <f>SUM(I114:I115)</f>
        <v>0</v>
      </c>
      <c r="J113" s="87">
        <f>SUM(J114:J115)</f>
        <v>0</v>
      </c>
      <c r="K113" s="129">
        <f>SUM(K114:K115)</f>
        <v>0</v>
      </c>
      <c r="M113" s="87">
        <f>SUM(M114:M115)</f>
        <v>0</v>
      </c>
      <c r="N113" s="87">
        <f>SUM(N114:N115)</f>
        <v>0</v>
      </c>
      <c r="O113" s="129">
        <f>SUM(O114:O115)</f>
        <v>0</v>
      </c>
      <c r="Q113" s="87">
        <f>SUM(Q114:Q115)</f>
        <v>0</v>
      </c>
      <c r="R113" s="87">
        <f>SUM(R114:R115)</f>
        <v>0</v>
      </c>
      <c r="S113" s="129">
        <f>SUM(S114:S115)</f>
        <v>0</v>
      </c>
      <c r="U113" s="87">
        <f>SUM(U114:U115)</f>
        <v>0</v>
      </c>
      <c r="V113" s="87">
        <f>SUM(V114:V115)</f>
        <v>0</v>
      </c>
      <c r="W113" s="129">
        <f>SUM(W114:W115)</f>
        <v>0</v>
      </c>
      <c r="Y113" s="87">
        <f>SUM(Y114:Y115)</f>
        <v>0</v>
      </c>
      <c r="Z113" s="87">
        <f>SUM(Z114:Z115)</f>
        <v>0</v>
      </c>
      <c r="AA113" s="129">
        <f>SUM(AA114:AA115)</f>
        <v>0</v>
      </c>
      <c r="AC113" s="87">
        <f>SUM(AC114:AC115)</f>
        <v>0</v>
      </c>
      <c r="AD113" s="87">
        <f>SUM(AD114:AD115)</f>
        <v>0</v>
      </c>
      <c r="AE113" s="129">
        <f>SUM(AE114:AE115)</f>
        <v>0</v>
      </c>
      <c r="AG113" s="87">
        <f>SUM(AG114:AG115)</f>
        <v>0</v>
      </c>
      <c r="AH113" s="87">
        <f>SUM(AH114:AH115)</f>
        <v>0</v>
      </c>
      <c r="AI113" s="129">
        <f>SUM(AI114:AI115)</f>
        <v>0</v>
      </c>
      <c r="AK113" s="87">
        <f>SUM(AK114:AK115)</f>
        <v>0</v>
      </c>
      <c r="AL113" s="87">
        <f>SUM(AL114:AL115)</f>
        <v>0</v>
      </c>
      <c r="AM113" s="129">
        <f>SUM(AM114:AM115)</f>
        <v>0</v>
      </c>
      <c r="AO113" s="87">
        <f>SUM(AO114:AO115)</f>
        <v>0</v>
      </c>
      <c r="AP113" s="87">
        <f>SUM(AP114:AP115)</f>
        <v>0</v>
      </c>
      <c r="AQ113" s="129">
        <f>SUM(AQ114:AQ115)</f>
        <v>0</v>
      </c>
      <c r="AS113" s="87">
        <f>SUM(AS114:AS115)</f>
        <v>0</v>
      </c>
      <c r="AT113" s="87">
        <f>SUM(AT114:AT115)</f>
        <v>0</v>
      </c>
      <c r="AU113" s="129">
        <f>SUM(AU114:AU115)</f>
        <v>0</v>
      </c>
      <c r="AW113" s="87">
        <f>SUM(AW114:AW115)</f>
        <v>0</v>
      </c>
      <c r="AX113" s="87">
        <f>SUM(AX114:AX115)</f>
        <v>0</v>
      </c>
      <c r="AY113" s="129">
        <f>SUM(AY114:AY115)</f>
        <v>0</v>
      </c>
      <c r="BA113" s="87">
        <f>SUM(BA114:BA115)</f>
        <v>0</v>
      </c>
      <c r="BB113" s="87">
        <f>SUM(BB114:BB115)</f>
        <v>0</v>
      </c>
      <c r="BC113" s="129">
        <f>SUM(BC114:BC115)</f>
        <v>0</v>
      </c>
      <c r="BE113" s="87">
        <f>SUM(BE114:BE115)</f>
        <v>0</v>
      </c>
      <c r="BF113" s="87">
        <f>SUM(BF114:BF115)</f>
        <v>0</v>
      </c>
      <c r="BG113" s="129">
        <f>SUM(BG114:BG115)</f>
        <v>0</v>
      </c>
      <c r="BI113" s="87">
        <f>SUM(BI114:BI115)</f>
        <v>0</v>
      </c>
      <c r="BJ113" s="87">
        <f>SUM(BJ114:BJ115)</f>
        <v>0</v>
      </c>
      <c r="BK113" s="129">
        <f>SUM(BK114:BK115)</f>
        <v>0</v>
      </c>
    </row>
    <row r="114" spans="1:63" x14ac:dyDescent="0.2">
      <c r="A114" s="41" t="s">
        <v>198</v>
      </c>
      <c r="B114" s="42"/>
      <c r="C114" s="70" t="s">
        <v>329</v>
      </c>
      <c r="E114" s="202">
        <f>ROUND(G114*E$3,2)</f>
        <v>0</v>
      </c>
      <c r="F114" s="202">
        <f>ROUND(G114*F$3,2)</f>
        <v>0</v>
      </c>
      <c r="G114" s="208">
        <f>ROUND(+SUMIF(BdV_2022!$L:$L,$A114&amp;G$3,BdV_2022!$E:$E),2)</f>
        <v>0</v>
      </c>
      <c r="I114" s="202">
        <f>ROUND(K114*I$3,2)</f>
        <v>0</v>
      </c>
      <c r="J114" s="202">
        <f>ROUND(K114*J$3,2)</f>
        <v>0</v>
      </c>
      <c r="K114" s="208">
        <f>ROUND(+SUMIF(BdV_2022!$L:$L,$A114&amp;K$3,BdV_2022!$E:$E),2)</f>
        <v>0</v>
      </c>
      <c r="M114" s="202">
        <f>ROUND(O114*M$3,2)</f>
        <v>0</v>
      </c>
      <c r="N114" s="202">
        <f>ROUND(O114*N$3,2)</f>
        <v>0</v>
      </c>
      <c r="O114" s="208">
        <f>ROUND(+SUMIF(BdV_2022!$L:$L,$A114&amp;O$3,BdV_2022!$E:$E),2)</f>
        <v>0</v>
      </c>
      <c r="Q114" s="202">
        <f>ROUND(S114*Q$3,2)</f>
        <v>0</v>
      </c>
      <c r="R114" s="202">
        <f>ROUND(S114*R$3,2)</f>
        <v>0</v>
      </c>
      <c r="S114" s="208">
        <f>ROUND(+SUMIF(BdV_2022!$L:$L,$A114&amp;S$3,BdV_2022!$E:$E),2)</f>
        <v>0</v>
      </c>
      <c r="U114" s="202">
        <f>ROUND(W114*U$3,2)</f>
        <v>0</v>
      </c>
      <c r="V114" s="202">
        <f>ROUND(W114*V$3,2)</f>
        <v>0</v>
      </c>
      <c r="W114" s="208">
        <f>ROUND(+SUMIF(BdV_2022!$L:$L,$A114&amp;W$3,BdV_2022!$E:$E),2)</f>
        <v>0</v>
      </c>
      <c r="Y114" s="202">
        <f>ROUND(AA114*Y$3,2)</f>
        <v>0</v>
      </c>
      <c r="Z114" s="202">
        <f>ROUND(AA114*Z$3,2)</f>
        <v>0</v>
      </c>
      <c r="AA114" s="208">
        <f>ROUND(+SUMIF(BdV_2022!$L:$L,$A114&amp;AA$3,BdV_2022!$E:$E),2)</f>
        <v>0</v>
      </c>
      <c r="AC114" s="202">
        <f>ROUND(AE114*AC$3,2)</f>
        <v>0</v>
      </c>
      <c r="AD114" s="202">
        <f>ROUND(AE114*AD$3,2)</f>
        <v>0</v>
      </c>
      <c r="AE114" s="208">
        <f>ROUND(+SUMIF(BdV_2022!$L:$L,$A114&amp;AE$3,BdV_2022!$E:$E),2)</f>
        <v>0</v>
      </c>
      <c r="AG114" s="202">
        <f>ROUND(AI114*AG$3,2)</f>
        <v>0</v>
      </c>
      <c r="AH114" s="202">
        <f>ROUND(AI114*AH$3,2)</f>
        <v>0</v>
      </c>
      <c r="AI114" s="208">
        <f>ROUND(+SUMIF(BdV_2022!$L:$L,$A114&amp;AI$3,BdV_2022!$E:$E),2)</f>
        <v>0</v>
      </c>
      <c r="AK114" s="202">
        <f>ROUND(AM114*AK$3,2)</f>
        <v>0</v>
      </c>
      <c r="AL114" s="202">
        <f>ROUND(AM114*AL$3,2)</f>
        <v>0</v>
      </c>
      <c r="AM114" s="208">
        <f>ROUND(+SUMIF(BdV_2022!$L:$L,$A114&amp;AM$3,BdV_2022!$E:$E),2)</f>
        <v>0</v>
      </c>
      <c r="AO114" s="202">
        <f>ROUND(AQ114*AO$3,2)</f>
        <v>0</v>
      </c>
      <c r="AP114" s="202">
        <f>ROUND(AQ114*AP$3,2)</f>
        <v>0</v>
      </c>
      <c r="AQ114" s="208">
        <f>ROUND(+SUMIF(BdV_2022!$L:$L,$A114&amp;AQ$3,BdV_2022!$E:$E),2)</f>
        <v>0</v>
      </c>
      <c r="AS114" s="202">
        <f>ROUND(AU114*AS$3,2)</f>
        <v>0</v>
      </c>
      <c r="AT114" s="202">
        <f>ROUND(AU114*AT$3,2)</f>
        <v>0</v>
      </c>
      <c r="AU114" s="208">
        <f>ROUND(+SUMIF(BdV_2022!$L:$L,$A114&amp;AU$3,BdV_2022!$E:$E),2)</f>
        <v>0</v>
      </c>
      <c r="AW114" s="202">
        <f>ROUND(AY114*AW$3,2)</f>
        <v>0</v>
      </c>
      <c r="AX114" s="202">
        <f>ROUND(AY114*AX$3,2)</f>
        <v>0</v>
      </c>
      <c r="AY114" s="208">
        <f>ROUND(+SUMIF(BdV_2022!$L:$L,$A114&amp;AY$3,BdV_2022!$E:$E),2)</f>
        <v>0</v>
      </c>
      <c r="BA114" s="202">
        <f>ROUND(BC114*BA$3,2)</f>
        <v>0</v>
      </c>
      <c r="BB114" s="202">
        <f>ROUND(BC114*BB$3,2)</f>
        <v>0</v>
      </c>
      <c r="BC114" s="208">
        <f>ROUND(+SUMIF(BdV_2022!$L:$L,$A114&amp;BC$3,BdV_2022!$E:$E),2)</f>
        <v>0</v>
      </c>
      <c r="BE114" s="202">
        <f>ROUND(BG114*BE$3,2)</f>
        <v>0</v>
      </c>
      <c r="BF114" s="202">
        <f>ROUND(BG114*BF$3,2)</f>
        <v>0</v>
      </c>
      <c r="BG114" s="208">
        <f>ROUND(+SUMIF(BdV_2022!$L:$L,$A114&amp;BG$3,BdV_2022!$E:$E),2)</f>
        <v>0</v>
      </c>
      <c r="BI114" s="202">
        <f>ROUND(BK114*BI$3,2)</f>
        <v>0</v>
      </c>
      <c r="BJ114" s="202">
        <f>ROUND(BK114*BJ$3,2)</f>
        <v>0</v>
      </c>
      <c r="BK114" s="208">
        <f>ROUND(+SUMIF(BdV_2022!$L:$L,$A114&amp;BK$3,BdV_2022!$E:$E),2)</f>
        <v>0</v>
      </c>
    </row>
    <row r="115" spans="1:63" x14ac:dyDescent="0.2">
      <c r="A115" s="41" t="s">
        <v>199</v>
      </c>
      <c r="B115" s="42"/>
      <c r="C115" s="70" t="s">
        <v>330</v>
      </c>
      <c r="E115" s="91"/>
      <c r="F115" s="91"/>
      <c r="G115" s="90"/>
      <c r="I115" s="91"/>
      <c r="J115" s="91"/>
      <c r="K115" s="90"/>
      <c r="M115" s="91"/>
      <c r="N115" s="91"/>
      <c r="O115" s="90"/>
      <c r="Q115" s="91"/>
      <c r="R115" s="91"/>
      <c r="S115" s="90"/>
      <c r="U115" s="91"/>
      <c r="V115" s="91"/>
      <c r="W115" s="90"/>
      <c r="Y115" s="91"/>
      <c r="Z115" s="91"/>
      <c r="AA115" s="90"/>
      <c r="AC115" s="91"/>
      <c r="AD115" s="91"/>
      <c r="AE115" s="90"/>
      <c r="AG115" s="91"/>
      <c r="AH115" s="91"/>
      <c r="AI115" s="90"/>
      <c r="AK115" s="91"/>
      <c r="AL115" s="91"/>
      <c r="AM115" s="90"/>
      <c r="AO115" s="91"/>
      <c r="AP115" s="91"/>
      <c r="AQ115" s="90"/>
      <c r="AS115" s="91"/>
      <c r="AT115" s="91"/>
      <c r="AU115" s="90"/>
      <c r="AW115" s="91"/>
      <c r="AX115" s="91"/>
      <c r="AY115" s="90"/>
      <c r="BA115" s="91"/>
      <c r="BB115" s="91"/>
      <c r="BC115" s="90"/>
      <c r="BE115" s="91"/>
      <c r="BF115" s="91"/>
      <c r="BG115" s="90"/>
      <c r="BI115" s="91"/>
      <c r="BJ115" s="91"/>
      <c r="BK115" s="90"/>
    </row>
    <row r="116" spans="1:63" x14ac:dyDescent="0.2">
      <c r="A116" s="41" t="s">
        <v>188</v>
      </c>
      <c r="B116" s="42" t="s">
        <v>34</v>
      </c>
      <c r="C116" s="37" t="s">
        <v>80</v>
      </c>
      <c r="E116" s="87">
        <f>SUM(E117:E118)</f>
        <v>0</v>
      </c>
      <c r="F116" s="87">
        <f>SUM(F117:F118)</f>
        <v>0</v>
      </c>
      <c r="G116" s="129">
        <f>SUM(G117:G118)</f>
        <v>0</v>
      </c>
      <c r="I116" s="87">
        <f>SUM(I117:I118)</f>
        <v>0</v>
      </c>
      <c r="J116" s="87">
        <f>SUM(J117:J118)</f>
        <v>0</v>
      </c>
      <c r="K116" s="129">
        <f>SUM(K117:K118)</f>
        <v>0</v>
      </c>
      <c r="M116" s="87">
        <f>SUM(M117:M118)</f>
        <v>0</v>
      </c>
      <c r="N116" s="87">
        <f>SUM(N117:N118)</f>
        <v>0</v>
      </c>
      <c r="O116" s="129">
        <f>SUM(O117:O118)</f>
        <v>0</v>
      </c>
      <c r="Q116" s="87">
        <f>SUM(Q117:Q118)</f>
        <v>0</v>
      </c>
      <c r="R116" s="87">
        <f>SUM(R117:R118)</f>
        <v>0</v>
      </c>
      <c r="S116" s="129">
        <f>SUM(S117:S118)</f>
        <v>0</v>
      </c>
      <c r="U116" s="87">
        <f>SUM(U117:U118)</f>
        <v>0</v>
      </c>
      <c r="V116" s="87">
        <f>SUM(V117:V118)</f>
        <v>0</v>
      </c>
      <c r="W116" s="129">
        <f>SUM(W117:W118)</f>
        <v>0</v>
      </c>
      <c r="Y116" s="87">
        <f>SUM(Y117:Y118)</f>
        <v>0</v>
      </c>
      <c r="Z116" s="87">
        <f>SUM(Z117:Z118)</f>
        <v>0</v>
      </c>
      <c r="AA116" s="129">
        <f>SUM(AA117:AA118)</f>
        <v>0</v>
      </c>
      <c r="AC116" s="87">
        <f>SUM(AC117:AC118)</f>
        <v>0</v>
      </c>
      <c r="AD116" s="87">
        <f>SUM(AD117:AD118)</f>
        <v>0</v>
      </c>
      <c r="AE116" s="129">
        <f>SUM(AE117:AE118)</f>
        <v>0</v>
      </c>
      <c r="AG116" s="87">
        <f>SUM(AG117:AG118)</f>
        <v>0</v>
      </c>
      <c r="AH116" s="87">
        <f>SUM(AH117:AH118)</f>
        <v>0</v>
      </c>
      <c r="AI116" s="129">
        <f>SUM(AI117:AI118)</f>
        <v>0</v>
      </c>
      <c r="AK116" s="87">
        <f>SUM(AK117:AK118)</f>
        <v>0</v>
      </c>
      <c r="AL116" s="87">
        <f>SUM(AL117:AL118)</f>
        <v>0</v>
      </c>
      <c r="AM116" s="129">
        <f>SUM(AM117:AM118)</f>
        <v>0</v>
      </c>
      <c r="AO116" s="87">
        <f>SUM(AO117:AO118)</f>
        <v>0</v>
      </c>
      <c r="AP116" s="87">
        <f>SUM(AP117:AP118)</f>
        <v>0</v>
      </c>
      <c r="AQ116" s="129">
        <f>SUM(AQ117:AQ118)</f>
        <v>0</v>
      </c>
      <c r="AS116" s="87">
        <f>SUM(AS117:AS118)</f>
        <v>0</v>
      </c>
      <c r="AT116" s="87">
        <f>SUM(AT117:AT118)</f>
        <v>0</v>
      </c>
      <c r="AU116" s="129">
        <f>SUM(AU117:AU118)</f>
        <v>0</v>
      </c>
      <c r="AW116" s="87">
        <f>SUM(AW117:AW118)</f>
        <v>0</v>
      </c>
      <c r="AX116" s="87">
        <f>SUM(AX117:AX118)</f>
        <v>0</v>
      </c>
      <c r="AY116" s="129">
        <f>SUM(AY117:AY118)</f>
        <v>0</v>
      </c>
      <c r="BA116" s="87">
        <f>SUM(BA117:BA118)</f>
        <v>0</v>
      </c>
      <c r="BB116" s="87">
        <f>SUM(BB117:BB118)</f>
        <v>0</v>
      </c>
      <c r="BC116" s="129">
        <f>SUM(BC117:BC118)</f>
        <v>0</v>
      </c>
      <c r="BE116" s="87">
        <f>SUM(BE117:BE118)</f>
        <v>0</v>
      </c>
      <c r="BF116" s="87">
        <f>SUM(BF117:BF118)</f>
        <v>0</v>
      </c>
      <c r="BG116" s="129">
        <f>SUM(BG117:BG118)</f>
        <v>0</v>
      </c>
      <c r="BI116" s="87">
        <f>SUM(BI117:BI118)</f>
        <v>0</v>
      </c>
      <c r="BJ116" s="87">
        <f>SUM(BJ117:BJ118)</f>
        <v>0</v>
      </c>
      <c r="BK116" s="129">
        <f>SUM(BK117:BK118)</f>
        <v>0</v>
      </c>
    </row>
    <row r="117" spans="1:63" x14ac:dyDescent="0.2">
      <c r="A117" s="41" t="s">
        <v>200</v>
      </c>
      <c r="B117" s="42"/>
      <c r="C117" s="70" t="s">
        <v>329</v>
      </c>
      <c r="E117" s="202">
        <f>ROUND(G117*E$3,2)</f>
        <v>0</v>
      </c>
      <c r="F117" s="202">
        <f>ROUND(G117*F$3,2)</f>
        <v>0</v>
      </c>
      <c r="G117" s="208">
        <f>ROUND(+SUMIF(BdV_2022!$L:$L,$A117&amp;G$3,BdV_2022!$E:$E),2)</f>
        <v>0</v>
      </c>
      <c r="I117" s="202">
        <f>ROUND(K117*I$3,2)</f>
        <v>0</v>
      </c>
      <c r="J117" s="202">
        <f>ROUND(K117*J$3,2)</f>
        <v>0</v>
      </c>
      <c r="K117" s="208">
        <f>ROUND(+SUMIF(BdV_2022!$L:$L,$A117&amp;K$3,BdV_2022!$E:$E),2)</f>
        <v>0</v>
      </c>
      <c r="M117" s="202">
        <f>ROUND(O117*M$3,2)</f>
        <v>0</v>
      </c>
      <c r="N117" s="202">
        <f>ROUND(O117*N$3,2)</f>
        <v>0</v>
      </c>
      <c r="O117" s="208">
        <f>ROUND(+SUMIF(BdV_2022!$L:$L,$A117&amp;O$3,BdV_2022!$E:$E),2)</f>
        <v>0</v>
      </c>
      <c r="Q117" s="202">
        <f>ROUND(S117*Q$3,2)</f>
        <v>0</v>
      </c>
      <c r="R117" s="202">
        <f>ROUND(S117*R$3,2)</f>
        <v>0</v>
      </c>
      <c r="S117" s="208">
        <f>ROUND(+SUMIF(BdV_2022!$L:$L,$A117&amp;S$3,BdV_2022!$E:$E),2)</f>
        <v>0</v>
      </c>
      <c r="U117" s="202">
        <f>ROUND(W117*U$3,2)</f>
        <v>0</v>
      </c>
      <c r="V117" s="202">
        <f>ROUND(W117*V$3,2)</f>
        <v>0</v>
      </c>
      <c r="W117" s="208">
        <f>ROUND(+SUMIF(BdV_2022!$L:$L,$A117&amp;W$3,BdV_2022!$E:$E),2)</f>
        <v>0</v>
      </c>
      <c r="Y117" s="202">
        <f>ROUND(AA117*Y$3,2)</f>
        <v>0</v>
      </c>
      <c r="Z117" s="202">
        <f>ROUND(AA117*Z$3,2)</f>
        <v>0</v>
      </c>
      <c r="AA117" s="208">
        <f>ROUND(+SUMIF(BdV_2022!$L:$L,$A117&amp;AA$3,BdV_2022!$E:$E),2)</f>
        <v>0</v>
      </c>
      <c r="AC117" s="202">
        <f>ROUND(AE117*AC$3,2)</f>
        <v>0</v>
      </c>
      <c r="AD117" s="202">
        <f>ROUND(AE117*AD$3,2)</f>
        <v>0</v>
      </c>
      <c r="AE117" s="208">
        <f>ROUND(+SUMIF(BdV_2022!$L:$L,$A117&amp;AE$3,BdV_2022!$E:$E),2)</f>
        <v>0</v>
      </c>
      <c r="AG117" s="202">
        <f>ROUND(AI117*AG$3,2)</f>
        <v>0</v>
      </c>
      <c r="AH117" s="202">
        <f>ROUND(AI117*AH$3,2)</f>
        <v>0</v>
      </c>
      <c r="AI117" s="208">
        <f>ROUND(+SUMIF(BdV_2022!$L:$L,$A117&amp;AI$3,BdV_2022!$E:$E),2)</f>
        <v>0</v>
      </c>
      <c r="AK117" s="202">
        <f>ROUND(AM117*AK$3,2)</f>
        <v>0</v>
      </c>
      <c r="AL117" s="202">
        <f>ROUND(AM117*AL$3,2)</f>
        <v>0</v>
      </c>
      <c r="AM117" s="208">
        <f>ROUND(+SUMIF(BdV_2022!$L:$L,$A117&amp;AM$3,BdV_2022!$E:$E),2)</f>
        <v>0</v>
      </c>
      <c r="AO117" s="202">
        <f>ROUND(AQ117*AO$3,2)</f>
        <v>0</v>
      </c>
      <c r="AP117" s="202">
        <f>ROUND(AQ117*AP$3,2)</f>
        <v>0</v>
      </c>
      <c r="AQ117" s="208">
        <f>ROUND(+SUMIF(BdV_2022!$L:$L,$A117&amp;AQ$3,BdV_2022!$E:$E),2)</f>
        <v>0</v>
      </c>
      <c r="AS117" s="202">
        <f>ROUND(AU117*AS$3,2)</f>
        <v>0</v>
      </c>
      <c r="AT117" s="202">
        <f>ROUND(AU117*AT$3,2)</f>
        <v>0</v>
      </c>
      <c r="AU117" s="208">
        <f>ROUND(+SUMIF(BdV_2022!$L:$L,$A117&amp;AU$3,BdV_2022!$E:$E),2)</f>
        <v>0</v>
      </c>
      <c r="AW117" s="202">
        <f>ROUND(AY117*AW$3,2)</f>
        <v>0</v>
      </c>
      <c r="AX117" s="202">
        <f>ROUND(AY117*AX$3,2)</f>
        <v>0</v>
      </c>
      <c r="AY117" s="208">
        <f>ROUND(+SUMIF(BdV_2022!$L:$L,$A117&amp;AY$3,BdV_2022!$E:$E),2)</f>
        <v>0</v>
      </c>
      <c r="BA117" s="202">
        <f>ROUND(BC117*BA$3,2)</f>
        <v>0</v>
      </c>
      <c r="BB117" s="202">
        <f>ROUND(BC117*BB$3,2)</f>
        <v>0</v>
      </c>
      <c r="BC117" s="208">
        <f>ROUND(+SUMIF(BdV_2022!$L:$L,$A117&amp;BC$3,BdV_2022!$E:$E),2)</f>
        <v>0</v>
      </c>
      <c r="BE117" s="202">
        <f>ROUND(BG117*BE$3,2)</f>
        <v>0</v>
      </c>
      <c r="BF117" s="202">
        <f>ROUND(BG117*BF$3,2)</f>
        <v>0</v>
      </c>
      <c r="BG117" s="208">
        <f>ROUND(+SUMIF(BdV_2022!$L:$L,$A117&amp;BG$3,BdV_2022!$E:$E),2)</f>
        <v>0</v>
      </c>
      <c r="BI117" s="202">
        <f>ROUND(BK117*BI$3,2)</f>
        <v>0</v>
      </c>
      <c r="BJ117" s="202">
        <f>ROUND(BK117*BJ$3,2)</f>
        <v>0</v>
      </c>
      <c r="BK117" s="208">
        <f>ROUND(+SUMIF(BdV_2022!$L:$L,$A117&amp;BK$3,BdV_2022!$E:$E),2)</f>
        <v>0</v>
      </c>
    </row>
    <row r="118" spans="1:63" x14ac:dyDescent="0.2">
      <c r="A118" s="41" t="s">
        <v>201</v>
      </c>
      <c r="B118" s="42"/>
      <c r="C118" s="70" t="s">
        <v>330</v>
      </c>
      <c r="E118" s="91"/>
      <c r="F118" s="91"/>
      <c r="G118" s="90"/>
      <c r="I118" s="91"/>
      <c r="J118" s="91"/>
      <c r="K118" s="90"/>
      <c r="M118" s="91"/>
      <c r="N118" s="91"/>
      <c r="O118" s="90"/>
      <c r="Q118" s="91"/>
      <c r="R118" s="91"/>
      <c r="S118" s="90"/>
      <c r="U118" s="91"/>
      <c r="V118" s="91"/>
      <c r="W118" s="90"/>
      <c r="Y118" s="91"/>
      <c r="Z118" s="91"/>
      <c r="AA118" s="90"/>
      <c r="AC118" s="91"/>
      <c r="AD118" s="91"/>
      <c r="AE118" s="90"/>
      <c r="AG118" s="91"/>
      <c r="AH118" s="91"/>
      <c r="AI118" s="90"/>
      <c r="AK118" s="91"/>
      <c r="AL118" s="91"/>
      <c r="AM118" s="90"/>
      <c r="AO118" s="91"/>
      <c r="AP118" s="91"/>
      <c r="AQ118" s="90"/>
      <c r="AS118" s="91"/>
      <c r="AT118" s="91"/>
      <c r="AU118" s="90"/>
      <c r="AW118" s="91"/>
      <c r="AX118" s="91"/>
      <c r="AY118" s="90"/>
      <c r="BA118" s="91"/>
      <c r="BB118" s="91"/>
      <c r="BC118" s="90"/>
      <c r="BE118" s="91"/>
      <c r="BF118" s="91"/>
      <c r="BG118" s="90"/>
      <c r="BI118" s="91"/>
      <c r="BJ118" s="91"/>
      <c r="BK118" s="90"/>
    </row>
    <row r="119" spans="1:63" x14ac:dyDescent="0.2">
      <c r="A119" s="41" t="s">
        <v>189</v>
      </c>
      <c r="B119" s="42" t="s">
        <v>35</v>
      </c>
      <c r="C119" s="37" t="s">
        <v>81</v>
      </c>
      <c r="E119" s="87">
        <f>SUM(E120:E121)</f>
        <v>0</v>
      </c>
      <c r="F119" s="87">
        <f>SUM(F120:F121)</f>
        <v>0</v>
      </c>
      <c r="G119" s="129">
        <f>SUM(G120:G121)</f>
        <v>0</v>
      </c>
      <c r="I119" s="87">
        <f>SUM(I120:I121)</f>
        <v>0</v>
      </c>
      <c r="J119" s="87">
        <f>SUM(J120:J121)</f>
        <v>0</v>
      </c>
      <c r="K119" s="129">
        <f>SUM(K120:K121)</f>
        <v>0</v>
      </c>
      <c r="M119" s="87">
        <f>SUM(M120:M121)</f>
        <v>0</v>
      </c>
      <c r="N119" s="87">
        <f>SUM(N120:N121)</f>
        <v>0</v>
      </c>
      <c r="O119" s="129">
        <f>SUM(O120:O121)</f>
        <v>0</v>
      </c>
      <c r="Q119" s="87">
        <f>SUM(Q120:Q121)</f>
        <v>0</v>
      </c>
      <c r="R119" s="87">
        <f>SUM(R120:R121)</f>
        <v>0</v>
      </c>
      <c r="S119" s="129">
        <f>SUM(S120:S121)</f>
        <v>0</v>
      </c>
      <c r="U119" s="87">
        <f>SUM(U120:U121)</f>
        <v>0</v>
      </c>
      <c r="V119" s="87">
        <f>SUM(V120:V121)</f>
        <v>0</v>
      </c>
      <c r="W119" s="129">
        <f>SUM(W120:W121)</f>
        <v>0</v>
      </c>
      <c r="Y119" s="87">
        <f>SUM(Y120:Y121)</f>
        <v>0</v>
      </c>
      <c r="Z119" s="87">
        <f>SUM(Z120:Z121)</f>
        <v>0</v>
      </c>
      <c r="AA119" s="129">
        <f>SUM(AA120:AA121)</f>
        <v>0</v>
      </c>
      <c r="AC119" s="87">
        <f>SUM(AC120:AC121)</f>
        <v>0</v>
      </c>
      <c r="AD119" s="87">
        <f>SUM(AD120:AD121)</f>
        <v>0</v>
      </c>
      <c r="AE119" s="129">
        <f>SUM(AE120:AE121)</f>
        <v>0</v>
      </c>
      <c r="AG119" s="87">
        <f>SUM(AG120:AG121)</f>
        <v>0</v>
      </c>
      <c r="AH119" s="87">
        <f>SUM(AH120:AH121)</f>
        <v>0</v>
      </c>
      <c r="AI119" s="129">
        <f>SUM(AI120:AI121)</f>
        <v>0</v>
      </c>
      <c r="AK119" s="87">
        <f>SUM(AK120:AK121)</f>
        <v>0</v>
      </c>
      <c r="AL119" s="87">
        <f>SUM(AL120:AL121)</f>
        <v>0</v>
      </c>
      <c r="AM119" s="129">
        <f>SUM(AM120:AM121)</f>
        <v>0</v>
      </c>
      <c r="AO119" s="87">
        <f>SUM(AO120:AO121)</f>
        <v>0</v>
      </c>
      <c r="AP119" s="87">
        <f>SUM(AP120:AP121)</f>
        <v>0</v>
      </c>
      <c r="AQ119" s="129">
        <f>SUM(AQ120:AQ121)</f>
        <v>0</v>
      </c>
      <c r="AS119" s="87">
        <f>SUM(AS120:AS121)</f>
        <v>0</v>
      </c>
      <c r="AT119" s="87">
        <f>SUM(AT120:AT121)</f>
        <v>0</v>
      </c>
      <c r="AU119" s="129">
        <f>SUM(AU120:AU121)</f>
        <v>0</v>
      </c>
      <c r="AW119" s="87">
        <f>SUM(AW120:AW121)</f>
        <v>0</v>
      </c>
      <c r="AX119" s="87">
        <f>SUM(AX120:AX121)</f>
        <v>0</v>
      </c>
      <c r="AY119" s="129">
        <f>SUM(AY120:AY121)</f>
        <v>0</v>
      </c>
      <c r="BA119" s="87">
        <f>SUM(BA120:BA121)</f>
        <v>0</v>
      </c>
      <c r="BB119" s="87">
        <f>SUM(BB120:BB121)</f>
        <v>0</v>
      </c>
      <c r="BC119" s="129">
        <f>SUM(BC120:BC121)</f>
        <v>0</v>
      </c>
      <c r="BE119" s="87">
        <f>SUM(BE120:BE121)</f>
        <v>0</v>
      </c>
      <c r="BF119" s="87">
        <f>SUM(BF120:BF121)</f>
        <v>0</v>
      </c>
      <c r="BG119" s="129">
        <f>SUM(BG120:BG121)</f>
        <v>0</v>
      </c>
      <c r="BI119" s="87">
        <f>SUM(BI120:BI121)</f>
        <v>0</v>
      </c>
      <c r="BJ119" s="87">
        <f>SUM(BJ120:BJ121)</f>
        <v>0</v>
      </c>
      <c r="BK119" s="129">
        <f>SUM(BK120:BK121)</f>
        <v>0</v>
      </c>
    </row>
    <row r="120" spans="1:63" x14ac:dyDescent="0.2">
      <c r="A120" s="41" t="s">
        <v>202</v>
      </c>
      <c r="B120" s="42"/>
      <c r="C120" s="70" t="s">
        <v>329</v>
      </c>
      <c r="E120" s="202">
        <f>ROUND(G120*E$3,2)</f>
        <v>0</v>
      </c>
      <c r="F120" s="202">
        <f>ROUND(G120*F$3,2)</f>
        <v>0</v>
      </c>
      <c r="G120" s="208">
        <f>ROUND(+SUMIF(BdV_2022!$L:$L,$A120&amp;G$3,BdV_2022!$E:$E),2)</f>
        <v>0</v>
      </c>
      <c r="I120" s="202">
        <f>ROUND(K120*I$3,2)</f>
        <v>0</v>
      </c>
      <c r="J120" s="202">
        <f>ROUND(K120*J$3,2)</f>
        <v>0</v>
      </c>
      <c r="K120" s="208">
        <f>ROUND(+SUMIF(BdV_2022!$L:$L,$A120&amp;K$3,BdV_2022!$E:$E),2)</f>
        <v>0</v>
      </c>
      <c r="M120" s="202">
        <f>ROUND(O120*M$3,2)</f>
        <v>0</v>
      </c>
      <c r="N120" s="202">
        <f>ROUND(O120*N$3,2)</f>
        <v>0</v>
      </c>
      <c r="O120" s="208">
        <f>ROUND(+SUMIF(BdV_2022!$L:$L,$A120&amp;O$3,BdV_2022!$E:$E),2)</f>
        <v>0</v>
      </c>
      <c r="Q120" s="202">
        <f>ROUND(S120*Q$3,2)</f>
        <v>0</v>
      </c>
      <c r="R120" s="202">
        <f>ROUND(S120*R$3,2)</f>
        <v>0</v>
      </c>
      <c r="S120" s="208">
        <f>ROUND(+SUMIF(BdV_2022!$L:$L,$A120&amp;S$3,BdV_2022!$E:$E),2)</f>
        <v>0</v>
      </c>
      <c r="U120" s="202">
        <f>ROUND(W120*U$3,2)</f>
        <v>0</v>
      </c>
      <c r="V120" s="202">
        <f>ROUND(W120*V$3,2)</f>
        <v>0</v>
      </c>
      <c r="W120" s="208">
        <f>ROUND(+SUMIF(BdV_2022!$L:$L,$A120&amp;W$3,BdV_2022!$E:$E),2)</f>
        <v>0</v>
      </c>
      <c r="Y120" s="202">
        <f>ROUND(AA120*Y$3,2)</f>
        <v>0</v>
      </c>
      <c r="Z120" s="202">
        <f>ROUND(AA120*Z$3,2)</f>
        <v>0</v>
      </c>
      <c r="AA120" s="208">
        <f>ROUND(+SUMIF(BdV_2022!$L:$L,$A120&amp;AA$3,BdV_2022!$E:$E),2)</f>
        <v>0</v>
      </c>
      <c r="AC120" s="202">
        <f>ROUND(AE120*AC$3,2)</f>
        <v>0</v>
      </c>
      <c r="AD120" s="202">
        <f>ROUND(AE120*AD$3,2)</f>
        <v>0</v>
      </c>
      <c r="AE120" s="208">
        <f>ROUND(+SUMIF(BdV_2022!$L:$L,$A120&amp;AE$3,BdV_2022!$E:$E),2)</f>
        <v>0</v>
      </c>
      <c r="AG120" s="202">
        <f>ROUND(AI120*AG$3,2)</f>
        <v>0</v>
      </c>
      <c r="AH120" s="202">
        <f>ROUND(AI120*AH$3,2)</f>
        <v>0</v>
      </c>
      <c r="AI120" s="208">
        <f>ROUND(+SUMIF(BdV_2022!$L:$L,$A120&amp;AI$3,BdV_2022!$E:$E),2)</f>
        <v>0</v>
      </c>
      <c r="AK120" s="202">
        <f>ROUND(AM120*AK$3,2)</f>
        <v>0</v>
      </c>
      <c r="AL120" s="202">
        <f>ROUND(AM120*AL$3,2)</f>
        <v>0</v>
      </c>
      <c r="AM120" s="208">
        <f>ROUND(+SUMIF(BdV_2022!$L:$L,$A120&amp;AM$3,BdV_2022!$E:$E),2)</f>
        <v>0</v>
      </c>
      <c r="AO120" s="202">
        <f>ROUND(AQ120*AO$3,2)</f>
        <v>0</v>
      </c>
      <c r="AP120" s="202">
        <f>ROUND(AQ120*AP$3,2)</f>
        <v>0</v>
      </c>
      <c r="AQ120" s="208">
        <f>ROUND(+SUMIF(BdV_2022!$L:$L,$A120&amp;AQ$3,BdV_2022!$E:$E),2)</f>
        <v>0</v>
      </c>
      <c r="AS120" s="202">
        <f>ROUND(AU120*AS$3,2)</f>
        <v>0</v>
      </c>
      <c r="AT120" s="202">
        <f>ROUND(AU120*AT$3,2)</f>
        <v>0</v>
      </c>
      <c r="AU120" s="208">
        <f>ROUND(+SUMIF(BdV_2022!$L:$L,$A120&amp;AU$3,BdV_2022!$E:$E),2)</f>
        <v>0</v>
      </c>
      <c r="AW120" s="202">
        <f>ROUND(AY120*AW$3,2)</f>
        <v>0</v>
      </c>
      <c r="AX120" s="202">
        <f>ROUND(AY120*AX$3,2)</f>
        <v>0</v>
      </c>
      <c r="AY120" s="208">
        <f>ROUND(+SUMIF(BdV_2022!$L:$L,$A120&amp;AY$3,BdV_2022!$E:$E),2)</f>
        <v>0</v>
      </c>
      <c r="BA120" s="202">
        <f>ROUND(BC120*BA$3,2)</f>
        <v>0</v>
      </c>
      <c r="BB120" s="202">
        <f>ROUND(BC120*BB$3,2)</f>
        <v>0</v>
      </c>
      <c r="BC120" s="208">
        <f>ROUND(+SUMIF(BdV_2022!$L:$L,$A120&amp;BC$3,BdV_2022!$E:$E),2)</f>
        <v>0</v>
      </c>
      <c r="BE120" s="202">
        <f>ROUND(BG120*BE$3,2)</f>
        <v>0</v>
      </c>
      <c r="BF120" s="202">
        <f>ROUND(BG120*BF$3,2)</f>
        <v>0</v>
      </c>
      <c r="BG120" s="208">
        <f>ROUND(+SUMIF(BdV_2022!$L:$L,$A120&amp;BG$3,BdV_2022!$E:$E),2)</f>
        <v>0</v>
      </c>
      <c r="BI120" s="202">
        <f>ROUND(BK120*BI$3,2)</f>
        <v>0</v>
      </c>
      <c r="BJ120" s="202">
        <f>ROUND(BK120*BJ$3,2)</f>
        <v>0</v>
      </c>
      <c r="BK120" s="208">
        <f>ROUND(+SUMIF(BdV_2022!$L:$L,$A120&amp;BK$3,BdV_2022!$E:$E),2)</f>
        <v>0</v>
      </c>
    </row>
    <row r="121" spans="1:63" x14ac:dyDescent="0.2">
      <c r="A121" s="41" t="s">
        <v>203</v>
      </c>
      <c r="B121" s="42"/>
      <c r="C121" s="70" t="s">
        <v>330</v>
      </c>
      <c r="E121" s="91"/>
      <c r="F121" s="91"/>
      <c r="G121" s="90"/>
      <c r="I121" s="91"/>
      <c r="J121" s="91"/>
      <c r="K121" s="90"/>
      <c r="M121" s="91"/>
      <c r="N121" s="91"/>
      <c r="O121" s="90"/>
      <c r="Q121" s="91"/>
      <c r="R121" s="91"/>
      <c r="S121" s="90"/>
      <c r="U121" s="91"/>
      <c r="V121" s="91"/>
      <c r="W121" s="90"/>
      <c r="Y121" s="91"/>
      <c r="Z121" s="91"/>
      <c r="AA121" s="90"/>
      <c r="AC121" s="91"/>
      <c r="AD121" s="91"/>
      <c r="AE121" s="90"/>
      <c r="AG121" s="91"/>
      <c r="AH121" s="91"/>
      <c r="AI121" s="90"/>
      <c r="AK121" s="91"/>
      <c r="AL121" s="91"/>
      <c r="AM121" s="90"/>
      <c r="AO121" s="91"/>
      <c r="AP121" s="91"/>
      <c r="AQ121" s="90"/>
      <c r="AS121" s="91"/>
      <c r="AT121" s="91"/>
      <c r="AU121" s="90"/>
      <c r="AW121" s="91"/>
      <c r="AX121" s="91"/>
      <c r="AY121" s="90"/>
      <c r="BA121" s="91"/>
      <c r="BB121" s="91"/>
      <c r="BC121" s="90"/>
      <c r="BE121" s="91"/>
      <c r="BF121" s="91"/>
      <c r="BG121" s="90"/>
      <c r="BI121" s="91"/>
      <c r="BJ121" s="91"/>
      <c r="BK121" s="90"/>
    </row>
    <row r="122" spans="1:63" x14ac:dyDescent="0.2">
      <c r="A122" s="41" t="s">
        <v>266</v>
      </c>
      <c r="B122" s="42" t="s">
        <v>265</v>
      </c>
      <c r="C122" s="37" t="s">
        <v>264</v>
      </c>
      <c r="E122" s="87">
        <f>SUM(E123:E124)</f>
        <v>0</v>
      </c>
      <c r="F122" s="87">
        <f>SUM(F123:F124)</f>
        <v>0</v>
      </c>
      <c r="G122" s="129">
        <f>SUM(G123:G124)</f>
        <v>0</v>
      </c>
      <c r="I122" s="87">
        <f>SUM(I123:I124)</f>
        <v>0</v>
      </c>
      <c r="J122" s="87">
        <f>SUM(J123:J124)</f>
        <v>0</v>
      </c>
      <c r="K122" s="129">
        <f>SUM(K123:K124)</f>
        <v>0</v>
      </c>
      <c r="M122" s="87">
        <f>SUM(M123:M124)</f>
        <v>0</v>
      </c>
      <c r="N122" s="87">
        <f>SUM(N123:N124)</f>
        <v>0</v>
      </c>
      <c r="O122" s="129">
        <f>SUM(O123:O124)</f>
        <v>0</v>
      </c>
      <c r="Q122" s="87">
        <f>SUM(Q123:Q124)</f>
        <v>0</v>
      </c>
      <c r="R122" s="87">
        <f>SUM(R123:R124)</f>
        <v>0</v>
      </c>
      <c r="S122" s="129">
        <f>SUM(S123:S124)</f>
        <v>0</v>
      </c>
      <c r="U122" s="87">
        <f>SUM(U123:U124)</f>
        <v>0</v>
      </c>
      <c r="V122" s="87">
        <f>SUM(V123:V124)</f>
        <v>0</v>
      </c>
      <c r="W122" s="129">
        <f>SUM(W123:W124)</f>
        <v>0</v>
      </c>
      <c r="Y122" s="87">
        <f>SUM(Y123:Y124)</f>
        <v>0</v>
      </c>
      <c r="Z122" s="87">
        <f>SUM(Z123:Z124)</f>
        <v>0</v>
      </c>
      <c r="AA122" s="129">
        <f>SUM(AA123:AA124)</f>
        <v>0</v>
      </c>
      <c r="AC122" s="87">
        <f>SUM(AC123:AC124)</f>
        <v>0</v>
      </c>
      <c r="AD122" s="87">
        <f>SUM(AD123:AD124)</f>
        <v>0</v>
      </c>
      <c r="AE122" s="129">
        <f>SUM(AE123:AE124)</f>
        <v>0</v>
      </c>
      <c r="AG122" s="87">
        <f>SUM(AG123:AG124)</f>
        <v>0</v>
      </c>
      <c r="AH122" s="87">
        <f>SUM(AH123:AH124)</f>
        <v>0</v>
      </c>
      <c r="AI122" s="129">
        <f>SUM(AI123:AI124)</f>
        <v>0</v>
      </c>
      <c r="AK122" s="87">
        <f>SUM(AK123:AK124)</f>
        <v>0</v>
      </c>
      <c r="AL122" s="87">
        <f>SUM(AL123:AL124)</f>
        <v>0</v>
      </c>
      <c r="AM122" s="129">
        <f>SUM(AM123:AM124)</f>
        <v>0</v>
      </c>
      <c r="AO122" s="87">
        <f>SUM(AO123:AO124)</f>
        <v>0</v>
      </c>
      <c r="AP122" s="87">
        <f>SUM(AP123:AP124)</f>
        <v>0</v>
      </c>
      <c r="AQ122" s="129">
        <f>SUM(AQ123:AQ124)</f>
        <v>0</v>
      </c>
      <c r="AS122" s="87">
        <f>SUM(AS123:AS124)</f>
        <v>0</v>
      </c>
      <c r="AT122" s="87">
        <f>SUM(AT123:AT124)</f>
        <v>0</v>
      </c>
      <c r="AU122" s="129">
        <f>SUM(AU123:AU124)</f>
        <v>0</v>
      </c>
      <c r="AW122" s="87">
        <f>SUM(AW123:AW124)</f>
        <v>0</v>
      </c>
      <c r="AX122" s="87">
        <f>SUM(AX123:AX124)</f>
        <v>0</v>
      </c>
      <c r="AY122" s="129">
        <f>SUM(AY123:AY124)</f>
        <v>0</v>
      </c>
      <c r="BA122" s="87">
        <f>SUM(BA123:BA124)</f>
        <v>0</v>
      </c>
      <c r="BB122" s="87">
        <f>SUM(BB123:BB124)</f>
        <v>0</v>
      </c>
      <c r="BC122" s="129">
        <f>SUM(BC123:BC124)</f>
        <v>0</v>
      </c>
      <c r="BE122" s="87">
        <f>SUM(BE123:BE124)</f>
        <v>0</v>
      </c>
      <c r="BF122" s="87">
        <f>SUM(BF123:BF124)</f>
        <v>0</v>
      </c>
      <c r="BG122" s="129">
        <f>SUM(BG123:BG124)</f>
        <v>0</v>
      </c>
      <c r="BI122" s="87">
        <f>SUM(BI123:BI124)</f>
        <v>0</v>
      </c>
      <c r="BJ122" s="87">
        <f>SUM(BJ123:BJ124)</f>
        <v>0</v>
      </c>
      <c r="BK122" s="129">
        <f>SUM(BK123:BK124)</f>
        <v>0</v>
      </c>
    </row>
    <row r="123" spans="1:63" x14ac:dyDescent="0.2">
      <c r="A123" s="41" t="s">
        <v>267</v>
      </c>
      <c r="B123" s="42"/>
      <c r="C123" s="70" t="s">
        <v>329</v>
      </c>
      <c r="E123" s="202">
        <f>ROUND(G123*E$3,2)</f>
        <v>0</v>
      </c>
      <c r="F123" s="202">
        <f>ROUND(G123*F$3,2)</f>
        <v>0</v>
      </c>
      <c r="G123" s="208">
        <f>ROUND(+SUMIF(BdV_2022!$L:$L,$A123&amp;G$3,BdV_2022!$E:$E),2)</f>
        <v>0</v>
      </c>
      <c r="I123" s="202">
        <f>ROUND(K123*I$3,2)</f>
        <v>0</v>
      </c>
      <c r="J123" s="202">
        <f>ROUND(K123*J$3,2)</f>
        <v>0</v>
      </c>
      <c r="K123" s="208">
        <f>ROUND(+SUMIF(BdV_2022!$L:$L,$A123&amp;K$3,BdV_2022!$E:$E),2)</f>
        <v>0</v>
      </c>
      <c r="M123" s="202">
        <f>ROUND(O123*M$3,2)</f>
        <v>0</v>
      </c>
      <c r="N123" s="202">
        <f>ROUND(O123*N$3,2)</f>
        <v>0</v>
      </c>
      <c r="O123" s="208">
        <f>ROUND(+SUMIF(BdV_2022!$L:$L,$A123&amp;O$3,BdV_2022!$E:$E),2)</f>
        <v>0</v>
      </c>
      <c r="Q123" s="202">
        <f>ROUND(S123*Q$3,2)</f>
        <v>0</v>
      </c>
      <c r="R123" s="202">
        <f>ROUND(S123*R$3,2)</f>
        <v>0</v>
      </c>
      <c r="S123" s="208">
        <f>ROUND(+SUMIF(BdV_2022!$L:$L,$A123&amp;S$3,BdV_2022!$E:$E),2)</f>
        <v>0</v>
      </c>
      <c r="U123" s="202">
        <f>ROUND(W123*U$3,2)</f>
        <v>0</v>
      </c>
      <c r="V123" s="202">
        <f>ROUND(W123*V$3,2)</f>
        <v>0</v>
      </c>
      <c r="W123" s="208">
        <f>ROUND(+SUMIF(BdV_2022!$L:$L,$A123&amp;W$3,BdV_2022!$E:$E),2)</f>
        <v>0</v>
      </c>
      <c r="Y123" s="202">
        <f>ROUND(AA123*Y$3,2)</f>
        <v>0</v>
      </c>
      <c r="Z123" s="202">
        <f>ROUND(AA123*Z$3,2)</f>
        <v>0</v>
      </c>
      <c r="AA123" s="208">
        <f>ROUND(+SUMIF(BdV_2022!$L:$L,$A123&amp;AA$3,BdV_2022!$E:$E),2)</f>
        <v>0</v>
      </c>
      <c r="AC123" s="202">
        <f>ROUND(AE123*AC$3,2)</f>
        <v>0</v>
      </c>
      <c r="AD123" s="202">
        <f>ROUND(AE123*AD$3,2)</f>
        <v>0</v>
      </c>
      <c r="AE123" s="208">
        <f>ROUND(+SUMIF(BdV_2022!$L:$L,$A123&amp;AE$3,BdV_2022!$E:$E),2)</f>
        <v>0</v>
      </c>
      <c r="AG123" s="202">
        <f>ROUND(AI123*AG$3,2)</f>
        <v>0</v>
      </c>
      <c r="AH123" s="202">
        <f>ROUND(AI123*AH$3,2)</f>
        <v>0</v>
      </c>
      <c r="AI123" s="208">
        <f>ROUND(+SUMIF(BdV_2022!$L:$L,$A123&amp;AI$3,BdV_2022!$E:$E),2)</f>
        <v>0</v>
      </c>
      <c r="AK123" s="202">
        <f>ROUND(AM123*AK$3,2)</f>
        <v>0</v>
      </c>
      <c r="AL123" s="202">
        <f>ROUND(AM123*AL$3,2)</f>
        <v>0</v>
      </c>
      <c r="AM123" s="208">
        <f>ROUND(+SUMIF(BdV_2022!$L:$L,$A123&amp;AM$3,BdV_2022!$E:$E),2)</f>
        <v>0</v>
      </c>
      <c r="AO123" s="202">
        <f>ROUND(AQ123*AO$3,2)</f>
        <v>0</v>
      </c>
      <c r="AP123" s="202">
        <f>ROUND(AQ123*AP$3,2)</f>
        <v>0</v>
      </c>
      <c r="AQ123" s="208">
        <f>ROUND(+SUMIF(BdV_2022!$L:$L,$A123&amp;AQ$3,BdV_2022!$E:$E),2)</f>
        <v>0</v>
      </c>
      <c r="AS123" s="202">
        <f>ROUND(AU123*AS$3,2)</f>
        <v>0</v>
      </c>
      <c r="AT123" s="202">
        <f>ROUND(AU123*AT$3,2)</f>
        <v>0</v>
      </c>
      <c r="AU123" s="208">
        <f>ROUND(+SUMIF(BdV_2022!$L:$L,$A123&amp;AU$3,BdV_2022!$E:$E),2)</f>
        <v>0</v>
      </c>
      <c r="AW123" s="202">
        <f>ROUND(AY123*AW$3,2)</f>
        <v>0</v>
      </c>
      <c r="AX123" s="202">
        <f>ROUND(AY123*AX$3,2)</f>
        <v>0</v>
      </c>
      <c r="AY123" s="208">
        <f>ROUND(+SUMIF(BdV_2022!$L:$L,$A123&amp;AY$3,BdV_2022!$E:$E),2)</f>
        <v>0</v>
      </c>
      <c r="BA123" s="202">
        <f>ROUND(BC123*BA$3,2)</f>
        <v>0</v>
      </c>
      <c r="BB123" s="202">
        <f>ROUND(BC123*BB$3,2)</f>
        <v>0</v>
      </c>
      <c r="BC123" s="208">
        <f>ROUND(+SUMIF(BdV_2022!$L:$L,$A123&amp;BC$3,BdV_2022!$E:$E),2)</f>
        <v>0</v>
      </c>
      <c r="BE123" s="202">
        <f>ROUND(BG123*BE$3,2)</f>
        <v>0</v>
      </c>
      <c r="BF123" s="202">
        <f>ROUND(BG123*BF$3,2)</f>
        <v>0</v>
      </c>
      <c r="BG123" s="208">
        <f>ROUND(+SUMIF(BdV_2022!$L:$L,$A123&amp;BG$3,BdV_2022!$E:$E),2)</f>
        <v>0</v>
      </c>
      <c r="BI123" s="202">
        <f>ROUND(BK123*BI$3,2)</f>
        <v>0</v>
      </c>
      <c r="BJ123" s="202">
        <f>ROUND(BK123*BJ$3,2)</f>
        <v>0</v>
      </c>
      <c r="BK123" s="208">
        <f>ROUND(+SUMIF(BdV_2022!$L:$L,$A123&amp;BK$3,BdV_2022!$E:$E),2)</f>
        <v>0</v>
      </c>
    </row>
    <row r="124" spans="1:63" x14ac:dyDescent="0.2">
      <c r="A124" s="41" t="s">
        <v>268</v>
      </c>
      <c r="B124" s="42"/>
      <c r="C124" s="70" t="s">
        <v>330</v>
      </c>
      <c r="E124" s="91"/>
      <c r="F124" s="91"/>
      <c r="G124" s="90"/>
      <c r="I124" s="91"/>
      <c r="J124" s="91"/>
      <c r="K124" s="90"/>
      <c r="M124" s="91"/>
      <c r="N124" s="91"/>
      <c r="O124" s="90"/>
      <c r="Q124" s="91"/>
      <c r="R124" s="91"/>
      <c r="S124" s="90"/>
      <c r="U124" s="91"/>
      <c r="V124" s="91"/>
      <c r="W124" s="90"/>
      <c r="Y124" s="91"/>
      <c r="Z124" s="91"/>
      <c r="AA124" s="90"/>
      <c r="AC124" s="91"/>
      <c r="AD124" s="91"/>
      <c r="AE124" s="90"/>
      <c r="AG124" s="91"/>
      <c r="AH124" s="91"/>
      <c r="AI124" s="90"/>
      <c r="AK124" s="91"/>
      <c r="AL124" s="91"/>
      <c r="AM124" s="90"/>
      <c r="AO124" s="91"/>
      <c r="AP124" s="91"/>
      <c r="AQ124" s="90"/>
      <c r="AS124" s="91"/>
      <c r="AT124" s="91"/>
      <c r="AU124" s="90"/>
      <c r="AW124" s="91"/>
      <c r="AX124" s="91"/>
      <c r="AY124" s="90"/>
      <c r="BA124" s="91"/>
      <c r="BB124" s="91"/>
      <c r="BC124" s="90"/>
      <c r="BE124" s="91"/>
      <c r="BF124" s="91"/>
      <c r="BG124" s="90"/>
      <c r="BI124" s="91"/>
      <c r="BJ124" s="91"/>
      <c r="BK124" s="90"/>
    </row>
    <row r="125" spans="1:63" x14ac:dyDescent="0.2">
      <c r="A125" s="41" t="s">
        <v>190</v>
      </c>
      <c r="B125" s="42" t="s">
        <v>36</v>
      </c>
      <c r="C125" s="37" t="s">
        <v>82</v>
      </c>
      <c r="E125" s="91"/>
      <c r="F125" s="91"/>
      <c r="G125" s="90"/>
      <c r="I125" s="91"/>
      <c r="J125" s="91"/>
      <c r="K125" s="90"/>
      <c r="M125" s="91"/>
      <c r="N125" s="91"/>
      <c r="O125" s="90"/>
      <c r="Q125" s="91"/>
      <c r="R125" s="91"/>
      <c r="S125" s="90"/>
      <c r="U125" s="91"/>
      <c r="V125" s="91"/>
      <c r="W125" s="90"/>
      <c r="Y125" s="91"/>
      <c r="Z125" s="91"/>
      <c r="AA125" s="90"/>
      <c r="AC125" s="91"/>
      <c r="AD125" s="91"/>
      <c r="AE125" s="90"/>
      <c r="AG125" s="91"/>
      <c r="AH125" s="91"/>
      <c r="AI125" s="90"/>
      <c r="AK125" s="91"/>
      <c r="AL125" s="91"/>
      <c r="AM125" s="90"/>
      <c r="AO125" s="91"/>
      <c r="AP125" s="91"/>
      <c r="AQ125" s="90"/>
      <c r="AS125" s="91"/>
      <c r="AT125" s="91"/>
      <c r="AU125" s="90"/>
      <c r="AW125" s="91"/>
      <c r="AX125" s="91"/>
      <c r="AY125" s="90"/>
      <c r="BA125" s="91"/>
      <c r="BB125" s="91"/>
      <c r="BC125" s="90"/>
      <c r="BE125" s="91"/>
      <c r="BF125" s="91"/>
      <c r="BG125" s="90"/>
      <c r="BI125" s="91"/>
      <c r="BJ125" s="91"/>
      <c r="BK125" s="90"/>
    </row>
    <row r="126" spans="1:63" x14ac:dyDescent="0.2">
      <c r="A126" s="41" t="s">
        <v>191</v>
      </c>
      <c r="B126" s="42" t="s">
        <v>37</v>
      </c>
      <c r="C126" s="37" t="s">
        <v>83</v>
      </c>
      <c r="E126" s="202">
        <f>ROUND(G126*E$3,2)</f>
        <v>196121.48</v>
      </c>
      <c r="F126" s="202">
        <f>ROUND(G126*F$3,2)</f>
        <v>20647.88</v>
      </c>
      <c r="G126" s="208">
        <f>ROUND(+SUMIF(BdV_2022!$L:$L,$A126&amp;G$3,BdV_2022!$E:$E),2)</f>
        <v>216769.36</v>
      </c>
      <c r="I126" s="202">
        <f>ROUND(K126*I$3,2)</f>
        <v>0</v>
      </c>
      <c r="J126" s="202">
        <f>ROUND(K126*J$3,2)</f>
        <v>0</v>
      </c>
      <c r="K126" s="208">
        <f>ROUND(+SUMIF(BdV_2022!$L:$L,$A126&amp;K$3,BdV_2022!$E:$E),2)</f>
        <v>0</v>
      </c>
      <c r="M126" s="202">
        <f>ROUND(O126*M$3,2)</f>
        <v>0</v>
      </c>
      <c r="N126" s="202">
        <f>ROUND(O126*N$3,2)</f>
        <v>0</v>
      </c>
      <c r="O126" s="208">
        <f>ROUND(+SUMIF(BdV_2022!$L:$L,$A126&amp;O$3,BdV_2022!$E:$E),2)</f>
        <v>0</v>
      </c>
      <c r="Q126" s="202">
        <f>ROUND(S126*Q$3,2)</f>
        <v>0</v>
      </c>
      <c r="R126" s="202">
        <f>ROUND(S126*R$3,2)</f>
        <v>12355.28</v>
      </c>
      <c r="S126" s="208">
        <f>ROUND(+SUMIF(BdV_2022!$L:$L,$A126&amp;S$3,BdV_2022!$E:$E),2)</f>
        <v>12355.28</v>
      </c>
      <c r="U126" s="202">
        <f>ROUND(W126*U$3,2)</f>
        <v>0</v>
      </c>
      <c r="V126" s="202">
        <f>ROUND(W126*V$3,2)</f>
        <v>0</v>
      </c>
      <c r="W126" s="208">
        <f>ROUND(+SUMIF(BdV_2022!$L:$L,$A126&amp;W$3,BdV_2022!$E:$E),2)</f>
        <v>0</v>
      </c>
      <c r="Y126" s="202">
        <f>ROUND(AA126*Y$3,2)</f>
        <v>0</v>
      </c>
      <c r="Z126" s="202">
        <f>ROUND(AA126*Z$3,2)</f>
        <v>0</v>
      </c>
      <c r="AA126" s="208">
        <f>ROUND(+SUMIF(BdV_2022!$L:$L,$A126&amp;AA$3,BdV_2022!$E:$E),2)</f>
        <v>0</v>
      </c>
      <c r="AC126" s="202">
        <f>ROUND(AE126*AC$3,2)</f>
        <v>0</v>
      </c>
      <c r="AD126" s="202">
        <f>ROUND(AE126*AD$3,2)</f>
        <v>0</v>
      </c>
      <c r="AE126" s="208">
        <f>ROUND(+SUMIF(BdV_2022!$L:$L,$A126&amp;AE$3,BdV_2022!$E:$E),2)</f>
        <v>0</v>
      </c>
      <c r="AG126" s="202">
        <f>ROUND(AI126*AG$3,2)</f>
        <v>0</v>
      </c>
      <c r="AH126" s="202">
        <f>ROUND(AI126*AH$3,2)</f>
        <v>0</v>
      </c>
      <c r="AI126" s="208">
        <f>ROUND(+SUMIF(BdV_2022!$L:$L,$A126&amp;AI$3,BdV_2022!$E:$E),2)</f>
        <v>0</v>
      </c>
      <c r="AK126" s="202">
        <f>ROUND(AM126*AK$3,2)</f>
        <v>0</v>
      </c>
      <c r="AL126" s="202">
        <f>ROUND(AM126*AL$3,2)</f>
        <v>0</v>
      </c>
      <c r="AM126" s="208">
        <f>ROUND(+SUMIF(BdV_2022!$L:$L,$A126&amp;AM$3,BdV_2022!$E:$E),2)</f>
        <v>0</v>
      </c>
      <c r="AO126" s="202">
        <f>ROUND(AQ126*AO$3,2)</f>
        <v>0</v>
      </c>
      <c r="AP126" s="202">
        <f>ROUND(AQ126*AP$3,2)</f>
        <v>0</v>
      </c>
      <c r="AQ126" s="208">
        <f>ROUND(+SUMIF(BdV_2022!$L:$L,$A126&amp;AQ$3,BdV_2022!$E:$E),2)</f>
        <v>0</v>
      </c>
      <c r="AS126" s="202">
        <f>ROUND(AU126*AS$3,2)</f>
        <v>0</v>
      </c>
      <c r="AT126" s="202">
        <f>ROUND(AU126*AT$3,2)</f>
        <v>0</v>
      </c>
      <c r="AU126" s="208">
        <f>ROUND(+SUMIF(BdV_2022!$L:$L,$A126&amp;AU$3,BdV_2022!$E:$E),2)</f>
        <v>0</v>
      </c>
      <c r="AW126" s="202">
        <f>ROUND(AY126*AW$3,2)</f>
        <v>0</v>
      </c>
      <c r="AX126" s="202">
        <f>ROUND(AY126*AX$3,2)</f>
        <v>0</v>
      </c>
      <c r="AY126" s="208">
        <f>ROUND(+SUMIF(BdV_2022!$L:$L,$A126&amp;AY$3,BdV_2022!$E:$E),2)</f>
        <v>0</v>
      </c>
      <c r="BA126" s="202">
        <f>ROUND(BC126*BA$3,2)</f>
        <v>0</v>
      </c>
      <c r="BB126" s="202">
        <f>ROUND(BC126*BB$3,2)</f>
        <v>0</v>
      </c>
      <c r="BC126" s="208">
        <f>ROUND(+SUMIF(BdV_2022!$L:$L,$A126&amp;BC$3,BdV_2022!$E:$E),2)</f>
        <v>0</v>
      </c>
      <c r="BE126" s="202">
        <f>ROUND(BG126*BE$3,2)</f>
        <v>0</v>
      </c>
      <c r="BF126" s="202">
        <f>ROUND(BG126*BF$3,2)</f>
        <v>0</v>
      </c>
      <c r="BG126" s="208">
        <f>ROUND(+SUMIF(BdV_2022!$L:$L,$A126&amp;BG$3,BdV_2022!$E:$E),2)</f>
        <v>0</v>
      </c>
      <c r="BI126" s="202">
        <f>ROUND(BK126*BI$3,2)</f>
        <v>0</v>
      </c>
      <c r="BJ126" s="202">
        <f>ROUND(BK126*BJ$3,2)</f>
        <v>0</v>
      </c>
      <c r="BK126" s="208">
        <f>ROUND(+SUMIF(BdV_2022!$L:$L,$A126&amp;BK$3,BdV_2022!$E:$E),2)</f>
        <v>0</v>
      </c>
    </row>
    <row r="127" spans="1:63" x14ac:dyDescent="0.2">
      <c r="A127" s="41" t="s">
        <v>192</v>
      </c>
      <c r="B127" s="42" t="s">
        <v>38</v>
      </c>
      <c r="C127" s="37" t="s">
        <v>84</v>
      </c>
      <c r="E127" s="87">
        <f>+SUM(E128:E130)</f>
        <v>822524.31</v>
      </c>
      <c r="F127" s="87">
        <f>+SUM(F128:F130)</f>
        <v>86596.25</v>
      </c>
      <c r="G127" s="129">
        <f>+SUM(G128:G130)</f>
        <v>909120.56</v>
      </c>
      <c r="I127" s="87">
        <f>+SUM(I128:I130)</f>
        <v>0</v>
      </c>
      <c r="J127" s="87">
        <f>+SUM(J128:J130)</f>
        <v>0</v>
      </c>
      <c r="K127" s="129">
        <f>+SUM(K128:K130)</f>
        <v>0</v>
      </c>
      <c r="M127" s="87">
        <f>+SUM(M128:M130)</f>
        <v>0</v>
      </c>
      <c r="N127" s="87">
        <f>+SUM(N128:N130)</f>
        <v>1884.24</v>
      </c>
      <c r="O127" s="129">
        <f>+SUM(O128:O130)</f>
        <v>1884.24</v>
      </c>
      <c r="Q127" s="87">
        <f>+SUM(Q128:Q130)</f>
        <v>0</v>
      </c>
      <c r="R127" s="87">
        <f>+SUM(R128:R130)</f>
        <v>82235.37</v>
      </c>
      <c r="S127" s="129">
        <f>+SUM(S128:S130)</f>
        <v>82235.37</v>
      </c>
      <c r="U127" s="87">
        <f>+SUM(U128:U130)</f>
        <v>0</v>
      </c>
      <c r="V127" s="87">
        <f>+SUM(V128:V130)</f>
        <v>0</v>
      </c>
      <c r="W127" s="129">
        <f>+SUM(W128:W130)</f>
        <v>0</v>
      </c>
      <c r="Y127" s="87">
        <f>+SUM(Y128:Y130)</f>
        <v>0</v>
      </c>
      <c r="Z127" s="87">
        <f>+SUM(Z128:Z130)</f>
        <v>0</v>
      </c>
      <c r="AA127" s="129">
        <f>+SUM(AA128:AA130)</f>
        <v>0</v>
      </c>
      <c r="AC127" s="87">
        <f>+SUM(AC128:AC130)</f>
        <v>0</v>
      </c>
      <c r="AD127" s="87">
        <f>+SUM(AD128:AD130)</f>
        <v>0</v>
      </c>
      <c r="AE127" s="129">
        <f>+SUM(AE128:AE130)</f>
        <v>0</v>
      </c>
      <c r="AG127" s="87">
        <f>+SUM(AG128:AG130)</f>
        <v>0</v>
      </c>
      <c r="AH127" s="87">
        <f>+SUM(AH128:AH130)</f>
        <v>0</v>
      </c>
      <c r="AI127" s="129">
        <f>+SUM(AI128:AI130)</f>
        <v>0</v>
      </c>
      <c r="AK127" s="87">
        <f>+SUM(AK128:AK130)</f>
        <v>0</v>
      </c>
      <c r="AL127" s="87">
        <f>+SUM(AL128:AL130)</f>
        <v>0</v>
      </c>
      <c r="AM127" s="129">
        <f>+SUM(AM128:AM130)</f>
        <v>0</v>
      </c>
      <c r="AO127" s="87">
        <f>+SUM(AO128:AO130)</f>
        <v>0</v>
      </c>
      <c r="AP127" s="87">
        <f>+SUM(AP128:AP130)</f>
        <v>0</v>
      </c>
      <c r="AQ127" s="129">
        <f>+SUM(AQ128:AQ130)</f>
        <v>0</v>
      </c>
      <c r="AS127" s="87">
        <f>+SUM(AS128:AS130)</f>
        <v>0</v>
      </c>
      <c r="AT127" s="87">
        <f>+SUM(AT128:AT130)</f>
        <v>0</v>
      </c>
      <c r="AU127" s="129">
        <f>+SUM(AU128:AU130)</f>
        <v>0</v>
      </c>
      <c r="AW127" s="87">
        <f>+SUM(AW128:AW130)</f>
        <v>0</v>
      </c>
      <c r="AX127" s="87">
        <f>+SUM(AX128:AX130)</f>
        <v>0</v>
      </c>
      <c r="AY127" s="129">
        <f>+SUM(AY128:AY130)</f>
        <v>0</v>
      </c>
      <c r="BA127" s="87">
        <f>+SUM(BA128:BA130)</f>
        <v>0</v>
      </c>
      <c r="BB127" s="87">
        <f>+SUM(BB128:BB130)</f>
        <v>0</v>
      </c>
      <c r="BC127" s="129">
        <f>+SUM(BC128:BC130)</f>
        <v>0</v>
      </c>
      <c r="BE127" s="87">
        <f>+SUM(BE128:BE130)</f>
        <v>0</v>
      </c>
      <c r="BF127" s="87">
        <f>+SUM(BF128:BF130)</f>
        <v>0</v>
      </c>
      <c r="BG127" s="129">
        <f>+SUM(BG128:BG130)</f>
        <v>0</v>
      </c>
      <c r="BI127" s="87">
        <f>+SUM(BI128:BI130)</f>
        <v>0</v>
      </c>
      <c r="BJ127" s="87">
        <f>+SUM(BJ128:BJ130)</f>
        <v>0</v>
      </c>
      <c r="BK127" s="129">
        <f>+SUM(BK128:BK130)</f>
        <v>0</v>
      </c>
    </row>
    <row r="128" spans="1:63" x14ac:dyDescent="0.2">
      <c r="A128" s="41" t="s">
        <v>331</v>
      </c>
      <c r="B128" s="42"/>
      <c r="C128" s="70" t="s">
        <v>292</v>
      </c>
      <c r="E128" s="203">
        <f>ROUND(G128*E$3,2)</f>
        <v>0</v>
      </c>
      <c r="F128" s="203">
        <f>ROUND(G128*F$3,2)</f>
        <v>0</v>
      </c>
      <c r="G128" s="208">
        <f>ROUND(+SUMIF(BdV_2022!$L:$L,$A128&amp;G$3,BdV_2022!$E:$E),2)</f>
        <v>0</v>
      </c>
      <c r="I128" s="203">
        <f>ROUND(K128*I$3,2)</f>
        <v>0</v>
      </c>
      <c r="J128" s="203">
        <f>ROUND(K128*J$3,2)</f>
        <v>0</v>
      </c>
      <c r="K128" s="208">
        <f>ROUND(+SUMIF(BdV_2022!$L:$L,$A128&amp;K$3,BdV_2022!$E:$E),2)</f>
        <v>0</v>
      </c>
      <c r="M128" s="203">
        <f>ROUND(O128*M$3,2)</f>
        <v>0</v>
      </c>
      <c r="N128" s="203">
        <f>ROUND(O128*N$3,2)</f>
        <v>0</v>
      </c>
      <c r="O128" s="208">
        <f>ROUND(+SUMIF(BdV_2022!$L:$L,$A128&amp;O$3,BdV_2022!$E:$E),2)</f>
        <v>0</v>
      </c>
      <c r="Q128" s="203">
        <f>ROUND(S128*Q$3,2)</f>
        <v>0</v>
      </c>
      <c r="R128" s="203">
        <f>ROUND(S128*R$3,2)</f>
        <v>0</v>
      </c>
      <c r="S128" s="208">
        <f>ROUND(+SUMIF(BdV_2022!$L:$L,$A128&amp;S$3,BdV_2022!$E:$E),2)</f>
        <v>0</v>
      </c>
      <c r="U128" s="203">
        <f>ROUND(W128*U$3,2)</f>
        <v>0</v>
      </c>
      <c r="V128" s="203">
        <f>ROUND(W128*V$3,2)</f>
        <v>0</v>
      </c>
      <c r="W128" s="208">
        <f>ROUND(+SUMIF(BdV_2022!$L:$L,$A128&amp;W$3,BdV_2022!$E:$E),2)</f>
        <v>0</v>
      </c>
      <c r="Y128" s="203">
        <f>ROUND(AA128*Y$3,2)</f>
        <v>0</v>
      </c>
      <c r="Z128" s="203">
        <f>ROUND(AA128*Z$3,2)</f>
        <v>0</v>
      </c>
      <c r="AA128" s="208">
        <f>ROUND(+SUMIF(BdV_2022!$L:$L,$A128&amp;AA$3,BdV_2022!$E:$E),2)</f>
        <v>0</v>
      </c>
      <c r="AC128" s="203">
        <f>ROUND(AE128*AC$3,2)</f>
        <v>0</v>
      </c>
      <c r="AD128" s="203">
        <f>ROUND(AE128*AD$3,2)</f>
        <v>0</v>
      </c>
      <c r="AE128" s="208">
        <f>ROUND(+SUMIF(BdV_2022!$L:$L,$A128&amp;AE$3,BdV_2022!$E:$E),2)</f>
        <v>0</v>
      </c>
      <c r="AG128" s="203">
        <f>ROUND(AI128*AG$3,2)</f>
        <v>0</v>
      </c>
      <c r="AH128" s="203">
        <f>ROUND(AI128*AH$3,2)</f>
        <v>0</v>
      </c>
      <c r="AI128" s="208">
        <f>ROUND(+SUMIF(BdV_2022!$L:$L,$A128&amp;AI$3,BdV_2022!$E:$E),2)</f>
        <v>0</v>
      </c>
      <c r="AK128" s="203">
        <f>ROUND(AM128*AK$3,2)</f>
        <v>0</v>
      </c>
      <c r="AL128" s="203">
        <f>ROUND(AM128*AL$3,2)</f>
        <v>0</v>
      </c>
      <c r="AM128" s="208">
        <f>ROUND(+SUMIF(BdV_2022!$L:$L,$A128&amp;AM$3,BdV_2022!$E:$E),2)</f>
        <v>0</v>
      </c>
      <c r="AO128" s="203">
        <f>ROUND(AQ128*AO$3,2)</f>
        <v>0</v>
      </c>
      <c r="AP128" s="203">
        <f>ROUND(AQ128*AP$3,2)</f>
        <v>0</v>
      </c>
      <c r="AQ128" s="208">
        <f>ROUND(+SUMIF(BdV_2022!$L:$L,$A128&amp;AQ$3,BdV_2022!$E:$E),2)</f>
        <v>0</v>
      </c>
      <c r="AS128" s="203">
        <f>ROUND(AU128*AS$3,2)</f>
        <v>0</v>
      </c>
      <c r="AT128" s="203">
        <f>ROUND(AU128*AT$3,2)</f>
        <v>0</v>
      </c>
      <c r="AU128" s="208">
        <f>ROUND(+SUMIF(BdV_2022!$L:$L,$A128&amp;AU$3,BdV_2022!$E:$E),2)</f>
        <v>0</v>
      </c>
      <c r="AW128" s="203">
        <f>ROUND(AY128*AW$3,2)</f>
        <v>0</v>
      </c>
      <c r="AX128" s="203">
        <f>ROUND(AY128*AX$3,2)</f>
        <v>0</v>
      </c>
      <c r="AY128" s="208">
        <f>ROUND(+SUMIF(BdV_2022!$L:$L,$A128&amp;AY$3,BdV_2022!$E:$E),2)</f>
        <v>0</v>
      </c>
      <c r="BA128" s="203">
        <f>ROUND(BC128*BA$3,2)</f>
        <v>0</v>
      </c>
      <c r="BB128" s="203">
        <f>ROUND(BC128*BB$3,2)</f>
        <v>0</v>
      </c>
      <c r="BC128" s="208">
        <f>ROUND(+SUMIF(BdV_2022!$L:$L,$A128&amp;BC$3,BdV_2022!$E:$E),2)</f>
        <v>0</v>
      </c>
      <c r="BE128" s="203">
        <f>ROUND(BG128*BE$3,2)</f>
        <v>0</v>
      </c>
      <c r="BF128" s="203">
        <f>ROUND(BG128*BF$3,2)</f>
        <v>0</v>
      </c>
      <c r="BG128" s="208">
        <f>ROUND(+SUMIF(BdV_2022!$L:$L,$A128&amp;BG$3,BdV_2022!$E:$E),2)</f>
        <v>0</v>
      </c>
      <c r="BI128" s="203">
        <f>ROUND(BK128*BI$3,2)</f>
        <v>0</v>
      </c>
      <c r="BJ128" s="203">
        <f>ROUND(BK128*BJ$3,2)</f>
        <v>0</v>
      </c>
      <c r="BK128" s="208">
        <f>ROUND(+SUMIF(BdV_2022!$L:$L,$A128&amp;BK$3,BdV_2022!$E:$E),2)</f>
        <v>0</v>
      </c>
    </row>
    <row r="129" spans="1:63" x14ac:dyDescent="0.2">
      <c r="A129" s="41" t="s">
        <v>225</v>
      </c>
      <c r="B129" s="42"/>
      <c r="C129" s="70" t="s">
        <v>329</v>
      </c>
      <c r="E129" s="203">
        <f>ROUND(G129*E$3,2)</f>
        <v>822524.31</v>
      </c>
      <c r="F129" s="203">
        <f>ROUND(G129*F$3,2)</f>
        <v>86596.25</v>
      </c>
      <c r="G129" s="208">
        <f>ROUND(+SUMIF(BdV_2022!$L:$L,$A129&amp;G$3,BdV_2022!$E:$E),2)</f>
        <v>909120.56</v>
      </c>
      <c r="I129" s="203">
        <f>ROUND(K129*I$3,2)</f>
        <v>0</v>
      </c>
      <c r="J129" s="203">
        <f>ROUND(K129*J$3,2)</f>
        <v>0</v>
      </c>
      <c r="K129" s="208">
        <f>ROUND(+SUMIF(BdV_2022!$L:$L,$A129&amp;K$3,BdV_2022!$E:$E),2)</f>
        <v>0</v>
      </c>
      <c r="M129" s="203">
        <f>ROUND(O129*M$3,2)</f>
        <v>0</v>
      </c>
      <c r="N129" s="203">
        <f>ROUND(O129*N$3,2)</f>
        <v>1884.24</v>
      </c>
      <c r="O129" s="208">
        <f>ROUND(+SUMIF(BdV_2022!$L:$L,$A129&amp;O$3,BdV_2022!$E:$E),2)</f>
        <v>1884.24</v>
      </c>
      <c r="Q129" s="203">
        <f>ROUND(S129*Q$3,2)</f>
        <v>0</v>
      </c>
      <c r="R129" s="203">
        <f>ROUND(S129*R$3,2)</f>
        <v>82235.37</v>
      </c>
      <c r="S129" s="208">
        <f>ROUND(+SUMIF(BdV_2022!$L:$L,$A129&amp;S$3,BdV_2022!$E:$E),2)</f>
        <v>82235.37</v>
      </c>
      <c r="U129" s="203">
        <f>ROUND(W129*U$3,2)</f>
        <v>0</v>
      </c>
      <c r="V129" s="203">
        <f>ROUND(W129*V$3,2)</f>
        <v>0</v>
      </c>
      <c r="W129" s="208">
        <f>ROUND(+SUMIF(BdV_2022!$L:$L,$A129&amp;W$3,BdV_2022!$E:$E),2)</f>
        <v>0</v>
      </c>
      <c r="Y129" s="203">
        <f>ROUND(AA129*Y$3,2)</f>
        <v>0</v>
      </c>
      <c r="Z129" s="203">
        <f>ROUND(AA129*Z$3,2)</f>
        <v>0</v>
      </c>
      <c r="AA129" s="208">
        <f>ROUND(+SUMIF(BdV_2022!$L:$L,$A129&amp;AA$3,BdV_2022!$E:$E),2)</f>
        <v>0</v>
      </c>
      <c r="AC129" s="203">
        <f>ROUND(AE129*AC$3,2)</f>
        <v>0</v>
      </c>
      <c r="AD129" s="203">
        <f>ROUND(AE129*AD$3,2)</f>
        <v>0</v>
      </c>
      <c r="AE129" s="208">
        <f>ROUND(+SUMIF(BdV_2022!$L:$L,$A129&amp;AE$3,BdV_2022!$E:$E),2)</f>
        <v>0</v>
      </c>
      <c r="AG129" s="203">
        <f>ROUND(AI129*AG$3,2)</f>
        <v>0</v>
      </c>
      <c r="AH129" s="203">
        <f>ROUND(AI129*AH$3,2)</f>
        <v>0</v>
      </c>
      <c r="AI129" s="208">
        <f>ROUND(+SUMIF(BdV_2022!$L:$L,$A129&amp;AI$3,BdV_2022!$E:$E),2)</f>
        <v>0</v>
      </c>
      <c r="AK129" s="203">
        <f>ROUND(AM129*AK$3,2)</f>
        <v>0</v>
      </c>
      <c r="AL129" s="203">
        <f>ROUND(AM129*AL$3,2)</f>
        <v>0</v>
      </c>
      <c r="AM129" s="208">
        <f>ROUND(+SUMIF(BdV_2022!$L:$L,$A129&amp;AM$3,BdV_2022!$E:$E),2)</f>
        <v>0</v>
      </c>
      <c r="AO129" s="203">
        <f>ROUND(AQ129*AO$3,2)</f>
        <v>0</v>
      </c>
      <c r="AP129" s="203">
        <f>ROUND(AQ129*AP$3,2)</f>
        <v>0</v>
      </c>
      <c r="AQ129" s="208">
        <f>ROUND(+SUMIF(BdV_2022!$L:$L,$A129&amp;AQ$3,BdV_2022!$E:$E),2)</f>
        <v>0</v>
      </c>
      <c r="AS129" s="203">
        <f>ROUND(AU129*AS$3,2)</f>
        <v>0</v>
      </c>
      <c r="AT129" s="203">
        <f>ROUND(AU129*AT$3,2)</f>
        <v>0</v>
      </c>
      <c r="AU129" s="208">
        <f>ROUND(+SUMIF(BdV_2022!$L:$L,$A129&amp;AU$3,BdV_2022!$E:$E),2)</f>
        <v>0</v>
      </c>
      <c r="AW129" s="203">
        <f>ROUND(AY129*AW$3,2)</f>
        <v>0</v>
      </c>
      <c r="AX129" s="203">
        <f>ROUND(AY129*AX$3,2)</f>
        <v>0</v>
      </c>
      <c r="AY129" s="208">
        <f>ROUND(+SUMIF(BdV_2022!$L:$L,$A129&amp;AY$3,BdV_2022!$E:$E),2)</f>
        <v>0</v>
      </c>
      <c r="BA129" s="203">
        <f>ROUND(BC129*BA$3,2)</f>
        <v>0</v>
      </c>
      <c r="BB129" s="203">
        <f>ROUND(BC129*BB$3,2)</f>
        <v>0</v>
      </c>
      <c r="BC129" s="208">
        <f>ROUND(+SUMIF(BdV_2022!$L:$L,$A129&amp;BC$3,BdV_2022!$E:$E),2)</f>
        <v>0</v>
      </c>
      <c r="BE129" s="203">
        <f>ROUND(BG129*BE$3,2)</f>
        <v>0</v>
      </c>
      <c r="BF129" s="203">
        <f>ROUND(BG129*BF$3,2)</f>
        <v>0</v>
      </c>
      <c r="BG129" s="208">
        <f>ROUND(+SUMIF(BdV_2022!$L:$L,$A129&amp;BG$3,BdV_2022!$E:$E),2)</f>
        <v>0</v>
      </c>
      <c r="BI129" s="203">
        <f>ROUND(BK129*BI$3,2)</f>
        <v>0</v>
      </c>
      <c r="BJ129" s="203">
        <f>ROUND(BK129*BJ$3,2)</f>
        <v>0</v>
      </c>
      <c r="BK129" s="208">
        <f>ROUND(+SUMIF(BdV_2022!$L:$L,$A129&amp;BK$3,BdV_2022!$E:$E),2)</f>
        <v>0</v>
      </c>
    </row>
    <row r="130" spans="1:63" x14ac:dyDescent="0.2">
      <c r="A130" s="41" t="s">
        <v>226</v>
      </c>
      <c r="B130" s="42"/>
      <c r="C130" s="70" t="s">
        <v>330</v>
      </c>
      <c r="E130" s="91"/>
      <c r="F130" s="91"/>
      <c r="G130" s="90"/>
      <c r="I130" s="91"/>
      <c r="J130" s="91"/>
      <c r="K130" s="90"/>
      <c r="M130" s="91"/>
      <c r="N130" s="91"/>
      <c r="O130" s="90"/>
      <c r="Q130" s="91"/>
      <c r="R130" s="91"/>
      <c r="S130" s="90"/>
      <c r="U130" s="91"/>
      <c r="V130" s="91"/>
      <c r="W130" s="90"/>
      <c r="Y130" s="91"/>
      <c r="Z130" s="91"/>
      <c r="AA130" s="90"/>
      <c r="AC130" s="91"/>
      <c r="AD130" s="91"/>
      <c r="AE130" s="90"/>
      <c r="AG130" s="91"/>
      <c r="AH130" s="91"/>
      <c r="AI130" s="90"/>
      <c r="AK130" s="91"/>
      <c r="AL130" s="91"/>
      <c r="AM130" s="90"/>
      <c r="AO130" s="91"/>
      <c r="AP130" s="91"/>
      <c r="AQ130" s="90"/>
      <c r="AS130" s="91"/>
      <c r="AT130" s="91"/>
      <c r="AU130" s="90"/>
      <c r="AW130" s="91"/>
      <c r="AX130" s="91"/>
      <c r="AY130" s="90"/>
      <c r="BA130" s="91"/>
      <c r="BB130" s="91"/>
      <c r="BC130" s="90"/>
      <c r="BE130" s="91"/>
      <c r="BF130" s="91"/>
      <c r="BG130" s="90"/>
      <c r="BI130" s="91"/>
      <c r="BJ130" s="91"/>
      <c r="BK130" s="90"/>
    </row>
    <row r="131" spans="1:63" x14ac:dyDescent="0.2">
      <c r="A131" s="41"/>
      <c r="B131" s="53" t="s">
        <v>39</v>
      </c>
      <c r="C131" s="62" t="s">
        <v>259</v>
      </c>
      <c r="E131" s="108">
        <f>+E132</f>
        <v>0</v>
      </c>
      <c r="F131" s="108">
        <f>+F132</f>
        <v>0</v>
      </c>
      <c r="G131" s="129">
        <f>+G132</f>
        <v>0</v>
      </c>
      <c r="I131" s="108">
        <f>+I132</f>
        <v>0</v>
      </c>
      <c r="J131" s="108">
        <f>+J132</f>
        <v>0</v>
      </c>
      <c r="K131" s="129">
        <f>+K132</f>
        <v>0</v>
      </c>
      <c r="M131" s="108">
        <f>+M132</f>
        <v>0</v>
      </c>
      <c r="N131" s="108">
        <f>+N132</f>
        <v>0</v>
      </c>
      <c r="O131" s="129">
        <f>+O132</f>
        <v>0</v>
      </c>
      <c r="Q131" s="108">
        <f>+Q132</f>
        <v>0</v>
      </c>
      <c r="R131" s="108">
        <f>+R132</f>
        <v>0</v>
      </c>
      <c r="S131" s="129">
        <f>+S132</f>
        <v>0</v>
      </c>
      <c r="U131" s="108">
        <f>+U132</f>
        <v>0</v>
      </c>
      <c r="V131" s="108">
        <f>+V132</f>
        <v>0</v>
      </c>
      <c r="W131" s="129">
        <f>+W132</f>
        <v>0</v>
      </c>
      <c r="Y131" s="108">
        <f>+Y132</f>
        <v>0</v>
      </c>
      <c r="Z131" s="108">
        <f>+Z132</f>
        <v>0</v>
      </c>
      <c r="AA131" s="129">
        <f>+AA132</f>
        <v>0</v>
      </c>
      <c r="AC131" s="108">
        <f>+AC132</f>
        <v>0</v>
      </c>
      <c r="AD131" s="108">
        <f>+AD132</f>
        <v>0</v>
      </c>
      <c r="AE131" s="129">
        <f>+AE132</f>
        <v>0</v>
      </c>
      <c r="AG131" s="108">
        <f>+AG132</f>
        <v>0</v>
      </c>
      <c r="AH131" s="108">
        <f>+AH132</f>
        <v>0</v>
      </c>
      <c r="AI131" s="129">
        <f>+AI132</f>
        <v>0</v>
      </c>
      <c r="AK131" s="108">
        <f>+AK132</f>
        <v>0</v>
      </c>
      <c r="AL131" s="108">
        <f>+AL132</f>
        <v>0</v>
      </c>
      <c r="AM131" s="129">
        <f>+AM132</f>
        <v>0</v>
      </c>
      <c r="AO131" s="108">
        <f>+AO132</f>
        <v>0</v>
      </c>
      <c r="AP131" s="108">
        <f>+AP132</f>
        <v>0</v>
      </c>
      <c r="AQ131" s="129">
        <f>+AQ132</f>
        <v>0</v>
      </c>
      <c r="AS131" s="108">
        <f>+AS132</f>
        <v>0</v>
      </c>
      <c r="AT131" s="108">
        <f>+AT132</f>
        <v>0</v>
      </c>
      <c r="AU131" s="129">
        <f>+AU132</f>
        <v>0</v>
      </c>
      <c r="AW131" s="108">
        <f>+AW132</f>
        <v>0</v>
      </c>
      <c r="AX131" s="108">
        <f>+AX132</f>
        <v>0</v>
      </c>
      <c r="AY131" s="129">
        <f>+AY132</f>
        <v>0</v>
      </c>
      <c r="BA131" s="108">
        <f>+BA132</f>
        <v>0</v>
      </c>
      <c r="BB131" s="108">
        <f>+BB132</f>
        <v>0</v>
      </c>
      <c r="BC131" s="129">
        <f>+BC132</f>
        <v>0</v>
      </c>
      <c r="BE131" s="108">
        <f>+BE132</f>
        <v>0</v>
      </c>
      <c r="BF131" s="108">
        <f>+BF132</f>
        <v>0</v>
      </c>
      <c r="BG131" s="129">
        <f>+BG132</f>
        <v>0</v>
      </c>
      <c r="BI131" s="108">
        <f>+BI132</f>
        <v>0</v>
      </c>
      <c r="BJ131" s="108">
        <f>+BJ132</f>
        <v>0</v>
      </c>
      <c r="BK131" s="129">
        <f>+BK132</f>
        <v>0</v>
      </c>
    </row>
    <row r="132" spans="1:63" x14ac:dyDescent="0.2">
      <c r="A132" s="41"/>
      <c r="B132" s="42"/>
      <c r="C132" s="62" t="s">
        <v>332</v>
      </c>
      <c r="E132" s="87">
        <f>+SUM(E133:E134)</f>
        <v>0</v>
      </c>
      <c r="F132" s="87">
        <f>+SUM(F133:F134)</f>
        <v>0</v>
      </c>
      <c r="G132" s="129">
        <f>+SUM(G133:G134)</f>
        <v>0</v>
      </c>
      <c r="I132" s="87">
        <f>+SUM(I133:I134)</f>
        <v>0</v>
      </c>
      <c r="J132" s="87">
        <f>+SUM(J133:J134)</f>
        <v>0</v>
      </c>
      <c r="K132" s="129">
        <f>+SUM(K133:K134)</f>
        <v>0</v>
      </c>
      <c r="M132" s="87">
        <f>+SUM(M133:M134)</f>
        <v>0</v>
      </c>
      <c r="N132" s="87">
        <f>+SUM(N133:N134)</f>
        <v>0</v>
      </c>
      <c r="O132" s="129">
        <f>+SUM(O133:O134)</f>
        <v>0</v>
      </c>
      <c r="Q132" s="87">
        <f>+SUM(Q133:Q134)</f>
        <v>0</v>
      </c>
      <c r="R132" s="87">
        <f>+SUM(R133:R134)</f>
        <v>0</v>
      </c>
      <c r="S132" s="129">
        <f>+SUM(S133:S134)</f>
        <v>0</v>
      </c>
      <c r="U132" s="87">
        <f>+SUM(U133:U134)</f>
        <v>0</v>
      </c>
      <c r="V132" s="87">
        <f>+SUM(V133:V134)</f>
        <v>0</v>
      </c>
      <c r="W132" s="129">
        <f>+SUM(W133:W134)</f>
        <v>0</v>
      </c>
      <c r="Y132" s="87">
        <f>+SUM(Y133:Y134)</f>
        <v>0</v>
      </c>
      <c r="Z132" s="87">
        <f>+SUM(Z133:Z134)</f>
        <v>0</v>
      </c>
      <c r="AA132" s="129">
        <f>+SUM(AA133:AA134)</f>
        <v>0</v>
      </c>
      <c r="AC132" s="87">
        <f>+SUM(AC133:AC134)</f>
        <v>0</v>
      </c>
      <c r="AD132" s="87">
        <f>+SUM(AD133:AD134)</f>
        <v>0</v>
      </c>
      <c r="AE132" s="129">
        <f>+SUM(AE133:AE134)</f>
        <v>0</v>
      </c>
      <c r="AG132" s="87">
        <f>+SUM(AG133:AG134)</f>
        <v>0</v>
      </c>
      <c r="AH132" s="87">
        <f>+SUM(AH133:AH134)</f>
        <v>0</v>
      </c>
      <c r="AI132" s="129">
        <f>+SUM(AI133:AI134)</f>
        <v>0</v>
      </c>
      <c r="AK132" s="87">
        <f>+SUM(AK133:AK134)</f>
        <v>0</v>
      </c>
      <c r="AL132" s="87">
        <f>+SUM(AL133:AL134)</f>
        <v>0</v>
      </c>
      <c r="AM132" s="129">
        <f>+SUM(AM133:AM134)</f>
        <v>0</v>
      </c>
      <c r="AO132" s="87">
        <f>+SUM(AO133:AO134)</f>
        <v>0</v>
      </c>
      <c r="AP132" s="87">
        <f>+SUM(AP133:AP134)</f>
        <v>0</v>
      </c>
      <c r="AQ132" s="129">
        <f>+SUM(AQ133:AQ134)</f>
        <v>0</v>
      </c>
      <c r="AS132" s="87">
        <f>+SUM(AS133:AS134)</f>
        <v>0</v>
      </c>
      <c r="AT132" s="87">
        <f>+SUM(AT133:AT134)</f>
        <v>0</v>
      </c>
      <c r="AU132" s="129">
        <f>+SUM(AU133:AU134)</f>
        <v>0</v>
      </c>
      <c r="AW132" s="87">
        <f>+SUM(AW133:AW134)</f>
        <v>0</v>
      </c>
      <c r="AX132" s="87">
        <f>+SUM(AX133:AX134)</f>
        <v>0</v>
      </c>
      <c r="AY132" s="129">
        <f>+SUM(AY133:AY134)</f>
        <v>0</v>
      </c>
      <c r="BA132" s="87">
        <f>+SUM(BA133:BA134)</f>
        <v>0</v>
      </c>
      <c r="BB132" s="87">
        <f>+SUM(BB133:BB134)</f>
        <v>0</v>
      </c>
      <c r="BC132" s="129">
        <f>+SUM(BC133:BC134)</f>
        <v>0</v>
      </c>
      <c r="BE132" s="87">
        <f>+SUM(BE133:BE134)</f>
        <v>0</v>
      </c>
      <c r="BF132" s="87">
        <f>+SUM(BF133:BF134)</f>
        <v>0</v>
      </c>
      <c r="BG132" s="129">
        <f>+SUM(BG133:BG134)</f>
        <v>0</v>
      </c>
      <c r="BI132" s="87">
        <f>+SUM(BI133:BI134)</f>
        <v>0</v>
      </c>
      <c r="BJ132" s="87">
        <f>+SUM(BJ133:BJ134)</f>
        <v>0</v>
      </c>
      <c r="BK132" s="129">
        <f>+SUM(BK133:BK134)</f>
        <v>0</v>
      </c>
    </row>
    <row r="133" spans="1:63" x14ac:dyDescent="0.2">
      <c r="A133" s="41" t="s">
        <v>193</v>
      </c>
      <c r="B133" s="42"/>
      <c r="C133" s="70" t="s">
        <v>329</v>
      </c>
      <c r="E133" s="203">
        <f>ROUND(G133*E$3,2)</f>
        <v>0</v>
      </c>
      <c r="F133" s="203">
        <f>ROUND(G133*F$3,2)</f>
        <v>0</v>
      </c>
      <c r="G133" s="208">
        <f>ROUND(+SUMIF(BdV_2022!$L:$L,$A133&amp;G$3,BdV_2022!$E:$E),2)</f>
        <v>0</v>
      </c>
      <c r="I133" s="203">
        <f>ROUND(K133*I$3,2)</f>
        <v>0</v>
      </c>
      <c r="J133" s="203">
        <f>ROUND(K133*J$3,2)</f>
        <v>0</v>
      </c>
      <c r="K133" s="208">
        <f>ROUND(+SUMIF(BdV_2022!$L:$L,$A133&amp;K$3,BdV_2022!$E:$E),2)</f>
        <v>0</v>
      </c>
      <c r="M133" s="203">
        <f>ROUND(O133*M$3,2)</f>
        <v>0</v>
      </c>
      <c r="N133" s="203">
        <f>ROUND(O133*N$3,2)</f>
        <v>0</v>
      </c>
      <c r="O133" s="208">
        <f>ROUND(+SUMIF(BdV_2022!$L:$L,$A133&amp;O$3,BdV_2022!$E:$E),2)</f>
        <v>0</v>
      </c>
      <c r="Q133" s="203">
        <f>ROUND(S133*Q$3,2)</f>
        <v>0</v>
      </c>
      <c r="R133" s="203">
        <f>ROUND(S133*R$3,2)</f>
        <v>0</v>
      </c>
      <c r="S133" s="208">
        <f>ROUND(+SUMIF(BdV_2022!$L:$L,$A133&amp;S$3,BdV_2022!$E:$E),2)</f>
        <v>0</v>
      </c>
      <c r="U133" s="203">
        <f>ROUND(W133*U$3,2)</f>
        <v>0</v>
      </c>
      <c r="V133" s="203">
        <f>ROUND(W133*V$3,2)</f>
        <v>0</v>
      </c>
      <c r="W133" s="208">
        <f>ROUND(+SUMIF(BdV_2022!$L:$L,$A133&amp;W$3,BdV_2022!$E:$E),2)</f>
        <v>0</v>
      </c>
      <c r="Y133" s="203">
        <f>ROUND(AA133*Y$3,2)</f>
        <v>0</v>
      </c>
      <c r="Z133" s="203">
        <f>ROUND(AA133*Z$3,2)</f>
        <v>0</v>
      </c>
      <c r="AA133" s="208">
        <f>ROUND(+SUMIF(BdV_2022!$L:$L,$A133&amp;AA$3,BdV_2022!$E:$E),2)</f>
        <v>0</v>
      </c>
      <c r="AC133" s="203">
        <f>ROUND(AE133*AC$3,2)</f>
        <v>0</v>
      </c>
      <c r="AD133" s="203">
        <f>ROUND(AE133*AD$3,2)</f>
        <v>0</v>
      </c>
      <c r="AE133" s="208">
        <f>ROUND(+SUMIF(BdV_2022!$L:$L,$A133&amp;AE$3,BdV_2022!$E:$E),2)</f>
        <v>0</v>
      </c>
      <c r="AG133" s="203">
        <f>ROUND(AI133*AG$3,2)</f>
        <v>0</v>
      </c>
      <c r="AH133" s="203">
        <f>ROUND(AI133*AH$3,2)</f>
        <v>0</v>
      </c>
      <c r="AI133" s="208">
        <f>ROUND(+SUMIF(BdV_2022!$L:$L,$A133&amp;AI$3,BdV_2022!$E:$E),2)</f>
        <v>0</v>
      </c>
      <c r="AK133" s="203">
        <f>ROUND(AM133*AK$3,2)</f>
        <v>0</v>
      </c>
      <c r="AL133" s="203">
        <f>ROUND(AM133*AL$3,2)</f>
        <v>0</v>
      </c>
      <c r="AM133" s="208">
        <f>ROUND(+SUMIF(BdV_2022!$L:$L,$A133&amp;AM$3,BdV_2022!$E:$E),2)</f>
        <v>0</v>
      </c>
      <c r="AO133" s="203">
        <f>ROUND(AQ133*AO$3,2)</f>
        <v>0</v>
      </c>
      <c r="AP133" s="203">
        <f>ROUND(AQ133*AP$3,2)</f>
        <v>0</v>
      </c>
      <c r="AQ133" s="208">
        <f>ROUND(+SUMIF(BdV_2022!$L:$L,$A133&amp;AQ$3,BdV_2022!$E:$E),2)</f>
        <v>0</v>
      </c>
      <c r="AS133" s="203">
        <f>ROUND(AU133*AS$3,2)</f>
        <v>0</v>
      </c>
      <c r="AT133" s="203">
        <f>ROUND(AU133*AT$3,2)</f>
        <v>0</v>
      </c>
      <c r="AU133" s="208">
        <f>ROUND(+SUMIF(BdV_2022!$L:$L,$A133&amp;AU$3,BdV_2022!$E:$E),2)</f>
        <v>0</v>
      </c>
      <c r="AW133" s="203">
        <f>ROUND(AY133*AW$3,2)</f>
        <v>0</v>
      </c>
      <c r="AX133" s="203">
        <f>ROUND(AY133*AX$3,2)</f>
        <v>0</v>
      </c>
      <c r="AY133" s="208">
        <f>ROUND(+SUMIF(BdV_2022!$L:$L,$A133&amp;AY$3,BdV_2022!$E:$E),2)</f>
        <v>0</v>
      </c>
      <c r="BA133" s="203">
        <f>ROUND(BC133*BA$3,2)</f>
        <v>0</v>
      </c>
      <c r="BB133" s="203">
        <f>ROUND(BC133*BB$3,2)</f>
        <v>0</v>
      </c>
      <c r="BC133" s="208">
        <f>ROUND(+SUMIF(BdV_2022!$L:$L,$A133&amp;BC$3,BdV_2022!$E:$E),2)</f>
        <v>0</v>
      </c>
      <c r="BE133" s="203">
        <f>ROUND(BG133*BE$3,2)</f>
        <v>0</v>
      </c>
      <c r="BF133" s="203">
        <f>ROUND(BG133*BF$3,2)</f>
        <v>0</v>
      </c>
      <c r="BG133" s="208">
        <f>ROUND(+SUMIF(BdV_2022!$L:$L,$A133&amp;BG$3,BdV_2022!$E:$E),2)</f>
        <v>0</v>
      </c>
      <c r="BI133" s="203">
        <f>ROUND(BK133*BI$3,2)</f>
        <v>0</v>
      </c>
      <c r="BJ133" s="203">
        <f>ROUND(BK133*BJ$3,2)</f>
        <v>0</v>
      </c>
      <c r="BK133" s="208">
        <f>ROUND(+SUMIF(BdV_2022!$L:$L,$A133&amp;BK$3,BdV_2022!$E:$E),2)</f>
        <v>0</v>
      </c>
    </row>
    <row r="134" spans="1:63" x14ac:dyDescent="0.2">
      <c r="A134" s="41" t="s">
        <v>194</v>
      </c>
      <c r="B134" s="42"/>
      <c r="C134" s="70" t="s">
        <v>330</v>
      </c>
      <c r="E134" s="91"/>
      <c r="F134" s="91"/>
      <c r="G134" s="90"/>
      <c r="I134" s="91"/>
      <c r="J134" s="91"/>
      <c r="K134" s="90"/>
      <c r="M134" s="91"/>
      <c r="N134" s="91"/>
      <c r="O134" s="90"/>
      <c r="Q134" s="91"/>
      <c r="R134" s="91"/>
      <c r="S134" s="90"/>
      <c r="U134" s="91"/>
      <c r="V134" s="91"/>
      <c r="W134" s="90"/>
      <c r="Y134" s="91"/>
      <c r="Z134" s="91"/>
      <c r="AA134" s="90"/>
      <c r="AC134" s="91"/>
      <c r="AD134" s="91"/>
      <c r="AE134" s="90"/>
      <c r="AG134" s="91"/>
      <c r="AH134" s="91"/>
      <c r="AI134" s="90"/>
      <c r="AK134" s="91"/>
      <c r="AL134" s="91"/>
      <c r="AM134" s="90"/>
      <c r="AO134" s="91"/>
      <c r="AP134" s="91"/>
      <c r="AQ134" s="90"/>
      <c r="AS134" s="91"/>
      <c r="AT134" s="91"/>
      <c r="AU134" s="90"/>
      <c r="AW134" s="91"/>
      <c r="AX134" s="91"/>
      <c r="AY134" s="90"/>
      <c r="BA134" s="91"/>
      <c r="BB134" s="91"/>
      <c r="BC134" s="90"/>
      <c r="BE134" s="91"/>
      <c r="BF134" s="91"/>
      <c r="BG134" s="90"/>
      <c r="BI134" s="91"/>
      <c r="BJ134" s="91"/>
      <c r="BK134" s="90"/>
    </row>
    <row r="135" spans="1:63" s="5" customFormat="1" ht="11.25" thickBot="1" x14ac:dyDescent="0.25">
      <c r="A135" s="63"/>
      <c r="B135" s="71"/>
      <c r="C135" s="64" t="s">
        <v>25</v>
      </c>
      <c r="D135" s="6"/>
      <c r="E135" s="117">
        <f>+E79+E90+E103+E104+E131</f>
        <v>3243701.35</v>
      </c>
      <c r="F135" s="117">
        <f>+F79+F90+F103+F104+F131</f>
        <v>341500.37</v>
      </c>
      <c r="G135" s="130">
        <f>+G79+G90+G103+G104+G131</f>
        <v>3585201.7199999997</v>
      </c>
      <c r="H135" s="6"/>
      <c r="I135" s="117">
        <f>+I79+I90+I103+I104+I131</f>
        <v>0</v>
      </c>
      <c r="J135" s="117">
        <f>+J79+J90+J103+J104+J131</f>
        <v>0</v>
      </c>
      <c r="K135" s="130">
        <f>+K79+K90+K103+K104+K131</f>
        <v>0</v>
      </c>
      <c r="L135" s="6"/>
      <c r="M135" s="117">
        <f>+M79+M90+M103+M104+M131</f>
        <v>0</v>
      </c>
      <c r="N135" s="117">
        <f>+N79+N90+N103+N104+N131</f>
        <v>13232.06</v>
      </c>
      <c r="O135" s="130">
        <f>+O79+O90+O103+O104+O131</f>
        <v>13232.06</v>
      </c>
      <c r="P135" s="6"/>
      <c r="Q135" s="117">
        <f>+Q79+Q90+Q103+Q104+Q131</f>
        <v>0</v>
      </c>
      <c r="R135" s="117">
        <f>+R79+R90+R103+R104+R131</f>
        <v>417956.19</v>
      </c>
      <c r="S135" s="130">
        <f>+S79+S90+S103+S104+S131</f>
        <v>417956.19</v>
      </c>
      <c r="T135" s="6"/>
      <c r="U135" s="117">
        <f>+U79+U90+U103+U104+U131</f>
        <v>0</v>
      </c>
      <c r="V135" s="117">
        <f>+V79+V90+V103+V104+V131</f>
        <v>0</v>
      </c>
      <c r="W135" s="130">
        <f>+W79+W90+W103+W104+W131</f>
        <v>0</v>
      </c>
      <c r="X135" s="6"/>
      <c r="Y135" s="117">
        <f>+Y79+Y90+Y103+Y104+Y131</f>
        <v>0</v>
      </c>
      <c r="Z135" s="117">
        <f>+Z79+Z90+Z103+Z104+Z131</f>
        <v>0</v>
      </c>
      <c r="AA135" s="130">
        <f>+AA79+AA90+AA103+AA104+AA131</f>
        <v>0</v>
      </c>
      <c r="AB135" s="6"/>
      <c r="AC135" s="117">
        <f>+AC79+AC90+AC103+AC104+AC131</f>
        <v>0</v>
      </c>
      <c r="AD135" s="117">
        <f>+AD79+AD90+AD103+AD104+AD131</f>
        <v>0</v>
      </c>
      <c r="AE135" s="130">
        <f>+AE79+AE90+AE103+AE104+AE131</f>
        <v>0</v>
      </c>
      <c r="AF135" s="6"/>
      <c r="AG135" s="117">
        <f>+AG79+AG90+AG103+AG104+AG131</f>
        <v>0</v>
      </c>
      <c r="AH135" s="117">
        <f>+AH79+AH90+AH103+AH104+AH131</f>
        <v>0</v>
      </c>
      <c r="AI135" s="130">
        <f>+AI79+AI90+AI103+AI104+AI131</f>
        <v>0</v>
      </c>
      <c r="AJ135" s="6"/>
      <c r="AK135" s="117">
        <f>+AK79+AK90+AK103+AK104+AK131</f>
        <v>0</v>
      </c>
      <c r="AL135" s="117">
        <f>+AL79+AL90+AL103+AL104+AL131</f>
        <v>0</v>
      </c>
      <c r="AM135" s="130">
        <f>+AM79+AM90+AM103+AM104+AM131</f>
        <v>0</v>
      </c>
      <c r="AN135" s="6"/>
      <c r="AO135" s="117">
        <f>+AO79+AO90+AO103+AO104+AO131</f>
        <v>0</v>
      </c>
      <c r="AP135" s="117">
        <f>+AP79+AP90+AP103+AP104+AP131</f>
        <v>0</v>
      </c>
      <c r="AQ135" s="130">
        <f>+AQ79+AQ90+AQ103+AQ104+AQ131</f>
        <v>0</v>
      </c>
      <c r="AR135" s="6"/>
      <c r="AS135" s="117">
        <f>+AS79+AS90+AS103+AS104+AS131</f>
        <v>0</v>
      </c>
      <c r="AT135" s="117">
        <f>+AT79+AT90+AT103+AT104+AT131</f>
        <v>0</v>
      </c>
      <c r="AU135" s="130">
        <f>+AU79+AU90+AU103+AU104+AU131</f>
        <v>0</v>
      </c>
      <c r="AV135" s="6"/>
      <c r="AW135" s="117">
        <f>+AW79+AW90+AW103+AW104+AW131</f>
        <v>0</v>
      </c>
      <c r="AX135" s="117">
        <f>+AX79+AX90+AX103+AX104+AX131</f>
        <v>0</v>
      </c>
      <c r="AY135" s="130">
        <f>+AY79+AY90+AY103+AY104+AY131</f>
        <v>0</v>
      </c>
      <c r="AZ135" s="6"/>
      <c r="BA135" s="117">
        <f>+BA79+BA90+BA103+BA104+BA131</f>
        <v>0</v>
      </c>
      <c r="BB135" s="117">
        <f>+BB79+BB90+BB103+BB104+BB131</f>
        <v>0</v>
      </c>
      <c r="BC135" s="130">
        <f>+BC79+BC90+BC103+BC104+BC131</f>
        <v>0</v>
      </c>
      <c r="BD135" s="6"/>
      <c r="BE135" s="117">
        <f>+BE79+BE90+BE103+BE104+BE131</f>
        <v>0</v>
      </c>
      <c r="BF135" s="117">
        <f>+BF79+BF90+BF103+BF104+BF131</f>
        <v>0</v>
      </c>
      <c r="BG135" s="130">
        <f>+BG79+BG90+BG103+BG104+BG131</f>
        <v>0</v>
      </c>
      <c r="BH135" s="6"/>
      <c r="BI135" s="117">
        <f>+BI79+BI90+BI103+BI104+BI131</f>
        <v>0</v>
      </c>
      <c r="BJ135" s="117">
        <f>+BJ79+BJ90+BJ103+BJ104+BJ131</f>
        <v>0</v>
      </c>
      <c r="BK135" s="130">
        <f>+BK79+BK90+BK103+BK104+BK131</f>
        <v>0</v>
      </c>
    </row>
    <row r="136" spans="1:63" x14ac:dyDescent="0.2">
      <c r="C136" s="15"/>
    </row>
  </sheetData>
  <mergeCells count="1">
    <mergeCell ref="B5:C5"/>
  </mergeCells>
  <pageMargins left="0.59055118110236227" right="0.59055118110236227" top="0.19685039370078741" bottom="0.39370078740157483" header="0" footer="0"/>
  <pageSetup paperSize="9" fitToWidth="3" fitToHeight="3" orientation="landscape" r:id="rId1"/>
  <headerFooter alignWithMargins="0">
    <oddFooter>&amp;CPagina &amp;P di &amp;N&amp;R&amp;F - &amp;A</oddFooter>
  </headerFooter>
  <rowBreaks count="1" manualBreakCount="1">
    <brk id="13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34"/>
  <sheetViews>
    <sheetView showGridLines="0" zoomScaleNormal="100" zoomScaleSheetLayoutView="50" workbookViewId="0">
      <pane xSplit="3" ySplit="5" topLeftCell="D89" activePane="bottomRight" state="frozen"/>
      <selection activeCell="I93" sqref="I93"/>
      <selection pane="topRight" activeCell="I93" sqref="I93"/>
      <selection pane="bottomLeft" activeCell="I93" sqref="I93"/>
      <selection pane="bottomRight" activeCell="E1" sqref="E1:K1048576"/>
    </sheetView>
  </sheetViews>
  <sheetFormatPr defaultColWidth="9.140625" defaultRowHeight="10.5" outlineLevelRow="1" x14ac:dyDescent="0.2"/>
  <cols>
    <col min="1" max="1" width="11.5703125" style="8" bestFit="1" customWidth="1"/>
    <col min="2" max="2" width="10" style="1" customWidth="1"/>
    <col min="3" max="3" width="50.28515625" style="7" customWidth="1"/>
    <col min="4" max="4" width="1.5703125" style="1" customWidth="1"/>
    <col min="5" max="11" width="10.7109375" style="1" hidden="1" customWidth="1"/>
    <col min="12" max="15" width="10.7109375" style="1" customWidth="1"/>
    <col min="16" max="16" width="10.7109375" style="5" customWidth="1"/>
    <col min="17" max="16384" width="9.140625" style="1"/>
  </cols>
  <sheetData>
    <row r="1" spans="1:16" x14ac:dyDescent="0.2">
      <c r="B1" s="5" t="s">
        <v>304</v>
      </c>
      <c r="C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</row>
    <row r="2" spans="1:16" ht="11.25" thickBot="1" x14ac:dyDescent="0.25">
      <c r="B2" s="2"/>
      <c r="C2" s="5"/>
    </row>
    <row r="3" spans="1:16" hidden="1" outlineLevel="1" x14ac:dyDescent="0.2">
      <c r="C3" s="3" t="s">
        <v>197</v>
      </c>
      <c r="E3" s="16" t="s">
        <v>212</v>
      </c>
      <c r="F3" s="16" t="s">
        <v>213</v>
      </c>
      <c r="G3" s="16" t="s">
        <v>214</v>
      </c>
      <c r="H3" s="16" t="s">
        <v>215</v>
      </c>
      <c r="I3" s="16" t="s">
        <v>216</v>
      </c>
      <c r="J3" s="16" t="s">
        <v>217</v>
      </c>
      <c r="K3" s="16" t="s">
        <v>218</v>
      </c>
      <c r="L3" s="16" t="s">
        <v>219</v>
      </c>
      <c r="M3" s="16" t="s">
        <v>220</v>
      </c>
      <c r="N3" s="16" t="s">
        <v>221</v>
      </c>
      <c r="O3" s="16" t="s">
        <v>222</v>
      </c>
      <c r="P3" s="16" t="s">
        <v>195</v>
      </c>
    </row>
    <row r="4" spans="1:16" ht="11.25" hidden="1" outlineLevel="1" thickBot="1" x14ac:dyDescent="0.25">
      <c r="A4" s="1"/>
      <c r="C4" s="1"/>
      <c r="P4" s="1"/>
    </row>
    <row r="5" spans="1:16" ht="45.75" customHeight="1" collapsed="1" thickBot="1" x14ac:dyDescent="0.25">
      <c r="B5" s="258" t="s">
        <v>3</v>
      </c>
      <c r="C5" s="259"/>
      <c r="E5" s="25" t="s">
        <v>294</v>
      </c>
      <c r="F5" s="25" t="s">
        <v>241</v>
      </c>
      <c r="G5" s="25" t="s">
        <v>0</v>
      </c>
      <c r="H5" s="25" t="s">
        <v>295</v>
      </c>
      <c r="I5" s="25" t="s">
        <v>1</v>
      </c>
      <c r="J5" s="25" t="s">
        <v>2</v>
      </c>
      <c r="K5" s="25" t="s">
        <v>296</v>
      </c>
      <c r="L5" s="25" t="s">
        <v>297</v>
      </c>
      <c r="M5" s="25" t="s">
        <v>298</v>
      </c>
      <c r="N5" s="25" t="s">
        <v>242</v>
      </c>
      <c r="O5" s="25" t="s">
        <v>299</v>
      </c>
      <c r="P5" s="9" t="s">
        <v>342</v>
      </c>
    </row>
    <row r="6" spans="1:16" x14ac:dyDescent="0.2">
      <c r="B6" s="27"/>
      <c r="C6" s="31" t="s">
        <v>4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</row>
    <row r="7" spans="1:16" ht="21" x14ac:dyDescent="0.2">
      <c r="A7" s="8" t="s">
        <v>108</v>
      </c>
      <c r="B7" s="28" t="s">
        <v>6</v>
      </c>
      <c r="C7" s="32" t="s">
        <v>85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4"/>
    </row>
    <row r="8" spans="1:16" ht="21" x14ac:dyDescent="0.2">
      <c r="A8" s="8" t="s">
        <v>110</v>
      </c>
      <c r="B8" s="28" t="s">
        <v>7</v>
      </c>
      <c r="C8" s="33" t="s">
        <v>86</v>
      </c>
      <c r="E8" s="83">
        <f>+E9+E20+E28</f>
        <v>0</v>
      </c>
      <c r="F8" s="83">
        <f t="shared" ref="F8:O8" si="0">+F9+F20+F28</f>
        <v>0</v>
      </c>
      <c r="G8" s="83">
        <f t="shared" si="0"/>
        <v>0</v>
      </c>
      <c r="H8" s="83">
        <f t="shared" si="0"/>
        <v>0</v>
      </c>
      <c r="I8" s="83">
        <f t="shared" si="0"/>
        <v>0</v>
      </c>
      <c r="J8" s="83">
        <f t="shared" si="0"/>
        <v>0</v>
      </c>
      <c r="K8" s="83">
        <f t="shared" si="0"/>
        <v>0</v>
      </c>
      <c r="L8" s="83">
        <f t="shared" si="0"/>
        <v>0</v>
      </c>
      <c r="M8" s="83">
        <f t="shared" si="0"/>
        <v>0</v>
      </c>
      <c r="N8" s="83">
        <f t="shared" si="0"/>
        <v>0</v>
      </c>
      <c r="O8" s="83">
        <f t="shared" si="0"/>
        <v>0</v>
      </c>
      <c r="P8" s="86">
        <f>+P9+P20+P28</f>
        <v>0</v>
      </c>
    </row>
    <row r="9" spans="1:16" x14ac:dyDescent="0.2">
      <c r="A9" s="8" t="s">
        <v>111</v>
      </c>
      <c r="B9" s="29" t="s">
        <v>23</v>
      </c>
      <c r="C9" s="33" t="s">
        <v>87</v>
      </c>
      <c r="E9" s="83">
        <f>+SUM(E10:E16)</f>
        <v>0</v>
      </c>
      <c r="F9" s="83">
        <f t="shared" ref="F9:O9" si="1">+SUM(F10:F16)</f>
        <v>0</v>
      </c>
      <c r="G9" s="83">
        <f t="shared" si="1"/>
        <v>0</v>
      </c>
      <c r="H9" s="83">
        <f t="shared" si="1"/>
        <v>0</v>
      </c>
      <c r="I9" s="83">
        <f t="shared" si="1"/>
        <v>0</v>
      </c>
      <c r="J9" s="83">
        <f t="shared" si="1"/>
        <v>0</v>
      </c>
      <c r="K9" s="83">
        <f t="shared" si="1"/>
        <v>0</v>
      </c>
      <c r="L9" s="83">
        <f t="shared" si="1"/>
        <v>0</v>
      </c>
      <c r="M9" s="83">
        <f t="shared" si="1"/>
        <v>0</v>
      </c>
      <c r="N9" s="83">
        <f t="shared" si="1"/>
        <v>0</v>
      </c>
      <c r="O9" s="83">
        <f t="shared" si="1"/>
        <v>0</v>
      </c>
      <c r="P9" s="86">
        <f>+SUM(P10:P16)</f>
        <v>0</v>
      </c>
    </row>
    <row r="10" spans="1:16" x14ac:dyDescent="0.2">
      <c r="A10" s="8" t="s">
        <v>109</v>
      </c>
      <c r="B10" s="30" t="s">
        <v>8</v>
      </c>
      <c r="C10" s="33" t="s">
        <v>40</v>
      </c>
      <c r="E10" s="208">
        <f>ROUND(+SUMIF(BdV_2022!$L:$L,$A10&amp;E$3,BdV_2022!$E:$E),2)</f>
        <v>0</v>
      </c>
      <c r="F10" s="208">
        <f>ROUND(+SUMIF(BdV_2022!$L:$L,$A10&amp;F$3,BdV_2022!$E:$E),2)</f>
        <v>0</v>
      </c>
      <c r="G10" s="208">
        <f>ROUND(+SUMIF(BdV_2022!$L:$L,$A10&amp;G$3,BdV_2022!$E:$E),2)</f>
        <v>0</v>
      </c>
      <c r="H10" s="208">
        <f>ROUND(+SUMIF(BdV_2022!$L:$L,$A10&amp;H$3,BdV_2022!$E:$E),2)</f>
        <v>0</v>
      </c>
      <c r="I10" s="208">
        <f>ROUND(+SUMIF(BdV_2022!$L:$L,$A10&amp;I$3,BdV_2022!$E:$E),2)</f>
        <v>0</v>
      </c>
      <c r="J10" s="208">
        <f>ROUND(+SUMIF(BdV_2022!$L:$L,$A10&amp;J$3,BdV_2022!$E:$E),2)</f>
        <v>0</v>
      </c>
      <c r="K10" s="208">
        <f>ROUND(+SUMIF(BdV_2022!$L:$L,$A10&amp;K$3,BdV_2022!$E:$E),2)</f>
        <v>0</v>
      </c>
      <c r="L10" s="208">
        <f>ROUND(+SUMIF(BdV_2022!$L:$L,$A10&amp;L$3,BdV_2022!$E:$E),2)</f>
        <v>0</v>
      </c>
      <c r="M10" s="208">
        <f>ROUND(+SUMIF(BdV_2022!$L:$L,$A10&amp;M$3,BdV_2022!$E:$E),2)</f>
        <v>0</v>
      </c>
      <c r="N10" s="208">
        <f>ROUND(+SUMIF(BdV_2022!$L:$L,$A10&amp;N$3,BdV_2022!$E:$E),2)</f>
        <v>0</v>
      </c>
      <c r="O10" s="208">
        <f>ROUND(+SUMIF(BdV_2022!$L:$L,$A10&amp;O$3,BdV_2022!$E:$E),2)</f>
        <v>0</v>
      </c>
      <c r="P10" s="86">
        <f>+SUM(E10:O10)</f>
        <v>0</v>
      </c>
    </row>
    <row r="11" spans="1:16" x14ac:dyDescent="0.2">
      <c r="A11" s="8" t="s">
        <v>112</v>
      </c>
      <c r="B11" s="30" t="s">
        <v>9</v>
      </c>
      <c r="C11" s="33" t="s">
        <v>243</v>
      </c>
      <c r="E11" s="208">
        <f>ROUND(+SUMIF(BdV_2022!$L:$L,$A11&amp;E$3,BdV_2022!$E:$E),2)</f>
        <v>0</v>
      </c>
      <c r="F11" s="208">
        <f>ROUND(+SUMIF(BdV_2022!$L:$L,$A11&amp;F$3,BdV_2022!$E:$E),2)</f>
        <v>0</v>
      </c>
      <c r="G11" s="208">
        <f>ROUND(+SUMIF(BdV_2022!$L:$L,$A11&amp;G$3,BdV_2022!$E:$E),2)</f>
        <v>0</v>
      </c>
      <c r="H11" s="208">
        <f>ROUND(+SUMIF(BdV_2022!$L:$L,$A11&amp;H$3,BdV_2022!$E:$E),2)</f>
        <v>0</v>
      </c>
      <c r="I11" s="208">
        <f>ROUND(+SUMIF(BdV_2022!$L:$L,$A11&amp;I$3,BdV_2022!$E:$E),2)</f>
        <v>0</v>
      </c>
      <c r="J11" s="208">
        <f>ROUND(+SUMIF(BdV_2022!$L:$L,$A11&amp;J$3,BdV_2022!$E:$E),2)</f>
        <v>0</v>
      </c>
      <c r="K11" s="208">
        <f>ROUND(+SUMIF(BdV_2022!$L:$L,$A11&amp;K$3,BdV_2022!$E:$E),2)</f>
        <v>0</v>
      </c>
      <c r="L11" s="208">
        <f>ROUND(+SUMIF(BdV_2022!$L:$L,$A11&amp;L$3,BdV_2022!$E:$E),2)</f>
        <v>0</v>
      </c>
      <c r="M11" s="208">
        <f>ROUND(+SUMIF(BdV_2022!$L:$L,$A11&amp;M$3,BdV_2022!$E:$E),2)</f>
        <v>0</v>
      </c>
      <c r="N11" s="208">
        <f>ROUND(+SUMIF(BdV_2022!$L:$L,$A11&amp;N$3,BdV_2022!$E:$E),2)</f>
        <v>0</v>
      </c>
      <c r="O11" s="208">
        <f>ROUND(+SUMIF(BdV_2022!$L:$L,$A11&amp;O$3,BdV_2022!$E:$E),2)</f>
        <v>0</v>
      </c>
      <c r="P11" s="86">
        <f t="shared" ref="P11:P27" si="2">+SUM(E11:O11)</f>
        <v>0</v>
      </c>
    </row>
    <row r="12" spans="1:16" ht="21" x14ac:dyDescent="0.2">
      <c r="A12" s="8" t="s">
        <v>113</v>
      </c>
      <c r="B12" s="30" t="s">
        <v>10</v>
      </c>
      <c r="C12" s="33" t="s">
        <v>41</v>
      </c>
      <c r="E12" s="208">
        <f>ROUND(+SUMIF(BdV_2022!$L:$L,$A12&amp;E$3,BdV_2022!$E:$E),2)</f>
        <v>0</v>
      </c>
      <c r="F12" s="208">
        <f>ROUND(+SUMIF(BdV_2022!$L:$L,$A12&amp;F$3,BdV_2022!$E:$E),2)</f>
        <v>0</v>
      </c>
      <c r="G12" s="208">
        <f>ROUND(+SUMIF(BdV_2022!$L:$L,$A12&amp;G$3,BdV_2022!$E:$E),2)</f>
        <v>0</v>
      </c>
      <c r="H12" s="208">
        <f>ROUND(+SUMIF(BdV_2022!$L:$L,$A12&amp;H$3,BdV_2022!$E:$E),2)</f>
        <v>0</v>
      </c>
      <c r="I12" s="208">
        <f>ROUND(+SUMIF(BdV_2022!$L:$L,$A12&amp;I$3,BdV_2022!$E:$E),2)</f>
        <v>0</v>
      </c>
      <c r="J12" s="208">
        <f>ROUND(+SUMIF(BdV_2022!$L:$L,$A12&amp;J$3,BdV_2022!$E:$E),2)</f>
        <v>0</v>
      </c>
      <c r="K12" s="208">
        <f>ROUND(+SUMIF(BdV_2022!$L:$L,$A12&amp;K$3,BdV_2022!$E:$E),2)</f>
        <v>0</v>
      </c>
      <c r="L12" s="208">
        <f>ROUND(+SUMIF(BdV_2022!$L:$L,$A12&amp;L$3,BdV_2022!$E:$E),2)</f>
        <v>0</v>
      </c>
      <c r="M12" s="208">
        <f>ROUND(+SUMIF(BdV_2022!$L:$L,$A12&amp;M$3,BdV_2022!$E:$E),2)</f>
        <v>0</v>
      </c>
      <c r="N12" s="208">
        <f>ROUND(+SUMIF(BdV_2022!$L:$L,$A12&amp;N$3,BdV_2022!$E:$E),2)</f>
        <v>0</v>
      </c>
      <c r="O12" s="208">
        <f>ROUND(+SUMIF(BdV_2022!$L:$L,$A12&amp;O$3,BdV_2022!$E:$E),2)</f>
        <v>0</v>
      </c>
      <c r="P12" s="86">
        <f t="shared" si="2"/>
        <v>0</v>
      </c>
    </row>
    <row r="13" spans="1:16" x14ac:dyDescent="0.2">
      <c r="A13" s="8" t="s">
        <v>114</v>
      </c>
      <c r="B13" s="30" t="s">
        <v>11</v>
      </c>
      <c r="C13" s="33" t="s">
        <v>42</v>
      </c>
      <c r="E13" s="208">
        <f>ROUND(+SUMIF(BdV_2022!$L:$L,$A13&amp;E$3,BdV_2022!$E:$E),2)</f>
        <v>0</v>
      </c>
      <c r="F13" s="208">
        <f>ROUND(+SUMIF(BdV_2022!$L:$L,$A13&amp;F$3,BdV_2022!$E:$E),2)</f>
        <v>0</v>
      </c>
      <c r="G13" s="208">
        <f>ROUND(+SUMIF(BdV_2022!$L:$L,$A13&amp;G$3,BdV_2022!$E:$E),2)</f>
        <v>0</v>
      </c>
      <c r="H13" s="208">
        <f>ROUND(+SUMIF(BdV_2022!$L:$L,$A13&amp;H$3,BdV_2022!$E:$E),2)</f>
        <v>0</v>
      </c>
      <c r="I13" s="208">
        <f>ROUND(+SUMIF(BdV_2022!$L:$L,$A13&amp;I$3,BdV_2022!$E:$E),2)</f>
        <v>0</v>
      </c>
      <c r="J13" s="208">
        <f>ROUND(+SUMIF(BdV_2022!$L:$L,$A13&amp;J$3,BdV_2022!$E:$E),2)</f>
        <v>0</v>
      </c>
      <c r="K13" s="208">
        <f>ROUND(+SUMIF(BdV_2022!$L:$L,$A13&amp;K$3,BdV_2022!$E:$E),2)</f>
        <v>0</v>
      </c>
      <c r="L13" s="208">
        <f>ROUND(+SUMIF(BdV_2022!$L:$L,$A13&amp;L$3,BdV_2022!$E:$E),2)</f>
        <v>0</v>
      </c>
      <c r="M13" s="208">
        <f>ROUND(+SUMIF(BdV_2022!$L:$L,$A13&amp;M$3,BdV_2022!$E:$E),2)</f>
        <v>0</v>
      </c>
      <c r="N13" s="208">
        <f>ROUND(+SUMIF(BdV_2022!$L:$L,$A13&amp;N$3,BdV_2022!$E:$E),2)</f>
        <v>0</v>
      </c>
      <c r="O13" s="208">
        <f>ROUND(+SUMIF(BdV_2022!$L:$L,$A13&amp;O$3,BdV_2022!$E:$E),2)</f>
        <v>0</v>
      </c>
      <c r="P13" s="86">
        <f t="shared" si="2"/>
        <v>0</v>
      </c>
    </row>
    <row r="14" spans="1:16" x14ac:dyDescent="0.2">
      <c r="A14" s="8" t="s">
        <v>115</v>
      </c>
      <c r="B14" s="30" t="s">
        <v>12</v>
      </c>
      <c r="C14" s="33" t="s">
        <v>43</v>
      </c>
      <c r="E14" s="208">
        <f>ROUND(+SUMIF(BdV_2022!$L:$L,$A14&amp;E$3,BdV_2022!$E:$E),2)</f>
        <v>0</v>
      </c>
      <c r="F14" s="208">
        <f>ROUND(+SUMIF(BdV_2022!$L:$L,$A14&amp;F$3,BdV_2022!$E:$E),2)</f>
        <v>0</v>
      </c>
      <c r="G14" s="208">
        <f>ROUND(+SUMIF(BdV_2022!$L:$L,$A14&amp;G$3,BdV_2022!$E:$E),2)</f>
        <v>0</v>
      </c>
      <c r="H14" s="208">
        <f>ROUND(+SUMIF(BdV_2022!$L:$L,$A14&amp;H$3,BdV_2022!$E:$E),2)</f>
        <v>0</v>
      </c>
      <c r="I14" s="208">
        <f>ROUND(+SUMIF(BdV_2022!$L:$L,$A14&amp;I$3,BdV_2022!$E:$E),2)</f>
        <v>0</v>
      </c>
      <c r="J14" s="208">
        <f>ROUND(+SUMIF(BdV_2022!$L:$L,$A14&amp;J$3,BdV_2022!$E:$E),2)</f>
        <v>0</v>
      </c>
      <c r="K14" s="208">
        <f>ROUND(+SUMIF(BdV_2022!$L:$L,$A14&amp;K$3,BdV_2022!$E:$E),2)</f>
        <v>0</v>
      </c>
      <c r="L14" s="208">
        <f>ROUND(+SUMIF(BdV_2022!$L:$L,$A14&amp;L$3,BdV_2022!$E:$E),2)</f>
        <v>0</v>
      </c>
      <c r="M14" s="208">
        <f>ROUND(+SUMIF(BdV_2022!$L:$L,$A14&amp;M$3,BdV_2022!$E:$E),2)</f>
        <v>0</v>
      </c>
      <c r="N14" s="208">
        <f>ROUND(+SUMIF(BdV_2022!$L:$L,$A14&amp;N$3,BdV_2022!$E:$E),2)</f>
        <v>0</v>
      </c>
      <c r="O14" s="208">
        <f>ROUND(+SUMIF(BdV_2022!$L:$L,$A14&amp;O$3,BdV_2022!$E:$E),2)</f>
        <v>0</v>
      </c>
      <c r="P14" s="86">
        <f t="shared" si="2"/>
        <v>0</v>
      </c>
    </row>
    <row r="15" spans="1:16" x14ac:dyDescent="0.2">
      <c r="A15" s="8" t="s">
        <v>116</v>
      </c>
      <c r="B15" s="30" t="s">
        <v>13</v>
      </c>
      <c r="C15" s="33" t="s">
        <v>44</v>
      </c>
      <c r="E15" s="208">
        <f>ROUND(+SUMIF(BdV_2022!$L:$L,$A15&amp;E$3,BdV_2022!$E:$E),2)</f>
        <v>0</v>
      </c>
      <c r="F15" s="208">
        <f>ROUND(+SUMIF(BdV_2022!$L:$L,$A15&amp;F$3,BdV_2022!$E:$E),2)</f>
        <v>0</v>
      </c>
      <c r="G15" s="208">
        <f>ROUND(+SUMIF(BdV_2022!$L:$L,$A15&amp;G$3,BdV_2022!$E:$E),2)</f>
        <v>0</v>
      </c>
      <c r="H15" s="208">
        <f>ROUND(+SUMIF(BdV_2022!$L:$L,$A15&amp;H$3,BdV_2022!$E:$E),2)</f>
        <v>0</v>
      </c>
      <c r="I15" s="208">
        <f>ROUND(+SUMIF(BdV_2022!$L:$L,$A15&amp;I$3,BdV_2022!$E:$E),2)</f>
        <v>0</v>
      </c>
      <c r="J15" s="208">
        <f>ROUND(+SUMIF(BdV_2022!$L:$L,$A15&amp;J$3,BdV_2022!$E:$E),2)</f>
        <v>0</v>
      </c>
      <c r="K15" s="208">
        <f>ROUND(+SUMIF(BdV_2022!$L:$L,$A15&amp;K$3,BdV_2022!$E:$E),2)</f>
        <v>0</v>
      </c>
      <c r="L15" s="208">
        <f>ROUND(+SUMIF(BdV_2022!$L:$L,$A15&amp;L$3,BdV_2022!$E:$E),2)</f>
        <v>0</v>
      </c>
      <c r="M15" s="208">
        <f>ROUND(+SUMIF(BdV_2022!$L:$L,$A15&amp;M$3,BdV_2022!$E:$E),2)</f>
        <v>0</v>
      </c>
      <c r="N15" s="208">
        <f>ROUND(+SUMIF(BdV_2022!$L:$L,$A15&amp;N$3,BdV_2022!$E:$E),2)</f>
        <v>0</v>
      </c>
      <c r="O15" s="208">
        <f>ROUND(+SUMIF(BdV_2022!$L:$L,$A15&amp;O$3,BdV_2022!$E:$E),2)</f>
        <v>0</v>
      </c>
      <c r="P15" s="86">
        <f t="shared" si="2"/>
        <v>0</v>
      </c>
    </row>
    <row r="16" spans="1:16" x14ac:dyDescent="0.2">
      <c r="A16" s="8" t="s">
        <v>117</v>
      </c>
      <c r="B16" s="30" t="s">
        <v>14</v>
      </c>
      <c r="C16" s="33" t="s">
        <v>45</v>
      </c>
      <c r="E16" s="84">
        <f>+SUM(E17:E19)</f>
        <v>0</v>
      </c>
      <c r="F16" s="84">
        <f t="shared" ref="F16:O16" si="3">+SUM(F17:F19)</f>
        <v>0</v>
      </c>
      <c r="G16" s="84">
        <f t="shared" si="3"/>
        <v>0</v>
      </c>
      <c r="H16" s="84">
        <f t="shared" si="3"/>
        <v>0</v>
      </c>
      <c r="I16" s="84">
        <f t="shared" si="3"/>
        <v>0</v>
      </c>
      <c r="J16" s="84">
        <f t="shared" si="3"/>
        <v>0</v>
      </c>
      <c r="K16" s="84">
        <f t="shared" si="3"/>
        <v>0</v>
      </c>
      <c r="L16" s="84">
        <f t="shared" si="3"/>
        <v>0</v>
      </c>
      <c r="M16" s="84">
        <f t="shared" si="3"/>
        <v>0</v>
      </c>
      <c r="N16" s="84">
        <f t="shared" si="3"/>
        <v>0</v>
      </c>
      <c r="O16" s="84">
        <f t="shared" si="3"/>
        <v>0</v>
      </c>
      <c r="P16" s="86">
        <f>+SUM(P17:P19)</f>
        <v>0</v>
      </c>
    </row>
    <row r="17" spans="1:16" x14ac:dyDescent="0.2">
      <c r="A17" s="8" t="s">
        <v>269</v>
      </c>
      <c r="B17" s="30"/>
      <c r="C17" s="68" t="s">
        <v>327</v>
      </c>
      <c r="E17" s="213">
        <f>ROUND(+SUMIF(BdV_2022!$L:$L,$A17&amp;E$3,BdV_2022!$E:$E),2)</f>
        <v>0</v>
      </c>
      <c r="F17" s="213">
        <f>ROUND(+SUMIF(BdV_2022!$L:$L,$A17&amp;F$3,BdV_2022!$E:$E),2)</f>
        <v>0</v>
      </c>
      <c r="G17" s="213">
        <f>ROUND(+SUMIF(BdV_2022!$L:$L,$A17&amp;G$3,BdV_2022!$E:$E),2)</f>
        <v>0</v>
      </c>
      <c r="H17" s="213">
        <f>ROUND(+SUMIF(BdV_2022!$L:$L,$A17&amp;H$3,BdV_2022!$E:$E),2)</f>
        <v>0</v>
      </c>
      <c r="I17" s="213">
        <f>ROUND(+SUMIF(BdV_2022!$L:$L,$A17&amp;I$3,BdV_2022!$E:$E),2)</f>
        <v>0</v>
      </c>
      <c r="J17" s="213">
        <f>ROUND(+SUMIF(BdV_2022!$L:$L,$A17&amp;J$3,BdV_2022!$E:$E),2)</f>
        <v>0</v>
      </c>
      <c r="K17" s="213">
        <f>ROUND(+SUMIF(BdV_2022!$L:$L,$A17&amp;K$3,BdV_2022!$E:$E),2)</f>
        <v>0</v>
      </c>
      <c r="L17" s="213">
        <f>ROUND(+SUMIF(BdV_2022!$L:$L,$A17&amp;L$3,BdV_2022!$E:$E),2)</f>
        <v>0</v>
      </c>
      <c r="M17" s="213">
        <f>ROUND(+SUMIF(BdV_2022!$L:$L,$A17&amp;M$3,BdV_2022!$E:$E),2)</f>
        <v>0</v>
      </c>
      <c r="N17" s="213">
        <f>ROUND(+SUMIF(BdV_2022!$L:$L,$A17&amp;N$3,BdV_2022!$E:$E),2)</f>
        <v>0</v>
      </c>
      <c r="O17" s="213">
        <f>ROUND(+SUMIF(BdV_2022!$L:$L,$A17&amp;O$3,BdV_2022!$E:$E),2)</f>
        <v>0</v>
      </c>
      <c r="P17" s="132">
        <f t="shared" si="2"/>
        <v>0</v>
      </c>
    </row>
    <row r="18" spans="1:16" x14ac:dyDescent="0.2">
      <c r="A18" s="8" t="s">
        <v>270</v>
      </c>
      <c r="B18" s="30"/>
      <c r="C18" s="68" t="s">
        <v>272</v>
      </c>
      <c r="E18" s="213">
        <f>ROUND(+SUMIF(BdV_2022!$L:$L,$A18&amp;E$3,BdV_2022!$E:$E),2)</f>
        <v>0</v>
      </c>
      <c r="F18" s="213">
        <f>ROUND(+SUMIF(BdV_2022!$L:$L,$A18&amp;F$3,BdV_2022!$E:$E),2)</f>
        <v>0</v>
      </c>
      <c r="G18" s="213">
        <f>ROUND(+SUMIF(BdV_2022!$L:$L,$A18&amp;G$3,BdV_2022!$E:$E),2)</f>
        <v>0</v>
      </c>
      <c r="H18" s="213">
        <f>ROUND(+SUMIF(BdV_2022!$L:$L,$A18&amp;H$3,BdV_2022!$E:$E),2)</f>
        <v>0</v>
      </c>
      <c r="I18" s="213">
        <f>ROUND(+SUMIF(BdV_2022!$L:$L,$A18&amp;I$3,BdV_2022!$E:$E),2)</f>
        <v>0</v>
      </c>
      <c r="J18" s="213">
        <f>ROUND(+SUMIF(BdV_2022!$L:$L,$A18&amp;J$3,BdV_2022!$E:$E),2)</f>
        <v>0</v>
      </c>
      <c r="K18" s="213">
        <f>ROUND(+SUMIF(BdV_2022!$L:$L,$A18&amp;K$3,BdV_2022!$E:$E),2)</f>
        <v>0</v>
      </c>
      <c r="L18" s="213">
        <f>ROUND(+SUMIF(BdV_2022!$L:$L,$A18&amp;L$3,BdV_2022!$E:$E),2)</f>
        <v>0</v>
      </c>
      <c r="M18" s="213">
        <f>ROUND(+SUMIF(BdV_2022!$L:$L,$A18&amp;M$3,BdV_2022!$E:$E),2)</f>
        <v>0</v>
      </c>
      <c r="N18" s="213">
        <f>ROUND(+SUMIF(BdV_2022!$L:$L,$A18&amp;N$3,BdV_2022!$E:$E),2)</f>
        <v>0</v>
      </c>
      <c r="O18" s="213">
        <f>ROUND(+SUMIF(BdV_2022!$L:$L,$A18&amp;O$3,BdV_2022!$E:$E),2)</f>
        <v>0</v>
      </c>
      <c r="P18" s="132">
        <f t="shared" si="2"/>
        <v>0</v>
      </c>
    </row>
    <row r="19" spans="1:16" x14ac:dyDescent="0.2">
      <c r="A19" s="8" t="s">
        <v>271</v>
      </c>
      <c r="B19" s="30"/>
      <c r="C19" s="68" t="s">
        <v>273</v>
      </c>
      <c r="E19" s="213">
        <f>ROUND(+SUMIF(BdV_2022!$L:$L,$A19&amp;E$3,BdV_2022!$E:$E),2)</f>
        <v>0</v>
      </c>
      <c r="F19" s="213">
        <f>ROUND(+SUMIF(BdV_2022!$L:$L,$A19&amp;F$3,BdV_2022!$E:$E),2)</f>
        <v>0</v>
      </c>
      <c r="G19" s="213">
        <f>ROUND(+SUMIF(BdV_2022!$L:$L,$A19&amp;G$3,BdV_2022!$E:$E),2)</f>
        <v>0</v>
      </c>
      <c r="H19" s="213">
        <f>ROUND(+SUMIF(BdV_2022!$L:$L,$A19&amp;H$3,BdV_2022!$E:$E),2)</f>
        <v>0</v>
      </c>
      <c r="I19" s="213">
        <f>ROUND(+SUMIF(BdV_2022!$L:$L,$A19&amp;I$3,BdV_2022!$E:$E),2)</f>
        <v>0</v>
      </c>
      <c r="J19" s="213">
        <f>ROUND(+SUMIF(BdV_2022!$L:$L,$A19&amp;J$3,BdV_2022!$E:$E),2)</f>
        <v>0</v>
      </c>
      <c r="K19" s="213">
        <f>ROUND(+SUMIF(BdV_2022!$L:$L,$A19&amp;K$3,BdV_2022!$E:$E),2)</f>
        <v>0</v>
      </c>
      <c r="L19" s="213">
        <f>ROUND(+SUMIF(BdV_2022!$L:$L,$A19&amp;L$3,BdV_2022!$E:$E),2)</f>
        <v>0</v>
      </c>
      <c r="M19" s="213">
        <f>ROUND(+SUMIF(BdV_2022!$L:$L,$A19&amp;M$3,BdV_2022!$E:$E),2)</f>
        <v>0</v>
      </c>
      <c r="N19" s="213">
        <f>ROUND(+SUMIF(BdV_2022!$L:$L,$A19&amp;N$3,BdV_2022!$E:$E),2)</f>
        <v>0</v>
      </c>
      <c r="O19" s="213">
        <f>ROUND(+SUMIF(BdV_2022!$L:$L,$A19&amp;O$3,BdV_2022!$E:$E),2)</f>
        <v>0</v>
      </c>
      <c r="P19" s="132">
        <f t="shared" si="2"/>
        <v>0</v>
      </c>
    </row>
    <row r="20" spans="1:16" x14ac:dyDescent="0.2">
      <c r="A20" s="8" t="s">
        <v>118</v>
      </c>
      <c r="B20" s="29" t="s">
        <v>15</v>
      </c>
      <c r="C20" s="33" t="s">
        <v>88</v>
      </c>
      <c r="E20" s="83">
        <f>+SUM(E21:E24,E27)</f>
        <v>0</v>
      </c>
      <c r="F20" s="83">
        <f t="shared" ref="F20:O20" si="4">+SUM(F21:F24,F27)</f>
        <v>0</v>
      </c>
      <c r="G20" s="83">
        <f t="shared" si="4"/>
        <v>0</v>
      </c>
      <c r="H20" s="83">
        <f t="shared" si="4"/>
        <v>0</v>
      </c>
      <c r="I20" s="83">
        <f t="shared" si="4"/>
        <v>0</v>
      </c>
      <c r="J20" s="83">
        <f t="shared" si="4"/>
        <v>0</v>
      </c>
      <c r="K20" s="83">
        <f t="shared" si="4"/>
        <v>0</v>
      </c>
      <c r="L20" s="83">
        <f t="shared" si="4"/>
        <v>0</v>
      </c>
      <c r="M20" s="83">
        <f t="shared" si="4"/>
        <v>0</v>
      </c>
      <c r="N20" s="83">
        <f t="shared" si="4"/>
        <v>0</v>
      </c>
      <c r="O20" s="83">
        <f t="shared" si="4"/>
        <v>0</v>
      </c>
      <c r="P20" s="86">
        <f>+SUM(P21:P24,P27)</f>
        <v>0</v>
      </c>
    </row>
    <row r="21" spans="1:16" x14ac:dyDescent="0.2">
      <c r="A21" s="8" t="s">
        <v>119</v>
      </c>
      <c r="B21" s="30" t="s">
        <v>8</v>
      </c>
      <c r="C21" s="33" t="s">
        <v>46</v>
      </c>
      <c r="E21" s="208">
        <f>ROUND(+SUMIF(BdV_2022!$L:$L,$A21&amp;E$3,BdV_2022!$E:$E),2)</f>
        <v>0</v>
      </c>
      <c r="F21" s="208">
        <f>ROUND(+SUMIF(BdV_2022!$L:$L,$A21&amp;F$3,BdV_2022!$E:$E),2)</f>
        <v>0</v>
      </c>
      <c r="G21" s="208">
        <f>ROUND(+SUMIF(BdV_2022!$L:$L,$A21&amp;G$3,BdV_2022!$E:$E),2)</f>
        <v>0</v>
      </c>
      <c r="H21" s="208">
        <f>ROUND(+SUMIF(BdV_2022!$L:$L,$A21&amp;H$3,BdV_2022!$E:$E),2)</f>
        <v>0</v>
      </c>
      <c r="I21" s="208">
        <f>ROUND(+SUMIF(BdV_2022!$L:$L,$A21&amp;I$3,BdV_2022!$E:$E),2)</f>
        <v>0</v>
      </c>
      <c r="J21" s="208">
        <f>ROUND(+SUMIF(BdV_2022!$L:$L,$A21&amp;J$3,BdV_2022!$E:$E),2)</f>
        <v>0</v>
      </c>
      <c r="K21" s="208">
        <f>ROUND(+SUMIF(BdV_2022!$L:$L,$A21&amp;K$3,BdV_2022!$E:$E),2)</f>
        <v>0</v>
      </c>
      <c r="L21" s="208">
        <f>ROUND(+SUMIF(BdV_2022!$L:$L,$A21&amp;L$3,BdV_2022!$E:$E),2)</f>
        <v>0</v>
      </c>
      <c r="M21" s="208">
        <f>ROUND(+SUMIF(BdV_2022!$L:$L,$A21&amp;M$3,BdV_2022!$E:$E),2)</f>
        <v>0</v>
      </c>
      <c r="N21" s="208">
        <f>ROUND(+SUMIF(BdV_2022!$L:$L,$A21&amp;N$3,BdV_2022!$E:$E),2)</f>
        <v>0</v>
      </c>
      <c r="O21" s="208">
        <f>ROUND(+SUMIF(BdV_2022!$L:$L,$A21&amp;O$3,BdV_2022!$E:$E),2)</f>
        <v>0</v>
      </c>
      <c r="P21" s="86">
        <f t="shared" si="2"/>
        <v>0</v>
      </c>
    </row>
    <row r="22" spans="1:16" x14ac:dyDescent="0.2">
      <c r="A22" s="8" t="s">
        <v>120</v>
      </c>
      <c r="B22" s="30" t="s">
        <v>9</v>
      </c>
      <c r="C22" s="33" t="s">
        <v>47</v>
      </c>
      <c r="E22" s="208">
        <f>ROUND(+SUMIF(BdV_2022!$L:$L,$A22&amp;E$3,BdV_2022!$E:$E),2)</f>
        <v>0</v>
      </c>
      <c r="F22" s="208">
        <f>ROUND(+SUMIF(BdV_2022!$L:$L,$A22&amp;F$3,BdV_2022!$E:$E),2)</f>
        <v>0</v>
      </c>
      <c r="G22" s="208">
        <f>ROUND(+SUMIF(BdV_2022!$L:$L,$A22&amp;G$3,BdV_2022!$E:$E),2)</f>
        <v>0</v>
      </c>
      <c r="H22" s="208">
        <f>ROUND(+SUMIF(BdV_2022!$L:$L,$A22&amp;H$3,BdV_2022!$E:$E),2)</f>
        <v>0</v>
      </c>
      <c r="I22" s="208">
        <f>ROUND(+SUMIF(BdV_2022!$L:$L,$A22&amp;I$3,BdV_2022!$E:$E),2)</f>
        <v>0</v>
      </c>
      <c r="J22" s="208">
        <f>ROUND(+SUMIF(BdV_2022!$L:$L,$A22&amp;J$3,BdV_2022!$E:$E),2)</f>
        <v>0</v>
      </c>
      <c r="K22" s="208">
        <f>ROUND(+SUMIF(BdV_2022!$L:$L,$A22&amp;K$3,BdV_2022!$E:$E),2)</f>
        <v>0</v>
      </c>
      <c r="L22" s="208">
        <f>ROUND(+SUMIF(BdV_2022!$L:$L,$A22&amp;L$3,BdV_2022!$E:$E),2)</f>
        <v>0</v>
      </c>
      <c r="M22" s="208">
        <f>ROUND(+SUMIF(BdV_2022!$L:$L,$A22&amp;M$3,BdV_2022!$E:$E),2)</f>
        <v>0</v>
      </c>
      <c r="N22" s="208">
        <f>ROUND(+SUMIF(BdV_2022!$L:$L,$A22&amp;N$3,BdV_2022!$E:$E),2)</f>
        <v>0</v>
      </c>
      <c r="O22" s="208">
        <f>ROUND(+SUMIF(BdV_2022!$L:$L,$A22&amp;O$3,BdV_2022!$E:$E),2)</f>
        <v>0</v>
      </c>
      <c r="P22" s="86">
        <f t="shared" si="2"/>
        <v>0</v>
      </c>
    </row>
    <row r="23" spans="1:16" s="5" customFormat="1" x14ac:dyDescent="0.2">
      <c r="A23" s="8" t="s">
        <v>121</v>
      </c>
      <c r="B23" s="30" t="s">
        <v>10</v>
      </c>
      <c r="C23" s="33" t="s">
        <v>48</v>
      </c>
      <c r="E23" s="208">
        <f>ROUND(+SUMIF(BdV_2022!$L:$L,$A23&amp;E$3,BdV_2022!$E:$E),2)</f>
        <v>0</v>
      </c>
      <c r="F23" s="208">
        <f>ROUND(+SUMIF(BdV_2022!$L:$L,$A23&amp;F$3,BdV_2022!$E:$E),2)</f>
        <v>0</v>
      </c>
      <c r="G23" s="208">
        <f>ROUND(+SUMIF(BdV_2022!$L:$L,$A23&amp;G$3,BdV_2022!$E:$E),2)</f>
        <v>0</v>
      </c>
      <c r="H23" s="208">
        <f>ROUND(+SUMIF(BdV_2022!$L:$L,$A23&amp;H$3,BdV_2022!$E:$E),2)</f>
        <v>0</v>
      </c>
      <c r="I23" s="208">
        <f>ROUND(+SUMIF(BdV_2022!$L:$L,$A23&amp;I$3,BdV_2022!$E:$E),2)</f>
        <v>0</v>
      </c>
      <c r="J23" s="208">
        <f>ROUND(+SUMIF(BdV_2022!$L:$L,$A23&amp;J$3,BdV_2022!$E:$E),2)</f>
        <v>0</v>
      </c>
      <c r="K23" s="208">
        <f>ROUND(+SUMIF(BdV_2022!$L:$L,$A23&amp;K$3,BdV_2022!$E:$E),2)</f>
        <v>0</v>
      </c>
      <c r="L23" s="208">
        <f>ROUND(+SUMIF(BdV_2022!$L:$L,$A23&amp;L$3,BdV_2022!$E:$E),2)</f>
        <v>0</v>
      </c>
      <c r="M23" s="208">
        <f>ROUND(+SUMIF(BdV_2022!$L:$L,$A23&amp;M$3,BdV_2022!$E:$E),2)</f>
        <v>0</v>
      </c>
      <c r="N23" s="208">
        <f>ROUND(+SUMIF(BdV_2022!$L:$L,$A23&amp;N$3,BdV_2022!$E:$E),2)</f>
        <v>0</v>
      </c>
      <c r="O23" s="208">
        <f>ROUND(+SUMIF(BdV_2022!$L:$L,$A23&amp;O$3,BdV_2022!$E:$E),2)</f>
        <v>0</v>
      </c>
      <c r="P23" s="86">
        <f t="shared" si="2"/>
        <v>0</v>
      </c>
    </row>
    <row r="24" spans="1:16" s="5" customFormat="1" x14ac:dyDescent="0.2">
      <c r="A24" s="8" t="s">
        <v>122</v>
      </c>
      <c r="B24" s="30" t="s">
        <v>11</v>
      </c>
      <c r="C24" s="33" t="s">
        <v>49</v>
      </c>
      <c r="E24" s="87">
        <f>+SUM(E25:E26)</f>
        <v>0</v>
      </c>
      <c r="F24" s="87">
        <f t="shared" ref="F24:O24" si="5">+SUM(F25:F26)</f>
        <v>0</v>
      </c>
      <c r="G24" s="87">
        <f t="shared" si="5"/>
        <v>0</v>
      </c>
      <c r="H24" s="87">
        <f t="shared" si="5"/>
        <v>0</v>
      </c>
      <c r="I24" s="87">
        <f t="shared" si="5"/>
        <v>0</v>
      </c>
      <c r="J24" s="87">
        <f t="shared" si="5"/>
        <v>0</v>
      </c>
      <c r="K24" s="87">
        <f t="shared" si="5"/>
        <v>0</v>
      </c>
      <c r="L24" s="87">
        <f t="shared" si="5"/>
        <v>0</v>
      </c>
      <c r="M24" s="87">
        <f t="shared" si="5"/>
        <v>0</v>
      </c>
      <c r="N24" s="87">
        <f t="shared" si="5"/>
        <v>0</v>
      </c>
      <c r="O24" s="87">
        <f t="shared" si="5"/>
        <v>0</v>
      </c>
      <c r="P24" s="129">
        <f>+SUM(P25:P26)</f>
        <v>0</v>
      </c>
    </row>
    <row r="25" spans="1:16" s="5" customFormat="1" x14ac:dyDescent="0.2">
      <c r="A25" s="69" t="s">
        <v>274</v>
      </c>
      <c r="B25" s="30"/>
      <c r="C25" s="68" t="s">
        <v>328</v>
      </c>
      <c r="E25" s="213">
        <f>ROUND(+SUMIF(BdV_2022!$L:$L,$A25&amp;E$3,BdV_2022!$E:$E),2)</f>
        <v>0</v>
      </c>
      <c r="F25" s="213">
        <f>ROUND(+SUMIF(BdV_2022!$L:$L,$A25&amp;F$3,BdV_2022!$E:$E),2)</f>
        <v>0</v>
      </c>
      <c r="G25" s="213">
        <f>ROUND(+SUMIF(BdV_2022!$L:$L,$A25&amp;G$3,BdV_2022!$E:$E),2)</f>
        <v>0</v>
      </c>
      <c r="H25" s="213">
        <f>ROUND(+SUMIF(BdV_2022!$L:$L,$A25&amp;H$3,BdV_2022!$E:$E),2)</f>
        <v>0</v>
      </c>
      <c r="I25" s="213">
        <f>ROUND(+SUMIF(BdV_2022!$L:$L,$A25&amp;I$3,BdV_2022!$E:$E),2)</f>
        <v>0</v>
      </c>
      <c r="J25" s="213">
        <f>ROUND(+SUMIF(BdV_2022!$L:$L,$A25&amp;J$3,BdV_2022!$E:$E),2)</f>
        <v>0</v>
      </c>
      <c r="K25" s="213">
        <f>ROUND(+SUMIF(BdV_2022!$L:$L,$A25&amp;K$3,BdV_2022!$E:$E),2)</f>
        <v>0</v>
      </c>
      <c r="L25" s="213">
        <f>ROUND(+SUMIF(BdV_2022!$L:$L,$A25&amp;L$3,BdV_2022!$E:$E),2)</f>
        <v>0</v>
      </c>
      <c r="M25" s="213">
        <f>ROUND(+SUMIF(BdV_2022!$L:$L,$A25&amp;M$3,BdV_2022!$E:$E),2)</f>
        <v>0</v>
      </c>
      <c r="N25" s="213">
        <f>ROUND(+SUMIF(BdV_2022!$L:$L,$A25&amp;N$3,BdV_2022!$E:$E),2)</f>
        <v>0</v>
      </c>
      <c r="O25" s="213">
        <f>ROUND(+SUMIF(BdV_2022!$L:$L,$A25&amp;O$3,BdV_2022!$E:$E),2)</f>
        <v>0</v>
      </c>
      <c r="P25" s="132">
        <f t="shared" si="2"/>
        <v>0</v>
      </c>
    </row>
    <row r="26" spans="1:16" s="5" customFormat="1" x14ac:dyDescent="0.2">
      <c r="A26" s="69" t="s">
        <v>275</v>
      </c>
      <c r="B26" s="30"/>
      <c r="C26" s="68" t="s">
        <v>276</v>
      </c>
      <c r="E26" s="213">
        <f>ROUND(+SUMIF(BdV_2022!$L:$L,$A26&amp;E$3,BdV_2022!$E:$E),2)</f>
        <v>0</v>
      </c>
      <c r="F26" s="213">
        <f>ROUND(+SUMIF(BdV_2022!$L:$L,$A26&amp;F$3,BdV_2022!$E:$E),2)</f>
        <v>0</v>
      </c>
      <c r="G26" s="213">
        <f>ROUND(+SUMIF(BdV_2022!$L:$L,$A26&amp;G$3,BdV_2022!$E:$E),2)</f>
        <v>0</v>
      </c>
      <c r="H26" s="213">
        <f>ROUND(+SUMIF(BdV_2022!$L:$L,$A26&amp;H$3,BdV_2022!$E:$E),2)</f>
        <v>0</v>
      </c>
      <c r="I26" s="213">
        <f>ROUND(+SUMIF(BdV_2022!$L:$L,$A26&amp;I$3,BdV_2022!$E:$E),2)</f>
        <v>0</v>
      </c>
      <c r="J26" s="213">
        <f>ROUND(+SUMIF(BdV_2022!$L:$L,$A26&amp;J$3,BdV_2022!$E:$E),2)</f>
        <v>0</v>
      </c>
      <c r="K26" s="213">
        <f>ROUND(+SUMIF(BdV_2022!$L:$L,$A26&amp;K$3,BdV_2022!$E:$E),2)</f>
        <v>0</v>
      </c>
      <c r="L26" s="213">
        <f>ROUND(+SUMIF(BdV_2022!$L:$L,$A26&amp;L$3,BdV_2022!$E:$E),2)</f>
        <v>0</v>
      </c>
      <c r="M26" s="213">
        <f>ROUND(+SUMIF(BdV_2022!$L:$L,$A26&amp;M$3,BdV_2022!$E:$E),2)</f>
        <v>0</v>
      </c>
      <c r="N26" s="213">
        <f>ROUND(+SUMIF(BdV_2022!$L:$L,$A26&amp;N$3,BdV_2022!$E:$E),2)</f>
        <v>0</v>
      </c>
      <c r="O26" s="213">
        <f>ROUND(+SUMIF(BdV_2022!$L:$L,$A26&amp;O$3,BdV_2022!$E:$E),2)</f>
        <v>0</v>
      </c>
      <c r="P26" s="132">
        <f t="shared" si="2"/>
        <v>0</v>
      </c>
    </row>
    <row r="27" spans="1:16" s="5" customFormat="1" x14ac:dyDescent="0.2">
      <c r="A27" s="8" t="s">
        <v>123</v>
      </c>
      <c r="B27" s="30" t="s">
        <v>12</v>
      </c>
      <c r="C27" s="33" t="s">
        <v>44</v>
      </c>
      <c r="E27" s="208">
        <f>ROUND(+SUMIF(BdV_2022!$L:$L,$A27&amp;E$3,BdV_2022!$E:$E),2)</f>
        <v>0</v>
      </c>
      <c r="F27" s="208">
        <f>ROUND(+SUMIF(BdV_2022!$L:$L,$A27&amp;F$3,BdV_2022!$E:$E),2)</f>
        <v>0</v>
      </c>
      <c r="G27" s="208">
        <f>ROUND(+SUMIF(BdV_2022!$L:$L,$A27&amp;G$3,BdV_2022!$E:$E),2)</f>
        <v>0</v>
      </c>
      <c r="H27" s="208">
        <f>ROUND(+SUMIF(BdV_2022!$L:$L,$A27&amp;H$3,BdV_2022!$E:$E),2)</f>
        <v>0</v>
      </c>
      <c r="I27" s="208">
        <f>ROUND(+SUMIF(BdV_2022!$L:$L,$A27&amp;I$3,BdV_2022!$E:$E),2)</f>
        <v>0</v>
      </c>
      <c r="J27" s="208">
        <f>ROUND(+SUMIF(BdV_2022!$L:$L,$A27&amp;J$3,BdV_2022!$E:$E),2)</f>
        <v>0</v>
      </c>
      <c r="K27" s="208">
        <f>ROUND(+SUMIF(BdV_2022!$L:$L,$A27&amp;K$3,BdV_2022!$E:$E),2)</f>
        <v>0</v>
      </c>
      <c r="L27" s="208">
        <f>ROUND(+SUMIF(BdV_2022!$L:$L,$A27&amp;L$3,BdV_2022!$E:$E),2)</f>
        <v>0</v>
      </c>
      <c r="M27" s="208">
        <f>ROUND(+SUMIF(BdV_2022!$L:$L,$A27&amp;M$3,BdV_2022!$E:$E),2)</f>
        <v>0</v>
      </c>
      <c r="N27" s="208">
        <f>ROUND(+SUMIF(BdV_2022!$L:$L,$A27&amp;N$3,BdV_2022!$E:$E),2)</f>
        <v>0</v>
      </c>
      <c r="O27" s="208">
        <f>ROUND(+SUMIF(BdV_2022!$L:$L,$A27&amp;O$3,BdV_2022!$E:$E),2)</f>
        <v>0</v>
      </c>
      <c r="P27" s="86">
        <f t="shared" si="2"/>
        <v>0</v>
      </c>
    </row>
    <row r="28" spans="1:16" ht="31.5" x14ac:dyDescent="0.2">
      <c r="A28" s="8" t="s">
        <v>124</v>
      </c>
      <c r="B28" s="29" t="s">
        <v>16</v>
      </c>
      <c r="C28" s="33" t="s">
        <v>89</v>
      </c>
      <c r="E28" s="83">
        <f>+E29+E35+E41+E42</f>
        <v>0</v>
      </c>
      <c r="F28" s="83">
        <f t="shared" ref="F28:O28" si="6">+F29+F35+F41+F42</f>
        <v>0</v>
      </c>
      <c r="G28" s="83">
        <f t="shared" si="6"/>
        <v>0</v>
      </c>
      <c r="H28" s="83">
        <f t="shared" si="6"/>
        <v>0</v>
      </c>
      <c r="I28" s="83">
        <f t="shared" si="6"/>
        <v>0</v>
      </c>
      <c r="J28" s="83">
        <f t="shared" si="6"/>
        <v>0</v>
      </c>
      <c r="K28" s="83">
        <f t="shared" si="6"/>
        <v>0</v>
      </c>
      <c r="L28" s="83">
        <f t="shared" si="6"/>
        <v>0</v>
      </c>
      <c r="M28" s="83">
        <f t="shared" si="6"/>
        <v>0</v>
      </c>
      <c r="N28" s="83">
        <f t="shared" si="6"/>
        <v>0</v>
      </c>
      <c r="O28" s="83">
        <f t="shared" si="6"/>
        <v>0</v>
      </c>
      <c r="P28" s="86">
        <f>+P29+P35+P41+P42</f>
        <v>0</v>
      </c>
    </row>
    <row r="29" spans="1:16" x14ac:dyDescent="0.2">
      <c r="A29" s="8" t="s">
        <v>125</v>
      </c>
      <c r="B29" s="30" t="s">
        <v>8</v>
      </c>
      <c r="C29" s="33" t="s">
        <v>50</v>
      </c>
      <c r="E29" s="83">
        <f>+SUM(E30:E34)</f>
        <v>0</v>
      </c>
      <c r="F29" s="83">
        <f t="shared" ref="F29:O29" si="7">+SUM(F30:F34)</f>
        <v>0</v>
      </c>
      <c r="G29" s="83">
        <f t="shared" si="7"/>
        <v>0</v>
      </c>
      <c r="H29" s="83">
        <f t="shared" si="7"/>
        <v>0</v>
      </c>
      <c r="I29" s="83">
        <f t="shared" si="7"/>
        <v>0</v>
      </c>
      <c r="J29" s="83">
        <f t="shared" si="7"/>
        <v>0</v>
      </c>
      <c r="K29" s="83">
        <f t="shared" si="7"/>
        <v>0</v>
      </c>
      <c r="L29" s="83">
        <f t="shared" si="7"/>
        <v>0</v>
      </c>
      <c r="M29" s="83">
        <f t="shared" si="7"/>
        <v>0</v>
      </c>
      <c r="N29" s="83">
        <f t="shared" si="7"/>
        <v>0</v>
      </c>
      <c r="O29" s="83">
        <f t="shared" si="7"/>
        <v>0</v>
      </c>
      <c r="P29" s="86">
        <f>+SUM(P30:P34)</f>
        <v>0</v>
      </c>
    </row>
    <row r="30" spans="1:16" x14ac:dyDescent="0.2">
      <c r="A30" s="8" t="s">
        <v>126</v>
      </c>
      <c r="B30" s="10" t="s">
        <v>17</v>
      </c>
      <c r="C30" s="34" t="s">
        <v>237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0"/>
    </row>
    <row r="31" spans="1:16" x14ac:dyDescent="0.2">
      <c r="A31" s="8" t="s">
        <v>127</v>
      </c>
      <c r="B31" s="10" t="s">
        <v>18</v>
      </c>
      <c r="C31" s="34" t="s">
        <v>238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0"/>
    </row>
    <row r="32" spans="1:16" x14ac:dyDescent="0.2">
      <c r="A32" s="8" t="s">
        <v>128</v>
      </c>
      <c r="B32" s="10" t="s">
        <v>19</v>
      </c>
      <c r="C32" s="34" t="s">
        <v>239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0"/>
    </row>
    <row r="33" spans="1:16" x14ac:dyDescent="0.2">
      <c r="A33" s="8" t="s">
        <v>129</v>
      </c>
      <c r="B33" s="10" t="s">
        <v>20</v>
      </c>
      <c r="C33" s="34" t="s">
        <v>244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0"/>
    </row>
    <row r="34" spans="1:16" x14ac:dyDescent="0.2">
      <c r="A34" s="8" t="s">
        <v>248</v>
      </c>
      <c r="B34" s="10" t="s">
        <v>245</v>
      </c>
      <c r="C34" s="34" t="s">
        <v>240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0"/>
    </row>
    <row r="35" spans="1:16" x14ac:dyDescent="0.2">
      <c r="A35" s="8" t="s">
        <v>130</v>
      </c>
      <c r="B35" s="42" t="s">
        <v>9</v>
      </c>
      <c r="C35" s="33" t="s">
        <v>51</v>
      </c>
      <c r="E35" s="83">
        <f>+SUM(E36:E40)</f>
        <v>0</v>
      </c>
      <c r="F35" s="83">
        <f t="shared" ref="F35:O35" si="8">+SUM(F36:F40)</f>
        <v>0</v>
      </c>
      <c r="G35" s="83">
        <f t="shared" si="8"/>
        <v>0</v>
      </c>
      <c r="H35" s="83">
        <f t="shared" si="8"/>
        <v>0</v>
      </c>
      <c r="I35" s="83">
        <f t="shared" si="8"/>
        <v>0</v>
      </c>
      <c r="J35" s="83">
        <f t="shared" si="8"/>
        <v>0</v>
      </c>
      <c r="K35" s="83">
        <f t="shared" si="8"/>
        <v>0</v>
      </c>
      <c r="L35" s="83">
        <f t="shared" si="8"/>
        <v>0</v>
      </c>
      <c r="M35" s="83">
        <f t="shared" si="8"/>
        <v>0</v>
      </c>
      <c r="N35" s="83">
        <f t="shared" si="8"/>
        <v>0</v>
      </c>
      <c r="O35" s="83">
        <f t="shared" si="8"/>
        <v>0</v>
      </c>
      <c r="P35" s="86">
        <f>+SUM(P36:P40)</f>
        <v>0</v>
      </c>
    </row>
    <row r="36" spans="1:16" x14ac:dyDescent="0.2">
      <c r="A36" s="8" t="s">
        <v>131</v>
      </c>
      <c r="B36" s="10" t="s">
        <v>17</v>
      </c>
      <c r="C36" s="34" t="s">
        <v>60</v>
      </c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0"/>
    </row>
    <row r="37" spans="1:16" x14ac:dyDescent="0.2">
      <c r="A37" s="8" t="s">
        <v>132</v>
      </c>
      <c r="B37" s="10" t="s">
        <v>18</v>
      </c>
      <c r="C37" s="34" t="s">
        <v>59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0"/>
    </row>
    <row r="38" spans="1:16" x14ac:dyDescent="0.2">
      <c r="A38" s="8" t="s">
        <v>133</v>
      </c>
      <c r="B38" s="10" t="s">
        <v>19</v>
      </c>
      <c r="C38" s="34" t="s">
        <v>61</v>
      </c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0"/>
    </row>
    <row r="39" spans="1:16" x14ac:dyDescent="0.2">
      <c r="A39" s="8" t="s">
        <v>134</v>
      </c>
      <c r="B39" s="10" t="s">
        <v>20</v>
      </c>
      <c r="C39" s="34" t="s">
        <v>246</v>
      </c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0"/>
    </row>
    <row r="40" spans="1:16" x14ac:dyDescent="0.2">
      <c r="A40" s="8" t="s">
        <v>247</v>
      </c>
      <c r="B40" s="10" t="s">
        <v>245</v>
      </c>
      <c r="C40" s="34" t="s">
        <v>64</v>
      </c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0"/>
    </row>
    <row r="41" spans="1:16" x14ac:dyDescent="0.2">
      <c r="A41" s="8" t="s">
        <v>135</v>
      </c>
      <c r="B41" s="30" t="s">
        <v>10</v>
      </c>
      <c r="C41" s="33" t="s">
        <v>52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0"/>
    </row>
    <row r="42" spans="1:16" x14ac:dyDescent="0.2">
      <c r="A42" s="8" t="s">
        <v>136</v>
      </c>
      <c r="B42" s="30" t="s">
        <v>11</v>
      </c>
      <c r="C42" s="35" t="s">
        <v>249</v>
      </c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0"/>
    </row>
    <row r="43" spans="1:16" x14ac:dyDescent="0.2">
      <c r="A43" s="8" t="s">
        <v>137</v>
      </c>
      <c r="B43" s="28" t="s">
        <v>22</v>
      </c>
      <c r="C43" s="36" t="s">
        <v>90</v>
      </c>
      <c r="E43" s="83">
        <f>+E44+E50+E59+E67</f>
        <v>0</v>
      </c>
      <c r="F43" s="83">
        <f t="shared" ref="F43:O43" si="9">+F44+F50+F59+F67</f>
        <v>0</v>
      </c>
      <c r="G43" s="83">
        <f t="shared" si="9"/>
        <v>0</v>
      </c>
      <c r="H43" s="83">
        <f t="shared" si="9"/>
        <v>0</v>
      </c>
      <c r="I43" s="83">
        <f t="shared" si="9"/>
        <v>0</v>
      </c>
      <c r="J43" s="83">
        <f t="shared" si="9"/>
        <v>0</v>
      </c>
      <c r="K43" s="83">
        <f t="shared" si="9"/>
        <v>0</v>
      </c>
      <c r="L43" s="83">
        <f t="shared" si="9"/>
        <v>0</v>
      </c>
      <c r="M43" s="83">
        <f t="shared" si="9"/>
        <v>0</v>
      </c>
      <c r="N43" s="83">
        <f t="shared" si="9"/>
        <v>0</v>
      </c>
      <c r="O43" s="83">
        <f t="shared" si="9"/>
        <v>0</v>
      </c>
      <c r="P43" s="86">
        <f>+P44+P50+P59+P67</f>
        <v>0</v>
      </c>
    </row>
    <row r="44" spans="1:16" x14ac:dyDescent="0.2">
      <c r="A44" s="41" t="s">
        <v>138</v>
      </c>
      <c r="B44" s="53" t="s">
        <v>23</v>
      </c>
      <c r="C44" s="38" t="s">
        <v>91</v>
      </c>
      <c r="E44" s="83">
        <f>+SUM(E45:E49)</f>
        <v>0</v>
      </c>
      <c r="F44" s="83">
        <f t="shared" ref="F44:O44" si="10">+SUM(F45:F49)</f>
        <v>0</v>
      </c>
      <c r="G44" s="83">
        <f t="shared" si="10"/>
        <v>0</v>
      </c>
      <c r="H44" s="83">
        <f t="shared" si="10"/>
        <v>0</v>
      </c>
      <c r="I44" s="83">
        <f t="shared" si="10"/>
        <v>0</v>
      </c>
      <c r="J44" s="83">
        <f t="shared" si="10"/>
        <v>0</v>
      </c>
      <c r="K44" s="83">
        <f t="shared" si="10"/>
        <v>0</v>
      </c>
      <c r="L44" s="83">
        <f t="shared" si="10"/>
        <v>0</v>
      </c>
      <c r="M44" s="83">
        <f t="shared" si="10"/>
        <v>0</v>
      </c>
      <c r="N44" s="83">
        <f t="shared" si="10"/>
        <v>0</v>
      </c>
      <c r="O44" s="83">
        <f t="shared" si="10"/>
        <v>0</v>
      </c>
      <c r="P44" s="86">
        <f>+SUM(P45:P49)</f>
        <v>0</v>
      </c>
    </row>
    <row r="45" spans="1:16" x14ac:dyDescent="0.2">
      <c r="A45" s="41" t="s">
        <v>139</v>
      </c>
      <c r="B45" s="42" t="s">
        <v>8</v>
      </c>
      <c r="C45" s="38" t="s">
        <v>53</v>
      </c>
      <c r="E45" s="208">
        <f>ROUND(+SUMIF(BdV_2022!$L:$L,$A45&amp;E$3,BdV_2022!$E:$E),2)</f>
        <v>0</v>
      </c>
      <c r="F45" s="208">
        <f>ROUND(+SUMIF(BdV_2022!$L:$L,$A45&amp;F$3,BdV_2022!$E:$E),2)</f>
        <v>0</v>
      </c>
      <c r="G45" s="208">
        <f>ROUND(+SUMIF(BdV_2022!$L:$L,$A45&amp;G$3,BdV_2022!$E:$E),2)</f>
        <v>0</v>
      </c>
      <c r="H45" s="208">
        <f>ROUND(+SUMIF(BdV_2022!$L:$L,$A45&amp;H$3,BdV_2022!$E:$E),2)</f>
        <v>0</v>
      </c>
      <c r="I45" s="208">
        <f>ROUND(+SUMIF(BdV_2022!$L:$L,$A45&amp;I$3,BdV_2022!$E:$E),2)</f>
        <v>0</v>
      </c>
      <c r="J45" s="208">
        <f>ROUND(+SUMIF(BdV_2022!$L:$L,$A45&amp;J$3,BdV_2022!$E:$E),2)</f>
        <v>0</v>
      </c>
      <c r="K45" s="208">
        <f>ROUND(+SUMIF(BdV_2022!$L:$L,$A45&amp;K$3,BdV_2022!$E:$E),2)</f>
        <v>0</v>
      </c>
      <c r="L45" s="208">
        <f>ROUND(+SUMIF(BdV_2022!$L:$L,$A45&amp;L$3,BdV_2022!$E:$E),2)</f>
        <v>0</v>
      </c>
      <c r="M45" s="208">
        <f>ROUND(+SUMIF(BdV_2022!$L:$L,$A45&amp;M$3,BdV_2022!$E:$E),2)</f>
        <v>0</v>
      </c>
      <c r="N45" s="208">
        <f>ROUND(+SUMIF(BdV_2022!$L:$L,$A45&amp;N$3,BdV_2022!$E:$E),2)</f>
        <v>0</v>
      </c>
      <c r="O45" s="208">
        <f>ROUND(+SUMIF(BdV_2022!$L:$L,$A45&amp;O$3,BdV_2022!$E:$E),2)</f>
        <v>0</v>
      </c>
      <c r="P45" s="86">
        <f>+SUM(E45:O45)</f>
        <v>0</v>
      </c>
    </row>
    <row r="46" spans="1:16" x14ac:dyDescent="0.2">
      <c r="A46" s="41" t="s">
        <v>140</v>
      </c>
      <c r="B46" s="42" t="s">
        <v>9</v>
      </c>
      <c r="C46" s="38" t="s">
        <v>54</v>
      </c>
      <c r="E46" s="208">
        <f>ROUND(+SUMIF(BdV_2022!$L:$L,$A46&amp;E$3,BdV_2022!$E:$E),2)</f>
        <v>0</v>
      </c>
      <c r="F46" s="208">
        <f>ROUND(+SUMIF(BdV_2022!$L:$L,$A46&amp;F$3,BdV_2022!$E:$E),2)</f>
        <v>0</v>
      </c>
      <c r="G46" s="208">
        <f>ROUND(+SUMIF(BdV_2022!$L:$L,$A46&amp;G$3,BdV_2022!$E:$E),2)</f>
        <v>0</v>
      </c>
      <c r="H46" s="208">
        <f>ROUND(+SUMIF(BdV_2022!$L:$L,$A46&amp;H$3,BdV_2022!$E:$E),2)</f>
        <v>0</v>
      </c>
      <c r="I46" s="208">
        <f>ROUND(+SUMIF(BdV_2022!$L:$L,$A46&amp;I$3,BdV_2022!$E:$E),2)</f>
        <v>0</v>
      </c>
      <c r="J46" s="208">
        <f>ROUND(+SUMIF(BdV_2022!$L:$L,$A46&amp;J$3,BdV_2022!$E:$E),2)</f>
        <v>0</v>
      </c>
      <c r="K46" s="208">
        <f>ROUND(+SUMIF(BdV_2022!$L:$L,$A46&amp;K$3,BdV_2022!$E:$E),2)</f>
        <v>0</v>
      </c>
      <c r="L46" s="208">
        <f>ROUND(+SUMIF(BdV_2022!$L:$L,$A46&amp;L$3,BdV_2022!$E:$E),2)</f>
        <v>0</v>
      </c>
      <c r="M46" s="208">
        <f>ROUND(+SUMIF(BdV_2022!$L:$L,$A46&amp;M$3,BdV_2022!$E:$E),2)</f>
        <v>0</v>
      </c>
      <c r="N46" s="208">
        <f>ROUND(+SUMIF(BdV_2022!$L:$L,$A46&amp;N$3,BdV_2022!$E:$E),2)</f>
        <v>0</v>
      </c>
      <c r="O46" s="208">
        <f>ROUND(+SUMIF(BdV_2022!$L:$L,$A46&amp;O$3,BdV_2022!$E:$E),2)</f>
        <v>0</v>
      </c>
      <c r="P46" s="86">
        <f>+SUM(E46:O46)</f>
        <v>0</v>
      </c>
    </row>
    <row r="47" spans="1:16" x14ac:dyDescent="0.2">
      <c r="A47" s="41" t="s">
        <v>141</v>
      </c>
      <c r="B47" s="42" t="s">
        <v>10</v>
      </c>
      <c r="C47" s="38" t="s">
        <v>55</v>
      </c>
      <c r="E47" s="208">
        <f>ROUND(+SUMIF(BdV_2022!$L:$L,$A47&amp;E$3,BdV_2022!$E:$E),2)</f>
        <v>0</v>
      </c>
      <c r="F47" s="208">
        <f>ROUND(+SUMIF(BdV_2022!$L:$L,$A47&amp;F$3,BdV_2022!$E:$E),2)</f>
        <v>0</v>
      </c>
      <c r="G47" s="208">
        <f>ROUND(+SUMIF(BdV_2022!$L:$L,$A47&amp;G$3,BdV_2022!$E:$E),2)</f>
        <v>0</v>
      </c>
      <c r="H47" s="208">
        <f>ROUND(+SUMIF(BdV_2022!$L:$L,$A47&amp;H$3,BdV_2022!$E:$E),2)</f>
        <v>0</v>
      </c>
      <c r="I47" s="208">
        <f>ROUND(+SUMIF(BdV_2022!$L:$L,$A47&amp;I$3,BdV_2022!$E:$E),2)</f>
        <v>0</v>
      </c>
      <c r="J47" s="208">
        <f>ROUND(+SUMIF(BdV_2022!$L:$L,$A47&amp;J$3,BdV_2022!$E:$E),2)</f>
        <v>0</v>
      </c>
      <c r="K47" s="208">
        <f>ROUND(+SUMIF(BdV_2022!$L:$L,$A47&amp;K$3,BdV_2022!$E:$E),2)</f>
        <v>0</v>
      </c>
      <c r="L47" s="208">
        <f>ROUND(+SUMIF(BdV_2022!$L:$L,$A47&amp;L$3,BdV_2022!$E:$E),2)</f>
        <v>0</v>
      </c>
      <c r="M47" s="208">
        <f>ROUND(+SUMIF(BdV_2022!$L:$L,$A47&amp;M$3,BdV_2022!$E:$E),2)</f>
        <v>0</v>
      </c>
      <c r="N47" s="208">
        <f>ROUND(+SUMIF(BdV_2022!$L:$L,$A47&amp;N$3,BdV_2022!$E:$E),2)</f>
        <v>0</v>
      </c>
      <c r="O47" s="208">
        <f>ROUND(+SUMIF(BdV_2022!$L:$L,$A47&amp;O$3,BdV_2022!$E:$E),2)</f>
        <v>0</v>
      </c>
      <c r="P47" s="86">
        <f>+SUM(E47:O47)</f>
        <v>0</v>
      </c>
    </row>
    <row r="48" spans="1:16" x14ac:dyDescent="0.2">
      <c r="A48" s="41" t="s">
        <v>142</v>
      </c>
      <c r="B48" s="42" t="s">
        <v>11</v>
      </c>
      <c r="C48" s="38" t="s">
        <v>56</v>
      </c>
      <c r="E48" s="208">
        <f>ROUND(+SUMIF(BdV_2022!$L:$L,$A48&amp;E$3,BdV_2022!$E:$E),2)</f>
        <v>0</v>
      </c>
      <c r="F48" s="208">
        <f>ROUND(+SUMIF(BdV_2022!$L:$L,$A48&amp;F$3,BdV_2022!$E:$E),2)</f>
        <v>0</v>
      </c>
      <c r="G48" s="208">
        <f>ROUND(+SUMIF(BdV_2022!$L:$L,$A48&amp;G$3,BdV_2022!$E:$E),2)</f>
        <v>0</v>
      </c>
      <c r="H48" s="208">
        <f>ROUND(+SUMIF(BdV_2022!$L:$L,$A48&amp;H$3,BdV_2022!$E:$E),2)</f>
        <v>0</v>
      </c>
      <c r="I48" s="208">
        <f>ROUND(+SUMIF(BdV_2022!$L:$L,$A48&amp;I$3,BdV_2022!$E:$E),2)</f>
        <v>0</v>
      </c>
      <c r="J48" s="208">
        <f>ROUND(+SUMIF(BdV_2022!$L:$L,$A48&amp;J$3,BdV_2022!$E:$E),2)</f>
        <v>0</v>
      </c>
      <c r="K48" s="208">
        <f>ROUND(+SUMIF(BdV_2022!$L:$L,$A48&amp;K$3,BdV_2022!$E:$E),2)</f>
        <v>0</v>
      </c>
      <c r="L48" s="208">
        <f>ROUND(+SUMIF(BdV_2022!$L:$L,$A48&amp;L$3,BdV_2022!$E:$E),2)</f>
        <v>0</v>
      </c>
      <c r="M48" s="208">
        <f>ROUND(+SUMIF(BdV_2022!$L:$L,$A48&amp;M$3,BdV_2022!$E:$E),2)</f>
        <v>0</v>
      </c>
      <c r="N48" s="208">
        <f>ROUND(+SUMIF(BdV_2022!$L:$L,$A48&amp;N$3,BdV_2022!$E:$E),2)</f>
        <v>0</v>
      </c>
      <c r="O48" s="208">
        <f>ROUND(+SUMIF(BdV_2022!$L:$L,$A48&amp;O$3,BdV_2022!$E:$E),2)</f>
        <v>0</v>
      </c>
      <c r="P48" s="86">
        <f>+SUM(E48:O48)</f>
        <v>0</v>
      </c>
    </row>
    <row r="49" spans="1:16" x14ac:dyDescent="0.2">
      <c r="A49" s="41" t="s">
        <v>143</v>
      </c>
      <c r="B49" s="42" t="s">
        <v>12</v>
      </c>
      <c r="C49" s="38" t="s">
        <v>57</v>
      </c>
      <c r="E49" s="208">
        <f>ROUND(+SUMIF(BdV_2022!$L:$L,$A49&amp;E$3,BdV_2022!$E:$E),2)</f>
        <v>0</v>
      </c>
      <c r="F49" s="208">
        <f>ROUND(+SUMIF(BdV_2022!$L:$L,$A49&amp;F$3,BdV_2022!$E:$E),2)</f>
        <v>0</v>
      </c>
      <c r="G49" s="208">
        <f>ROUND(+SUMIF(BdV_2022!$L:$L,$A49&amp;G$3,BdV_2022!$E:$E),2)</f>
        <v>0</v>
      </c>
      <c r="H49" s="208">
        <f>ROUND(+SUMIF(BdV_2022!$L:$L,$A49&amp;H$3,BdV_2022!$E:$E),2)</f>
        <v>0</v>
      </c>
      <c r="I49" s="208">
        <f>ROUND(+SUMIF(BdV_2022!$L:$L,$A49&amp;I$3,BdV_2022!$E:$E),2)</f>
        <v>0</v>
      </c>
      <c r="J49" s="208">
        <f>ROUND(+SUMIF(BdV_2022!$L:$L,$A49&amp;J$3,BdV_2022!$E:$E),2)</f>
        <v>0</v>
      </c>
      <c r="K49" s="208">
        <f>ROUND(+SUMIF(BdV_2022!$L:$L,$A49&amp;K$3,BdV_2022!$E:$E),2)</f>
        <v>0</v>
      </c>
      <c r="L49" s="208">
        <f>ROUND(+SUMIF(BdV_2022!$L:$L,$A49&amp;L$3,BdV_2022!$E:$E),2)</f>
        <v>0</v>
      </c>
      <c r="M49" s="208">
        <f>ROUND(+SUMIF(BdV_2022!$L:$L,$A49&amp;M$3,BdV_2022!$E:$E),2)</f>
        <v>0</v>
      </c>
      <c r="N49" s="208">
        <f>ROUND(+SUMIF(BdV_2022!$L:$L,$A49&amp;N$3,BdV_2022!$E:$E),2)</f>
        <v>0</v>
      </c>
      <c r="O49" s="208">
        <f>ROUND(+SUMIF(BdV_2022!$L:$L,$A49&amp;O$3,BdV_2022!$E:$E),2)</f>
        <v>0</v>
      </c>
      <c r="P49" s="86">
        <f>+SUM(E49:O49)</f>
        <v>0</v>
      </c>
    </row>
    <row r="50" spans="1:16" ht="21" x14ac:dyDescent="0.2">
      <c r="A50" s="41" t="s">
        <v>144</v>
      </c>
      <c r="B50" s="53" t="s">
        <v>15</v>
      </c>
      <c r="C50" s="38" t="s">
        <v>92</v>
      </c>
      <c r="E50" s="83">
        <f>+SUM(E51:E58)</f>
        <v>0</v>
      </c>
      <c r="F50" s="83">
        <f t="shared" ref="F50:O50" si="11">+SUM(F51:F58)</f>
        <v>0</v>
      </c>
      <c r="G50" s="83">
        <f t="shared" si="11"/>
        <v>0</v>
      </c>
      <c r="H50" s="83">
        <f t="shared" si="11"/>
        <v>0</v>
      </c>
      <c r="I50" s="83">
        <f t="shared" si="11"/>
        <v>0</v>
      </c>
      <c r="J50" s="83">
        <f t="shared" si="11"/>
        <v>0</v>
      </c>
      <c r="K50" s="83">
        <f t="shared" si="11"/>
        <v>0</v>
      </c>
      <c r="L50" s="83">
        <f t="shared" si="11"/>
        <v>0</v>
      </c>
      <c r="M50" s="83">
        <f t="shared" si="11"/>
        <v>0</v>
      </c>
      <c r="N50" s="83">
        <f t="shared" si="11"/>
        <v>0</v>
      </c>
      <c r="O50" s="83">
        <f t="shared" si="11"/>
        <v>0</v>
      </c>
      <c r="P50" s="86">
        <f>+SUM(P51:P58)</f>
        <v>0</v>
      </c>
    </row>
    <row r="51" spans="1:16" x14ac:dyDescent="0.2">
      <c r="A51" s="41" t="s">
        <v>145</v>
      </c>
      <c r="B51" s="42" t="s">
        <v>8</v>
      </c>
      <c r="C51" s="38" t="s">
        <v>58</v>
      </c>
      <c r="E51" s="208">
        <f>ROUND(+SUMIF(BdV_2022!$L:$L,$A51&amp;E$3,BdV_2022!$E:$E),2)</f>
        <v>0</v>
      </c>
      <c r="F51" s="208">
        <f>ROUND(+SUMIF(BdV_2022!$L:$L,$A51&amp;F$3,BdV_2022!$E:$E),2)</f>
        <v>0</v>
      </c>
      <c r="G51" s="208">
        <f>ROUND(+SUMIF(BdV_2022!$L:$L,$A51&amp;G$3,BdV_2022!$E:$E),2)</f>
        <v>0</v>
      </c>
      <c r="H51" s="208">
        <f>ROUND(+SUMIF(BdV_2022!$L:$L,$A51&amp;H$3,BdV_2022!$E:$E),2)</f>
        <v>0</v>
      </c>
      <c r="I51" s="208">
        <f>ROUND(+SUMIF(BdV_2022!$L:$L,$A51&amp;I$3,BdV_2022!$E:$E),2)</f>
        <v>0</v>
      </c>
      <c r="J51" s="208">
        <f>ROUND(+SUMIF(BdV_2022!$L:$L,$A51&amp;J$3,BdV_2022!$E:$E),2)</f>
        <v>0</v>
      </c>
      <c r="K51" s="208">
        <f>ROUND(+SUMIF(BdV_2022!$L:$L,$A51&amp;K$3,BdV_2022!$E:$E),2)</f>
        <v>0</v>
      </c>
      <c r="L51" s="208">
        <f>ROUND(+SUMIF(BdV_2022!$L:$L,$A51&amp;L$3,BdV_2022!$E:$E),2)</f>
        <v>0</v>
      </c>
      <c r="M51" s="208">
        <f>ROUND(+SUMIF(BdV_2022!$L:$L,$A51&amp;M$3,BdV_2022!$E:$E),2)</f>
        <v>0</v>
      </c>
      <c r="N51" s="208">
        <f>ROUND(+SUMIF(BdV_2022!$L:$L,$A51&amp;N$3,BdV_2022!$E:$E),2)</f>
        <v>0</v>
      </c>
      <c r="O51" s="208">
        <f>ROUND(+SUMIF(BdV_2022!$L:$L,$A51&amp;O$3,BdV_2022!$E:$E),2)</f>
        <v>0</v>
      </c>
      <c r="P51" s="86">
        <f>+SUM(E51:O51)</f>
        <v>0</v>
      </c>
    </row>
    <row r="52" spans="1:16" x14ac:dyDescent="0.2">
      <c r="A52" s="41" t="s">
        <v>147</v>
      </c>
      <c r="B52" s="42" t="s">
        <v>9</v>
      </c>
      <c r="C52" s="38" t="s">
        <v>60</v>
      </c>
      <c r="E52" s="208">
        <f>ROUND(+SUMIF(BdV_2022!$L:$L,$A52&amp;E$3,BdV_2022!$E:$E),2)</f>
        <v>0</v>
      </c>
      <c r="F52" s="208">
        <f>ROUND(+SUMIF(BdV_2022!$L:$L,$A52&amp;F$3,BdV_2022!$E:$E),2)</f>
        <v>0</v>
      </c>
      <c r="G52" s="208">
        <f>ROUND(+SUMIF(BdV_2022!$L:$L,$A52&amp;G$3,BdV_2022!$E:$E),2)</f>
        <v>0</v>
      </c>
      <c r="H52" s="208">
        <f>ROUND(+SUMIF(BdV_2022!$L:$L,$A52&amp;H$3,BdV_2022!$E:$E),2)</f>
        <v>0</v>
      </c>
      <c r="I52" s="208">
        <f>ROUND(+SUMIF(BdV_2022!$L:$L,$A52&amp;I$3,BdV_2022!$E:$E),2)</f>
        <v>0</v>
      </c>
      <c r="J52" s="208">
        <f>ROUND(+SUMIF(BdV_2022!$L:$L,$A52&amp;J$3,BdV_2022!$E:$E),2)</f>
        <v>0</v>
      </c>
      <c r="K52" s="208">
        <f>ROUND(+SUMIF(BdV_2022!$L:$L,$A52&amp;K$3,BdV_2022!$E:$E),2)</f>
        <v>0</v>
      </c>
      <c r="L52" s="208">
        <f>ROUND(+SUMIF(BdV_2022!$L:$L,$A52&amp;L$3,BdV_2022!$E:$E),2)</f>
        <v>0</v>
      </c>
      <c r="M52" s="208">
        <f>ROUND(+SUMIF(BdV_2022!$L:$L,$A52&amp;M$3,BdV_2022!$E:$E),2)</f>
        <v>0</v>
      </c>
      <c r="N52" s="208">
        <f>ROUND(+SUMIF(BdV_2022!$L:$L,$A52&amp;N$3,BdV_2022!$E:$E),2)</f>
        <v>0</v>
      </c>
      <c r="O52" s="208">
        <f>ROUND(+SUMIF(BdV_2022!$L:$L,$A52&amp;O$3,BdV_2022!$E:$E),2)</f>
        <v>0</v>
      </c>
      <c r="P52" s="86">
        <f>+SUM(E52:O52)</f>
        <v>0</v>
      </c>
    </row>
    <row r="53" spans="1:16" x14ac:dyDescent="0.2">
      <c r="A53" s="41" t="s">
        <v>146</v>
      </c>
      <c r="B53" s="42" t="s">
        <v>10</v>
      </c>
      <c r="C53" s="38" t="s">
        <v>59</v>
      </c>
      <c r="E53" s="208">
        <f>ROUND(+SUMIF(BdV_2022!$L:$L,$A53&amp;E$3,BdV_2022!$E:$E),2)</f>
        <v>0</v>
      </c>
      <c r="F53" s="208">
        <f>ROUND(+SUMIF(BdV_2022!$L:$L,$A53&amp;F$3,BdV_2022!$E:$E),2)</f>
        <v>0</v>
      </c>
      <c r="G53" s="208">
        <f>ROUND(+SUMIF(BdV_2022!$L:$L,$A53&amp;G$3,BdV_2022!$E:$E),2)</f>
        <v>0</v>
      </c>
      <c r="H53" s="208">
        <f>ROUND(+SUMIF(BdV_2022!$L:$L,$A53&amp;H$3,BdV_2022!$E:$E),2)</f>
        <v>0</v>
      </c>
      <c r="I53" s="208">
        <f>ROUND(+SUMIF(BdV_2022!$L:$L,$A53&amp;I$3,BdV_2022!$E:$E),2)</f>
        <v>0</v>
      </c>
      <c r="J53" s="208">
        <f>ROUND(+SUMIF(BdV_2022!$L:$L,$A53&amp;J$3,BdV_2022!$E:$E),2)</f>
        <v>0</v>
      </c>
      <c r="K53" s="208">
        <f>ROUND(+SUMIF(BdV_2022!$L:$L,$A53&amp;K$3,BdV_2022!$E:$E),2)</f>
        <v>0</v>
      </c>
      <c r="L53" s="208">
        <f>ROUND(+SUMIF(BdV_2022!$L:$L,$A53&amp;L$3,BdV_2022!$E:$E),2)</f>
        <v>0</v>
      </c>
      <c r="M53" s="208">
        <f>ROUND(+SUMIF(BdV_2022!$L:$L,$A53&amp;M$3,BdV_2022!$E:$E),2)</f>
        <v>0</v>
      </c>
      <c r="N53" s="208">
        <f>ROUND(+SUMIF(BdV_2022!$L:$L,$A53&amp;N$3,BdV_2022!$E:$E),2)</f>
        <v>0</v>
      </c>
      <c r="O53" s="208">
        <f>ROUND(+SUMIF(BdV_2022!$L:$L,$A53&amp;O$3,BdV_2022!$E:$E),2)</f>
        <v>0</v>
      </c>
      <c r="P53" s="86">
        <f>+SUM(E53:O53)</f>
        <v>0</v>
      </c>
    </row>
    <row r="54" spans="1:16" x14ac:dyDescent="0.2">
      <c r="A54" s="41" t="s">
        <v>148</v>
      </c>
      <c r="B54" s="42" t="s">
        <v>11</v>
      </c>
      <c r="C54" s="38" t="s">
        <v>61</v>
      </c>
      <c r="E54" s="208">
        <f>ROUND(+SUMIF(BdV_2022!$L:$L,$A54&amp;E$3,BdV_2022!$E:$E),2)</f>
        <v>0</v>
      </c>
      <c r="F54" s="208">
        <f>ROUND(+SUMIF(BdV_2022!$L:$L,$A54&amp;F$3,BdV_2022!$E:$E),2)</f>
        <v>0</v>
      </c>
      <c r="G54" s="208">
        <f>ROUND(+SUMIF(BdV_2022!$L:$L,$A54&amp;G$3,BdV_2022!$E:$E),2)</f>
        <v>0</v>
      </c>
      <c r="H54" s="208">
        <f>ROUND(+SUMIF(BdV_2022!$L:$L,$A54&amp;H$3,BdV_2022!$E:$E),2)</f>
        <v>0</v>
      </c>
      <c r="I54" s="208">
        <f>ROUND(+SUMIF(BdV_2022!$L:$L,$A54&amp;I$3,BdV_2022!$E:$E),2)</f>
        <v>0</v>
      </c>
      <c r="J54" s="208">
        <f>ROUND(+SUMIF(BdV_2022!$L:$L,$A54&amp;J$3,BdV_2022!$E:$E),2)</f>
        <v>0</v>
      </c>
      <c r="K54" s="208">
        <f>ROUND(+SUMIF(BdV_2022!$L:$L,$A54&amp;K$3,BdV_2022!$E:$E),2)</f>
        <v>0</v>
      </c>
      <c r="L54" s="208">
        <f>ROUND(+SUMIF(BdV_2022!$L:$L,$A54&amp;L$3,BdV_2022!$E:$E),2)</f>
        <v>0</v>
      </c>
      <c r="M54" s="208">
        <f>ROUND(+SUMIF(BdV_2022!$L:$L,$A54&amp;M$3,BdV_2022!$E:$E),2)</f>
        <v>0</v>
      </c>
      <c r="N54" s="208">
        <f>ROUND(+SUMIF(BdV_2022!$L:$L,$A54&amp;N$3,BdV_2022!$E:$E),2)</f>
        <v>0</v>
      </c>
      <c r="O54" s="208">
        <f>ROUND(+SUMIF(BdV_2022!$L:$L,$A54&amp;O$3,BdV_2022!$E:$E),2)</f>
        <v>0</v>
      </c>
      <c r="P54" s="86">
        <f>+SUM(E54:O54)</f>
        <v>0</v>
      </c>
    </row>
    <row r="55" spans="1:16" x14ac:dyDescent="0.2">
      <c r="A55" s="41" t="s">
        <v>149</v>
      </c>
      <c r="B55" s="42" t="s">
        <v>12</v>
      </c>
      <c r="C55" s="38" t="s">
        <v>246</v>
      </c>
      <c r="E55" s="208">
        <f>ROUND(+SUMIF(BdV_2022!$L:$L,$A55&amp;E$3,BdV_2022!$E:$E),2)</f>
        <v>0</v>
      </c>
      <c r="F55" s="208">
        <f>ROUND(+SUMIF(BdV_2022!$L:$L,$A55&amp;F$3,BdV_2022!$E:$E),2)</f>
        <v>0</v>
      </c>
      <c r="G55" s="208">
        <f>ROUND(+SUMIF(BdV_2022!$L:$L,$A55&amp;G$3,BdV_2022!$E:$E),2)</f>
        <v>0</v>
      </c>
      <c r="H55" s="208">
        <f>ROUND(+SUMIF(BdV_2022!$L:$L,$A55&amp;H$3,BdV_2022!$E:$E),2)</f>
        <v>0</v>
      </c>
      <c r="I55" s="208">
        <f>ROUND(+SUMIF(BdV_2022!$L:$L,$A55&amp;I$3,BdV_2022!$E:$E),2)</f>
        <v>0</v>
      </c>
      <c r="J55" s="208">
        <f>ROUND(+SUMIF(BdV_2022!$L:$L,$A55&amp;J$3,BdV_2022!$E:$E),2)</f>
        <v>0</v>
      </c>
      <c r="K55" s="208">
        <f>ROUND(+SUMIF(BdV_2022!$L:$L,$A55&amp;K$3,BdV_2022!$E:$E),2)</f>
        <v>0</v>
      </c>
      <c r="L55" s="208">
        <f>ROUND(+SUMIF(BdV_2022!$L:$L,$A55&amp;L$3,BdV_2022!$E:$E),2)</f>
        <v>0</v>
      </c>
      <c r="M55" s="208">
        <f>ROUND(+SUMIF(BdV_2022!$L:$L,$A55&amp;M$3,BdV_2022!$E:$E),2)</f>
        <v>0</v>
      </c>
      <c r="N55" s="208">
        <f>ROUND(+SUMIF(BdV_2022!$L:$L,$A55&amp;N$3,BdV_2022!$E:$E),2)</f>
        <v>0</v>
      </c>
      <c r="O55" s="208">
        <f>ROUND(+SUMIF(BdV_2022!$L:$L,$A55&amp;O$3,BdV_2022!$E:$E),2)</f>
        <v>0</v>
      </c>
      <c r="P55" s="86">
        <f>+SUM(E55:O55)</f>
        <v>0</v>
      </c>
    </row>
    <row r="56" spans="1:16" x14ac:dyDescent="0.2">
      <c r="A56" s="41" t="s">
        <v>251</v>
      </c>
      <c r="B56" s="42" t="s">
        <v>250</v>
      </c>
      <c r="C56" s="38" t="s">
        <v>62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0"/>
    </row>
    <row r="57" spans="1:16" x14ac:dyDescent="0.2">
      <c r="A57" s="41" t="s">
        <v>252</v>
      </c>
      <c r="B57" s="42" t="s">
        <v>253</v>
      </c>
      <c r="C57" s="38" t="s">
        <v>63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0"/>
    </row>
    <row r="58" spans="1:16" x14ac:dyDescent="0.2">
      <c r="A58" s="41" t="s">
        <v>255</v>
      </c>
      <c r="B58" s="42" t="s">
        <v>254</v>
      </c>
      <c r="C58" s="38" t="s">
        <v>64</v>
      </c>
      <c r="E58" s="208">
        <f>ROUND(+SUMIF(BdV_2022!$L:$L,$A58&amp;E$3,BdV_2022!$E:$E),2)</f>
        <v>0</v>
      </c>
      <c r="F58" s="208">
        <f>ROUND(+SUMIF(BdV_2022!$L:$L,$A58&amp;F$3,BdV_2022!$E:$E),2)</f>
        <v>0</v>
      </c>
      <c r="G58" s="208">
        <f>ROUND(+SUMIF(BdV_2022!$L:$L,$A58&amp;G$3,BdV_2022!$E:$E),2)</f>
        <v>0</v>
      </c>
      <c r="H58" s="208">
        <f>ROUND(+SUMIF(BdV_2022!$L:$L,$A58&amp;H$3,BdV_2022!$E:$E),2)</f>
        <v>0</v>
      </c>
      <c r="I58" s="208">
        <f>ROUND(+SUMIF(BdV_2022!$L:$L,$A58&amp;I$3,BdV_2022!$E:$E),2)</f>
        <v>0</v>
      </c>
      <c r="J58" s="208">
        <f>ROUND(+SUMIF(BdV_2022!$L:$L,$A58&amp;J$3,BdV_2022!$E:$E),2)</f>
        <v>0</v>
      </c>
      <c r="K58" s="208">
        <f>ROUND(+SUMIF(BdV_2022!$L:$L,$A58&amp;K$3,BdV_2022!$E:$E),2)</f>
        <v>0</v>
      </c>
      <c r="L58" s="208">
        <f>ROUND(+SUMIF(BdV_2022!$L:$L,$A58&amp;L$3,BdV_2022!$E:$E),2)</f>
        <v>0</v>
      </c>
      <c r="M58" s="208">
        <f>ROUND(+SUMIF(BdV_2022!$L:$L,$A58&amp;M$3,BdV_2022!$E:$E),2)</f>
        <v>0</v>
      </c>
      <c r="N58" s="208">
        <f>ROUND(+SUMIF(BdV_2022!$L:$L,$A58&amp;N$3,BdV_2022!$E:$E),2)</f>
        <v>0</v>
      </c>
      <c r="O58" s="208">
        <f>ROUND(+SUMIF(BdV_2022!$L:$L,$A58&amp;O$3,BdV_2022!$E:$E),2)</f>
        <v>0</v>
      </c>
      <c r="P58" s="86">
        <f>+SUM(E58:O58)</f>
        <v>0</v>
      </c>
    </row>
    <row r="59" spans="1:16" x14ac:dyDescent="0.2">
      <c r="A59" s="41" t="s">
        <v>150</v>
      </c>
      <c r="B59" s="53" t="s">
        <v>16</v>
      </c>
      <c r="C59" s="38" t="s">
        <v>93</v>
      </c>
      <c r="E59" s="83">
        <f>+SUM(E60:E66)</f>
        <v>0</v>
      </c>
      <c r="F59" s="83">
        <f t="shared" ref="F59:O59" si="12">+SUM(F60:F66)</f>
        <v>0</v>
      </c>
      <c r="G59" s="83">
        <f t="shared" si="12"/>
        <v>0</v>
      </c>
      <c r="H59" s="83">
        <f t="shared" si="12"/>
        <v>0</v>
      </c>
      <c r="I59" s="83">
        <f t="shared" si="12"/>
        <v>0</v>
      </c>
      <c r="J59" s="83">
        <f t="shared" si="12"/>
        <v>0</v>
      </c>
      <c r="K59" s="83">
        <f t="shared" si="12"/>
        <v>0</v>
      </c>
      <c r="L59" s="83">
        <f t="shared" si="12"/>
        <v>0</v>
      </c>
      <c r="M59" s="83">
        <f t="shared" si="12"/>
        <v>0</v>
      </c>
      <c r="N59" s="83">
        <f t="shared" si="12"/>
        <v>0</v>
      </c>
      <c r="O59" s="83">
        <f t="shared" si="12"/>
        <v>0</v>
      </c>
      <c r="P59" s="86">
        <f>+SUM(P60:P66)</f>
        <v>0</v>
      </c>
    </row>
    <row r="60" spans="1:16" x14ac:dyDescent="0.2">
      <c r="A60" s="41" t="s">
        <v>151</v>
      </c>
      <c r="B60" s="42" t="s">
        <v>8</v>
      </c>
      <c r="C60" s="38" t="s">
        <v>107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0"/>
    </row>
    <row r="61" spans="1:16" x14ac:dyDescent="0.2">
      <c r="A61" s="41" t="s">
        <v>152</v>
      </c>
      <c r="B61" s="42" t="s">
        <v>9</v>
      </c>
      <c r="C61" s="38" t="s">
        <v>65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0"/>
    </row>
    <row r="62" spans="1:16" x14ac:dyDescent="0.2">
      <c r="A62" s="41" t="s">
        <v>153</v>
      </c>
      <c r="B62" s="42" t="s">
        <v>10</v>
      </c>
      <c r="C62" s="38" t="s">
        <v>66</v>
      </c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0"/>
    </row>
    <row r="63" spans="1:16" ht="21" x14ac:dyDescent="0.2">
      <c r="A63" s="41" t="s">
        <v>256</v>
      </c>
      <c r="B63" s="42" t="s">
        <v>258</v>
      </c>
      <c r="C63" s="38" t="s">
        <v>257</v>
      </c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0"/>
    </row>
    <row r="64" spans="1:16" x14ac:dyDescent="0.2">
      <c r="A64" s="41" t="s">
        <v>154</v>
      </c>
      <c r="B64" s="42" t="s">
        <v>11</v>
      </c>
      <c r="C64" s="38" t="s">
        <v>67</v>
      </c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0"/>
    </row>
    <row r="65" spans="1:16" x14ac:dyDescent="0.2">
      <c r="A65" s="41" t="s">
        <v>155</v>
      </c>
      <c r="B65" s="42" t="s">
        <v>12</v>
      </c>
      <c r="C65" s="38" t="s">
        <v>249</v>
      </c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0"/>
    </row>
    <row r="66" spans="1:16" x14ac:dyDescent="0.2">
      <c r="A66" s="41" t="s">
        <v>156</v>
      </c>
      <c r="B66" s="42" t="s">
        <v>13</v>
      </c>
      <c r="C66" s="38" t="s">
        <v>52</v>
      </c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0"/>
    </row>
    <row r="67" spans="1:16" x14ac:dyDescent="0.2">
      <c r="A67" s="41" t="s">
        <v>157</v>
      </c>
      <c r="B67" s="53" t="s">
        <v>24</v>
      </c>
      <c r="C67" s="38" t="s">
        <v>94</v>
      </c>
      <c r="E67" s="83">
        <f>+SUM(E68:E70)</f>
        <v>0</v>
      </c>
      <c r="F67" s="83">
        <f t="shared" ref="F67:O67" si="13">+SUM(F68:F70)</f>
        <v>0</v>
      </c>
      <c r="G67" s="83">
        <f t="shared" si="13"/>
        <v>0</v>
      </c>
      <c r="H67" s="83">
        <f t="shared" si="13"/>
        <v>0</v>
      </c>
      <c r="I67" s="83">
        <f t="shared" si="13"/>
        <v>0</v>
      </c>
      <c r="J67" s="83">
        <f t="shared" si="13"/>
        <v>0</v>
      </c>
      <c r="K67" s="83">
        <f t="shared" si="13"/>
        <v>0</v>
      </c>
      <c r="L67" s="83">
        <f t="shared" si="13"/>
        <v>0</v>
      </c>
      <c r="M67" s="83">
        <f t="shared" si="13"/>
        <v>0</v>
      </c>
      <c r="N67" s="83">
        <f t="shared" si="13"/>
        <v>0</v>
      </c>
      <c r="O67" s="83">
        <f t="shared" si="13"/>
        <v>0</v>
      </c>
      <c r="P67" s="86">
        <f>+SUM(P68:P70)</f>
        <v>0</v>
      </c>
    </row>
    <row r="68" spans="1:16" x14ac:dyDescent="0.2">
      <c r="A68" s="41" t="s">
        <v>158</v>
      </c>
      <c r="B68" s="42" t="s">
        <v>8</v>
      </c>
      <c r="C68" s="38" t="s">
        <v>68</v>
      </c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0"/>
    </row>
    <row r="69" spans="1:16" x14ac:dyDescent="0.2">
      <c r="A69" s="41" t="s">
        <v>159</v>
      </c>
      <c r="B69" s="42" t="s">
        <v>9</v>
      </c>
      <c r="C69" s="38" t="s">
        <v>69</v>
      </c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0"/>
    </row>
    <row r="70" spans="1:16" x14ac:dyDescent="0.2">
      <c r="A70" s="41" t="s">
        <v>160</v>
      </c>
      <c r="B70" s="42" t="s">
        <v>10</v>
      </c>
      <c r="C70" s="38" t="s">
        <v>70</v>
      </c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0"/>
    </row>
    <row r="71" spans="1:16" x14ac:dyDescent="0.2">
      <c r="A71" s="41"/>
      <c r="B71" s="53" t="s">
        <v>31</v>
      </c>
      <c r="C71" s="54" t="s">
        <v>259</v>
      </c>
      <c r="E71" s="83">
        <f>+E72</f>
        <v>0</v>
      </c>
      <c r="F71" s="83">
        <f t="shared" ref="F71:O71" si="14">+F72</f>
        <v>0</v>
      </c>
      <c r="G71" s="83">
        <f t="shared" si="14"/>
        <v>0</v>
      </c>
      <c r="H71" s="83">
        <f t="shared" si="14"/>
        <v>0</v>
      </c>
      <c r="I71" s="83">
        <f t="shared" si="14"/>
        <v>0</v>
      </c>
      <c r="J71" s="83">
        <f t="shared" si="14"/>
        <v>0</v>
      </c>
      <c r="K71" s="83">
        <f t="shared" si="14"/>
        <v>0</v>
      </c>
      <c r="L71" s="83">
        <f t="shared" si="14"/>
        <v>0</v>
      </c>
      <c r="M71" s="83">
        <f t="shared" si="14"/>
        <v>0</v>
      </c>
      <c r="N71" s="83">
        <f t="shared" si="14"/>
        <v>0</v>
      </c>
      <c r="O71" s="83">
        <f t="shared" si="14"/>
        <v>0</v>
      </c>
      <c r="P71" s="86">
        <f>+P72</f>
        <v>0</v>
      </c>
    </row>
    <row r="72" spans="1:16" x14ac:dyDescent="0.2">
      <c r="A72" s="41"/>
      <c r="B72" s="42"/>
      <c r="C72" s="54" t="s">
        <v>333</v>
      </c>
      <c r="E72" s="83">
        <f>+SUM(E73:E74)</f>
        <v>0</v>
      </c>
      <c r="F72" s="83">
        <f t="shared" ref="F72:O72" si="15">+SUM(F73:F74)</f>
        <v>0</v>
      </c>
      <c r="G72" s="83">
        <f t="shared" si="15"/>
        <v>0</v>
      </c>
      <c r="H72" s="83">
        <f t="shared" si="15"/>
        <v>0</v>
      </c>
      <c r="I72" s="83">
        <f t="shared" si="15"/>
        <v>0</v>
      </c>
      <c r="J72" s="83">
        <f t="shared" si="15"/>
        <v>0</v>
      </c>
      <c r="K72" s="83">
        <f t="shared" si="15"/>
        <v>0</v>
      </c>
      <c r="L72" s="83">
        <f t="shared" si="15"/>
        <v>0</v>
      </c>
      <c r="M72" s="83">
        <f t="shared" si="15"/>
        <v>0</v>
      </c>
      <c r="N72" s="83">
        <f t="shared" si="15"/>
        <v>0</v>
      </c>
      <c r="O72" s="83">
        <f t="shared" si="15"/>
        <v>0</v>
      </c>
      <c r="P72" s="86">
        <f>+SUM(P73:P74)</f>
        <v>0</v>
      </c>
    </row>
    <row r="73" spans="1:16" x14ac:dyDescent="0.2">
      <c r="A73" s="41" t="s">
        <v>161</v>
      </c>
      <c r="B73" s="42"/>
      <c r="C73" s="70" t="s">
        <v>329</v>
      </c>
      <c r="E73" s="213">
        <f>ROUND(+SUMIF(BdV_2022!$L:$L,$A73&amp;E$3,BdV_2022!$E:$E),2)</f>
        <v>0</v>
      </c>
      <c r="F73" s="213">
        <f>ROUND(+SUMIF(BdV_2022!$L:$L,$A73&amp;F$3,BdV_2022!$E:$E),2)</f>
        <v>0</v>
      </c>
      <c r="G73" s="213">
        <f>ROUND(+SUMIF(BdV_2022!$L:$L,$A73&amp;G$3,BdV_2022!$E:$E),2)</f>
        <v>0</v>
      </c>
      <c r="H73" s="213">
        <f>ROUND(+SUMIF(BdV_2022!$L:$L,$A73&amp;H$3,BdV_2022!$E:$E),2)</f>
        <v>0</v>
      </c>
      <c r="I73" s="213">
        <f>ROUND(+SUMIF(BdV_2022!$L:$L,$A73&amp;I$3,BdV_2022!$E:$E),2)</f>
        <v>0</v>
      </c>
      <c r="J73" s="213">
        <f>ROUND(+SUMIF(BdV_2022!$L:$L,$A73&amp;J$3,BdV_2022!$E:$E),2)</f>
        <v>0</v>
      </c>
      <c r="K73" s="213">
        <f>ROUND(+SUMIF(BdV_2022!$L:$L,$A73&amp;K$3,BdV_2022!$E:$E),2)</f>
        <v>0</v>
      </c>
      <c r="L73" s="213">
        <f>ROUND(+SUMIF(BdV_2022!$L:$L,$A73&amp;L$3,BdV_2022!$E:$E),2)</f>
        <v>0</v>
      </c>
      <c r="M73" s="213">
        <f>ROUND(+SUMIF(BdV_2022!$L:$L,$A73&amp;M$3,BdV_2022!$E:$E),2)</f>
        <v>0</v>
      </c>
      <c r="N73" s="213">
        <f>ROUND(+SUMIF(BdV_2022!$L:$L,$A73&amp;N$3,BdV_2022!$E:$E),2)</f>
        <v>0</v>
      </c>
      <c r="O73" s="213">
        <f>ROUND(+SUMIF(BdV_2022!$L:$L,$A73&amp;O$3,BdV_2022!$E:$E),2)</f>
        <v>0</v>
      </c>
      <c r="P73" s="132">
        <f>+SUM(E73:O73)</f>
        <v>0</v>
      </c>
    </row>
    <row r="74" spans="1:16" x14ac:dyDescent="0.2">
      <c r="A74" s="43" t="s">
        <v>162</v>
      </c>
      <c r="B74" s="43"/>
      <c r="C74" s="70" t="s">
        <v>330</v>
      </c>
      <c r="E74" s="213">
        <f>ROUND(+SUMIF(BdV_2022!$L:$L,$A74&amp;E$3,BdV_2022!$E:$E),2)</f>
        <v>0</v>
      </c>
      <c r="F74" s="213">
        <f>ROUND(+SUMIF(BdV_2022!$L:$L,$A74&amp;F$3,BdV_2022!$E:$E),2)</f>
        <v>0</v>
      </c>
      <c r="G74" s="213">
        <f>ROUND(+SUMIF(BdV_2022!$L:$L,$A74&amp;G$3,BdV_2022!$E:$E),2)</f>
        <v>0</v>
      </c>
      <c r="H74" s="213">
        <f>ROUND(+SUMIF(BdV_2022!$L:$L,$A74&amp;H$3,BdV_2022!$E:$E),2)</f>
        <v>0</v>
      </c>
      <c r="I74" s="213">
        <f>ROUND(+SUMIF(BdV_2022!$L:$L,$A74&amp;I$3,BdV_2022!$E:$E),2)</f>
        <v>0</v>
      </c>
      <c r="J74" s="213">
        <f>ROUND(+SUMIF(BdV_2022!$L:$L,$A74&amp;J$3,BdV_2022!$E:$E),2)</f>
        <v>0</v>
      </c>
      <c r="K74" s="213">
        <f>ROUND(+SUMIF(BdV_2022!$L:$L,$A74&amp;K$3,BdV_2022!$E:$E),2)</f>
        <v>0</v>
      </c>
      <c r="L74" s="213">
        <f>ROUND(+SUMIF(BdV_2022!$L:$L,$A74&amp;L$3,BdV_2022!$E:$E),2)</f>
        <v>0</v>
      </c>
      <c r="M74" s="213">
        <f>ROUND(+SUMIF(BdV_2022!$L:$L,$A74&amp;M$3,BdV_2022!$E:$E),2)</f>
        <v>0</v>
      </c>
      <c r="N74" s="213">
        <f>ROUND(+SUMIF(BdV_2022!$L:$L,$A74&amp;N$3,BdV_2022!$E:$E),2)</f>
        <v>0</v>
      </c>
      <c r="O74" s="213">
        <f>ROUND(+SUMIF(BdV_2022!$L:$L,$A74&amp;O$3,BdV_2022!$E:$E),2)</f>
        <v>0</v>
      </c>
      <c r="P74" s="132">
        <f>+SUM(E74:O74)</f>
        <v>0</v>
      </c>
    </row>
    <row r="75" spans="1:16" s="6" customFormat="1" ht="11.25" thickBot="1" x14ac:dyDescent="0.25">
      <c r="A75" s="41"/>
      <c r="B75" s="71"/>
      <c r="C75" s="55" t="s">
        <v>21</v>
      </c>
      <c r="E75" s="96">
        <f>+E7+E8+E43+E71</f>
        <v>0</v>
      </c>
      <c r="F75" s="96">
        <f t="shared" ref="F75:O75" si="16">+F7+F8+F43+F71</f>
        <v>0</v>
      </c>
      <c r="G75" s="96">
        <f t="shared" si="16"/>
        <v>0</v>
      </c>
      <c r="H75" s="96">
        <f t="shared" si="16"/>
        <v>0</v>
      </c>
      <c r="I75" s="96">
        <f t="shared" si="16"/>
        <v>0</v>
      </c>
      <c r="J75" s="96">
        <f t="shared" si="16"/>
        <v>0</v>
      </c>
      <c r="K75" s="96">
        <f t="shared" si="16"/>
        <v>0</v>
      </c>
      <c r="L75" s="96">
        <f t="shared" si="16"/>
        <v>0</v>
      </c>
      <c r="M75" s="96">
        <f t="shared" si="16"/>
        <v>0</v>
      </c>
      <c r="N75" s="96">
        <f t="shared" si="16"/>
        <v>0</v>
      </c>
      <c r="O75" s="96">
        <f t="shared" si="16"/>
        <v>0</v>
      </c>
      <c r="P75" s="98">
        <f>+P7+P8+P43+P71</f>
        <v>0</v>
      </c>
    </row>
    <row r="76" spans="1:16" s="6" customFormat="1" ht="11.25" thickBot="1" x14ac:dyDescent="0.25">
      <c r="A76" s="41"/>
      <c r="B76" s="56"/>
      <c r="C76" s="57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100"/>
    </row>
    <row r="77" spans="1:16" x14ac:dyDescent="0.2">
      <c r="A77" s="41"/>
      <c r="B77" s="58"/>
      <c r="C77" s="59" t="s">
        <v>5</v>
      </c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33"/>
    </row>
    <row r="78" spans="1:16" x14ac:dyDescent="0.2">
      <c r="A78" s="41" t="s">
        <v>163</v>
      </c>
      <c r="B78" s="53" t="s">
        <v>6</v>
      </c>
      <c r="C78" s="60" t="s">
        <v>95</v>
      </c>
      <c r="E78" s="83">
        <f>+SUM(E79:E88)</f>
        <v>0</v>
      </c>
      <c r="F78" s="83">
        <f t="shared" ref="F78:O78" si="17">+SUM(F79:F88)</f>
        <v>0</v>
      </c>
      <c r="G78" s="83">
        <f t="shared" si="17"/>
        <v>0</v>
      </c>
      <c r="H78" s="83">
        <f t="shared" si="17"/>
        <v>0</v>
      </c>
      <c r="I78" s="83">
        <f t="shared" si="17"/>
        <v>0</v>
      </c>
      <c r="J78" s="83">
        <f t="shared" si="17"/>
        <v>0</v>
      </c>
      <c r="K78" s="83">
        <f t="shared" si="17"/>
        <v>0</v>
      </c>
      <c r="L78" s="83">
        <f t="shared" si="17"/>
        <v>0</v>
      </c>
      <c r="M78" s="83">
        <f t="shared" si="17"/>
        <v>0</v>
      </c>
      <c r="N78" s="83">
        <f t="shared" si="17"/>
        <v>0</v>
      </c>
      <c r="O78" s="83">
        <f t="shared" si="17"/>
        <v>0</v>
      </c>
      <c r="P78" s="86">
        <f>+SUM(P79:P88)</f>
        <v>0</v>
      </c>
    </row>
    <row r="79" spans="1:16" x14ac:dyDescent="0.2">
      <c r="A79" s="41" t="s">
        <v>164</v>
      </c>
      <c r="B79" s="42" t="s">
        <v>23</v>
      </c>
      <c r="C79" s="38" t="s">
        <v>96</v>
      </c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0"/>
    </row>
    <row r="80" spans="1:16" x14ac:dyDescent="0.2">
      <c r="A80" s="41" t="s">
        <v>165</v>
      </c>
      <c r="B80" s="42" t="s">
        <v>15</v>
      </c>
      <c r="C80" s="38" t="s">
        <v>97</v>
      </c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0"/>
    </row>
    <row r="81" spans="1:16" x14ac:dyDescent="0.2">
      <c r="A81" s="41" t="s">
        <v>166</v>
      </c>
      <c r="B81" s="42" t="s">
        <v>16</v>
      </c>
      <c r="C81" s="38" t="s">
        <v>98</v>
      </c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0"/>
    </row>
    <row r="82" spans="1:16" x14ac:dyDescent="0.2">
      <c r="A82" s="41" t="s">
        <v>167</v>
      </c>
      <c r="B82" s="42" t="s">
        <v>24</v>
      </c>
      <c r="C82" s="38" t="s">
        <v>99</v>
      </c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0"/>
    </row>
    <row r="83" spans="1:16" x14ac:dyDescent="0.2">
      <c r="A83" s="41" t="s">
        <v>168</v>
      </c>
      <c r="B83" s="42" t="s">
        <v>26</v>
      </c>
      <c r="C83" s="38" t="s">
        <v>100</v>
      </c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0"/>
    </row>
    <row r="84" spans="1:16" x14ac:dyDescent="0.2">
      <c r="A84" s="41" t="s">
        <v>169</v>
      </c>
      <c r="B84" s="42" t="s">
        <v>27</v>
      </c>
      <c r="C84" s="38" t="s">
        <v>101</v>
      </c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0"/>
    </row>
    <row r="85" spans="1:16" ht="21" x14ac:dyDescent="0.2">
      <c r="A85" s="41" t="s">
        <v>170</v>
      </c>
      <c r="B85" s="42" t="s">
        <v>28</v>
      </c>
      <c r="C85" s="38" t="s">
        <v>260</v>
      </c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0"/>
    </row>
    <row r="86" spans="1:16" x14ac:dyDescent="0.2">
      <c r="A86" s="41" t="s">
        <v>171</v>
      </c>
      <c r="B86" s="42" t="s">
        <v>29</v>
      </c>
      <c r="C86" s="38" t="s">
        <v>102</v>
      </c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0"/>
    </row>
    <row r="87" spans="1:16" x14ac:dyDescent="0.2">
      <c r="A87" s="41" t="s">
        <v>172</v>
      </c>
      <c r="B87" s="42" t="s">
        <v>30</v>
      </c>
      <c r="C87" s="38" t="s">
        <v>103</v>
      </c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0"/>
    </row>
    <row r="88" spans="1:16" x14ac:dyDescent="0.2">
      <c r="A88" s="41" t="s">
        <v>231</v>
      </c>
      <c r="B88" s="42" t="s">
        <v>236</v>
      </c>
      <c r="C88" s="37" t="s">
        <v>261</v>
      </c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0"/>
    </row>
    <row r="89" spans="1:16" x14ac:dyDescent="0.2">
      <c r="A89" s="41" t="s">
        <v>173</v>
      </c>
      <c r="B89" s="53" t="s">
        <v>7</v>
      </c>
      <c r="C89" s="38" t="s">
        <v>104</v>
      </c>
      <c r="E89" s="108">
        <f>+SUM(E90:E93)</f>
        <v>0</v>
      </c>
      <c r="F89" s="108">
        <f t="shared" ref="F89:O89" si="18">+SUM(F90:F93)</f>
        <v>0</v>
      </c>
      <c r="G89" s="108">
        <f t="shared" si="18"/>
        <v>0</v>
      </c>
      <c r="H89" s="108">
        <f t="shared" si="18"/>
        <v>0</v>
      </c>
      <c r="I89" s="108">
        <f t="shared" si="18"/>
        <v>0</v>
      </c>
      <c r="J89" s="108">
        <f t="shared" si="18"/>
        <v>0</v>
      </c>
      <c r="K89" s="108">
        <f t="shared" si="18"/>
        <v>0</v>
      </c>
      <c r="L89" s="108">
        <f t="shared" si="18"/>
        <v>0</v>
      </c>
      <c r="M89" s="108">
        <f t="shared" si="18"/>
        <v>0</v>
      </c>
      <c r="N89" s="108">
        <f t="shared" si="18"/>
        <v>0</v>
      </c>
      <c r="O89" s="108">
        <f t="shared" si="18"/>
        <v>0</v>
      </c>
      <c r="P89" s="129">
        <f>+SUM(P90:P93)</f>
        <v>0</v>
      </c>
    </row>
    <row r="90" spans="1:16" x14ac:dyDescent="0.2">
      <c r="A90" s="41" t="s">
        <v>174</v>
      </c>
      <c r="B90" s="42" t="s">
        <v>8</v>
      </c>
      <c r="C90" s="38" t="s">
        <v>71</v>
      </c>
      <c r="E90" s="208">
        <f>ROUND(+SUMIF(BdV_2022!$L:$L,$A90&amp;E$3,BdV_2022!$E:$E),2)</f>
        <v>0</v>
      </c>
      <c r="F90" s="208">
        <f>ROUND(+SUMIF(BdV_2022!$L:$L,$A90&amp;F$3,BdV_2022!$E:$E),2)</f>
        <v>0</v>
      </c>
      <c r="G90" s="208">
        <f>ROUND(+SUMIF(BdV_2022!$L:$L,$A90&amp;G$3,BdV_2022!$E:$E),2)</f>
        <v>0</v>
      </c>
      <c r="H90" s="208">
        <f>ROUND(+SUMIF(BdV_2022!$L:$L,$A90&amp;H$3,BdV_2022!$E:$E),2)</f>
        <v>0</v>
      </c>
      <c r="I90" s="208">
        <f>ROUND(+SUMIF(BdV_2022!$L:$L,$A90&amp;I$3,BdV_2022!$E:$E),2)</f>
        <v>0</v>
      </c>
      <c r="J90" s="208">
        <f>ROUND(+SUMIF(BdV_2022!$L:$L,$A90&amp;J$3,BdV_2022!$E:$E),2)</f>
        <v>0</v>
      </c>
      <c r="K90" s="208">
        <f>ROUND(+SUMIF(BdV_2022!$L:$L,$A90&amp;K$3,BdV_2022!$E:$E),2)</f>
        <v>0</v>
      </c>
      <c r="L90" s="208">
        <f>ROUND(+SUMIF(BdV_2022!$L:$L,$A90&amp;L$3,BdV_2022!$E:$E),2)</f>
        <v>0</v>
      </c>
      <c r="M90" s="208">
        <f>ROUND(+SUMIF(BdV_2022!$L:$L,$A90&amp;M$3,BdV_2022!$E:$E),2)</f>
        <v>0</v>
      </c>
      <c r="N90" s="208">
        <f>ROUND(+SUMIF(BdV_2022!$L:$L,$A90&amp;N$3,BdV_2022!$E:$E),2)</f>
        <v>0</v>
      </c>
      <c r="O90" s="208">
        <f>ROUND(+SUMIF(BdV_2022!$L:$L,$A90&amp;O$3,BdV_2022!$E:$E),2)</f>
        <v>0</v>
      </c>
      <c r="P90" s="86">
        <f>+SUM(E90:O90)</f>
        <v>0</v>
      </c>
    </row>
    <row r="91" spans="1:16" x14ac:dyDescent="0.2">
      <c r="A91" s="41" t="s">
        <v>175</v>
      </c>
      <c r="B91" s="42" t="s">
        <v>9</v>
      </c>
      <c r="C91" s="38" t="s">
        <v>72</v>
      </c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0"/>
    </row>
    <row r="92" spans="1:16" x14ac:dyDescent="0.2">
      <c r="A92" s="41" t="s">
        <v>176</v>
      </c>
      <c r="B92" s="42" t="s">
        <v>10</v>
      </c>
      <c r="C92" s="38" t="s">
        <v>263</v>
      </c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0"/>
    </row>
    <row r="93" spans="1:16" x14ac:dyDescent="0.2">
      <c r="A93" s="41" t="s">
        <v>262</v>
      </c>
      <c r="B93" s="42" t="s">
        <v>11</v>
      </c>
      <c r="C93" s="38" t="s">
        <v>303</v>
      </c>
      <c r="E93" s="108">
        <f>+SUM(E94:E101)</f>
        <v>0</v>
      </c>
      <c r="F93" s="108">
        <f t="shared" ref="F93:O93" si="19">+SUM(F94:F101)</f>
        <v>0</v>
      </c>
      <c r="G93" s="108">
        <f t="shared" si="19"/>
        <v>0</v>
      </c>
      <c r="H93" s="108">
        <f t="shared" si="19"/>
        <v>0</v>
      </c>
      <c r="I93" s="108">
        <f t="shared" si="19"/>
        <v>0</v>
      </c>
      <c r="J93" s="108">
        <f t="shared" si="19"/>
        <v>0</v>
      </c>
      <c r="K93" s="108">
        <f t="shared" si="19"/>
        <v>0</v>
      </c>
      <c r="L93" s="108">
        <f t="shared" si="19"/>
        <v>0</v>
      </c>
      <c r="M93" s="108">
        <f t="shared" si="19"/>
        <v>0</v>
      </c>
      <c r="N93" s="108">
        <f t="shared" si="19"/>
        <v>0</v>
      </c>
      <c r="O93" s="108">
        <f t="shared" si="19"/>
        <v>0</v>
      </c>
      <c r="P93" s="129">
        <f>+SUM(P94:P101)</f>
        <v>0</v>
      </c>
    </row>
    <row r="94" spans="1:16" x14ac:dyDescent="0.2">
      <c r="A94" s="41" t="s">
        <v>277</v>
      </c>
      <c r="B94" s="43"/>
      <c r="C94" s="70" t="s">
        <v>285</v>
      </c>
      <c r="E94" s="213">
        <f>ROUND(+SUMIF(BdV_2022!$L:$L,$A94&amp;E$3,BdV_2022!$E:$E),2)</f>
        <v>0</v>
      </c>
      <c r="F94" s="213">
        <f>ROUND(+SUMIF(BdV_2022!$L:$L,$A94&amp;F$3,BdV_2022!$E:$E),2)</f>
        <v>0</v>
      </c>
      <c r="G94" s="213">
        <f>ROUND(+SUMIF(BdV_2022!$L:$L,$A94&amp;G$3,BdV_2022!$E:$E),2)</f>
        <v>0</v>
      </c>
      <c r="H94" s="213">
        <f>ROUND(+SUMIF(BdV_2022!$L:$L,$A94&amp;H$3,BdV_2022!$E:$E),2)</f>
        <v>0</v>
      </c>
      <c r="I94" s="213">
        <f>ROUND(+SUMIF(BdV_2022!$L:$L,$A94&amp;I$3,BdV_2022!$E:$E),2)</f>
        <v>0</v>
      </c>
      <c r="J94" s="213">
        <f>ROUND(+SUMIF(BdV_2022!$L:$L,$A94&amp;J$3,BdV_2022!$E:$E),2)</f>
        <v>0</v>
      </c>
      <c r="K94" s="213">
        <f>ROUND(+SUMIF(BdV_2022!$L:$L,$A94&amp;K$3,BdV_2022!$E:$E),2)</f>
        <v>0</v>
      </c>
      <c r="L94" s="213">
        <f>ROUND(+SUMIF(BdV_2022!$L:$L,$A94&amp;L$3,BdV_2022!$E:$E),2)</f>
        <v>0</v>
      </c>
      <c r="M94" s="213">
        <f>ROUND(+SUMIF(BdV_2022!$L:$L,$A94&amp;M$3,BdV_2022!$E:$E),2)</f>
        <v>0</v>
      </c>
      <c r="N94" s="213">
        <f>ROUND(+SUMIF(BdV_2022!$L:$L,$A94&amp;N$3,BdV_2022!$E:$E),2)</f>
        <v>0</v>
      </c>
      <c r="O94" s="213">
        <f>ROUND(+SUMIF(BdV_2022!$L:$L,$A94&amp;O$3,BdV_2022!$E:$E),2)</f>
        <v>0</v>
      </c>
      <c r="P94" s="132">
        <f t="shared" ref="P94:P102" si="20">+SUM(E94:O94)</f>
        <v>0</v>
      </c>
    </row>
    <row r="95" spans="1:16" x14ac:dyDescent="0.2">
      <c r="A95" s="41" t="s">
        <v>278</v>
      </c>
      <c r="B95" s="43"/>
      <c r="C95" s="70" t="s">
        <v>286</v>
      </c>
      <c r="E95" s="213">
        <f>ROUND(+SUMIF(BdV_2022!$L:$L,$A95&amp;E$3,BdV_2022!$E:$E),2)</f>
        <v>0</v>
      </c>
      <c r="F95" s="213">
        <f>ROUND(+SUMIF(BdV_2022!$L:$L,$A95&amp;F$3,BdV_2022!$E:$E),2)</f>
        <v>0</v>
      </c>
      <c r="G95" s="213">
        <f>ROUND(+SUMIF(BdV_2022!$L:$L,$A95&amp;G$3,BdV_2022!$E:$E),2)</f>
        <v>0</v>
      </c>
      <c r="H95" s="213">
        <f>ROUND(+SUMIF(BdV_2022!$L:$L,$A95&amp;H$3,BdV_2022!$E:$E),2)</f>
        <v>0</v>
      </c>
      <c r="I95" s="213">
        <f>ROUND(+SUMIF(BdV_2022!$L:$L,$A95&amp;I$3,BdV_2022!$E:$E),2)</f>
        <v>0</v>
      </c>
      <c r="J95" s="213">
        <f>ROUND(+SUMIF(BdV_2022!$L:$L,$A95&amp;J$3,BdV_2022!$E:$E),2)</f>
        <v>0</v>
      </c>
      <c r="K95" s="213">
        <f>ROUND(+SUMIF(BdV_2022!$L:$L,$A95&amp;K$3,BdV_2022!$E:$E),2)</f>
        <v>0</v>
      </c>
      <c r="L95" s="213">
        <f>ROUND(+SUMIF(BdV_2022!$L:$L,$A95&amp;L$3,BdV_2022!$E:$E),2)</f>
        <v>0</v>
      </c>
      <c r="M95" s="213">
        <f>ROUND(+SUMIF(BdV_2022!$L:$L,$A95&amp;M$3,BdV_2022!$E:$E),2)</f>
        <v>0</v>
      </c>
      <c r="N95" s="213">
        <f>ROUND(+SUMIF(BdV_2022!$L:$L,$A95&amp;N$3,BdV_2022!$E:$E),2)</f>
        <v>0</v>
      </c>
      <c r="O95" s="213">
        <f>ROUND(+SUMIF(BdV_2022!$L:$L,$A95&amp;O$3,BdV_2022!$E:$E),2)</f>
        <v>0</v>
      </c>
      <c r="P95" s="132">
        <f t="shared" si="20"/>
        <v>0</v>
      </c>
    </row>
    <row r="96" spans="1:16" x14ac:dyDescent="0.2">
      <c r="A96" s="41" t="s">
        <v>279</v>
      </c>
      <c r="B96" s="43"/>
      <c r="C96" s="70" t="s">
        <v>288</v>
      </c>
      <c r="E96" s="213">
        <f>ROUND(+SUMIF(BdV_2022!$L:$L,$A96&amp;E$3,BdV_2022!$E:$E),2)</f>
        <v>0</v>
      </c>
      <c r="F96" s="213">
        <f>ROUND(+SUMIF(BdV_2022!$L:$L,$A96&amp;F$3,BdV_2022!$E:$E),2)</f>
        <v>0</v>
      </c>
      <c r="G96" s="213">
        <f>ROUND(+SUMIF(BdV_2022!$L:$L,$A96&amp;G$3,BdV_2022!$E:$E),2)</f>
        <v>0</v>
      </c>
      <c r="H96" s="213">
        <f>ROUND(+SUMIF(BdV_2022!$L:$L,$A96&amp;H$3,BdV_2022!$E:$E),2)</f>
        <v>0</v>
      </c>
      <c r="I96" s="213">
        <f>ROUND(+SUMIF(BdV_2022!$L:$L,$A96&amp;I$3,BdV_2022!$E:$E),2)</f>
        <v>0</v>
      </c>
      <c r="J96" s="213">
        <f>ROUND(+SUMIF(BdV_2022!$L:$L,$A96&amp;J$3,BdV_2022!$E:$E),2)</f>
        <v>0</v>
      </c>
      <c r="K96" s="213">
        <f>ROUND(+SUMIF(BdV_2022!$L:$L,$A96&amp;K$3,BdV_2022!$E:$E),2)</f>
        <v>0</v>
      </c>
      <c r="L96" s="213">
        <f>ROUND(+SUMIF(BdV_2022!$L:$L,$A96&amp;L$3,BdV_2022!$E:$E),2)</f>
        <v>0</v>
      </c>
      <c r="M96" s="213">
        <f>ROUND(+SUMIF(BdV_2022!$L:$L,$A96&amp;M$3,BdV_2022!$E:$E),2)</f>
        <v>0</v>
      </c>
      <c r="N96" s="213">
        <f>ROUND(+SUMIF(BdV_2022!$L:$L,$A96&amp;N$3,BdV_2022!$E:$E),2)</f>
        <v>0</v>
      </c>
      <c r="O96" s="213">
        <f>ROUND(+SUMIF(BdV_2022!$L:$L,$A96&amp;O$3,BdV_2022!$E:$E),2)</f>
        <v>0</v>
      </c>
      <c r="P96" s="132">
        <f t="shared" si="20"/>
        <v>0</v>
      </c>
    </row>
    <row r="97" spans="1:16" x14ac:dyDescent="0.2">
      <c r="A97" s="41" t="s">
        <v>280</v>
      </c>
      <c r="B97" s="43"/>
      <c r="C97" s="70" t="s">
        <v>289</v>
      </c>
      <c r="E97" s="213">
        <f>ROUND(+SUMIF(BdV_2022!$L:$L,$A97&amp;E$3,BdV_2022!$E:$E),2)</f>
        <v>0</v>
      </c>
      <c r="F97" s="213">
        <f>ROUND(+SUMIF(BdV_2022!$L:$L,$A97&amp;F$3,BdV_2022!$E:$E),2)</f>
        <v>0</v>
      </c>
      <c r="G97" s="213">
        <f>ROUND(+SUMIF(BdV_2022!$L:$L,$A97&amp;G$3,BdV_2022!$E:$E),2)</f>
        <v>0</v>
      </c>
      <c r="H97" s="213">
        <f>ROUND(+SUMIF(BdV_2022!$L:$L,$A97&amp;H$3,BdV_2022!$E:$E),2)</f>
        <v>0</v>
      </c>
      <c r="I97" s="213">
        <f>ROUND(+SUMIF(BdV_2022!$L:$L,$A97&amp;I$3,BdV_2022!$E:$E),2)</f>
        <v>0</v>
      </c>
      <c r="J97" s="213">
        <f>ROUND(+SUMIF(BdV_2022!$L:$L,$A97&amp;J$3,BdV_2022!$E:$E),2)</f>
        <v>0</v>
      </c>
      <c r="K97" s="213">
        <f>ROUND(+SUMIF(BdV_2022!$L:$L,$A97&amp;K$3,BdV_2022!$E:$E),2)</f>
        <v>0</v>
      </c>
      <c r="L97" s="213">
        <f>ROUND(+SUMIF(BdV_2022!$L:$L,$A97&amp;L$3,BdV_2022!$E:$E),2)</f>
        <v>0</v>
      </c>
      <c r="M97" s="213">
        <f>ROUND(+SUMIF(BdV_2022!$L:$L,$A97&amp;M$3,BdV_2022!$E:$E),2)</f>
        <v>0</v>
      </c>
      <c r="N97" s="213">
        <f>ROUND(+SUMIF(BdV_2022!$L:$L,$A97&amp;N$3,BdV_2022!$E:$E),2)</f>
        <v>0</v>
      </c>
      <c r="O97" s="213">
        <f>ROUND(+SUMIF(BdV_2022!$L:$L,$A97&amp;O$3,BdV_2022!$E:$E),2)</f>
        <v>0</v>
      </c>
      <c r="P97" s="132">
        <f t="shared" si="20"/>
        <v>0</v>
      </c>
    </row>
    <row r="98" spans="1:16" x14ac:dyDescent="0.2">
      <c r="A98" s="41" t="s">
        <v>281</v>
      </c>
      <c r="B98" s="43"/>
      <c r="C98" s="70" t="s">
        <v>287</v>
      </c>
      <c r="E98" s="213">
        <f>ROUND(+SUMIF(BdV_2022!$L:$L,$A98&amp;E$3,BdV_2022!$E:$E),2)</f>
        <v>0</v>
      </c>
      <c r="F98" s="213">
        <f>ROUND(+SUMIF(BdV_2022!$L:$L,$A98&amp;F$3,BdV_2022!$E:$E),2)</f>
        <v>0</v>
      </c>
      <c r="G98" s="213">
        <f>ROUND(+SUMIF(BdV_2022!$L:$L,$A98&amp;G$3,BdV_2022!$E:$E),2)</f>
        <v>0</v>
      </c>
      <c r="H98" s="213">
        <f>ROUND(+SUMIF(BdV_2022!$L:$L,$A98&amp;H$3,BdV_2022!$E:$E),2)</f>
        <v>0</v>
      </c>
      <c r="I98" s="213">
        <f>ROUND(+SUMIF(BdV_2022!$L:$L,$A98&amp;I$3,BdV_2022!$E:$E),2)</f>
        <v>0</v>
      </c>
      <c r="J98" s="213">
        <f>ROUND(+SUMIF(BdV_2022!$L:$L,$A98&amp;J$3,BdV_2022!$E:$E),2)</f>
        <v>0</v>
      </c>
      <c r="K98" s="213">
        <f>ROUND(+SUMIF(BdV_2022!$L:$L,$A98&amp;K$3,BdV_2022!$E:$E),2)</f>
        <v>0</v>
      </c>
      <c r="L98" s="213">
        <f>ROUND(+SUMIF(BdV_2022!$L:$L,$A98&amp;L$3,BdV_2022!$E:$E),2)</f>
        <v>0</v>
      </c>
      <c r="M98" s="213">
        <f>ROUND(+SUMIF(BdV_2022!$L:$L,$A98&amp;M$3,BdV_2022!$E:$E),2)</f>
        <v>0</v>
      </c>
      <c r="N98" s="213">
        <f>ROUND(+SUMIF(BdV_2022!$L:$L,$A98&amp;N$3,BdV_2022!$E:$E),2)</f>
        <v>0</v>
      </c>
      <c r="O98" s="213">
        <f>ROUND(+SUMIF(BdV_2022!$L:$L,$A98&amp;O$3,BdV_2022!$E:$E),2)</f>
        <v>0</v>
      </c>
      <c r="P98" s="132">
        <f t="shared" si="20"/>
        <v>0</v>
      </c>
    </row>
    <row r="99" spans="1:16" x14ac:dyDescent="0.2">
      <c r="A99" s="41" t="s">
        <v>282</v>
      </c>
      <c r="B99" s="43"/>
      <c r="C99" s="70" t="s">
        <v>290</v>
      </c>
      <c r="E99" s="213">
        <f>ROUND(+SUMIF(BdV_2022!$L:$L,$A99&amp;E$3,BdV_2022!$E:$E),2)</f>
        <v>0</v>
      </c>
      <c r="F99" s="213">
        <f>ROUND(+SUMIF(BdV_2022!$L:$L,$A99&amp;F$3,BdV_2022!$E:$E),2)</f>
        <v>0</v>
      </c>
      <c r="G99" s="213">
        <f>ROUND(+SUMIF(BdV_2022!$L:$L,$A99&amp;G$3,BdV_2022!$E:$E),2)</f>
        <v>0</v>
      </c>
      <c r="H99" s="213">
        <f>ROUND(+SUMIF(BdV_2022!$L:$L,$A99&amp;H$3,BdV_2022!$E:$E),2)</f>
        <v>0</v>
      </c>
      <c r="I99" s="213">
        <f>ROUND(+SUMIF(BdV_2022!$L:$L,$A99&amp;I$3,BdV_2022!$E:$E),2)</f>
        <v>0</v>
      </c>
      <c r="J99" s="213">
        <f>ROUND(+SUMIF(BdV_2022!$L:$L,$A99&amp;J$3,BdV_2022!$E:$E),2)</f>
        <v>0</v>
      </c>
      <c r="K99" s="213">
        <f>ROUND(+SUMIF(BdV_2022!$L:$L,$A99&amp;K$3,BdV_2022!$E:$E),2)</f>
        <v>0</v>
      </c>
      <c r="L99" s="213">
        <f>ROUND(+SUMIF(BdV_2022!$L:$L,$A99&amp;L$3,BdV_2022!$E:$E),2)</f>
        <v>0</v>
      </c>
      <c r="M99" s="213">
        <f>ROUND(+SUMIF(BdV_2022!$L:$L,$A99&amp;M$3,BdV_2022!$E:$E),2)</f>
        <v>0</v>
      </c>
      <c r="N99" s="213">
        <f>ROUND(+SUMIF(BdV_2022!$L:$L,$A99&amp;N$3,BdV_2022!$E:$E),2)</f>
        <v>0</v>
      </c>
      <c r="O99" s="213">
        <f>ROUND(+SUMIF(BdV_2022!$L:$L,$A99&amp;O$3,BdV_2022!$E:$E),2)</f>
        <v>0</v>
      </c>
      <c r="P99" s="132">
        <f t="shared" si="20"/>
        <v>0</v>
      </c>
    </row>
    <row r="100" spans="1:16" x14ac:dyDescent="0.2">
      <c r="A100" s="41" t="s">
        <v>283</v>
      </c>
      <c r="B100" s="43"/>
      <c r="C100" s="70" t="s">
        <v>291</v>
      </c>
      <c r="E100" s="213">
        <f>ROUND(+SUMIF(BdV_2022!$L:$L,$A100&amp;E$3,BdV_2022!$E:$E),2)</f>
        <v>0</v>
      </c>
      <c r="F100" s="213">
        <f>ROUND(+SUMIF(BdV_2022!$L:$L,$A100&amp;F$3,BdV_2022!$E:$E),2)</f>
        <v>0</v>
      </c>
      <c r="G100" s="213">
        <f>ROUND(+SUMIF(BdV_2022!$L:$L,$A100&amp;G$3,BdV_2022!$E:$E),2)</f>
        <v>0</v>
      </c>
      <c r="H100" s="213">
        <f>ROUND(+SUMIF(BdV_2022!$L:$L,$A100&amp;H$3,BdV_2022!$E:$E),2)</f>
        <v>0</v>
      </c>
      <c r="I100" s="213">
        <f>ROUND(+SUMIF(BdV_2022!$L:$L,$A100&amp;I$3,BdV_2022!$E:$E),2)</f>
        <v>0</v>
      </c>
      <c r="J100" s="213">
        <f>ROUND(+SUMIF(BdV_2022!$L:$L,$A100&amp;J$3,BdV_2022!$E:$E),2)</f>
        <v>0</v>
      </c>
      <c r="K100" s="213">
        <f>ROUND(+SUMIF(BdV_2022!$L:$L,$A100&amp;K$3,BdV_2022!$E:$E),2)</f>
        <v>0</v>
      </c>
      <c r="L100" s="213">
        <f>ROUND(+SUMIF(BdV_2022!$L:$L,$A100&amp;L$3,BdV_2022!$E:$E),2)</f>
        <v>0</v>
      </c>
      <c r="M100" s="213">
        <f>ROUND(+SUMIF(BdV_2022!$L:$L,$A100&amp;M$3,BdV_2022!$E:$E),2)</f>
        <v>0</v>
      </c>
      <c r="N100" s="213">
        <f>ROUND(+SUMIF(BdV_2022!$L:$L,$A100&amp;N$3,BdV_2022!$E:$E),2)</f>
        <v>0</v>
      </c>
      <c r="O100" s="213">
        <f>ROUND(+SUMIF(BdV_2022!$L:$L,$A100&amp;O$3,BdV_2022!$E:$E),2)</f>
        <v>0</v>
      </c>
      <c r="P100" s="132">
        <f t="shared" si="20"/>
        <v>0</v>
      </c>
    </row>
    <row r="101" spans="1:16" x14ac:dyDescent="0.2">
      <c r="A101" s="41" t="s">
        <v>284</v>
      </c>
      <c r="B101" s="43"/>
      <c r="C101" s="70" t="s">
        <v>303</v>
      </c>
      <c r="E101" s="213">
        <f>ROUND(+SUMIF(BdV_2022!$L:$L,$A101&amp;E$3,BdV_2022!$E:$E),2)</f>
        <v>0</v>
      </c>
      <c r="F101" s="213">
        <f>ROUND(+SUMIF(BdV_2022!$L:$L,$A101&amp;F$3,BdV_2022!$E:$E),2)</f>
        <v>0</v>
      </c>
      <c r="G101" s="213">
        <f>ROUND(+SUMIF(BdV_2022!$L:$L,$A101&amp;G$3,BdV_2022!$E:$E),2)</f>
        <v>0</v>
      </c>
      <c r="H101" s="213">
        <f>ROUND(+SUMIF(BdV_2022!$L:$L,$A101&amp;H$3,BdV_2022!$E:$E),2)</f>
        <v>0</v>
      </c>
      <c r="I101" s="213">
        <f>ROUND(+SUMIF(BdV_2022!$L:$L,$A101&amp;I$3,BdV_2022!$E:$E),2)</f>
        <v>0</v>
      </c>
      <c r="J101" s="213">
        <f>ROUND(+SUMIF(BdV_2022!$L:$L,$A101&amp;J$3,BdV_2022!$E:$E),2)</f>
        <v>0</v>
      </c>
      <c r="K101" s="213">
        <f>ROUND(+SUMIF(BdV_2022!$L:$L,$A101&amp;K$3,BdV_2022!$E:$E),2)</f>
        <v>0</v>
      </c>
      <c r="L101" s="213">
        <f>ROUND(+SUMIF(BdV_2022!$L:$L,$A101&amp;L$3,BdV_2022!$E:$E),2)</f>
        <v>0</v>
      </c>
      <c r="M101" s="213">
        <f>ROUND(+SUMIF(BdV_2022!$L:$L,$A101&amp;M$3,BdV_2022!$E:$E),2)</f>
        <v>0</v>
      </c>
      <c r="N101" s="213">
        <f>ROUND(+SUMIF(BdV_2022!$L:$L,$A101&amp;N$3,BdV_2022!$E:$E),2)</f>
        <v>0</v>
      </c>
      <c r="O101" s="213">
        <f>ROUND(+SUMIF(BdV_2022!$L:$L,$A101&amp;O$3,BdV_2022!$E:$E),2)</f>
        <v>0</v>
      </c>
      <c r="P101" s="132">
        <f t="shared" si="20"/>
        <v>0</v>
      </c>
    </row>
    <row r="102" spans="1:16" ht="21" x14ac:dyDescent="0.2">
      <c r="A102" s="41" t="s">
        <v>177</v>
      </c>
      <c r="B102" s="61" t="s">
        <v>22</v>
      </c>
      <c r="C102" s="38" t="s">
        <v>105</v>
      </c>
      <c r="E102" s="214">
        <f>ROUND(+SUMIF(BdV_2022!$L:$L,$A102&amp;E$3,BdV_2022!$E:$E),2)</f>
        <v>0</v>
      </c>
      <c r="F102" s="214">
        <f>ROUND(+SUMIF(BdV_2022!$L:$L,$A102&amp;F$3,BdV_2022!$E:$E),2)</f>
        <v>0</v>
      </c>
      <c r="G102" s="214">
        <f>ROUND(+SUMIF(BdV_2022!$L:$L,$A102&amp;G$3,BdV_2022!$E:$E),2)</f>
        <v>0</v>
      </c>
      <c r="H102" s="214">
        <f>ROUND(+SUMIF(BdV_2022!$L:$L,$A102&amp;H$3,BdV_2022!$E:$E),2)</f>
        <v>0</v>
      </c>
      <c r="I102" s="214">
        <f>ROUND(+SUMIF(BdV_2022!$L:$L,$A102&amp;I$3,BdV_2022!$E:$E),2)</f>
        <v>0</v>
      </c>
      <c r="J102" s="214">
        <f>ROUND(+SUMIF(BdV_2022!$L:$L,$A102&amp;J$3,BdV_2022!$E:$E),2)</f>
        <v>0</v>
      </c>
      <c r="K102" s="214">
        <f>ROUND(+SUMIF(BdV_2022!$L:$L,$A102&amp;K$3,BdV_2022!$E:$E),2)</f>
        <v>0</v>
      </c>
      <c r="L102" s="214">
        <f>ROUND(+SUMIF(BdV_2022!$L:$L,$A102&amp;L$3,BdV_2022!$E:$E),2)</f>
        <v>0</v>
      </c>
      <c r="M102" s="214">
        <f>ROUND(+SUMIF(BdV_2022!$L:$L,$A102&amp;M$3,BdV_2022!$E:$E),2)</f>
        <v>0</v>
      </c>
      <c r="N102" s="214">
        <f>ROUND(+SUMIF(BdV_2022!$L:$L,$A102&amp;N$3,BdV_2022!$E:$E),2)</f>
        <v>0</v>
      </c>
      <c r="O102" s="214">
        <f>ROUND(+SUMIF(BdV_2022!$L:$L,$A102&amp;O$3,BdV_2022!$E:$E),2)</f>
        <v>0</v>
      </c>
      <c r="P102" s="86">
        <f t="shared" si="20"/>
        <v>0</v>
      </c>
    </row>
    <row r="103" spans="1:16" ht="21" x14ac:dyDescent="0.2">
      <c r="A103" s="41" t="s">
        <v>178</v>
      </c>
      <c r="B103" s="53" t="s">
        <v>31</v>
      </c>
      <c r="C103" s="37" t="s">
        <v>106</v>
      </c>
      <c r="E103" s="108">
        <f>+SUM(E104:E112,E115,E118,E121,E125:E127)</f>
        <v>0</v>
      </c>
      <c r="F103" s="108">
        <f t="shared" ref="F103:O103" si="21">+SUM(F104:F112,F115,F118,F121,F125:F127)</f>
        <v>0</v>
      </c>
      <c r="G103" s="108">
        <f t="shared" si="21"/>
        <v>0</v>
      </c>
      <c r="H103" s="108">
        <f t="shared" si="21"/>
        <v>0</v>
      </c>
      <c r="I103" s="108">
        <f t="shared" si="21"/>
        <v>0</v>
      </c>
      <c r="J103" s="108">
        <f t="shared" si="21"/>
        <v>0</v>
      </c>
      <c r="K103" s="108">
        <f t="shared" si="21"/>
        <v>0</v>
      </c>
      <c r="L103" s="108">
        <f t="shared" si="21"/>
        <v>1727.27</v>
      </c>
      <c r="M103" s="108">
        <f t="shared" si="21"/>
        <v>26429.41</v>
      </c>
      <c r="N103" s="108">
        <f t="shared" si="21"/>
        <v>24049.859999999997</v>
      </c>
      <c r="O103" s="108">
        <f t="shared" si="21"/>
        <v>12707.67</v>
      </c>
      <c r="P103" s="129">
        <f>+SUM(P104:P112,P115,P118,P121,P125:P127)</f>
        <v>64914.21</v>
      </c>
    </row>
    <row r="104" spans="1:16" x14ac:dyDescent="0.2">
      <c r="A104" s="41" t="s">
        <v>179</v>
      </c>
      <c r="B104" s="42" t="s">
        <v>8</v>
      </c>
      <c r="C104" s="37" t="s">
        <v>73</v>
      </c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0"/>
    </row>
    <row r="105" spans="1:16" x14ac:dyDescent="0.2">
      <c r="A105" s="41" t="s">
        <v>180</v>
      </c>
      <c r="B105" s="42" t="s">
        <v>9</v>
      </c>
      <c r="C105" s="37" t="s">
        <v>74</v>
      </c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0"/>
    </row>
    <row r="106" spans="1:16" x14ac:dyDescent="0.2">
      <c r="A106" s="41" t="s">
        <v>181</v>
      </c>
      <c r="B106" s="42" t="s">
        <v>10</v>
      </c>
      <c r="C106" s="37" t="s">
        <v>75</v>
      </c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0"/>
    </row>
    <row r="107" spans="1:16" x14ac:dyDescent="0.2">
      <c r="A107" s="41" t="s">
        <v>182</v>
      </c>
      <c r="B107" s="42" t="s">
        <v>11</v>
      </c>
      <c r="C107" s="37" t="s">
        <v>76</v>
      </c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0"/>
    </row>
    <row r="108" spans="1:16" x14ac:dyDescent="0.2">
      <c r="A108" s="41" t="s">
        <v>183</v>
      </c>
      <c r="B108" s="42" t="s">
        <v>12</v>
      </c>
      <c r="C108" s="37" t="s">
        <v>77</v>
      </c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0"/>
    </row>
    <row r="109" spans="1:16" x14ac:dyDescent="0.2">
      <c r="A109" s="41" t="s">
        <v>184</v>
      </c>
      <c r="B109" s="42" t="s">
        <v>13</v>
      </c>
      <c r="C109" s="37" t="s">
        <v>57</v>
      </c>
      <c r="E109" s="208">
        <f>ROUND(+SUMIF(BdV_2022!$L:$L,$A109&amp;E$3,BdV_2022!$E:$E),2)</f>
        <v>0</v>
      </c>
      <c r="F109" s="208">
        <f>ROUND(+SUMIF(BdV_2022!$L:$L,$A109&amp;F$3,BdV_2022!$E:$E),2)</f>
        <v>0</v>
      </c>
      <c r="G109" s="208">
        <f>ROUND(+SUMIF(BdV_2022!$L:$L,$A109&amp;G$3,BdV_2022!$E:$E),2)</f>
        <v>0</v>
      </c>
      <c r="H109" s="208">
        <f>ROUND(+SUMIF(BdV_2022!$L:$L,$A109&amp;H$3,BdV_2022!$E:$E),2)</f>
        <v>0</v>
      </c>
      <c r="I109" s="208">
        <f>ROUND(+SUMIF(BdV_2022!$L:$L,$A109&amp;I$3,BdV_2022!$E:$E),2)</f>
        <v>0</v>
      </c>
      <c r="J109" s="208">
        <f>ROUND(+SUMIF(BdV_2022!$L:$L,$A109&amp;J$3,BdV_2022!$E:$E),2)</f>
        <v>0</v>
      </c>
      <c r="K109" s="208">
        <f>ROUND(+SUMIF(BdV_2022!$L:$L,$A109&amp;K$3,BdV_2022!$E:$E),2)</f>
        <v>0</v>
      </c>
      <c r="L109" s="208">
        <f>ROUND(+SUMIF(BdV_2022!$L:$L,$A109&amp;L$3,BdV_2022!$E:$E),2)</f>
        <v>0</v>
      </c>
      <c r="M109" s="208">
        <f>ROUND(+SUMIF(BdV_2022!$L:$L,$A109&amp;M$3,BdV_2022!$E:$E),2)</f>
        <v>0</v>
      </c>
      <c r="N109" s="208">
        <f>ROUND(+SUMIF(BdV_2022!$L:$L,$A109&amp;N$3,BdV_2022!$E:$E),2)</f>
        <v>0</v>
      </c>
      <c r="O109" s="208">
        <f>ROUND(+SUMIF(BdV_2022!$L:$L,$A109&amp;O$3,BdV_2022!$E:$E),2)</f>
        <v>0</v>
      </c>
      <c r="P109" s="86">
        <f>+SUM(E109:O109)</f>
        <v>0</v>
      </c>
    </row>
    <row r="110" spans="1:16" x14ac:dyDescent="0.2">
      <c r="A110" s="41" t="s">
        <v>185</v>
      </c>
      <c r="B110" s="42" t="s">
        <v>14</v>
      </c>
      <c r="C110" s="37" t="s">
        <v>78</v>
      </c>
      <c r="E110" s="208">
        <f>ROUND(+SUMIF(BdV_2022!$L:$L,$A110&amp;E$3,BdV_2022!$E:$E),2)</f>
        <v>0</v>
      </c>
      <c r="F110" s="208">
        <f>ROUND(+SUMIF(BdV_2022!$L:$L,$A110&amp;F$3,BdV_2022!$E:$E),2)</f>
        <v>0</v>
      </c>
      <c r="G110" s="208">
        <f>ROUND(+SUMIF(BdV_2022!$L:$L,$A110&amp;G$3,BdV_2022!$E:$E),2)</f>
        <v>0</v>
      </c>
      <c r="H110" s="208">
        <f>ROUND(+SUMIF(BdV_2022!$L:$L,$A110&amp;H$3,BdV_2022!$E:$E),2)</f>
        <v>0</v>
      </c>
      <c r="I110" s="208">
        <f>ROUND(+SUMIF(BdV_2022!$L:$L,$A110&amp;I$3,BdV_2022!$E:$E),2)</f>
        <v>0</v>
      </c>
      <c r="J110" s="208">
        <f>ROUND(+SUMIF(BdV_2022!$L:$L,$A110&amp;J$3,BdV_2022!$E:$E),2)</f>
        <v>0</v>
      </c>
      <c r="K110" s="208">
        <f>ROUND(+SUMIF(BdV_2022!$L:$L,$A110&amp;K$3,BdV_2022!$E:$E),2)</f>
        <v>0</v>
      </c>
      <c r="L110" s="208">
        <f>ROUND(+SUMIF(BdV_2022!$L:$L,$A110&amp;L$3,BdV_2022!$E:$E),2)</f>
        <v>1481.31</v>
      </c>
      <c r="M110" s="208">
        <f>ROUND(+SUMIF(BdV_2022!$L:$L,$A110&amp;M$3,BdV_2022!$E:$E),2)</f>
        <v>22665.87</v>
      </c>
      <c r="N110" s="208">
        <f>ROUND(+SUMIF(BdV_2022!$L:$L,$A110&amp;N$3,BdV_2022!$E:$E),2)</f>
        <v>20625.169999999998</v>
      </c>
      <c r="O110" s="208">
        <f>ROUND(+SUMIF(BdV_2022!$L:$L,$A110&amp;O$3,BdV_2022!$E:$E),2)</f>
        <v>10898.1</v>
      </c>
      <c r="P110" s="86">
        <f>+SUM(E110:O110)</f>
        <v>55670.45</v>
      </c>
    </row>
    <row r="111" spans="1:16" x14ac:dyDescent="0.2">
      <c r="A111" s="41" t="s">
        <v>186</v>
      </c>
      <c r="B111" s="42" t="s">
        <v>32</v>
      </c>
      <c r="C111" s="37" t="s">
        <v>79</v>
      </c>
      <c r="E111" s="208">
        <f>ROUND(+SUMIF(BdV_2022!$L:$L,$A111&amp;E$3,BdV_2022!$E:$E),2)</f>
        <v>0</v>
      </c>
      <c r="F111" s="208">
        <f>ROUND(+SUMIF(BdV_2022!$L:$L,$A111&amp;F$3,BdV_2022!$E:$E),2)</f>
        <v>0</v>
      </c>
      <c r="G111" s="208">
        <f>ROUND(+SUMIF(BdV_2022!$L:$L,$A111&amp;G$3,BdV_2022!$E:$E),2)</f>
        <v>0</v>
      </c>
      <c r="H111" s="208">
        <f>ROUND(+SUMIF(BdV_2022!$L:$L,$A111&amp;H$3,BdV_2022!$E:$E),2)</f>
        <v>0</v>
      </c>
      <c r="I111" s="208">
        <f>ROUND(+SUMIF(BdV_2022!$L:$L,$A111&amp;I$3,BdV_2022!$E:$E),2)</f>
        <v>0</v>
      </c>
      <c r="J111" s="208">
        <f>ROUND(+SUMIF(BdV_2022!$L:$L,$A111&amp;J$3,BdV_2022!$E:$E),2)</f>
        <v>0</v>
      </c>
      <c r="K111" s="208">
        <f>ROUND(+SUMIF(BdV_2022!$L:$L,$A111&amp;K$3,BdV_2022!$E:$E),2)</f>
        <v>0</v>
      </c>
      <c r="L111" s="208">
        <f>ROUND(+SUMIF(BdV_2022!$L:$L,$A111&amp;L$3,BdV_2022!$E:$E),2)</f>
        <v>0</v>
      </c>
      <c r="M111" s="208">
        <f>ROUND(+SUMIF(BdV_2022!$L:$L,$A111&amp;M$3,BdV_2022!$E:$E),2)</f>
        <v>0</v>
      </c>
      <c r="N111" s="208">
        <f>ROUND(+SUMIF(BdV_2022!$L:$L,$A111&amp;N$3,BdV_2022!$E:$E),2)</f>
        <v>0</v>
      </c>
      <c r="O111" s="208">
        <f>ROUND(+SUMIF(BdV_2022!$L:$L,$A111&amp;O$3,BdV_2022!$E:$E),2)</f>
        <v>0</v>
      </c>
      <c r="P111" s="86">
        <f>+SUM(E111:O111)</f>
        <v>0</v>
      </c>
    </row>
    <row r="112" spans="1:16" x14ac:dyDescent="0.2">
      <c r="A112" s="41" t="s">
        <v>187</v>
      </c>
      <c r="B112" s="42" t="s">
        <v>33</v>
      </c>
      <c r="C112" s="37" t="s">
        <v>224</v>
      </c>
      <c r="E112" s="87">
        <f>SUM(E113:E114)</f>
        <v>0</v>
      </c>
      <c r="F112" s="87">
        <f t="shared" ref="F112:O112" si="22">SUM(F113:F114)</f>
        <v>0</v>
      </c>
      <c r="G112" s="87">
        <f t="shared" si="22"/>
        <v>0</v>
      </c>
      <c r="H112" s="87">
        <f t="shared" si="22"/>
        <v>0</v>
      </c>
      <c r="I112" s="87">
        <f t="shared" si="22"/>
        <v>0</v>
      </c>
      <c r="J112" s="87">
        <f t="shared" si="22"/>
        <v>0</v>
      </c>
      <c r="K112" s="87">
        <f t="shared" si="22"/>
        <v>0</v>
      </c>
      <c r="L112" s="87">
        <f t="shared" si="22"/>
        <v>0</v>
      </c>
      <c r="M112" s="87">
        <f t="shared" si="22"/>
        <v>0</v>
      </c>
      <c r="N112" s="87">
        <f t="shared" si="22"/>
        <v>0</v>
      </c>
      <c r="O112" s="87">
        <f t="shared" si="22"/>
        <v>0</v>
      </c>
      <c r="P112" s="129">
        <f>SUM(P113:P114)</f>
        <v>0</v>
      </c>
    </row>
    <row r="113" spans="1:16" x14ac:dyDescent="0.2">
      <c r="A113" s="41" t="s">
        <v>198</v>
      </c>
      <c r="B113" s="42"/>
      <c r="C113" s="70" t="s">
        <v>329</v>
      </c>
      <c r="E113" s="213">
        <f>ROUND(+SUMIF(BdV_2022!$L:$L,$A113&amp;E$3,BdV_2022!$E:$E),2)</f>
        <v>0</v>
      </c>
      <c r="F113" s="213">
        <f>ROUND(+SUMIF(BdV_2022!$L:$L,$A113&amp;F$3,BdV_2022!$E:$E),2)</f>
        <v>0</v>
      </c>
      <c r="G113" s="213">
        <f>ROUND(+SUMIF(BdV_2022!$L:$L,$A113&amp;G$3,BdV_2022!$E:$E),2)</f>
        <v>0</v>
      </c>
      <c r="H113" s="213">
        <f>ROUND(+SUMIF(BdV_2022!$L:$L,$A113&amp;H$3,BdV_2022!$E:$E),2)</f>
        <v>0</v>
      </c>
      <c r="I113" s="213">
        <f>ROUND(+SUMIF(BdV_2022!$L:$L,$A113&amp;I$3,BdV_2022!$E:$E),2)</f>
        <v>0</v>
      </c>
      <c r="J113" s="213">
        <f>ROUND(+SUMIF(BdV_2022!$L:$L,$A113&amp;J$3,BdV_2022!$E:$E),2)</f>
        <v>0</v>
      </c>
      <c r="K113" s="213">
        <f>ROUND(+SUMIF(BdV_2022!$L:$L,$A113&amp;K$3,BdV_2022!$E:$E),2)</f>
        <v>0</v>
      </c>
      <c r="L113" s="213">
        <f>ROUND(+SUMIF(BdV_2022!$L:$L,$A113&amp;L$3,BdV_2022!$E:$E),2)</f>
        <v>0</v>
      </c>
      <c r="M113" s="213">
        <f>ROUND(+SUMIF(BdV_2022!$L:$L,$A113&amp;M$3,BdV_2022!$E:$E),2)</f>
        <v>0</v>
      </c>
      <c r="N113" s="213">
        <f>ROUND(+SUMIF(BdV_2022!$L:$L,$A113&amp;N$3,BdV_2022!$E:$E),2)</f>
        <v>0</v>
      </c>
      <c r="O113" s="213">
        <f>ROUND(+SUMIF(BdV_2022!$L:$L,$A113&amp;O$3,BdV_2022!$E:$E),2)</f>
        <v>0</v>
      </c>
      <c r="P113" s="132">
        <f>+SUM(E113:O113)</f>
        <v>0</v>
      </c>
    </row>
    <row r="114" spans="1:16" x14ac:dyDescent="0.2">
      <c r="A114" s="41" t="s">
        <v>199</v>
      </c>
      <c r="B114" s="42"/>
      <c r="C114" s="70" t="s">
        <v>330</v>
      </c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0"/>
    </row>
    <row r="115" spans="1:16" x14ac:dyDescent="0.2">
      <c r="A115" s="41" t="s">
        <v>188</v>
      </c>
      <c r="B115" s="42" t="s">
        <v>34</v>
      </c>
      <c r="C115" s="37" t="s">
        <v>80</v>
      </c>
      <c r="E115" s="87">
        <f>SUM(E116:E117)</f>
        <v>0</v>
      </c>
      <c r="F115" s="87">
        <f t="shared" ref="F115:O115" si="23">SUM(F116:F117)</f>
        <v>0</v>
      </c>
      <c r="G115" s="87">
        <f t="shared" si="23"/>
        <v>0</v>
      </c>
      <c r="H115" s="87">
        <f t="shared" si="23"/>
        <v>0</v>
      </c>
      <c r="I115" s="87">
        <f t="shared" si="23"/>
        <v>0</v>
      </c>
      <c r="J115" s="87">
        <f t="shared" si="23"/>
        <v>0</v>
      </c>
      <c r="K115" s="87">
        <f t="shared" si="23"/>
        <v>0</v>
      </c>
      <c r="L115" s="87">
        <f t="shared" si="23"/>
        <v>0</v>
      </c>
      <c r="M115" s="87">
        <f t="shared" si="23"/>
        <v>0</v>
      </c>
      <c r="N115" s="87">
        <f t="shared" si="23"/>
        <v>0</v>
      </c>
      <c r="O115" s="87">
        <f t="shared" si="23"/>
        <v>0</v>
      </c>
      <c r="P115" s="129">
        <f>SUM(P116:P117)</f>
        <v>0</v>
      </c>
    </row>
    <row r="116" spans="1:16" x14ac:dyDescent="0.2">
      <c r="A116" s="41" t="s">
        <v>200</v>
      </c>
      <c r="B116" s="42"/>
      <c r="C116" s="70" t="s">
        <v>329</v>
      </c>
      <c r="E116" s="213">
        <f>ROUND(+SUMIF(BdV_2022!$L:$L,$A116&amp;E$3,BdV_2022!$E:$E),2)</f>
        <v>0</v>
      </c>
      <c r="F116" s="213">
        <f>ROUND(+SUMIF(BdV_2022!$L:$L,$A116&amp;F$3,BdV_2022!$E:$E),2)</f>
        <v>0</v>
      </c>
      <c r="G116" s="213">
        <f>ROUND(+SUMIF(BdV_2022!$L:$L,$A116&amp;G$3,BdV_2022!$E:$E),2)</f>
        <v>0</v>
      </c>
      <c r="H116" s="213">
        <f>ROUND(+SUMIF(BdV_2022!$L:$L,$A116&amp;H$3,BdV_2022!$E:$E),2)</f>
        <v>0</v>
      </c>
      <c r="I116" s="213">
        <f>ROUND(+SUMIF(BdV_2022!$L:$L,$A116&amp;I$3,BdV_2022!$E:$E),2)</f>
        <v>0</v>
      </c>
      <c r="J116" s="213">
        <f>ROUND(+SUMIF(BdV_2022!$L:$L,$A116&amp;J$3,BdV_2022!$E:$E),2)</f>
        <v>0</v>
      </c>
      <c r="K116" s="213">
        <f>ROUND(+SUMIF(BdV_2022!$L:$L,$A116&amp;K$3,BdV_2022!$E:$E),2)</f>
        <v>0</v>
      </c>
      <c r="L116" s="213">
        <f>ROUND(+SUMIF(BdV_2022!$L:$L,$A116&amp;L$3,BdV_2022!$E:$E),2)</f>
        <v>0</v>
      </c>
      <c r="M116" s="213">
        <f>ROUND(+SUMIF(BdV_2022!$L:$L,$A116&amp;M$3,BdV_2022!$E:$E),2)</f>
        <v>0</v>
      </c>
      <c r="N116" s="213">
        <f>ROUND(+SUMIF(BdV_2022!$L:$L,$A116&amp;N$3,BdV_2022!$E:$E),2)</f>
        <v>0</v>
      </c>
      <c r="O116" s="213">
        <f>ROUND(+SUMIF(BdV_2022!$L:$L,$A116&amp;O$3,BdV_2022!$E:$E),2)</f>
        <v>0</v>
      </c>
      <c r="P116" s="132">
        <f>+SUM(E116:O116)</f>
        <v>0</v>
      </c>
    </row>
    <row r="117" spans="1:16" x14ac:dyDescent="0.2">
      <c r="A117" s="41" t="s">
        <v>201</v>
      </c>
      <c r="B117" s="42"/>
      <c r="C117" s="70" t="s">
        <v>330</v>
      </c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0"/>
    </row>
    <row r="118" spans="1:16" x14ac:dyDescent="0.2">
      <c r="A118" s="41" t="s">
        <v>189</v>
      </c>
      <c r="B118" s="42" t="s">
        <v>35</v>
      </c>
      <c r="C118" s="37" t="s">
        <v>81</v>
      </c>
      <c r="E118" s="87">
        <f>SUM(E119:E120)</f>
        <v>0</v>
      </c>
      <c r="F118" s="87">
        <f t="shared" ref="F118:O118" si="24">SUM(F119:F120)</f>
        <v>0</v>
      </c>
      <c r="G118" s="87">
        <f t="shared" si="24"/>
        <v>0</v>
      </c>
      <c r="H118" s="87">
        <f t="shared" si="24"/>
        <v>0</v>
      </c>
      <c r="I118" s="87">
        <f t="shared" si="24"/>
        <v>0</v>
      </c>
      <c r="J118" s="87">
        <f t="shared" si="24"/>
        <v>0</v>
      </c>
      <c r="K118" s="87">
        <f t="shared" si="24"/>
        <v>0</v>
      </c>
      <c r="L118" s="87">
        <f t="shared" si="24"/>
        <v>0</v>
      </c>
      <c r="M118" s="87">
        <f t="shared" si="24"/>
        <v>0</v>
      </c>
      <c r="N118" s="87">
        <f t="shared" si="24"/>
        <v>0</v>
      </c>
      <c r="O118" s="87">
        <f t="shared" si="24"/>
        <v>0</v>
      </c>
      <c r="P118" s="129">
        <f>SUM(P119:P120)</f>
        <v>0</v>
      </c>
    </row>
    <row r="119" spans="1:16" x14ac:dyDescent="0.2">
      <c r="A119" s="41" t="s">
        <v>202</v>
      </c>
      <c r="B119" s="42"/>
      <c r="C119" s="70" t="s">
        <v>329</v>
      </c>
      <c r="E119" s="213">
        <f>ROUND(+SUMIF(BdV_2022!$L:$L,$A119&amp;E$3,BdV_2022!$E:$E),2)</f>
        <v>0</v>
      </c>
      <c r="F119" s="213">
        <f>ROUND(+SUMIF(BdV_2022!$L:$L,$A119&amp;F$3,BdV_2022!$E:$E),2)</f>
        <v>0</v>
      </c>
      <c r="G119" s="213">
        <f>ROUND(+SUMIF(BdV_2022!$L:$L,$A119&amp;G$3,BdV_2022!$E:$E),2)</f>
        <v>0</v>
      </c>
      <c r="H119" s="213">
        <f>ROUND(+SUMIF(BdV_2022!$L:$L,$A119&amp;H$3,BdV_2022!$E:$E),2)</f>
        <v>0</v>
      </c>
      <c r="I119" s="213">
        <f>ROUND(+SUMIF(BdV_2022!$L:$L,$A119&amp;I$3,BdV_2022!$E:$E),2)</f>
        <v>0</v>
      </c>
      <c r="J119" s="213">
        <f>ROUND(+SUMIF(BdV_2022!$L:$L,$A119&amp;J$3,BdV_2022!$E:$E),2)</f>
        <v>0</v>
      </c>
      <c r="K119" s="213">
        <f>ROUND(+SUMIF(BdV_2022!$L:$L,$A119&amp;K$3,BdV_2022!$E:$E),2)</f>
        <v>0</v>
      </c>
      <c r="L119" s="213">
        <f>ROUND(+SUMIF(BdV_2022!$L:$L,$A119&amp;L$3,BdV_2022!$E:$E),2)</f>
        <v>0</v>
      </c>
      <c r="M119" s="213">
        <f>ROUND(+SUMIF(BdV_2022!$L:$L,$A119&amp;M$3,BdV_2022!$E:$E),2)</f>
        <v>0</v>
      </c>
      <c r="N119" s="213">
        <f>ROUND(+SUMIF(BdV_2022!$L:$L,$A119&amp;N$3,BdV_2022!$E:$E),2)</f>
        <v>0</v>
      </c>
      <c r="O119" s="213">
        <f>ROUND(+SUMIF(BdV_2022!$L:$L,$A119&amp;O$3,BdV_2022!$E:$E),2)</f>
        <v>0</v>
      </c>
      <c r="P119" s="132">
        <f>+SUM(E119:O119)</f>
        <v>0</v>
      </c>
    </row>
    <row r="120" spans="1:16" x14ac:dyDescent="0.2">
      <c r="A120" s="41" t="s">
        <v>203</v>
      </c>
      <c r="B120" s="42"/>
      <c r="C120" s="70" t="s">
        <v>330</v>
      </c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0"/>
    </row>
    <row r="121" spans="1:16" ht="21" x14ac:dyDescent="0.2">
      <c r="A121" s="41" t="s">
        <v>266</v>
      </c>
      <c r="B121" s="42" t="s">
        <v>265</v>
      </c>
      <c r="C121" s="37" t="s">
        <v>264</v>
      </c>
      <c r="E121" s="87">
        <f>SUM(E122:E123)</f>
        <v>0</v>
      </c>
      <c r="F121" s="87">
        <f t="shared" ref="F121:O121" si="25">SUM(F122:F123)</f>
        <v>0</v>
      </c>
      <c r="G121" s="87">
        <f t="shared" si="25"/>
        <v>0</v>
      </c>
      <c r="H121" s="87">
        <f t="shared" si="25"/>
        <v>0</v>
      </c>
      <c r="I121" s="87">
        <f t="shared" si="25"/>
        <v>0</v>
      </c>
      <c r="J121" s="87">
        <f t="shared" si="25"/>
        <v>0</v>
      </c>
      <c r="K121" s="87">
        <f t="shared" si="25"/>
        <v>0</v>
      </c>
      <c r="L121" s="87">
        <f t="shared" si="25"/>
        <v>0</v>
      </c>
      <c r="M121" s="87">
        <f t="shared" si="25"/>
        <v>0</v>
      </c>
      <c r="N121" s="87">
        <f t="shared" si="25"/>
        <v>0</v>
      </c>
      <c r="O121" s="87">
        <f t="shared" si="25"/>
        <v>0</v>
      </c>
      <c r="P121" s="129">
        <f>SUM(P122:P123)</f>
        <v>0</v>
      </c>
    </row>
    <row r="122" spans="1:16" x14ac:dyDescent="0.2">
      <c r="A122" s="41" t="s">
        <v>267</v>
      </c>
      <c r="B122" s="42"/>
      <c r="C122" s="70" t="s">
        <v>329</v>
      </c>
      <c r="E122" s="213">
        <f>ROUND(+SUMIF(BdV_2022!$L:$L,$A122&amp;E$3,BdV_2022!$E:$E),2)</f>
        <v>0</v>
      </c>
      <c r="F122" s="213">
        <f>ROUND(+SUMIF(BdV_2022!$L:$L,$A122&amp;F$3,BdV_2022!$E:$E),2)</f>
        <v>0</v>
      </c>
      <c r="G122" s="213">
        <f>ROUND(+SUMIF(BdV_2022!$L:$L,$A122&amp;G$3,BdV_2022!$E:$E),2)</f>
        <v>0</v>
      </c>
      <c r="H122" s="213">
        <f>ROUND(+SUMIF(BdV_2022!$L:$L,$A122&amp;H$3,BdV_2022!$E:$E),2)</f>
        <v>0</v>
      </c>
      <c r="I122" s="213">
        <f>ROUND(+SUMIF(BdV_2022!$L:$L,$A122&amp;I$3,BdV_2022!$E:$E),2)</f>
        <v>0</v>
      </c>
      <c r="J122" s="213">
        <f>ROUND(+SUMIF(BdV_2022!$L:$L,$A122&amp;J$3,BdV_2022!$E:$E),2)</f>
        <v>0</v>
      </c>
      <c r="K122" s="213">
        <f>ROUND(+SUMIF(BdV_2022!$L:$L,$A122&amp;K$3,BdV_2022!$E:$E),2)</f>
        <v>0</v>
      </c>
      <c r="L122" s="213">
        <f>ROUND(+SUMIF(BdV_2022!$L:$L,$A122&amp;L$3,BdV_2022!$E:$E),2)</f>
        <v>0</v>
      </c>
      <c r="M122" s="213">
        <f>ROUND(+SUMIF(BdV_2022!$L:$L,$A122&amp;M$3,BdV_2022!$E:$E),2)</f>
        <v>0</v>
      </c>
      <c r="N122" s="213">
        <f>ROUND(+SUMIF(BdV_2022!$L:$L,$A122&amp;N$3,BdV_2022!$E:$E),2)</f>
        <v>0</v>
      </c>
      <c r="O122" s="213">
        <f>ROUND(+SUMIF(BdV_2022!$L:$L,$A122&amp;O$3,BdV_2022!$E:$E),2)</f>
        <v>0</v>
      </c>
      <c r="P122" s="132">
        <f>+SUM(E122:O122)</f>
        <v>0</v>
      </c>
    </row>
    <row r="123" spans="1:16" x14ac:dyDescent="0.2">
      <c r="A123" s="41" t="s">
        <v>268</v>
      </c>
      <c r="B123" s="42"/>
      <c r="C123" s="70" t="s">
        <v>330</v>
      </c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0"/>
    </row>
    <row r="124" spans="1:16" x14ac:dyDescent="0.2">
      <c r="A124" s="41" t="s">
        <v>190</v>
      </c>
      <c r="B124" s="42" t="s">
        <v>36</v>
      </c>
      <c r="C124" s="37" t="s">
        <v>82</v>
      </c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0"/>
    </row>
    <row r="125" spans="1:16" x14ac:dyDescent="0.2">
      <c r="A125" s="41" t="s">
        <v>191</v>
      </c>
      <c r="B125" s="42" t="s">
        <v>37</v>
      </c>
      <c r="C125" s="37" t="s">
        <v>83</v>
      </c>
      <c r="E125" s="208">
        <f>ROUND(+SUMIF(BdV_2022!$L:$L,$A125&amp;E$3,BdV_2022!$E:$E),2)</f>
        <v>0</v>
      </c>
      <c r="F125" s="208">
        <f>ROUND(+SUMIF(BdV_2022!$L:$L,$A125&amp;F$3,BdV_2022!$E:$E),2)</f>
        <v>0</v>
      </c>
      <c r="G125" s="208">
        <f>ROUND(+SUMIF(BdV_2022!$L:$L,$A125&amp;G$3,BdV_2022!$E:$E),2)</f>
        <v>0</v>
      </c>
      <c r="H125" s="208">
        <f>ROUND(+SUMIF(BdV_2022!$L:$L,$A125&amp;H$3,BdV_2022!$E:$E),2)</f>
        <v>0</v>
      </c>
      <c r="I125" s="208">
        <f>ROUND(+SUMIF(BdV_2022!$L:$L,$A125&amp;I$3,BdV_2022!$E:$E),2)</f>
        <v>0</v>
      </c>
      <c r="J125" s="208">
        <f>ROUND(+SUMIF(BdV_2022!$L:$L,$A125&amp;J$3,BdV_2022!$E:$E),2)</f>
        <v>0</v>
      </c>
      <c r="K125" s="208">
        <f>ROUND(+SUMIF(BdV_2022!$L:$L,$A125&amp;K$3,BdV_2022!$E:$E),2)</f>
        <v>0</v>
      </c>
      <c r="L125" s="208">
        <f>ROUND(+SUMIF(BdV_2022!$L:$L,$A125&amp;L$3,BdV_2022!$E:$E),2)</f>
        <v>0</v>
      </c>
      <c r="M125" s="208">
        <f>ROUND(+SUMIF(BdV_2022!$L:$L,$A125&amp;M$3,BdV_2022!$E:$E),2)</f>
        <v>0</v>
      </c>
      <c r="N125" s="208">
        <f>ROUND(+SUMIF(BdV_2022!$L:$L,$A125&amp;N$3,BdV_2022!$E:$E),2)</f>
        <v>0</v>
      </c>
      <c r="O125" s="208">
        <f>ROUND(+SUMIF(BdV_2022!$L:$L,$A125&amp;O$3,BdV_2022!$E:$E),2)</f>
        <v>0</v>
      </c>
      <c r="P125" s="86">
        <f>+SUM(E125:O125)</f>
        <v>0</v>
      </c>
    </row>
    <row r="126" spans="1:16" x14ac:dyDescent="0.2">
      <c r="A126" s="41" t="s">
        <v>192</v>
      </c>
      <c r="B126" s="42" t="s">
        <v>38</v>
      </c>
      <c r="C126" s="37" t="s">
        <v>84</v>
      </c>
      <c r="E126" s="87">
        <f>+SUM(E127:E129)</f>
        <v>0</v>
      </c>
      <c r="F126" s="87">
        <f t="shared" ref="F126:O126" si="26">+SUM(F127:F129)</f>
        <v>0</v>
      </c>
      <c r="G126" s="87">
        <f t="shared" si="26"/>
        <v>0</v>
      </c>
      <c r="H126" s="87">
        <f t="shared" si="26"/>
        <v>0</v>
      </c>
      <c r="I126" s="87">
        <f t="shared" si="26"/>
        <v>0</v>
      </c>
      <c r="J126" s="87">
        <f t="shared" si="26"/>
        <v>0</v>
      </c>
      <c r="K126" s="87">
        <f t="shared" si="26"/>
        <v>0</v>
      </c>
      <c r="L126" s="87">
        <f t="shared" si="26"/>
        <v>245.96</v>
      </c>
      <c r="M126" s="87">
        <f t="shared" si="26"/>
        <v>3763.54</v>
      </c>
      <c r="N126" s="87">
        <f t="shared" si="26"/>
        <v>3424.69</v>
      </c>
      <c r="O126" s="87">
        <f t="shared" si="26"/>
        <v>1809.57</v>
      </c>
      <c r="P126" s="129">
        <f>+SUM(P127:P129)</f>
        <v>9243.76</v>
      </c>
    </row>
    <row r="127" spans="1:16" x14ac:dyDescent="0.2">
      <c r="A127" s="41" t="s">
        <v>331</v>
      </c>
      <c r="B127" s="42"/>
      <c r="C127" s="70" t="s">
        <v>292</v>
      </c>
      <c r="E127" s="213">
        <f>ROUND(+SUMIF(BdV_2022!$L:$L,$A127&amp;E$3,BdV_2022!$E:$E),2)</f>
        <v>0</v>
      </c>
      <c r="F127" s="213">
        <f>ROUND(+SUMIF(BdV_2022!$L:$L,$A127&amp;F$3,BdV_2022!$E:$E),2)</f>
        <v>0</v>
      </c>
      <c r="G127" s="213">
        <f>ROUND(+SUMIF(BdV_2022!$L:$L,$A127&amp;G$3,BdV_2022!$E:$E),2)</f>
        <v>0</v>
      </c>
      <c r="H127" s="213">
        <f>ROUND(+SUMIF(BdV_2022!$L:$L,$A127&amp;H$3,BdV_2022!$E:$E),2)</f>
        <v>0</v>
      </c>
      <c r="I127" s="213">
        <f>ROUND(+SUMIF(BdV_2022!$L:$L,$A127&amp;I$3,BdV_2022!$E:$E),2)</f>
        <v>0</v>
      </c>
      <c r="J127" s="213">
        <f>ROUND(+SUMIF(BdV_2022!$L:$L,$A127&amp;J$3,BdV_2022!$E:$E),2)</f>
        <v>0</v>
      </c>
      <c r="K127" s="213">
        <f>ROUND(+SUMIF(BdV_2022!$L:$L,$A127&amp;K$3,BdV_2022!$E:$E),2)</f>
        <v>0</v>
      </c>
      <c r="L127" s="213">
        <f>ROUND(+SUMIF(BdV_2022!$L:$L,$A127&amp;L$3,BdV_2022!$E:$E),2)</f>
        <v>0</v>
      </c>
      <c r="M127" s="213">
        <f>ROUND(+SUMIF(BdV_2022!$L:$L,$A127&amp;M$3,BdV_2022!$E:$E),2)</f>
        <v>0</v>
      </c>
      <c r="N127" s="213">
        <f>ROUND(+SUMIF(BdV_2022!$L:$L,$A127&amp;N$3,BdV_2022!$E:$E),2)</f>
        <v>0</v>
      </c>
      <c r="O127" s="213">
        <f>ROUND(+SUMIF(BdV_2022!$L:$L,$A127&amp;O$3,BdV_2022!$E:$E),2)</f>
        <v>0</v>
      </c>
      <c r="P127" s="132">
        <f>+SUM(E127:O127)</f>
        <v>0</v>
      </c>
    </row>
    <row r="128" spans="1:16" x14ac:dyDescent="0.2">
      <c r="A128" s="41" t="s">
        <v>225</v>
      </c>
      <c r="B128" s="42"/>
      <c r="C128" s="70" t="s">
        <v>329</v>
      </c>
      <c r="E128" s="213">
        <f>ROUND(+SUMIF(BdV_2022!$L:$L,$A128&amp;E$3,BdV_2022!$E:$E),2)</f>
        <v>0</v>
      </c>
      <c r="F128" s="213">
        <f>ROUND(+SUMIF(BdV_2022!$L:$L,$A128&amp;F$3,BdV_2022!$E:$E),2)</f>
        <v>0</v>
      </c>
      <c r="G128" s="213">
        <f>ROUND(+SUMIF(BdV_2022!$L:$L,$A128&amp;G$3,BdV_2022!$E:$E),2)</f>
        <v>0</v>
      </c>
      <c r="H128" s="213">
        <f>ROUND(+SUMIF(BdV_2022!$L:$L,$A128&amp;H$3,BdV_2022!$E:$E),2)</f>
        <v>0</v>
      </c>
      <c r="I128" s="213">
        <f>ROUND(+SUMIF(BdV_2022!$L:$L,$A128&amp;I$3,BdV_2022!$E:$E),2)</f>
        <v>0</v>
      </c>
      <c r="J128" s="213">
        <f>ROUND(+SUMIF(BdV_2022!$L:$L,$A128&amp;J$3,BdV_2022!$E:$E),2)</f>
        <v>0</v>
      </c>
      <c r="K128" s="213">
        <f>ROUND(+SUMIF(BdV_2022!$L:$L,$A128&amp;K$3,BdV_2022!$E:$E),2)</f>
        <v>0</v>
      </c>
      <c r="L128" s="213">
        <f>ROUND(+SUMIF(BdV_2022!$L:$L,$A128&amp;L$3,BdV_2022!$E:$E),2)</f>
        <v>245.96</v>
      </c>
      <c r="M128" s="213">
        <f>ROUND(+SUMIF(BdV_2022!$L:$L,$A128&amp;M$3,BdV_2022!$E:$E),2)</f>
        <v>3763.54</v>
      </c>
      <c r="N128" s="213">
        <f>ROUND(+SUMIF(BdV_2022!$L:$L,$A128&amp;N$3,BdV_2022!$E:$E),2)</f>
        <v>3424.69</v>
      </c>
      <c r="O128" s="213">
        <f>ROUND(+SUMIF(BdV_2022!$L:$L,$A128&amp;O$3,BdV_2022!$E:$E),2)</f>
        <v>1809.57</v>
      </c>
      <c r="P128" s="132">
        <f>+SUM(E128:O128)</f>
        <v>9243.76</v>
      </c>
    </row>
    <row r="129" spans="1:16" x14ac:dyDescent="0.2">
      <c r="A129" s="41" t="s">
        <v>226</v>
      </c>
      <c r="B129" s="42"/>
      <c r="C129" s="70" t="s">
        <v>330</v>
      </c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0"/>
    </row>
    <row r="130" spans="1:16" x14ac:dyDescent="0.2">
      <c r="A130" s="41"/>
      <c r="B130" s="53" t="s">
        <v>39</v>
      </c>
      <c r="C130" s="62" t="s">
        <v>259</v>
      </c>
      <c r="E130" s="108">
        <f>+E131</f>
        <v>0</v>
      </c>
      <c r="F130" s="108">
        <f t="shared" ref="F130:O130" si="27">+F131</f>
        <v>0</v>
      </c>
      <c r="G130" s="108">
        <f t="shared" si="27"/>
        <v>0</v>
      </c>
      <c r="H130" s="108">
        <f t="shared" si="27"/>
        <v>0</v>
      </c>
      <c r="I130" s="108">
        <f t="shared" si="27"/>
        <v>0</v>
      </c>
      <c r="J130" s="108">
        <f t="shared" si="27"/>
        <v>0</v>
      </c>
      <c r="K130" s="108">
        <f t="shared" si="27"/>
        <v>0</v>
      </c>
      <c r="L130" s="108">
        <f t="shared" si="27"/>
        <v>0</v>
      </c>
      <c r="M130" s="108">
        <f t="shared" si="27"/>
        <v>0</v>
      </c>
      <c r="N130" s="108">
        <f t="shared" si="27"/>
        <v>0</v>
      </c>
      <c r="O130" s="108">
        <f t="shared" si="27"/>
        <v>0</v>
      </c>
      <c r="P130" s="129">
        <f>+P131</f>
        <v>0</v>
      </c>
    </row>
    <row r="131" spans="1:16" x14ac:dyDescent="0.2">
      <c r="A131" s="41"/>
      <c r="B131" s="42"/>
      <c r="C131" s="62" t="s">
        <v>332</v>
      </c>
      <c r="E131" s="87">
        <f>+SUM(E132:E133)</f>
        <v>0</v>
      </c>
      <c r="F131" s="87">
        <f t="shared" ref="F131:O131" si="28">+SUM(F132:F133)</f>
        <v>0</v>
      </c>
      <c r="G131" s="87">
        <f t="shared" si="28"/>
        <v>0</v>
      </c>
      <c r="H131" s="87">
        <f t="shared" si="28"/>
        <v>0</v>
      </c>
      <c r="I131" s="87">
        <f t="shared" si="28"/>
        <v>0</v>
      </c>
      <c r="J131" s="87">
        <f t="shared" si="28"/>
        <v>0</v>
      </c>
      <c r="K131" s="87">
        <f t="shared" si="28"/>
        <v>0</v>
      </c>
      <c r="L131" s="87">
        <f t="shared" si="28"/>
        <v>0</v>
      </c>
      <c r="M131" s="87">
        <f t="shared" si="28"/>
        <v>0</v>
      </c>
      <c r="N131" s="87">
        <f t="shared" si="28"/>
        <v>0</v>
      </c>
      <c r="O131" s="87">
        <f t="shared" si="28"/>
        <v>0</v>
      </c>
      <c r="P131" s="129">
        <f>+SUM(P132:P133)</f>
        <v>0</v>
      </c>
    </row>
    <row r="132" spans="1:16" x14ac:dyDescent="0.2">
      <c r="A132" s="41" t="s">
        <v>193</v>
      </c>
      <c r="B132" s="42"/>
      <c r="C132" s="70" t="s">
        <v>329</v>
      </c>
      <c r="E132" s="213">
        <f>ROUND(+SUMIF(BdV_2022!$L:$L,$A132&amp;E$3,BdV_2022!$E:$E),2)</f>
        <v>0</v>
      </c>
      <c r="F132" s="213">
        <f>ROUND(+SUMIF(BdV_2022!$L:$L,$A132&amp;F$3,BdV_2022!$E:$E),2)</f>
        <v>0</v>
      </c>
      <c r="G132" s="213">
        <f>ROUND(+SUMIF(BdV_2022!$L:$L,$A132&amp;G$3,BdV_2022!$E:$E),2)</f>
        <v>0</v>
      </c>
      <c r="H132" s="213">
        <f>ROUND(+SUMIF(BdV_2022!$L:$L,$A132&amp;H$3,BdV_2022!$E:$E),2)</f>
        <v>0</v>
      </c>
      <c r="I132" s="213">
        <f>ROUND(+SUMIF(BdV_2022!$L:$L,$A132&amp;I$3,BdV_2022!$E:$E),2)</f>
        <v>0</v>
      </c>
      <c r="J132" s="213">
        <f>ROUND(+SUMIF(BdV_2022!$L:$L,$A132&amp;J$3,BdV_2022!$E:$E),2)</f>
        <v>0</v>
      </c>
      <c r="K132" s="213">
        <f>ROUND(+SUMIF(BdV_2022!$L:$L,$A132&amp;K$3,BdV_2022!$E:$E),2)</f>
        <v>0</v>
      </c>
      <c r="L132" s="213">
        <f>ROUND(+SUMIF(BdV_2022!$L:$L,$A132&amp;L$3,BdV_2022!$E:$E),2)</f>
        <v>0</v>
      </c>
      <c r="M132" s="213">
        <f>ROUND(+SUMIF(BdV_2022!$L:$L,$A132&amp;M$3,BdV_2022!$E:$E),2)</f>
        <v>0</v>
      </c>
      <c r="N132" s="213">
        <f>ROUND(+SUMIF(BdV_2022!$L:$L,$A132&amp;N$3,BdV_2022!$E:$E),2)</f>
        <v>0</v>
      </c>
      <c r="O132" s="213">
        <f>ROUND(+SUMIF(BdV_2022!$L:$L,$A132&amp;O$3,BdV_2022!$E:$E),2)</f>
        <v>0</v>
      </c>
      <c r="P132" s="86">
        <f>+SUM(E132:O132)</f>
        <v>0</v>
      </c>
    </row>
    <row r="133" spans="1:16" x14ac:dyDescent="0.2">
      <c r="A133" s="41" t="s">
        <v>194</v>
      </c>
      <c r="B133" s="42"/>
      <c r="C133" s="70" t="s">
        <v>330</v>
      </c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0"/>
    </row>
    <row r="134" spans="1:16" s="5" customFormat="1" ht="11.25" thickBot="1" x14ac:dyDescent="0.25">
      <c r="A134" s="63"/>
      <c r="B134" s="71"/>
      <c r="C134" s="64" t="s">
        <v>25</v>
      </c>
      <c r="D134" s="6"/>
      <c r="E134" s="117">
        <f>+E78+E89+E102+E103+E130</f>
        <v>0</v>
      </c>
      <c r="F134" s="117">
        <f t="shared" ref="F134:O134" si="29">+F78+F89+F102+F103+F130</f>
        <v>0</v>
      </c>
      <c r="G134" s="117">
        <f t="shared" si="29"/>
        <v>0</v>
      </c>
      <c r="H134" s="117">
        <f t="shared" si="29"/>
        <v>0</v>
      </c>
      <c r="I134" s="117">
        <f t="shared" si="29"/>
        <v>0</v>
      </c>
      <c r="J134" s="117">
        <f t="shared" si="29"/>
        <v>0</v>
      </c>
      <c r="K134" s="117">
        <f t="shared" si="29"/>
        <v>0</v>
      </c>
      <c r="L134" s="117">
        <f t="shared" si="29"/>
        <v>1727.27</v>
      </c>
      <c r="M134" s="117">
        <f t="shared" si="29"/>
        <v>26429.41</v>
      </c>
      <c r="N134" s="117">
        <f t="shared" si="29"/>
        <v>24049.859999999997</v>
      </c>
      <c r="O134" s="117">
        <f t="shared" si="29"/>
        <v>12707.67</v>
      </c>
      <c r="P134" s="130">
        <f>+P78+P89+P102+P103+P130</f>
        <v>64914.21</v>
      </c>
    </row>
  </sheetData>
  <mergeCells count="1">
    <mergeCell ref="B5:C5"/>
  </mergeCells>
  <pageMargins left="0.59055118110236227" right="0.59055118110236227" top="0.19685039370078741" bottom="0.39370078740157483" header="0" footer="0"/>
  <pageSetup paperSize="9" scale="64" fitToWidth="3" fitToHeight="3" orientation="landscape" r:id="rId1"/>
  <headerFooter alignWithMargins="0">
    <oddFooter>&amp;CPagina &amp;P di &amp;N&amp;R&amp;F - &amp;A</oddFooter>
  </headerFooter>
  <rowBreaks count="1" manualBreakCount="1">
    <brk id="75" min="4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4"/>
  <sheetViews>
    <sheetView showGridLines="0" zoomScaleNormal="100" zoomScaleSheetLayoutView="50" workbookViewId="0">
      <pane xSplit="3" ySplit="5" topLeftCell="D93" activePane="bottomRight" state="frozen"/>
      <selection activeCell="I93" sqref="I93"/>
      <selection pane="topRight" activeCell="I93" sqref="I93"/>
      <selection pane="bottomLeft" activeCell="I93" sqref="I93"/>
      <selection pane="bottomRight" activeCell="G110" sqref="G110"/>
    </sheetView>
  </sheetViews>
  <sheetFormatPr defaultColWidth="9.140625" defaultRowHeight="10.5" outlineLevelRow="1" x14ac:dyDescent="0.2"/>
  <cols>
    <col min="1" max="1" width="11.5703125" style="8" bestFit="1" customWidth="1"/>
    <col min="2" max="2" width="10" style="1" customWidth="1"/>
    <col min="3" max="3" width="50.28515625" style="7" customWidth="1"/>
    <col min="4" max="4" width="1.5703125" style="1" customWidth="1"/>
    <col min="5" max="6" width="10.7109375" style="1" hidden="1" customWidth="1"/>
    <col min="7" max="7" width="10.7109375" style="1" customWidth="1"/>
    <col min="8" max="8" width="10.7109375" style="5" customWidth="1"/>
    <col min="9" max="16384" width="9.140625" style="1"/>
  </cols>
  <sheetData>
    <row r="1" spans="1:8" x14ac:dyDescent="0.2">
      <c r="B1" s="5" t="s">
        <v>304</v>
      </c>
      <c r="C1" s="11"/>
      <c r="E1" s="11"/>
      <c r="F1" s="11"/>
      <c r="G1" s="11"/>
      <c r="H1" s="12"/>
    </row>
    <row r="2" spans="1:8" ht="11.25" thickBot="1" x14ac:dyDescent="0.25">
      <c r="B2" s="2"/>
      <c r="C2" s="5"/>
    </row>
    <row r="3" spans="1:8" hidden="1" outlineLevel="1" x14ac:dyDescent="0.2">
      <c r="C3" s="3" t="s">
        <v>197</v>
      </c>
      <c r="E3" s="16" t="s">
        <v>209</v>
      </c>
      <c r="F3" s="16" t="s">
        <v>210</v>
      </c>
      <c r="G3" s="16" t="s">
        <v>211</v>
      </c>
      <c r="H3" s="16" t="s">
        <v>196</v>
      </c>
    </row>
    <row r="4" spans="1:8" ht="11.25" hidden="1" outlineLevel="1" thickBot="1" x14ac:dyDescent="0.25">
      <c r="A4" s="1"/>
      <c r="C4" s="1"/>
      <c r="H4" s="1"/>
    </row>
    <row r="5" spans="1:8" ht="45.75" customHeight="1" collapsed="1" thickBot="1" x14ac:dyDescent="0.25">
      <c r="B5" s="258" t="s">
        <v>3</v>
      </c>
      <c r="C5" s="259"/>
      <c r="E5" s="134" t="s">
        <v>324</v>
      </c>
      <c r="F5" s="134" t="s">
        <v>325</v>
      </c>
      <c r="G5" s="134" t="s">
        <v>326</v>
      </c>
      <c r="H5" s="135" t="s">
        <v>343</v>
      </c>
    </row>
    <row r="6" spans="1:8" x14ac:dyDescent="0.2">
      <c r="B6" s="27"/>
      <c r="C6" s="31" t="s">
        <v>4</v>
      </c>
      <c r="E6" s="13"/>
      <c r="F6" s="13"/>
      <c r="G6" s="13"/>
      <c r="H6" s="14"/>
    </row>
    <row r="7" spans="1:8" ht="21" x14ac:dyDescent="0.2">
      <c r="A7" s="8" t="s">
        <v>108</v>
      </c>
      <c r="B7" s="28" t="s">
        <v>6</v>
      </c>
      <c r="C7" s="32" t="s">
        <v>85</v>
      </c>
      <c r="E7" s="4"/>
      <c r="F7" s="4"/>
      <c r="G7" s="4"/>
      <c r="H7" s="44"/>
    </row>
    <row r="8" spans="1:8" ht="21" x14ac:dyDescent="0.2">
      <c r="A8" s="8" t="s">
        <v>110</v>
      </c>
      <c r="B8" s="28" t="s">
        <v>7</v>
      </c>
      <c r="C8" s="33" t="s">
        <v>86</v>
      </c>
      <c r="E8" s="83">
        <f>+E9+E20+E28</f>
        <v>0</v>
      </c>
      <c r="F8" s="83">
        <f>+F9+F20+F28</f>
        <v>0</v>
      </c>
      <c r="G8" s="83">
        <f>+G9+G20+G28</f>
        <v>0</v>
      </c>
      <c r="H8" s="86">
        <f>+H9+H20+H28</f>
        <v>0</v>
      </c>
    </row>
    <row r="9" spans="1:8" x14ac:dyDescent="0.2">
      <c r="A9" s="8" t="s">
        <v>111</v>
      </c>
      <c r="B9" s="29" t="s">
        <v>23</v>
      </c>
      <c r="C9" s="33" t="s">
        <v>87</v>
      </c>
      <c r="E9" s="83">
        <f>+SUM(E10:E16)</f>
        <v>0</v>
      </c>
      <c r="F9" s="83">
        <f>+SUM(F10:F16)</f>
        <v>0</v>
      </c>
      <c r="G9" s="83">
        <f>+SUM(G10:G16)</f>
        <v>0</v>
      </c>
      <c r="H9" s="86">
        <f>+SUM(H10:H16)</f>
        <v>0</v>
      </c>
    </row>
    <row r="10" spans="1:8" x14ac:dyDescent="0.2">
      <c r="A10" s="8" t="s">
        <v>109</v>
      </c>
      <c r="B10" s="30" t="s">
        <v>8</v>
      </c>
      <c r="C10" s="33" t="s">
        <v>40</v>
      </c>
      <c r="E10" s="208">
        <f>ROUND(+SUMIF(BdV_2022!$L:$L,$A10&amp;E$3,BdV_2022!$E:$E),2)</f>
        <v>0</v>
      </c>
      <c r="F10" s="208">
        <f>ROUND(+SUMIF(BdV_2022!$L:$L,$A10&amp;F$3,BdV_2022!$E:$E),2)</f>
        <v>0</v>
      </c>
      <c r="G10" s="208">
        <f>ROUND(+SUMIF(BdV_2022!$L:$L,$A10&amp;G$3,BdV_2022!$E:$E),2)</f>
        <v>0</v>
      </c>
      <c r="H10" s="86">
        <f t="shared" ref="H10:H15" si="0">+SUM(E10:G10)</f>
        <v>0</v>
      </c>
    </row>
    <row r="11" spans="1:8" x14ac:dyDescent="0.2">
      <c r="A11" s="8" t="s">
        <v>112</v>
      </c>
      <c r="B11" s="30" t="s">
        <v>9</v>
      </c>
      <c r="C11" s="33" t="s">
        <v>243</v>
      </c>
      <c r="E11" s="208">
        <f>ROUND(+SUMIF(BdV_2022!$L:$L,$A11&amp;E$3,BdV_2022!$E:$E),2)</f>
        <v>0</v>
      </c>
      <c r="F11" s="208">
        <f>ROUND(+SUMIF(BdV_2022!$L:$L,$A11&amp;F$3,BdV_2022!$E:$E),2)</f>
        <v>0</v>
      </c>
      <c r="G11" s="208">
        <f>ROUND(+SUMIF(BdV_2022!$L:$L,$A11&amp;G$3,BdV_2022!$E:$E),2)</f>
        <v>0</v>
      </c>
      <c r="H11" s="86">
        <f t="shared" si="0"/>
        <v>0</v>
      </c>
    </row>
    <row r="12" spans="1:8" ht="21" x14ac:dyDescent="0.2">
      <c r="A12" s="8" t="s">
        <v>113</v>
      </c>
      <c r="B12" s="30" t="s">
        <v>10</v>
      </c>
      <c r="C12" s="33" t="s">
        <v>41</v>
      </c>
      <c r="E12" s="208">
        <f>ROUND(+SUMIF(BdV_2022!$L:$L,$A12&amp;E$3,BdV_2022!$E:$E),2)</f>
        <v>0</v>
      </c>
      <c r="F12" s="208">
        <f>ROUND(+SUMIF(BdV_2022!$L:$L,$A12&amp;F$3,BdV_2022!$E:$E),2)</f>
        <v>0</v>
      </c>
      <c r="G12" s="208">
        <f>ROUND(+SUMIF(BdV_2022!$L:$L,$A12&amp;G$3,BdV_2022!$E:$E),2)</f>
        <v>0</v>
      </c>
      <c r="H12" s="86">
        <f t="shared" si="0"/>
        <v>0</v>
      </c>
    </row>
    <row r="13" spans="1:8" x14ac:dyDescent="0.2">
      <c r="A13" s="8" t="s">
        <v>114</v>
      </c>
      <c r="B13" s="30" t="s">
        <v>11</v>
      </c>
      <c r="C13" s="33" t="s">
        <v>42</v>
      </c>
      <c r="E13" s="208">
        <f>ROUND(+SUMIF(BdV_2022!$L:$L,$A13&amp;E$3,BdV_2022!$E:$E),2)</f>
        <v>0</v>
      </c>
      <c r="F13" s="208">
        <f>ROUND(+SUMIF(BdV_2022!$L:$L,$A13&amp;F$3,BdV_2022!$E:$E),2)</f>
        <v>0</v>
      </c>
      <c r="G13" s="208">
        <f>ROUND(+SUMIF(BdV_2022!$L:$L,$A13&amp;G$3,BdV_2022!$E:$E),2)</f>
        <v>0</v>
      </c>
      <c r="H13" s="86">
        <f t="shared" si="0"/>
        <v>0</v>
      </c>
    </row>
    <row r="14" spans="1:8" x14ac:dyDescent="0.2">
      <c r="A14" s="8" t="s">
        <v>115</v>
      </c>
      <c r="B14" s="30" t="s">
        <v>12</v>
      </c>
      <c r="C14" s="33" t="s">
        <v>43</v>
      </c>
      <c r="E14" s="208">
        <f>ROUND(+SUMIF(BdV_2022!$L:$L,$A14&amp;E$3,BdV_2022!$E:$E),2)</f>
        <v>0</v>
      </c>
      <c r="F14" s="208">
        <f>ROUND(+SUMIF(BdV_2022!$L:$L,$A14&amp;F$3,BdV_2022!$E:$E),2)</f>
        <v>0</v>
      </c>
      <c r="G14" s="208">
        <f>ROUND(+SUMIF(BdV_2022!$L:$L,$A14&amp;G$3,BdV_2022!$E:$E),2)</f>
        <v>0</v>
      </c>
      <c r="H14" s="86">
        <f t="shared" si="0"/>
        <v>0</v>
      </c>
    </row>
    <row r="15" spans="1:8" x14ac:dyDescent="0.2">
      <c r="A15" s="8" t="s">
        <v>116</v>
      </c>
      <c r="B15" s="30" t="s">
        <v>13</v>
      </c>
      <c r="C15" s="33" t="s">
        <v>44</v>
      </c>
      <c r="E15" s="208">
        <f>ROUND(+SUMIF(BdV_2022!$L:$L,$A15&amp;E$3,BdV_2022!$E:$E),2)</f>
        <v>0</v>
      </c>
      <c r="F15" s="208">
        <f>ROUND(+SUMIF(BdV_2022!$L:$L,$A15&amp;F$3,BdV_2022!$E:$E),2)</f>
        <v>0</v>
      </c>
      <c r="G15" s="208">
        <f>ROUND(+SUMIF(BdV_2022!$L:$L,$A15&amp;G$3,BdV_2022!$E:$E),2)</f>
        <v>0</v>
      </c>
      <c r="H15" s="86">
        <f t="shared" si="0"/>
        <v>0</v>
      </c>
    </row>
    <row r="16" spans="1:8" x14ac:dyDescent="0.2">
      <c r="A16" s="8" t="s">
        <v>117</v>
      </c>
      <c r="B16" s="30" t="s">
        <v>14</v>
      </c>
      <c r="C16" s="33" t="s">
        <v>45</v>
      </c>
      <c r="E16" s="84">
        <f>+SUM(E17:E19)</f>
        <v>0</v>
      </c>
      <c r="F16" s="84">
        <f>+SUM(F17:F19)</f>
        <v>0</v>
      </c>
      <c r="G16" s="84">
        <f>+SUM(G17:G19)</f>
        <v>0</v>
      </c>
      <c r="H16" s="86">
        <f>+SUM(H17:H19)</f>
        <v>0</v>
      </c>
    </row>
    <row r="17" spans="1:8" x14ac:dyDescent="0.2">
      <c r="A17" s="8" t="s">
        <v>269</v>
      </c>
      <c r="B17" s="30"/>
      <c r="C17" s="68" t="s">
        <v>327</v>
      </c>
      <c r="E17" s="213">
        <f>ROUND(+SUMIF(BdV_2022!$L:$L,$A17&amp;E$3,BdV_2022!$E:$E),2)</f>
        <v>0</v>
      </c>
      <c r="F17" s="213">
        <f>ROUND(+SUMIF(BdV_2022!$L:$L,$A17&amp;F$3,BdV_2022!$E:$E),2)</f>
        <v>0</v>
      </c>
      <c r="G17" s="213">
        <f>ROUND(+SUMIF(BdV_2022!$L:$L,$A17&amp;G$3,BdV_2022!$E:$E),2)</f>
        <v>0</v>
      </c>
      <c r="H17" s="132">
        <f>+SUM(E17:G17)</f>
        <v>0</v>
      </c>
    </row>
    <row r="18" spans="1:8" x14ac:dyDescent="0.2">
      <c r="A18" s="8" t="s">
        <v>270</v>
      </c>
      <c r="B18" s="30"/>
      <c r="C18" s="68" t="s">
        <v>272</v>
      </c>
      <c r="E18" s="213">
        <f>ROUND(+SUMIF(BdV_2022!$L:$L,$A18&amp;E$3,BdV_2022!$E:$E),2)</f>
        <v>0</v>
      </c>
      <c r="F18" s="213">
        <f>ROUND(+SUMIF(BdV_2022!$L:$L,$A18&amp;F$3,BdV_2022!$E:$E),2)</f>
        <v>0</v>
      </c>
      <c r="G18" s="213">
        <f>ROUND(+SUMIF(BdV_2022!$L:$L,$A18&amp;G$3,BdV_2022!$E:$E),2)</f>
        <v>0</v>
      </c>
      <c r="H18" s="132">
        <f>+SUM(E18:G18)</f>
        <v>0</v>
      </c>
    </row>
    <row r="19" spans="1:8" x14ac:dyDescent="0.2">
      <c r="A19" s="8" t="s">
        <v>271</v>
      </c>
      <c r="B19" s="30"/>
      <c r="C19" s="68" t="s">
        <v>273</v>
      </c>
      <c r="E19" s="213">
        <f>ROUND(+SUMIF(BdV_2022!$L:$L,$A19&amp;E$3,BdV_2022!$E:$E),2)</f>
        <v>0</v>
      </c>
      <c r="F19" s="213">
        <f>ROUND(+SUMIF(BdV_2022!$L:$L,$A19&amp;F$3,BdV_2022!$E:$E),2)</f>
        <v>0</v>
      </c>
      <c r="G19" s="213">
        <f>ROUND(+SUMIF(BdV_2022!$L:$L,$A19&amp;G$3,BdV_2022!$E:$E),2)</f>
        <v>0</v>
      </c>
      <c r="H19" s="132">
        <f>+SUM(E19:G19)</f>
        <v>0</v>
      </c>
    </row>
    <row r="20" spans="1:8" x14ac:dyDescent="0.2">
      <c r="A20" s="8" t="s">
        <v>118</v>
      </c>
      <c r="B20" s="29" t="s">
        <v>15</v>
      </c>
      <c r="C20" s="33" t="s">
        <v>88</v>
      </c>
      <c r="E20" s="83">
        <f>+SUM(E21:E24,E27)</f>
        <v>0</v>
      </c>
      <c r="F20" s="83">
        <f>+SUM(F21:F24,F27)</f>
        <v>0</v>
      </c>
      <c r="G20" s="83">
        <f>+SUM(G21:G24,G27)</f>
        <v>0</v>
      </c>
      <c r="H20" s="86">
        <f>+SUM(H21:H24,H27)</f>
        <v>0</v>
      </c>
    </row>
    <row r="21" spans="1:8" x14ac:dyDescent="0.2">
      <c r="A21" s="8" t="s">
        <v>119</v>
      </c>
      <c r="B21" s="30" t="s">
        <v>8</v>
      </c>
      <c r="C21" s="33" t="s">
        <v>46</v>
      </c>
      <c r="E21" s="208">
        <f>ROUND(+SUMIF(BdV_2022!$L:$L,$A21&amp;E$3,BdV_2022!$E:$E),2)</f>
        <v>0</v>
      </c>
      <c r="F21" s="208">
        <f>ROUND(+SUMIF(BdV_2022!$L:$L,$A21&amp;F$3,BdV_2022!$E:$E),2)</f>
        <v>0</v>
      </c>
      <c r="G21" s="208">
        <f>ROUND(+SUMIF(BdV_2022!$L:$L,$A21&amp;G$3,BdV_2022!$E:$E),2)</f>
        <v>0</v>
      </c>
      <c r="H21" s="86">
        <f>+SUM(E21:G21)</f>
        <v>0</v>
      </c>
    </row>
    <row r="22" spans="1:8" x14ac:dyDescent="0.2">
      <c r="A22" s="8" t="s">
        <v>120</v>
      </c>
      <c r="B22" s="30" t="s">
        <v>9</v>
      </c>
      <c r="C22" s="33" t="s">
        <v>47</v>
      </c>
      <c r="E22" s="208">
        <f>ROUND(+SUMIF(BdV_2022!$L:$L,$A22&amp;E$3,BdV_2022!$E:$E),2)</f>
        <v>0</v>
      </c>
      <c r="F22" s="208">
        <f>ROUND(+SUMIF(BdV_2022!$L:$L,$A22&amp;F$3,BdV_2022!$E:$E),2)</f>
        <v>0</v>
      </c>
      <c r="G22" s="208">
        <f>ROUND(+SUMIF(BdV_2022!$L:$L,$A22&amp;G$3,BdV_2022!$E:$E),2)</f>
        <v>0</v>
      </c>
      <c r="H22" s="86">
        <f>+SUM(E22:G22)</f>
        <v>0</v>
      </c>
    </row>
    <row r="23" spans="1:8" s="5" customFormat="1" x14ac:dyDescent="0.2">
      <c r="A23" s="8" t="s">
        <v>121</v>
      </c>
      <c r="B23" s="30" t="s">
        <v>10</v>
      </c>
      <c r="C23" s="33" t="s">
        <v>48</v>
      </c>
      <c r="E23" s="208">
        <f>ROUND(+SUMIF(BdV_2022!$L:$L,$A23&amp;E$3,BdV_2022!$E:$E),2)</f>
        <v>0</v>
      </c>
      <c r="F23" s="208">
        <f>ROUND(+SUMIF(BdV_2022!$L:$L,$A23&amp;F$3,BdV_2022!$E:$E),2)</f>
        <v>0</v>
      </c>
      <c r="G23" s="208">
        <f>ROUND(+SUMIF(BdV_2022!$L:$L,$A23&amp;G$3,BdV_2022!$E:$E),2)</f>
        <v>0</v>
      </c>
      <c r="H23" s="86">
        <f>+SUM(E23:G23)</f>
        <v>0</v>
      </c>
    </row>
    <row r="24" spans="1:8" s="5" customFormat="1" x14ac:dyDescent="0.2">
      <c r="A24" s="8" t="s">
        <v>122</v>
      </c>
      <c r="B24" s="30" t="s">
        <v>11</v>
      </c>
      <c r="C24" s="33" t="s">
        <v>49</v>
      </c>
      <c r="E24" s="87">
        <f>+SUM(E25:E26)</f>
        <v>0</v>
      </c>
      <c r="F24" s="87">
        <f>+SUM(F25:F26)</f>
        <v>0</v>
      </c>
      <c r="G24" s="87">
        <f>+SUM(G25:G26)</f>
        <v>0</v>
      </c>
      <c r="H24" s="129">
        <f>+SUM(H25:H26)</f>
        <v>0</v>
      </c>
    </row>
    <row r="25" spans="1:8" s="5" customFormat="1" x14ac:dyDescent="0.2">
      <c r="A25" s="69" t="s">
        <v>274</v>
      </c>
      <c r="B25" s="30"/>
      <c r="C25" s="68" t="s">
        <v>328</v>
      </c>
      <c r="E25" s="213">
        <f>ROUND(+SUMIF(BdV_2022!$L:$L,$A25&amp;E$3,BdV_2022!$E:$E),2)</f>
        <v>0</v>
      </c>
      <c r="F25" s="213">
        <f>ROUND(+SUMIF(BdV_2022!$L:$L,$A25&amp;F$3,BdV_2022!$E:$E),2)</f>
        <v>0</v>
      </c>
      <c r="G25" s="213">
        <f>ROUND(+SUMIF(BdV_2022!$L:$L,$A25&amp;G$3,BdV_2022!$E:$E),2)</f>
        <v>0</v>
      </c>
      <c r="H25" s="132">
        <f>+SUM(E25:G25)</f>
        <v>0</v>
      </c>
    </row>
    <row r="26" spans="1:8" s="5" customFormat="1" x14ac:dyDescent="0.2">
      <c r="A26" s="69" t="s">
        <v>275</v>
      </c>
      <c r="B26" s="30"/>
      <c r="C26" s="68" t="s">
        <v>276</v>
      </c>
      <c r="E26" s="213">
        <f>ROUND(+SUMIF(BdV_2022!$L:$L,$A26&amp;E$3,BdV_2022!$E:$E),2)</f>
        <v>0</v>
      </c>
      <c r="F26" s="213">
        <f>ROUND(+SUMIF(BdV_2022!$L:$L,$A26&amp;F$3,BdV_2022!$E:$E),2)</f>
        <v>0</v>
      </c>
      <c r="G26" s="213">
        <f>ROUND(+SUMIF(BdV_2022!$L:$L,$A26&amp;G$3,BdV_2022!$E:$E),2)</f>
        <v>0</v>
      </c>
      <c r="H26" s="132">
        <f>+SUM(E26:G26)</f>
        <v>0</v>
      </c>
    </row>
    <row r="27" spans="1:8" s="5" customFormat="1" x14ac:dyDescent="0.2">
      <c r="A27" s="8" t="s">
        <v>123</v>
      </c>
      <c r="B27" s="30" t="s">
        <v>12</v>
      </c>
      <c r="C27" s="33" t="s">
        <v>44</v>
      </c>
      <c r="E27" s="208">
        <f>ROUND(+SUMIF(BdV_2022!$L:$L,$A27&amp;E$3,BdV_2022!$E:$E),2)</f>
        <v>0</v>
      </c>
      <c r="F27" s="208">
        <f>ROUND(+SUMIF(BdV_2022!$L:$L,$A27&amp;F$3,BdV_2022!$E:$E),2)</f>
        <v>0</v>
      </c>
      <c r="G27" s="208">
        <f>ROUND(+SUMIF(BdV_2022!$L:$L,$A27&amp;G$3,BdV_2022!$E:$E),2)</f>
        <v>0</v>
      </c>
      <c r="H27" s="86">
        <f>+SUM(E27:G27)</f>
        <v>0</v>
      </c>
    </row>
    <row r="28" spans="1:8" ht="31.5" x14ac:dyDescent="0.2">
      <c r="A28" s="8" t="s">
        <v>124</v>
      </c>
      <c r="B28" s="29" t="s">
        <v>16</v>
      </c>
      <c r="C28" s="33" t="s">
        <v>89</v>
      </c>
      <c r="E28" s="83">
        <f>+E29+E35+E41+E42</f>
        <v>0</v>
      </c>
      <c r="F28" s="83">
        <f>+F29+F35+F41+F42</f>
        <v>0</v>
      </c>
      <c r="G28" s="83">
        <f>+G29+G35+G41+G42</f>
        <v>0</v>
      </c>
      <c r="H28" s="86">
        <f>+H29+H35+H41+H42</f>
        <v>0</v>
      </c>
    </row>
    <row r="29" spans="1:8" x14ac:dyDescent="0.2">
      <c r="A29" s="8" t="s">
        <v>125</v>
      </c>
      <c r="B29" s="30" t="s">
        <v>8</v>
      </c>
      <c r="C29" s="33" t="s">
        <v>50</v>
      </c>
      <c r="E29" s="83">
        <f>+SUM(E30:E34)</f>
        <v>0</v>
      </c>
      <c r="F29" s="83">
        <f>+SUM(F30:F34)</f>
        <v>0</v>
      </c>
      <c r="G29" s="83">
        <f>+SUM(G30:G34)</f>
        <v>0</v>
      </c>
      <c r="H29" s="86">
        <f>+SUM(H30:H34)</f>
        <v>0</v>
      </c>
    </row>
    <row r="30" spans="1:8" x14ac:dyDescent="0.2">
      <c r="A30" s="8" t="s">
        <v>126</v>
      </c>
      <c r="B30" s="10" t="s">
        <v>17</v>
      </c>
      <c r="C30" s="34" t="s">
        <v>237</v>
      </c>
      <c r="E30" s="91"/>
      <c r="F30" s="91"/>
      <c r="G30" s="91"/>
      <c r="H30" s="90"/>
    </row>
    <row r="31" spans="1:8" x14ac:dyDescent="0.2">
      <c r="A31" s="8" t="s">
        <v>127</v>
      </c>
      <c r="B31" s="10" t="s">
        <v>18</v>
      </c>
      <c r="C31" s="34" t="s">
        <v>238</v>
      </c>
      <c r="E31" s="91"/>
      <c r="F31" s="91"/>
      <c r="G31" s="91"/>
      <c r="H31" s="90"/>
    </row>
    <row r="32" spans="1:8" x14ac:dyDescent="0.2">
      <c r="A32" s="8" t="s">
        <v>128</v>
      </c>
      <c r="B32" s="10" t="s">
        <v>19</v>
      </c>
      <c r="C32" s="34" t="s">
        <v>239</v>
      </c>
      <c r="E32" s="91"/>
      <c r="F32" s="91"/>
      <c r="G32" s="91"/>
      <c r="H32" s="90"/>
    </row>
    <row r="33" spans="1:8" x14ac:dyDescent="0.2">
      <c r="A33" s="8" t="s">
        <v>129</v>
      </c>
      <c r="B33" s="10" t="s">
        <v>20</v>
      </c>
      <c r="C33" s="34" t="s">
        <v>244</v>
      </c>
      <c r="E33" s="91"/>
      <c r="F33" s="91"/>
      <c r="G33" s="91"/>
      <c r="H33" s="90"/>
    </row>
    <row r="34" spans="1:8" x14ac:dyDescent="0.2">
      <c r="A34" s="8" t="s">
        <v>248</v>
      </c>
      <c r="B34" s="10" t="s">
        <v>245</v>
      </c>
      <c r="C34" s="34" t="s">
        <v>240</v>
      </c>
      <c r="E34" s="91"/>
      <c r="F34" s="91"/>
      <c r="G34" s="91"/>
      <c r="H34" s="90"/>
    </row>
    <row r="35" spans="1:8" x14ac:dyDescent="0.2">
      <c r="A35" s="8" t="s">
        <v>130</v>
      </c>
      <c r="B35" s="42" t="s">
        <v>9</v>
      </c>
      <c r="C35" s="33" t="s">
        <v>51</v>
      </c>
      <c r="E35" s="83">
        <f>+SUM(E36:E40)</f>
        <v>0</v>
      </c>
      <c r="F35" s="83">
        <f>+SUM(F36:F40)</f>
        <v>0</v>
      </c>
      <c r="G35" s="83">
        <f>+SUM(G36:G40)</f>
        <v>0</v>
      </c>
      <c r="H35" s="86">
        <f>+SUM(H36:H40)</f>
        <v>0</v>
      </c>
    </row>
    <row r="36" spans="1:8" x14ac:dyDescent="0.2">
      <c r="A36" s="8" t="s">
        <v>131</v>
      </c>
      <c r="B36" s="10" t="s">
        <v>17</v>
      </c>
      <c r="C36" s="34" t="s">
        <v>60</v>
      </c>
      <c r="E36" s="91"/>
      <c r="F36" s="91"/>
      <c r="G36" s="91"/>
      <c r="H36" s="90"/>
    </row>
    <row r="37" spans="1:8" x14ac:dyDescent="0.2">
      <c r="A37" s="8" t="s">
        <v>132</v>
      </c>
      <c r="B37" s="10" t="s">
        <v>18</v>
      </c>
      <c r="C37" s="34" t="s">
        <v>59</v>
      </c>
      <c r="E37" s="91"/>
      <c r="F37" s="91"/>
      <c r="G37" s="91"/>
      <c r="H37" s="90"/>
    </row>
    <row r="38" spans="1:8" x14ac:dyDescent="0.2">
      <c r="A38" s="8" t="s">
        <v>133</v>
      </c>
      <c r="B38" s="10" t="s">
        <v>19</v>
      </c>
      <c r="C38" s="34" t="s">
        <v>61</v>
      </c>
      <c r="E38" s="91"/>
      <c r="F38" s="91"/>
      <c r="G38" s="91"/>
      <c r="H38" s="90"/>
    </row>
    <row r="39" spans="1:8" x14ac:dyDescent="0.2">
      <c r="A39" s="8" t="s">
        <v>134</v>
      </c>
      <c r="B39" s="10" t="s">
        <v>20</v>
      </c>
      <c r="C39" s="34" t="s">
        <v>246</v>
      </c>
      <c r="E39" s="91"/>
      <c r="F39" s="91"/>
      <c r="G39" s="91"/>
      <c r="H39" s="90"/>
    </row>
    <row r="40" spans="1:8" x14ac:dyDescent="0.2">
      <c r="A40" s="8" t="s">
        <v>247</v>
      </c>
      <c r="B40" s="10" t="s">
        <v>245</v>
      </c>
      <c r="C40" s="34" t="s">
        <v>64</v>
      </c>
      <c r="E40" s="91"/>
      <c r="F40" s="91"/>
      <c r="G40" s="91"/>
      <c r="H40" s="90"/>
    </row>
    <row r="41" spans="1:8" x14ac:dyDescent="0.2">
      <c r="A41" s="8" t="s">
        <v>135</v>
      </c>
      <c r="B41" s="30" t="s">
        <v>10</v>
      </c>
      <c r="C41" s="33" t="s">
        <v>52</v>
      </c>
      <c r="E41" s="91"/>
      <c r="F41" s="91"/>
      <c r="G41" s="91"/>
      <c r="H41" s="90"/>
    </row>
    <row r="42" spans="1:8" x14ac:dyDescent="0.2">
      <c r="A42" s="8" t="s">
        <v>136</v>
      </c>
      <c r="B42" s="30" t="s">
        <v>11</v>
      </c>
      <c r="C42" s="35" t="s">
        <v>249</v>
      </c>
      <c r="E42" s="91"/>
      <c r="F42" s="91"/>
      <c r="G42" s="91"/>
      <c r="H42" s="90"/>
    </row>
    <row r="43" spans="1:8" x14ac:dyDescent="0.2">
      <c r="A43" s="8" t="s">
        <v>137</v>
      </c>
      <c r="B43" s="28" t="s">
        <v>22</v>
      </c>
      <c r="C43" s="36" t="s">
        <v>90</v>
      </c>
      <c r="E43" s="83">
        <f>+E44+E50+E59+E67</f>
        <v>0</v>
      </c>
      <c r="F43" s="83">
        <f>+F44+F50+F59+F67</f>
        <v>0</v>
      </c>
      <c r="G43" s="83">
        <f>+G44+G50+G59+G67</f>
        <v>0</v>
      </c>
      <c r="H43" s="86">
        <f>+H44+H50+H59+H67</f>
        <v>0</v>
      </c>
    </row>
    <row r="44" spans="1:8" x14ac:dyDescent="0.2">
      <c r="A44" s="41" t="s">
        <v>138</v>
      </c>
      <c r="B44" s="53" t="s">
        <v>23</v>
      </c>
      <c r="C44" s="38" t="s">
        <v>91</v>
      </c>
      <c r="E44" s="83">
        <f>+SUM(E45:E49)</f>
        <v>0</v>
      </c>
      <c r="F44" s="83">
        <f>+SUM(F45:F49)</f>
        <v>0</v>
      </c>
      <c r="G44" s="83">
        <f>+SUM(G45:G49)</f>
        <v>0</v>
      </c>
      <c r="H44" s="86">
        <f>+SUM(H45:H49)</f>
        <v>0</v>
      </c>
    </row>
    <row r="45" spans="1:8" x14ac:dyDescent="0.2">
      <c r="A45" s="41" t="s">
        <v>139</v>
      </c>
      <c r="B45" s="42" t="s">
        <v>8</v>
      </c>
      <c r="C45" s="38" t="s">
        <v>53</v>
      </c>
      <c r="E45" s="208">
        <f>ROUND(+SUMIF(BdV_2022!$L:$L,$A45&amp;E$3,BdV_2022!$E:$E),2)</f>
        <v>0</v>
      </c>
      <c r="F45" s="208">
        <f>ROUND(+SUMIF(BdV_2022!$L:$L,$A45&amp;F$3,BdV_2022!$E:$E),2)</f>
        <v>0</v>
      </c>
      <c r="G45" s="208">
        <f>ROUND(+SUMIF(BdV_2022!$L:$L,$A45&amp;G$3,BdV_2022!$E:$E),2)</f>
        <v>0</v>
      </c>
      <c r="H45" s="86">
        <f>+SUM(E45:G45)</f>
        <v>0</v>
      </c>
    </row>
    <row r="46" spans="1:8" x14ac:dyDescent="0.2">
      <c r="A46" s="41" t="s">
        <v>140</v>
      </c>
      <c r="B46" s="42" t="s">
        <v>9</v>
      </c>
      <c r="C46" s="38" t="s">
        <v>54</v>
      </c>
      <c r="E46" s="208">
        <f>ROUND(+SUMIF(BdV_2022!$L:$L,$A46&amp;E$3,BdV_2022!$E:$E),2)</f>
        <v>0</v>
      </c>
      <c r="F46" s="208">
        <f>ROUND(+SUMIF(BdV_2022!$L:$L,$A46&amp;F$3,BdV_2022!$E:$E),2)</f>
        <v>0</v>
      </c>
      <c r="G46" s="208">
        <f>ROUND(+SUMIF(BdV_2022!$L:$L,$A46&amp;G$3,BdV_2022!$E:$E),2)</f>
        <v>0</v>
      </c>
      <c r="H46" s="86">
        <f>+SUM(E46:G46)</f>
        <v>0</v>
      </c>
    </row>
    <row r="47" spans="1:8" x14ac:dyDescent="0.2">
      <c r="A47" s="41" t="s">
        <v>141</v>
      </c>
      <c r="B47" s="42" t="s">
        <v>10</v>
      </c>
      <c r="C47" s="38" t="s">
        <v>55</v>
      </c>
      <c r="E47" s="208">
        <f>ROUND(+SUMIF(BdV_2022!$L:$L,$A47&amp;E$3,BdV_2022!$E:$E),2)</f>
        <v>0</v>
      </c>
      <c r="F47" s="208">
        <f>ROUND(+SUMIF(BdV_2022!$L:$L,$A47&amp;F$3,BdV_2022!$E:$E),2)</f>
        <v>0</v>
      </c>
      <c r="G47" s="208">
        <f>ROUND(+SUMIF(BdV_2022!$L:$L,$A47&amp;G$3,BdV_2022!$E:$E),2)</f>
        <v>0</v>
      </c>
      <c r="H47" s="86">
        <f>+SUM(E47:G47)</f>
        <v>0</v>
      </c>
    </row>
    <row r="48" spans="1:8" x14ac:dyDescent="0.2">
      <c r="A48" s="41" t="s">
        <v>142</v>
      </c>
      <c r="B48" s="42" t="s">
        <v>11</v>
      </c>
      <c r="C48" s="38" t="s">
        <v>56</v>
      </c>
      <c r="E48" s="208">
        <f>ROUND(+SUMIF(BdV_2022!$L:$L,$A48&amp;E$3,BdV_2022!$E:$E),2)</f>
        <v>0</v>
      </c>
      <c r="F48" s="208">
        <f>ROUND(+SUMIF(BdV_2022!$L:$L,$A48&amp;F$3,BdV_2022!$E:$E),2)</f>
        <v>0</v>
      </c>
      <c r="G48" s="208">
        <f>ROUND(+SUMIF(BdV_2022!$L:$L,$A48&amp;G$3,BdV_2022!$E:$E),2)</f>
        <v>0</v>
      </c>
      <c r="H48" s="86">
        <f>+SUM(E48:G48)</f>
        <v>0</v>
      </c>
    </row>
    <row r="49" spans="1:8" x14ac:dyDescent="0.2">
      <c r="A49" s="41" t="s">
        <v>143</v>
      </c>
      <c r="B49" s="42" t="s">
        <v>12</v>
      </c>
      <c r="C49" s="38" t="s">
        <v>57</v>
      </c>
      <c r="E49" s="208">
        <f>ROUND(+SUMIF(BdV_2022!$L:$L,$A49&amp;E$3,BdV_2022!$E:$E),2)</f>
        <v>0</v>
      </c>
      <c r="F49" s="208">
        <f>ROUND(+SUMIF(BdV_2022!$L:$L,$A49&amp;F$3,BdV_2022!$E:$E),2)</f>
        <v>0</v>
      </c>
      <c r="G49" s="208">
        <f>ROUND(+SUMIF(BdV_2022!$L:$L,$A49&amp;G$3,BdV_2022!$E:$E),2)</f>
        <v>0</v>
      </c>
      <c r="H49" s="86">
        <f>+SUM(E49:G49)</f>
        <v>0</v>
      </c>
    </row>
    <row r="50" spans="1:8" ht="21" x14ac:dyDescent="0.2">
      <c r="A50" s="41" t="s">
        <v>144</v>
      </c>
      <c r="B50" s="53" t="s">
        <v>15</v>
      </c>
      <c r="C50" s="38" t="s">
        <v>92</v>
      </c>
      <c r="E50" s="83">
        <f>+SUM(E51:E58)</f>
        <v>0</v>
      </c>
      <c r="F50" s="83">
        <f>+SUM(F51:F58)</f>
        <v>0</v>
      </c>
      <c r="G50" s="83">
        <f>+SUM(G51:G58)</f>
        <v>0</v>
      </c>
      <c r="H50" s="86">
        <f>+SUM(H51:H58)</f>
        <v>0</v>
      </c>
    </row>
    <row r="51" spans="1:8" x14ac:dyDescent="0.2">
      <c r="A51" s="41" t="s">
        <v>145</v>
      </c>
      <c r="B51" s="42" t="s">
        <v>8</v>
      </c>
      <c r="C51" s="38" t="s">
        <v>58</v>
      </c>
      <c r="E51" s="208">
        <f>ROUND(+SUMIF(BdV_2022!$L:$L,$A51&amp;E$3,BdV_2022!$E:$E),2)</f>
        <v>0</v>
      </c>
      <c r="F51" s="208">
        <f>ROUND(+SUMIF(BdV_2022!$L:$L,$A51&amp;F$3,BdV_2022!$E:$E),2)</f>
        <v>0</v>
      </c>
      <c r="G51" s="208">
        <f>ROUND(+SUMIF(BdV_2022!$L:$L,$A51&amp;G$3,BdV_2022!$E:$E),2)</f>
        <v>0</v>
      </c>
      <c r="H51" s="86">
        <f>+SUM(E51:G51)</f>
        <v>0</v>
      </c>
    </row>
    <row r="52" spans="1:8" x14ac:dyDescent="0.2">
      <c r="A52" s="41" t="s">
        <v>147</v>
      </c>
      <c r="B52" s="42" t="s">
        <v>9</v>
      </c>
      <c r="C52" s="38" t="s">
        <v>60</v>
      </c>
      <c r="E52" s="208">
        <f>ROUND(+SUMIF(BdV_2022!$L:$L,$A52&amp;E$3,BdV_2022!$E:$E),2)</f>
        <v>0</v>
      </c>
      <c r="F52" s="208">
        <f>ROUND(+SUMIF(BdV_2022!$L:$L,$A52&amp;F$3,BdV_2022!$E:$E),2)</f>
        <v>0</v>
      </c>
      <c r="G52" s="208">
        <f>ROUND(+SUMIF(BdV_2022!$L:$L,$A52&amp;G$3,BdV_2022!$E:$E),2)</f>
        <v>0</v>
      </c>
      <c r="H52" s="86">
        <f>+SUM(E52:G52)</f>
        <v>0</v>
      </c>
    </row>
    <row r="53" spans="1:8" x14ac:dyDescent="0.2">
      <c r="A53" s="41" t="s">
        <v>146</v>
      </c>
      <c r="B53" s="42" t="s">
        <v>10</v>
      </c>
      <c r="C53" s="38" t="s">
        <v>59</v>
      </c>
      <c r="E53" s="208">
        <f>ROUND(+SUMIF(BdV_2022!$L:$L,$A53&amp;E$3,BdV_2022!$E:$E),2)</f>
        <v>0</v>
      </c>
      <c r="F53" s="208">
        <f>ROUND(+SUMIF(BdV_2022!$L:$L,$A53&amp;F$3,BdV_2022!$E:$E),2)</f>
        <v>0</v>
      </c>
      <c r="G53" s="208">
        <f>ROUND(+SUMIF(BdV_2022!$L:$L,$A53&amp;G$3,BdV_2022!$E:$E),2)</f>
        <v>0</v>
      </c>
      <c r="H53" s="86">
        <f>+SUM(E53:G53)</f>
        <v>0</v>
      </c>
    </row>
    <row r="54" spans="1:8" x14ac:dyDescent="0.2">
      <c r="A54" s="41" t="s">
        <v>148</v>
      </c>
      <c r="B54" s="42" t="s">
        <v>11</v>
      </c>
      <c r="C54" s="38" t="s">
        <v>61</v>
      </c>
      <c r="E54" s="208">
        <f>ROUND(+SUMIF(BdV_2022!$L:$L,$A54&amp;E$3,BdV_2022!$E:$E),2)</f>
        <v>0</v>
      </c>
      <c r="F54" s="208">
        <f>ROUND(+SUMIF(BdV_2022!$L:$L,$A54&amp;F$3,BdV_2022!$E:$E),2)</f>
        <v>0</v>
      </c>
      <c r="G54" s="208">
        <f>ROUND(+SUMIF(BdV_2022!$L:$L,$A54&amp;G$3,BdV_2022!$E:$E),2)</f>
        <v>0</v>
      </c>
      <c r="H54" s="86">
        <f>+SUM(E54:G54)</f>
        <v>0</v>
      </c>
    </row>
    <row r="55" spans="1:8" x14ac:dyDescent="0.2">
      <c r="A55" s="41" t="s">
        <v>149</v>
      </c>
      <c r="B55" s="42" t="s">
        <v>12</v>
      </c>
      <c r="C55" s="38" t="s">
        <v>246</v>
      </c>
      <c r="E55" s="208">
        <f>ROUND(+SUMIF(BdV_2022!$L:$L,$A55&amp;E$3,BdV_2022!$E:$E),2)</f>
        <v>0</v>
      </c>
      <c r="F55" s="208">
        <f>ROUND(+SUMIF(BdV_2022!$L:$L,$A55&amp;F$3,BdV_2022!$E:$E),2)</f>
        <v>0</v>
      </c>
      <c r="G55" s="208">
        <f>ROUND(+SUMIF(BdV_2022!$L:$L,$A55&amp;G$3,BdV_2022!$E:$E),2)</f>
        <v>0</v>
      </c>
      <c r="H55" s="86">
        <f>+SUM(E55:G55)</f>
        <v>0</v>
      </c>
    </row>
    <row r="56" spans="1:8" x14ac:dyDescent="0.2">
      <c r="A56" s="41" t="s">
        <v>251</v>
      </c>
      <c r="B56" s="42" t="s">
        <v>250</v>
      </c>
      <c r="C56" s="38" t="s">
        <v>62</v>
      </c>
      <c r="E56" s="91"/>
      <c r="F56" s="91"/>
      <c r="G56" s="91"/>
      <c r="H56" s="90"/>
    </row>
    <row r="57" spans="1:8" x14ac:dyDescent="0.2">
      <c r="A57" s="41" t="s">
        <v>252</v>
      </c>
      <c r="B57" s="42" t="s">
        <v>253</v>
      </c>
      <c r="C57" s="38" t="s">
        <v>63</v>
      </c>
      <c r="E57" s="91"/>
      <c r="F57" s="91"/>
      <c r="G57" s="91"/>
      <c r="H57" s="90"/>
    </row>
    <row r="58" spans="1:8" x14ac:dyDescent="0.2">
      <c r="A58" s="41" t="s">
        <v>255</v>
      </c>
      <c r="B58" s="42" t="s">
        <v>254</v>
      </c>
      <c r="C58" s="38" t="s">
        <v>64</v>
      </c>
      <c r="E58" s="208">
        <f>ROUND(+SUMIF(BdV_2022!$L:$L,$A58&amp;E$3,BdV_2022!$E:$E),2)</f>
        <v>0</v>
      </c>
      <c r="F58" s="208">
        <f>ROUND(+SUMIF(BdV_2022!$L:$L,$A58&amp;F$3,BdV_2022!$E:$E),2)</f>
        <v>0</v>
      </c>
      <c r="G58" s="208">
        <f>ROUND(+SUMIF(BdV_2022!$L:$L,$A58&amp;G$3,BdV_2022!$E:$E),2)</f>
        <v>0</v>
      </c>
      <c r="H58" s="86">
        <f>+SUM(E58:G58)</f>
        <v>0</v>
      </c>
    </row>
    <row r="59" spans="1:8" x14ac:dyDescent="0.2">
      <c r="A59" s="41" t="s">
        <v>150</v>
      </c>
      <c r="B59" s="53" t="s">
        <v>16</v>
      </c>
      <c r="C59" s="38" t="s">
        <v>93</v>
      </c>
      <c r="E59" s="83">
        <f>+SUM(E60:E66)</f>
        <v>0</v>
      </c>
      <c r="F59" s="83">
        <f>+SUM(F60:F66)</f>
        <v>0</v>
      </c>
      <c r="G59" s="83">
        <f>+SUM(G60:G66)</f>
        <v>0</v>
      </c>
      <c r="H59" s="86">
        <f>+SUM(H60:H66)</f>
        <v>0</v>
      </c>
    </row>
    <row r="60" spans="1:8" x14ac:dyDescent="0.2">
      <c r="A60" s="41" t="s">
        <v>151</v>
      </c>
      <c r="B60" s="42" t="s">
        <v>8</v>
      </c>
      <c r="C60" s="38" t="s">
        <v>107</v>
      </c>
      <c r="E60" s="91"/>
      <c r="F60" s="91"/>
      <c r="G60" s="91"/>
      <c r="H60" s="90"/>
    </row>
    <row r="61" spans="1:8" x14ac:dyDescent="0.2">
      <c r="A61" s="41" t="s">
        <v>152</v>
      </c>
      <c r="B61" s="42" t="s">
        <v>9</v>
      </c>
      <c r="C61" s="38" t="s">
        <v>65</v>
      </c>
      <c r="E61" s="91"/>
      <c r="F61" s="91"/>
      <c r="G61" s="91"/>
      <c r="H61" s="90"/>
    </row>
    <row r="62" spans="1:8" x14ac:dyDescent="0.2">
      <c r="A62" s="41" t="s">
        <v>153</v>
      </c>
      <c r="B62" s="42" t="s">
        <v>10</v>
      </c>
      <c r="C62" s="38" t="s">
        <v>66</v>
      </c>
      <c r="E62" s="91"/>
      <c r="F62" s="91"/>
      <c r="G62" s="91"/>
      <c r="H62" s="90"/>
    </row>
    <row r="63" spans="1:8" ht="21" x14ac:dyDescent="0.2">
      <c r="A63" s="41" t="s">
        <v>256</v>
      </c>
      <c r="B63" s="42" t="s">
        <v>258</v>
      </c>
      <c r="C63" s="38" t="s">
        <v>257</v>
      </c>
      <c r="E63" s="91"/>
      <c r="F63" s="91"/>
      <c r="G63" s="91"/>
      <c r="H63" s="90"/>
    </row>
    <row r="64" spans="1:8" x14ac:dyDescent="0.2">
      <c r="A64" s="41" t="s">
        <v>154</v>
      </c>
      <c r="B64" s="42" t="s">
        <v>11</v>
      </c>
      <c r="C64" s="38" t="s">
        <v>67</v>
      </c>
      <c r="E64" s="91"/>
      <c r="F64" s="91"/>
      <c r="G64" s="91"/>
      <c r="H64" s="90"/>
    </row>
    <row r="65" spans="1:8" x14ac:dyDescent="0.2">
      <c r="A65" s="41" t="s">
        <v>155</v>
      </c>
      <c r="B65" s="42" t="s">
        <v>12</v>
      </c>
      <c r="C65" s="38" t="s">
        <v>249</v>
      </c>
      <c r="E65" s="91"/>
      <c r="F65" s="91"/>
      <c r="G65" s="91"/>
      <c r="H65" s="90"/>
    </row>
    <row r="66" spans="1:8" x14ac:dyDescent="0.2">
      <c r="A66" s="41" t="s">
        <v>156</v>
      </c>
      <c r="B66" s="42" t="s">
        <v>13</v>
      </c>
      <c r="C66" s="38" t="s">
        <v>52</v>
      </c>
      <c r="E66" s="91"/>
      <c r="F66" s="91"/>
      <c r="G66" s="91"/>
      <c r="H66" s="90"/>
    </row>
    <row r="67" spans="1:8" x14ac:dyDescent="0.2">
      <c r="A67" s="41" t="s">
        <v>157</v>
      </c>
      <c r="B67" s="53" t="s">
        <v>24</v>
      </c>
      <c r="C67" s="38" t="s">
        <v>94</v>
      </c>
      <c r="E67" s="83">
        <f>+SUM(E68:E70)</f>
        <v>0</v>
      </c>
      <c r="F67" s="83">
        <f>+SUM(F68:F70)</f>
        <v>0</v>
      </c>
      <c r="G67" s="83">
        <f>+SUM(G68:G70)</f>
        <v>0</v>
      </c>
      <c r="H67" s="86">
        <f>+SUM(H68:H70)</f>
        <v>0</v>
      </c>
    </row>
    <row r="68" spans="1:8" x14ac:dyDescent="0.2">
      <c r="A68" s="41" t="s">
        <v>158</v>
      </c>
      <c r="B68" s="42" t="s">
        <v>8</v>
      </c>
      <c r="C68" s="38" t="s">
        <v>68</v>
      </c>
      <c r="E68" s="91"/>
      <c r="F68" s="91"/>
      <c r="G68" s="91"/>
      <c r="H68" s="90"/>
    </row>
    <row r="69" spans="1:8" x14ac:dyDescent="0.2">
      <c r="A69" s="41" t="s">
        <v>159</v>
      </c>
      <c r="B69" s="42" t="s">
        <v>9</v>
      </c>
      <c r="C69" s="38" t="s">
        <v>69</v>
      </c>
      <c r="E69" s="91"/>
      <c r="F69" s="91"/>
      <c r="G69" s="91"/>
      <c r="H69" s="90"/>
    </row>
    <row r="70" spans="1:8" x14ac:dyDescent="0.2">
      <c r="A70" s="41" t="s">
        <v>160</v>
      </c>
      <c r="B70" s="42" t="s">
        <v>10</v>
      </c>
      <c r="C70" s="38" t="s">
        <v>70</v>
      </c>
      <c r="E70" s="91"/>
      <c r="F70" s="91"/>
      <c r="G70" s="91"/>
      <c r="H70" s="90"/>
    </row>
    <row r="71" spans="1:8" x14ac:dyDescent="0.2">
      <c r="A71" s="41"/>
      <c r="B71" s="53" t="s">
        <v>31</v>
      </c>
      <c r="C71" s="54" t="s">
        <v>259</v>
      </c>
      <c r="E71" s="83">
        <f>+E72</f>
        <v>0</v>
      </c>
      <c r="F71" s="83">
        <f>+F72</f>
        <v>0</v>
      </c>
      <c r="G71" s="83">
        <f>+G72</f>
        <v>0</v>
      </c>
      <c r="H71" s="86">
        <f>+H72</f>
        <v>0</v>
      </c>
    </row>
    <row r="72" spans="1:8" x14ac:dyDescent="0.2">
      <c r="A72" s="41"/>
      <c r="B72" s="42"/>
      <c r="C72" s="54" t="s">
        <v>333</v>
      </c>
      <c r="E72" s="83">
        <f>+SUM(E73:E74)</f>
        <v>0</v>
      </c>
      <c r="F72" s="83">
        <f>+SUM(F73:F74)</f>
        <v>0</v>
      </c>
      <c r="G72" s="83">
        <f>+SUM(G73:G74)</f>
        <v>0</v>
      </c>
      <c r="H72" s="86">
        <f>+SUM(H73:H74)</f>
        <v>0</v>
      </c>
    </row>
    <row r="73" spans="1:8" x14ac:dyDescent="0.2">
      <c r="A73" s="41" t="s">
        <v>161</v>
      </c>
      <c r="B73" s="42"/>
      <c r="C73" s="70" t="s">
        <v>329</v>
      </c>
      <c r="E73" s="213">
        <f>ROUND(+SUMIF(BdV_2022!$L:$L,$A73&amp;E$3,BdV_2022!$E:$E),2)</f>
        <v>0</v>
      </c>
      <c r="F73" s="213">
        <f>ROUND(+SUMIF(BdV_2022!$L:$L,$A73&amp;F$3,BdV_2022!$E:$E),2)</f>
        <v>0</v>
      </c>
      <c r="G73" s="213">
        <f>ROUND(+SUMIF(BdV_2022!$L:$L,$A73&amp;G$3,BdV_2022!$E:$E),2)</f>
        <v>0</v>
      </c>
      <c r="H73" s="132">
        <f>+SUM(E73:G73)</f>
        <v>0</v>
      </c>
    </row>
    <row r="74" spans="1:8" x14ac:dyDescent="0.2">
      <c r="A74" s="43" t="s">
        <v>162</v>
      </c>
      <c r="B74" s="43"/>
      <c r="C74" s="70" t="s">
        <v>330</v>
      </c>
      <c r="E74" s="213">
        <f>ROUND(+SUMIF(BdV_2022!$L:$L,$A74&amp;E$3,BdV_2022!$E:$E),2)</f>
        <v>0</v>
      </c>
      <c r="F74" s="213">
        <f>ROUND(+SUMIF(BdV_2022!$L:$L,$A74&amp;F$3,BdV_2022!$E:$E),2)</f>
        <v>0</v>
      </c>
      <c r="G74" s="213">
        <f>ROUND(+SUMIF(BdV_2022!$L:$L,$A74&amp;G$3,BdV_2022!$E:$E),2)</f>
        <v>0</v>
      </c>
      <c r="H74" s="132">
        <f>+SUM(E74:G74)</f>
        <v>0</v>
      </c>
    </row>
    <row r="75" spans="1:8" s="6" customFormat="1" ht="11.25" thickBot="1" x14ac:dyDescent="0.25">
      <c r="A75" s="41"/>
      <c r="B75" s="71"/>
      <c r="C75" s="55" t="s">
        <v>21</v>
      </c>
      <c r="E75" s="96">
        <f>+E7+E8+E43+E71</f>
        <v>0</v>
      </c>
      <c r="F75" s="96">
        <f>+F7+F8+F43+F71</f>
        <v>0</v>
      </c>
      <c r="G75" s="96">
        <f>+G7+G8+G43+G71</f>
        <v>0</v>
      </c>
      <c r="H75" s="98">
        <f>+H7+H8+H43+H71</f>
        <v>0</v>
      </c>
    </row>
    <row r="76" spans="1:8" s="6" customFormat="1" ht="11.25" thickBot="1" x14ac:dyDescent="0.25">
      <c r="A76" s="41"/>
      <c r="B76" s="56"/>
      <c r="C76" s="57"/>
      <c r="E76" s="99"/>
      <c r="F76" s="99"/>
      <c r="G76" s="99"/>
      <c r="H76" s="100"/>
    </row>
    <row r="77" spans="1:8" x14ac:dyDescent="0.2">
      <c r="A77" s="41"/>
      <c r="B77" s="58"/>
      <c r="C77" s="59" t="s">
        <v>5</v>
      </c>
      <c r="E77" s="101"/>
      <c r="F77" s="101"/>
      <c r="G77" s="101"/>
      <c r="H77" s="133"/>
    </row>
    <row r="78" spans="1:8" x14ac:dyDescent="0.2">
      <c r="A78" s="41" t="s">
        <v>163</v>
      </c>
      <c r="B78" s="53" t="s">
        <v>6</v>
      </c>
      <c r="C78" s="60" t="s">
        <v>95</v>
      </c>
      <c r="E78" s="83">
        <f>+SUM(E79:E88)</f>
        <v>0</v>
      </c>
      <c r="F78" s="83">
        <f>+SUM(F79:F88)</f>
        <v>0</v>
      </c>
      <c r="G78" s="83">
        <f>+SUM(G79:G88)</f>
        <v>0</v>
      </c>
      <c r="H78" s="86">
        <f>+SUM(H79:H88)</f>
        <v>0</v>
      </c>
    </row>
    <row r="79" spans="1:8" x14ac:dyDescent="0.2">
      <c r="A79" s="41" t="s">
        <v>164</v>
      </c>
      <c r="B79" s="42" t="s">
        <v>23</v>
      </c>
      <c r="C79" s="38" t="s">
        <v>96</v>
      </c>
      <c r="E79" s="91"/>
      <c r="F79" s="91"/>
      <c r="G79" s="91"/>
      <c r="H79" s="90"/>
    </row>
    <row r="80" spans="1:8" x14ac:dyDescent="0.2">
      <c r="A80" s="41" t="s">
        <v>165</v>
      </c>
      <c r="B80" s="42" t="s">
        <v>15</v>
      </c>
      <c r="C80" s="38" t="s">
        <v>97</v>
      </c>
      <c r="E80" s="91"/>
      <c r="F80" s="91"/>
      <c r="G80" s="91"/>
      <c r="H80" s="90"/>
    </row>
    <row r="81" spans="1:8" x14ac:dyDescent="0.2">
      <c r="A81" s="41" t="s">
        <v>166</v>
      </c>
      <c r="B81" s="42" t="s">
        <v>16</v>
      </c>
      <c r="C81" s="38" t="s">
        <v>98</v>
      </c>
      <c r="E81" s="91"/>
      <c r="F81" s="91"/>
      <c r="G81" s="91"/>
      <c r="H81" s="90"/>
    </row>
    <row r="82" spans="1:8" x14ac:dyDescent="0.2">
      <c r="A82" s="41" t="s">
        <v>167</v>
      </c>
      <c r="B82" s="42" t="s">
        <v>24</v>
      </c>
      <c r="C82" s="38" t="s">
        <v>99</v>
      </c>
      <c r="E82" s="91"/>
      <c r="F82" s="91"/>
      <c r="G82" s="91"/>
      <c r="H82" s="90"/>
    </row>
    <row r="83" spans="1:8" x14ac:dyDescent="0.2">
      <c r="A83" s="41" t="s">
        <v>168</v>
      </c>
      <c r="B83" s="42" t="s">
        <v>26</v>
      </c>
      <c r="C83" s="38" t="s">
        <v>100</v>
      </c>
      <c r="E83" s="91"/>
      <c r="F83" s="91"/>
      <c r="G83" s="91"/>
      <c r="H83" s="90"/>
    </row>
    <row r="84" spans="1:8" x14ac:dyDescent="0.2">
      <c r="A84" s="41" t="s">
        <v>169</v>
      </c>
      <c r="B84" s="42" t="s">
        <v>27</v>
      </c>
      <c r="C84" s="38" t="s">
        <v>101</v>
      </c>
      <c r="E84" s="91"/>
      <c r="F84" s="91"/>
      <c r="G84" s="91"/>
      <c r="H84" s="90"/>
    </row>
    <row r="85" spans="1:8" ht="21" x14ac:dyDescent="0.2">
      <c r="A85" s="41" t="s">
        <v>170</v>
      </c>
      <c r="B85" s="42" t="s">
        <v>28</v>
      </c>
      <c r="C85" s="38" t="s">
        <v>260</v>
      </c>
      <c r="E85" s="91"/>
      <c r="F85" s="91"/>
      <c r="G85" s="91"/>
      <c r="H85" s="90"/>
    </row>
    <row r="86" spans="1:8" x14ac:dyDescent="0.2">
      <c r="A86" s="41" t="s">
        <v>171</v>
      </c>
      <c r="B86" s="42" t="s">
        <v>29</v>
      </c>
      <c r="C86" s="38" t="s">
        <v>102</v>
      </c>
      <c r="E86" s="91"/>
      <c r="F86" s="91"/>
      <c r="G86" s="91"/>
      <c r="H86" s="90"/>
    </row>
    <row r="87" spans="1:8" x14ac:dyDescent="0.2">
      <c r="A87" s="41" t="s">
        <v>172</v>
      </c>
      <c r="B87" s="42" t="s">
        <v>30</v>
      </c>
      <c r="C87" s="38" t="s">
        <v>103</v>
      </c>
      <c r="E87" s="91"/>
      <c r="F87" s="91"/>
      <c r="G87" s="91"/>
      <c r="H87" s="90"/>
    </row>
    <row r="88" spans="1:8" x14ac:dyDescent="0.2">
      <c r="A88" s="41" t="s">
        <v>231</v>
      </c>
      <c r="B88" s="42" t="s">
        <v>236</v>
      </c>
      <c r="C88" s="37" t="s">
        <v>261</v>
      </c>
      <c r="E88" s="91"/>
      <c r="F88" s="91"/>
      <c r="G88" s="91"/>
      <c r="H88" s="90"/>
    </row>
    <row r="89" spans="1:8" x14ac:dyDescent="0.2">
      <c r="A89" s="41" t="s">
        <v>173</v>
      </c>
      <c r="B89" s="53" t="s">
        <v>7</v>
      </c>
      <c r="C89" s="38" t="s">
        <v>104</v>
      </c>
      <c r="E89" s="108">
        <f>+SUM(E90:E93)</f>
        <v>0</v>
      </c>
      <c r="F89" s="108">
        <f>+SUM(F90:F93)</f>
        <v>0</v>
      </c>
      <c r="G89" s="108">
        <f>+SUM(G90:G93)</f>
        <v>0</v>
      </c>
      <c r="H89" s="129">
        <f>+SUM(H90:H93)</f>
        <v>0</v>
      </c>
    </row>
    <row r="90" spans="1:8" x14ac:dyDescent="0.2">
      <c r="A90" s="41" t="s">
        <v>174</v>
      </c>
      <c r="B90" s="42" t="s">
        <v>8</v>
      </c>
      <c r="C90" s="38" t="s">
        <v>71</v>
      </c>
      <c r="E90" s="208">
        <f>ROUND(+SUMIF(BdV_2022!$L:$L,$A90&amp;E$3,BdV_2022!$E:$E),2)</f>
        <v>0</v>
      </c>
      <c r="F90" s="208">
        <f>ROUND(+SUMIF(BdV_2022!$L:$L,$A90&amp;F$3,BdV_2022!$E:$E),2)</f>
        <v>0</v>
      </c>
      <c r="G90" s="208">
        <f>ROUND(+SUMIF(BdV_2022!$L:$L,$A90&amp;G$3,BdV_2022!$E:$E),2)</f>
        <v>0</v>
      </c>
      <c r="H90" s="86">
        <f>+SUM(E90:G90)</f>
        <v>0</v>
      </c>
    </row>
    <row r="91" spans="1:8" x14ac:dyDescent="0.2">
      <c r="A91" s="41" t="s">
        <v>175</v>
      </c>
      <c r="B91" s="42" t="s">
        <v>9</v>
      </c>
      <c r="C91" s="38" t="s">
        <v>72</v>
      </c>
      <c r="E91" s="91"/>
      <c r="F91" s="91"/>
      <c r="G91" s="91"/>
      <c r="H91" s="90"/>
    </row>
    <row r="92" spans="1:8" x14ac:dyDescent="0.2">
      <c r="A92" s="41" t="s">
        <v>176</v>
      </c>
      <c r="B92" s="42" t="s">
        <v>10</v>
      </c>
      <c r="C92" s="38" t="s">
        <v>263</v>
      </c>
      <c r="E92" s="91"/>
      <c r="F92" s="91"/>
      <c r="G92" s="91"/>
      <c r="H92" s="90"/>
    </row>
    <row r="93" spans="1:8" x14ac:dyDescent="0.2">
      <c r="A93" s="41" t="s">
        <v>262</v>
      </c>
      <c r="B93" s="42" t="s">
        <v>11</v>
      </c>
      <c r="C93" s="38" t="s">
        <v>303</v>
      </c>
      <c r="E93" s="108">
        <f>+SUM(E94:E101)</f>
        <v>0</v>
      </c>
      <c r="F93" s="108">
        <f>+SUM(F94:F101)</f>
        <v>0</v>
      </c>
      <c r="G93" s="108">
        <f>+SUM(G94:G101)</f>
        <v>0</v>
      </c>
      <c r="H93" s="129">
        <f>+SUM(H94:H101)</f>
        <v>0</v>
      </c>
    </row>
    <row r="94" spans="1:8" x14ac:dyDescent="0.2">
      <c r="A94" s="41" t="s">
        <v>277</v>
      </c>
      <c r="B94" s="43"/>
      <c r="C94" s="70" t="s">
        <v>285</v>
      </c>
      <c r="E94" s="213">
        <f>ROUND(+SUMIF(BdV_2022!$L:$L,$A94&amp;E$3,BdV_2022!$E:$E),2)</f>
        <v>0</v>
      </c>
      <c r="F94" s="213">
        <f>ROUND(+SUMIF(BdV_2022!$L:$L,$A94&amp;F$3,BdV_2022!$E:$E),2)</f>
        <v>0</v>
      </c>
      <c r="G94" s="213">
        <f>ROUND(+SUMIF(BdV_2022!$L:$L,$A94&amp;G$3,BdV_2022!$E:$E),2)</f>
        <v>0</v>
      </c>
      <c r="H94" s="132">
        <f t="shared" ref="H94:H102" si="1">+SUM(E94:G94)</f>
        <v>0</v>
      </c>
    </row>
    <row r="95" spans="1:8" x14ac:dyDescent="0.2">
      <c r="A95" s="41" t="s">
        <v>278</v>
      </c>
      <c r="B95" s="43"/>
      <c r="C95" s="70" t="s">
        <v>286</v>
      </c>
      <c r="E95" s="213">
        <f>ROUND(+SUMIF(BdV_2022!$L:$L,$A95&amp;E$3,BdV_2022!$E:$E),2)</f>
        <v>0</v>
      </c>
      <c r="F95" s="213">
        <f>ROUND(+SUMIF(BdV_2022!$L:$L,$A95&amp;F$3,BdV_2022!$E:$E),2)</f>
        <v>0</v>
      </c>
      <c r="G95" s="213">
        <f>ROUND(+SUMIF(BdV_2022!$L:$L,$A95&amp;G$3,BdV_2022!$E:$E),2)</f>
        <v>0</v>
      </c>
      <c r="H95" s="132">
        <f t="shared" si="1"/>
        <v>0</v>
      </c>
    </row>
    <row r="96" spans="1:8" x14ac:dyDescent="0.2">
      <c r="A96" s="41" t="s">
        <v>279</v>
      </c>
      <c r="B96" s="43"/>
      <c r="C96" s="70" t="s">
        <v>288</v>
      </c>
      <c r="E96" s="213">
        <f>ROUND(+SUMIF(BdV_2022!$L:$L,$A96&amp;E$3,BdV_2022!$E:$E),2)</f>
        <v>0</v>
      </c>
      <c r="F96" s="213">
        <f>ROUND(+SUMIF(BdV_2022!$L:$L,$A96&amp;F$3,BdV_2022!$E:$E),2)</f>
        <v>0</v>
      </c>
      <c r="G96" s="213">
        <f>ROUND(+SUMIF(BdV_2022!$L:$L,$A96&amp;G$3,BdV_2022!$E:$E),2)</f>
        <v>0</v>
      </c>
      <c r="H96" s="132">
        <f t="shared" si="1"/>
        <v>0</v>
      </c>
    </row>
    <row r="97" spans="1:8" x14ac:dyDescent="0.2">
      <c r="A97" s="41" t="s">
        <v>280</v>
      </c>
      <c r="B97" s="43"/>
      <c r="C97" s="70" t="s">
        <v>289</v>
      </c>
      <c r="E97" s="213">
        <f>ROUND(+SUMIF(BdV_2022!$L:$L,$A97&amp;E$3,BdV_2022!$E:$E),2)</f>
        <v>0</v>
      </c>
      <c r="F97" s="213">
        <f>ROUND(+SUMIF(BdV_2022!$L:$L,$A97&amp;F$3,BdV_2022!$E:$E),2)</f>
        <v>0</v>
      </c>
      <c r="G97" s="213">
        <f>ROUND(+SUMIF(BdV_2022!$L:$L,$A97&amp;G$3,BdV_2022!$E:$E),2)</f>
        <v>0</v>
      </c>
      <c r="H97" s="132">
        <f t="shared" si="1"/>
        <v>0</v>
      </c>
    </row>
    <row r="98" spans="1:8" x14ac:dyDescent="0.2">
      <c r="A98" s="41" t="s">
        <v>281</v>
      </c>
      <c r="B98" s="43"/>
      <c r="C98" s="70" t="s">
        <v>287</v>
      </c>
      <c r="E98" s="213">
        <f>ROUND(+SUMIF(BdV_2022!$L:$L,$A98&amp;E$3,BdV_2022!$E:$E),2)</f>
        <v>0</v>
      </c>
      <c r="F98" s="213">
        <f>ROUND(+SUMIF(BdV_2022!$L:$L,$A98&amp;F$3,BdV_2022!$E:$E),2)</f>
        <v>0</v>
      </c>
      <c r="G98" s="213">
        <f>ROUND(+SUMIF(BdV_2022!$L:$L,$A98&amp;G$3,BdV_2022!$E:$E),2)</f>
        <v>0</v>
      </c>
      <c r="H98" s="132">
        <f t="shared" si="1"/>
        <v>0</v>
      </c>
    </row>
    <row r="99" spans="1:8" x14ac:dyDescent="0.2">
      <c r="A99" s="41" t="s">
        <v>282</v>
      </c>
      <c r="B99" s="43"/>
      <c r="C99" s="70" t="s">
        <v>290</v>
      </c>
      <c r="E99" s="213">
        <f>ROUND(+SUMIF(BdV_2022!$L:$L,$A99&amp;E$3,BdV_2022!$E:$E),2)</f>
        <v>0</v>
      </c>
      <c r="F99" s="213">
        <f>ROUND(+SUMIF(BdV_2022!$L:$L,$A99&amp;F$3,BdV_2022!$E:$E),2)</f>
        <v>0</v>
      </c>
      <c r="G99" s="213">
        <f>ROUND(+SUMIF(BdV_2022!$L:$L,$A99&amp;G$3,BdV_2022!$E:$E),2)</f>
        <v>0</v>
      </c>
      <c r="H99" s="132">
        <f t="shared" si="1"/>
        <v>0</v>
      </c>
    </row>
    <row r="100" spans="1:8" x14ac:dyDescent="0.2">
      <c r="A100" s="41" t="s">
        <v>283</v>
      </c>
      <c r="B100" s="43"/>
      <c r="C100" s="70" t="s">
        <v>291</v>
      </c>
      <c r="E100" s="213">
        <f>ROUND(+SUMIF(BdV_2022!$L:$L,$A100&amp;E$3,BdV_2022!$E:$E),2)</f>
        <v>0</v>
      </c>
      <c r="F100" s="213">
        <f>ROUND(+SUMIF(BdV_2022!$L:$L,$A100&amp;F$3,BdV_2022!$E:$E),2)</f>
        <v>0</v>
      </c>
      <c r="G100" s="213">
        <f>ROUND(+SUMIF(BdV_2022!$L:$L,$A100&amp;G$3,BdV_2022!$E:$E),2)</f>
        <v>0</v>
      </c>
      <c r="H100" s="132">
        <f t="shared" si="1"/>
        <v>0</v>
      </c>
    </row>
    <row r="101" spans="1:8" x14ac:dyDescent="0.2">
      <c r="A101" s="41" t="s">
        <v>284</v>
      </c>
      <c r="B101" s="43"/>
      <c r="C101" s="70" t="s">
        <v>303</v>
      </c>
      <c r="E101" s="213">
        <f>ROUND(+SUMIF(BdV_2022!$L:$L,$A101&amp;E$3,BdV_2022!$E:$E),2)</f>
        <v>0</v>
      </c>
      <c r="F101" s="213">
        <f>ROUND(+SUMIF(BdV_2022!$L:$L,$A101&amp;F$3,BdV_2022!$E:$E),2)</f>
        <v>0</v>
      </c>
      <c r="G101" s="213">
        <f>ROUND(+SUMIF(BdV_2022!$L:$L,$A101&amp;G$3,BdV_2022!$E:$E),2)</f>
        <v>0</v>
      </c>
      <c r="H101" s="132">
        <f t="shared" si="1"/>
        <v>0</v>
      </c>
    </row>
    <row r="102" spans="1:8" ht="21" x14ac:dyDescent="0.2">
      <c r="A102" s="41" t="s">
        <v>177</v>
      </c>
      <c r="B102" s="61" t="s">
        <v>22</v>
      </c>
      <c r="C102" s="38" t="s">
        <v>105</v>
      </c>
      <c r="E102" s="214">
        <f>ROUND(+SUMIF(BdV_2022!$L:$L,$A102&amp;E$3,BdV_2022!$E:$E),2)</f>
        <v>0</v>
      </c>
      <c r="F102" s="214">
        <f>ROUND(+SUMIF(BdV_2022!$L:$L,$A102&amp;F$3,BdV_2022!$E:$E),2)</f>
        <v>0</v>
      </c>
      <c r="G102" s="214">
        <f>ROUND(+SUMIF(BdV_2022!$L:$L,$A102&amp;G$3,BdV_2022!$E:$E),2)</f>
        <v>0</v>
      </c>
      <c r="H102" s="86">
        <f t="shared" si="1"/>
        <v>0</v>
      </c>
    </row>
    <row r="103" spans="1:8" ht="21" x14ac:dyDescent="0.2">
      <c r="A103" s="41" t="s">
        <v>178</v>
      </c>
      <c r="B103" s="53" t="s">
        <v>31</v>
      </c>
      <c r="C103" s="37" t="s">
        <v>106</v>
      </c>
      <c r="E103" s="108">
        <f>+SUM(E104:E112,E115,E118,E121,E125:E127)</f>
        <v>0</v>
      </c>
      <c r="F103" s="108">
        <f>+SUM(F104:F112,F115,F118,F121,F125:F127)</f>
        <v>0</v>
      </c>
      <c r="G103" s="108">
        <f>+SUM(G104:G112,G115,G118,G121,G125:G127)</f>
        <v>2799.64</v>
      </c>
      <c r="H103" s="129">
        <f>+SUM(H104:H112,H115,H118,H121,H125:H127)</f>
        <v>2799.64</v>
      </c>
    </row>
    <row r="104" spans="1:8" x14ac:dyDescent="0.2">
      <c r="A104" s="41" t="s">
        <v>179</v>
      </c>
      <c r="B104" s="42" t="s">
        <v>8</v>
      </c>
      <c r="C104" s="37" t="s">
        <v>73</v>
      </c>
      <c r="E104" s="91"/>
      <c r="F104" s="91"/>
      <c r="G104" s="91"/>
      <c r="H104" s="90"/>
    </row>
    <row r="105" spans="1:8" x14ac:dyDescent="0.2">
      <c r="A105" s="41" t="s">
        <v>180</v>
      </c>
      <c r="B105" s="42" t="s">
        <v>9</v>
      </c>
      <c r="C105" s="37" t="s">
        <v>74</v>
      </c>
      <c r="E105" s="91"/>
      <c r="F105" s="91"/>
      <c r="G105" s="91"/>
      <c r="H105" s="90"/>
    </row>
    <row r="106" spans="1:8" x14ac:dyDescent="0.2">
      <c r="A106" s="41" t="s">
        <v>181</v>
      </c>
      <c r="B106" s="42" t="s">
        <v>10</v>
      </c>
      <c r="C106" s="37" t="s">
        <v>75</v>
      </c>
      <c r="E106" s="91"/>
      <c r="F106" s="91"/>
      <c r="G106" s="91"/>
      <c r="H106" s="90"/>
    </row>
    <row r="107" spans="1:8" x14ac:dyDescent="0.2">
      <c r="A107" s="41" t="s">
        <v>182</v>
      </c>
      <c r="B107" s="42" t="s">
        <v>11</v>
      </c>
      <c r="C107" s="37" t="s">
        <v>76</v>
      </c>
      <c r="E107" s="91"/>
      <c r="F107" s="91"/>
      <c r="G107" s="91"/>
      <c r="H107" s="90"/>
    </row>
    <row r="108" spans="1:8" x14ac:dyDescent="0.2">
      <c r="A108" s="41" t="s">
        <v>183</v>
      </c>
      <c r="B108" s="42" t="s">
        <v>12</v>
      </c>
      <c r="C108" s="37" t="s">
        <v>77</v>
      </c>
      <c r="E108" s="91"/>
      <c r="F108" s="91"/>
      <c r="G108" s="91"/>
      <c r="H108" s="90"/>
    </row>
    <row r="109" spans="1:8" x14ac:dyDescent="0.2">
      <c r="A109" s="41" t="s">
        <v>184</v>
      </c>
      <c r="B109" s="42" t="s">
        <v>13</v>
      </c>
      <c r="C109" s="37" t="s">
        <v>57</v>
      </c>
      <c r="E109" s="208">
        <f>ROUND(+SUMIF(BdV_2022!$L:$L,$A109&amp;E$3,BdV_2022!$E:$E),2)</f>
        <v>0</v>
      </c>
      <c r="F109" s="208">
        <f>ROUND(+SUMIF(BdV_2022!$L:$L,$A109&amp;F$3,BdV_2022!$E:$E),2)</f>
        <v>0</v>
      </c>
      <c r="G109" s="208">
        <f>ROUND(+SUMIF(BdV_2022!$L:$L,$A109&amp;G$3,BdV_2022!$E:$E),2)</f>
        <v>0</v>
      </c>
      <c r="H109" s="86">
        <f>+SUM(E109:G109)</f>
        <v>0</v>
      </c>
    </row>
    <row r="110" spans="1:8" x14ac:dyDescent="0.2">
      <c r="A110" s="41" t="s">
        <v>185</v>
      </c>
      <c r="B110" s="42" t="s">
        <v>14</v>
      </c>
      <c r="C110" s="37" t="s">
        <v>78</v>
      </c>
      <c r="E110" s="208">
        <f>ROUND(+SUMIF(BdV_2022!$L:$L,$A110&amp;E$3,BdV_2022!$E:$E),2)</f>
        <v>0</v>
      </c>
      <c r="F110" s="208">
        <f>ROUND(+SUMIF(BdV_2022!$L:$L,$A110&amp;F$3,BdV_2022!$E:$E),2)</f>
        <v>0</v>
      </c>
      <c r="G110" s="208">
        <f>ROUND(+SUMIF(BdV_2022!$L:$L,$A110&amp;G$3,BdV_2022!$E:$E),2)</f>
        <v>2400.9699999999998</v>
      </c>
      <c r="H110" s="86">
        <f>+SUM(E110:G110)</f>
        <v>2400.9699999999998</v>
      </c>
    </row>
    <row r="111" spans="1:8" x14ac:dyDescent="0.2">
      <c r="A111" s="41" t="s">
        <v>186</v>
      </c>
      <c r="B111" s="42" t="s">
        <v>32</v>
      </c>
      <c r="C111" s="37" t="s">
        <v>79</v>
      </c>
      <c r="E111" s="208">
        <f>ROUND(+SUMIF(BdV_2022!$L:$L,$A111&amp;E$3,BdV_2022!$E:$E),2)</f>
        <v>0</v>
      </c>
      <c r="F111" s="208">
        <f>ROUND(+SUMIF(BdV_2022!$L:$L,$A111&amp;F$3,BdV_2022!$E:$E),2)</f>
        <v>0</v>
      </c>
      <c r="G111" s="208">
        <f>ROUND(+SUMIF(BdV_2022!$L:$L,$A111&amp;G$3,BdV_2022!$E:$E),2)</f>
        <v>0</v>
      </c>
      <c r="H111" s="86">
        <f>+SUM(E111:G111)</f>
        <v>0</v>
      </c>
    </row>
    <row r="112" spans="1:8" x14ac:dyDescent="0.2">
      <c r="A112" s="41" t="s">
        <v>187</v>
      </c>
      <c r="B112" s="42" t="s">
        <v>33</v>
      </c>
      <c r="C112" s="37" t="s">
        <v>224</v>
      </c>
      <c r="E112" s="87">
        <f>SUM(E113:E114)</f>
        <v>0</v>
      </c>
      <c r="F112" s="87">
        <f>SUM(F113:F114)</f>
        <v>0</v>
      </c>
      <c r="G112" s="87">
        <f>SUM(G113:G114)</f>
        <v>0</v>
      </c>
      <c r="H112" s="129">
        <f>SUM(H113:H114)</f>
        <v>0</v>
      </c>
    </row>
    <row r="113" spans="1:8" x14ac:dyDescent="0.2">
      <c r="A113" s="41" t="s">
        <v>198</v>
      </c>
      <c r="B113" s="42"/>
      <c r="C113" s="70" t="s">
        <v>329</v>
      </c>
      <c r="E113" s="213">
        <f>ROUND(+SUMIF(BdV_2022!$L:$L,$A113&amp;E$3,BdV_2022!$E:$E),2)</f>
        <v>0</v>
      </c>
      <c r="F113" s="213">
        <f>ROUND(+SUMIF(BdV_2022!$L:$L,$A113&amp;F$3,BdV_2022!$E:$E),2)</f>
        <v>0</v>
      </c>
      <c r="G113" s="213">
        <f>ROUND(+SUMIF(BdV_2022!$L:$L,$A113&amp;G$3,BdV_2022!$E:$E),2)</f>
        <v>0</v>
      </c>
      <c r="H113" s="132">
        <f>+SUM(E113:G113)</f>
        <v>0</v>
      </c>
    </row>
    <row r="114" spans="1:8" x14ac:dyDescent="0.2">
      <c r="A114" s="41" t="s">
        <v>199</v>
      </c>
      <c r="B114" s="42"/>
      <c r="C114" s="70" t="s">
        <v>330</v>
      </c>
      <c r="E114" s="91"/>
      <c r="F114" s="91"/>
      <c r="G114" s="91"/>
      <c r="H114" s="90"/>
    </row>
    <row r="115" spans="1:8" x14ac:dyDescent="0.2">
      <c r="A115" s="41" t="s">
        <v>188</v>
      </c>
      <c r="B115" s="42" t="s">
        <v>34</v>
      </c>
      <c r="C115" s="37" t="s">
        <v>80</v>
      </c>
      <c r="E115" s="87">
        <f>SUM(E116:E117)</f>
        <v>0</v>
      </c>
      <c r="F115" s="87">
        <f>SUM(F116:F117)</f>
        <v>0</v>
      </c>
      <c r="G115" s="87">
        <f>SUM(G116:G117)</f>
        <v>0</v>
      </c>
      <c r="H115" s="129">
        <f>SUM(H116:H117)</f>
        <v>0</v>
      </c>
    </row>
    <row r="116" spans="1:8" x14ac:dyDescent="0.2">
      <c r="A116" s="41" t="s">
        <v>200</v>
      </c>
      <c r="B116" s="42"/>
      <c r="C116" s="70" t="s">
        <v>329</v>
      </c>
      <c r="E116" s="213">
        <f>ROUND(+SUMIF(BdV_2022!$L:$L,$A116&amp;E$3,BdV_2022!$E:$E),2)</f>
        <v>0</v>
      </c>
      <c r="F116" s="213">
        <f>ROUND(+SUMIF(BdV_2022!$L:$L,$A116&amp;F$3,BdV_2022!$E:$E),2)</f>
        <v>0</v>
      </c>
      <c r="G116" s="213">
        <f>ROUND(+SUMIF(BdV_2022!$L:$L,$A116&amp;G$3,BdV_2022!$E:$E),2)</f>
        <v>0</v>
      </c>
      <c r="H116" s="132">
        <f>+SUM(E116:G116)</f>
        <v>0</v>
      </c>
    </row>
    <row r="117" spans="1:8" x14ac:dyDescent="0.2">
      <c r="A117" s="41" t="s">
        <v>201</v>
      </c>
      <c r="B117" s="42"/>
      <c r="C117" s="70" t="s">
        <v>330</v>
      </c>
      <c r="E117" s="91"/>
      <c r="F117" s="91"/>
      <c r="G117" s="91"/>
      <c r="H117" s="90"/>
    </row>
    <row r="118" spans="1:8" x14ac:dyDescent="0.2">
      <c r="A118" s="41" t="s">
        <v>189</v>
      </c>
      <c r="B118" s="42" t="s">
        <v>35</v>
      </c>
      <c r="C118" s="37" t="s">
        <v>81</v>
      </c>
      <c r="E118" s="87">
        <f>SUM(E119:E120)</f>
        <v>0</v>
      </c>
      <c r="F118" s="87">
        <f>SUM(F119:F120)</f>
        <v>0</v>
      </c>
      <c r="G118" s="87">
        <f>SUM(G119:G120)</f>
        <v>0</v>
      </c>
      <c r="H118" s="129">
        <f>SUM(H119:H120)</f>
        <v>0</v>
      </c>
    </row>
    <row r="119" spans="1:8" x14ac:dyDescent="0.2">
      <c r="A119" s="41" t="s">
        <v>202</v>
      </c>
      <c r="B119" s="42"/>
      <c r="C119" s="70" t="s">
        <v>329</v>
      </c>
      <c r="E119" s="213">
        <f>ROUND(+SUMIF(BdV_2022!$L:$L,$A119&amp;E$3,BdV_2022!$E:$E),2)</f>
        <v>0</v>
      </c>
      <c r="F119" s="213">
        <f>ROUND(+SUMIF(BdV_2022!$L:$L,$A119&amp;F$3,BdV_2022!$E:$E),2)</f>
        <v>0</v>
      </c>
      <c r="G119" s="213">
        <f>ROUND(+SUMIF(BdV_2022!$L:$L,$A119&amp;G$3,BdV_2022!$E:$E),2)</f>
        <v>0</v>
      </c>
      <c r="H119" s="132">
        <f>+SUM(E119:G119)</f>
        <v>0</v>
      </c>
    </row>
    <row r="120" spans="1:8" x14ac:dyDescent="0.2">
      <c r="A120" s="41" t="s">
        <v>203</v>
      </c>
      <c r="B120" s="42"/>
      <c r="C120" s="70" t="s">
        <v>330</v>
      </c>
      <c r="E120" s="91"/>
      <c r="F120" s="91"/>
      <c r="G120" s="91"/>
      <c r="H120" s="90"/>
    </row>
    <row r="121" spans="1:8" ht="21" x14ac:dyDescent="0.2">
      <c r="A121" s="41" t="s">
        <v>266</v>
      </c>
      <c r="B121" s="42" t="s">
        <v>265</v>
      </c>
      <c r="C121" s="37" t="s">
        <v>264</v>
      </c>
      <c r="E121" s="87">
        <f>SUM(E122:E123)</f>
        <v>0</v>
      </c>
      <c r="F121" s="87">
        <f>SUM(F122:F123)</f>
        <v>0</v>
      </c>
      <c r="G121" s="87">
        <f>SUM(G122:G123)</f>
        <v>0</v>
      </c>
      <c r="H121" s="129">
        <f>SUM(H122:H123)</f>
        <v>0</v>
      </c>
    </row>
    <row r="122" spans="1:8" x14ac:dyDescent="0.2">
      <c r="A122" s="41" t="s">
        <v>267</v>
      </c>
      <c r="B122" s="42"/>
      <c r="C122" s="70" t="s">
        <v>329</v>
      </c>
      <c r="E122" s="213">
        <f>ROUND(+SUMIF(BdV_2022!$L:$L,$A122&amp;E$3,BdV_2022!$E:$E),2)</f>
        <v>0</v>
      </c>
      <c r="F122" s="213">
        <f>ROUND(+SUMIF(BdV_2022!$L:$L,$A122&amp;F$3,BdV_2022!$E:$E),2)</f>
        <v>0</v>
      </c>
      <c r="G122" s="213">
        <f>ROUND(+SUMIF(BdV_2022!$L:$L,$A122&amp;G$3,BdV_2022!$E:$E),2)</f>
        <v>0</v>
      </c>
      <c r="H122" s="132">
        <f>+SUM(E122:G122)</f>
        <v>0</v>
      </c>
    </row>
    <row r="123" spans="1:8" x14ac:dyDescent="0.2">
      <c r="A123" s="41" t="s">
        <v>268</v>
      </c>
      <c r="B123" s="42"/>
      <c r="C123" s="70" t="s">
        <v>330</v>
      </c>
      <c r="E123" s="91"/>
      <c r="F123" s="91"/>
      <c r="G123" s="91"/>
      <c r="H123" s="90"/>
    </row>
    <row r="124" spans="1:8" x14ac:dyDescent="0.2">
      <c r="A124" s="41" t="s">
        <v>190</v>
      </c>
      <c r="B124" s="42" t="s">
        <v>36</v>
      </c>
      <c r="C124" s="37" t="s">
        <v>82</v>
      </c>
      <c r="E124" s="91"/>
      <c r="F124" s="91"/>
      <c r="G124" s="91"/>
      <c r="H124" s="90"/>
    </row>
    <row r="125" spans="1:8" x14ac:dyDescent="0.2">
      <c r="A125" s="41" t="s">
        <v>191</v>
      </c>
      <c r="B125" s="42" t="s">
        <v>37</v>
      </c>
      <c r="C125" s="37" t="s">
        <v>83</v>
      </c>
      <c r="E125" s="208">
        <f>ROUND(+SUMIF(BdV_2022!$L:$L,$A125&amp;E$3,BdV_2022!$E:$E),2)</f>
        <v>0</v>
      </c>
      <c r="F125" s="208">
        <f>ROUND(+SUMIF(BdV_2022!$L:$L,$A125&amp;F$3,BdV_2022!$E:$E),2)</f>
        <v>0</v>
      </c>
      <c r="G125" s="208">
        <f>ROUND(+SUMIF(BdV_2022!$L:$L,$A125&amp;G$3,BdV_2022!$E:$E),2)</f>
        <v>0</v>
      </c>
      <c r="H125" s="86">
        <f>+SUM(E125:G125)</f>
        <v>0</v>
      </c>
    </row>
    <row r="126" spans="1:8" x14ac:dyDescent="0.2">
      <c r="A126" s="41" t="s">
        <v>192</v>
      </c>
      <c r="B126" s="42" t="s">
        <v>38</v>
      </c>
      <c r="C126" s="37" t="s">
        <v>84</v>
      </c>
      <c r="E126" s="87">
        <f>+SUM(E127:E129)</f>
        <v>0</v>
      </c>
      <c r="F126" s="87">
        <f>+SUM(F127:F129)</f>
        <v>0</v>
      </c>
      <c r="G126" s="87">
        <f>+SUM(G127:G129)</f>
        <v>398.67</v>
      </c>
      <c r="H126" s="129">
        <f>+SUM(H127:H129)</f>
        <v>398.67</v>
      </c>
    </row>
    <row r="127" spans="1:8" x14ac:dyDescent="0.2">
      <c r="A127" s="41" t="s">
        <v>331</v>
      </c>
      <c r="B127" s="42"/>
      <c r="C127" s="70" t="s">
        <v>292</v>
      </c>
      <c r="E127" s="213">
        <f>ROUND(+SUMIF(BdV_2022!$L:$L,$A127&amp;E$3,BdV_2022!$E:$E),2)</f>
        <v>0</v>
      </c>
      <c r="F127" s="213">
        <f>ROUND(+SUMIF(BdV_2022!$L:$L,$A127&amp;F$3,BdV_2022!$E:$E),2)</f>
        <v>0</v>
      </c>
      <c r="G127" s="213">
        <f>ROUND(+SUMIF(BdV_2022!$L:$L,$A127&amp;G$3,BdV_2022!$E:$E),2)</f>
        <v>0</v>
      </c>
      <c r="H127" s="132">
        <f>+SUM(E127:G127)</f>
        <v>0</v>
      </c>
    </row>
    <row r="128" spans="1:8" x14ac:dyDescent="0.2">
      <c r="A128" s="41" t="s">
        <v>225</v>
      </c>
      <c r="B128" s="42"/>
      <c r="C128" s="70" t="s">
        <v>329</v>
      </c>
      <c r="E128" s="213">
        <f>ROUND(+SUMIF(BdV_2022!$L:$L,$A128&amp;E$3,BdV_2022!$E:$E),2)</f>
        <v>0</v>
      </c>
      <c r="F128" s="213">
        <f>ROUND(+SUMIF(BdV_2022!$L:$L,$A128&amp;F$3,BdV_2022!$E:$E),2)</f>
        <v>0</v>
      </c>
      <c r="G128" s="213">
        <f>ROUND(+SUMIF(BdV_2022!$L:$L,$A128&amp;G$3,BdV_2022!$E:$E),2)</f>
        <v>398.67</v>
      </c>
      <c r="H128" s="132">
        <f>+SUM(E128:G128)</f>
        <v>398.67</v>
      </c>
    </row>
    <row r="129" spans="1:8" x14ac:dyDescent="0.2">
      <c r="A129" s="41" t="s">
        <v>226</v>
      </c>
      <c r="B129" s="42"/>
      <c r="C129" s="70" t="s">
        <v>330</v>
      </c>
      <c r="E129" s="91"/>
      <c r="F129" s="91"/>
      <c r="G129" s="91"/>
      <c r="H129" s="90"/>
    </row>
    <row r="130" spans="1:8" x14ac:dyDescent="0.2">
      <c r="A130" s="41"/>
      <c r="B130" s="53" t="s">
        <v>39</v>
      </c>
      <c r="C130" s="62" t="s">
        <v>259</v>
      </c>
      <c r="E130" s="108">
        <f>+E131</f>
        <v>0</v>
      </c>
      <c r="F130" s="108">
        <f>+F131</f>
        <v>0</v>
      </c>
      <c r="G130" s="108">
        <f>+G131</f>
        <v>0</v>
      </c>
      <c r="H130" s="129">
        <f>+H131</f>
        <v>0</v>
      </c>
    </row>
    <row r="131" spans="1:8" x14ac:dyDescent="0.2">
      <c r="A131" s="41"/>
      <c r="B131" s="42"/>
      <c r="C131" s="62" t="s">
        <v>332</v>
      </c>
      <c r="E131" s="87">
        <f>+SUM(E132:E133)</f>
        <v>0</v>
      </c>
      <c r="F131" s="87">
        <f>+SUM(F132:F133)</f>
        <v>0</v>
      </c>
      <c r="G131" s="87">
        <f>+SUM(G132:G133)</f>
        <v>0</v>
      </c>
      <c r="H131" s="129">
        <f>+SUM(H132:H133)</f>
        <v>0</v>
      </c>
    </row>
    <row r="132" spans="1:8" x14ac:dyDescent="0.2">
      <c r="A132" s="41" t="s">
        <v>193</v>
      </c>
      <c r="B132" s="42"/>
      <c r="C132" s="70" t="s">
        <v>329</v>
      </c>
      <c r="E132" s="213">
        <f>ROUND(+SUMIF(BdV_2022!$L:$L,$A132&amp;E$3,BdV_2022!$E:$E),2)</f>
        <v>0</v>
      </c>
      <c r="F132" s="213">
        <f>ROUND(+SUMIF(BdV_2022!$L:$L,$A132&amp;F$3,BdV_2022!$E:$E),2)</f>
        <v>0</v>
      </c>
      <c r="G132" s="213">
        <f>ROUND(+SUMIF(BdV_2022!$L:$L,$A132&amp;G$3,BdV_2022!$E:$E),2)</f>
        <v>0</v>
      </c>
      <c r="H132" s="86">
        <f>+SUM(E132:G132)</f>
        <v>0</v>
      </c>
    </row>
    <row r="133" spans="1:8" x14ac:dyDescent="0.2">
      <c r="A133" s="41" t="s">
        <v>194</v>
      </c>
      <c r="B133" s="42"/>
      <c r="C133" s="70" t="s">
        <v>330</v>
      </c>
      <c r="E133" s="91"/>
      <c r="F133" s="91"/>
      <c r="G133" s="91"/>
      <c r="H133" s="90"/>
    </row>
    <row r="134" spans="1:8" s="5" customFormat="1" ht="11.25" thickBot="1" x14ac:dyDescent="0.25">
      <c r="A134" s="63"/>
      <c r="B134" s="71"/>
      <c r="C134" s="64" t="s">
        <v>25</v>
      </c>
      <c r="D134" s="6"/>
      <c r="E134" s="117">
        <f>+E78+E89+E102+E103+E130</f>
        <v>0</v>
      </c>
      <c r="F134" s="117">
        <f>+F78+F89+F102+F103+F130</f>
        <v>0</v>
      </c>
      <c r="G134" s="117">
        <f>+G78+G89+G102+G103+G130</f>
        <v>2799.64</v>
      </c>
      <c r="H134" s="130">
        <f>+H78+H89+H102+H103+H130</f>
        <v>2799.64</v>
      </c>
    </row>
  </sheetData>
  <mergeCells count="1">
    <mergeCell ref="B5:C5"/>
  </mergeCells>
  <pageMargins left="0.59055118110236227" right="0.59055118110236227" top="0.19685039370078741" bottom="0.39370078740157483" header="0" footer="0"/>
  <pageSetup paperSize="9" scale="63" fitToWidth="3" fitToHeight="3" orientation="landscape" r:id="rId1"/>
  <headerFooter alignWithMargins="0">
    <oddFooter>&amp;CPagina &amp;P di &amp;N&amp;R&amp;F - &amp;A</oddFooter>
  </headerFooter>
  <rowBreaks count="1" manualBreakCount="1">
    <brk id="75" min="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10</vt:i4>
      </vt:variant>
    </vt:vector>
  </HeadingPairs>
  <TitlesOfParts>
    <vt:vector size="21" baseType="lpstr">
      <vt:lpstr>Attività</vt:lpstr>
      <vt:lpstr>Pivot Check SP</vt:lpstr>
      <vt:lpstr>Criteri di ripartizione</vt:lpstr>
      <vt:lpstr>BdV_2022</vt:lpstr>
      <vt:lpstr>SP 1</vt:lpstr>
      <vt:lpstr>SP ATT</vt:lpstr>
      <vt:lpstr>SP ATT_Rip</vt:lpstr>
      <vt:lpstr>SP SC</vt:lpstr>
      <vt:lpstr>SP FOC</vt:lpstr>
      <vt:lpstr>Legenda Nature</vt:lpstr>
      <vt:lpstr>Legenda Destinazioni</vt:lpstr>
      <vt:lpstr>'SP 1'!Area_stampa</vt:lpstr>
      <vt:lpstr>'SP ATT'!Area_stampa</vt:lpstr>
      <vt:lpstr>'SP ATT_Rip'!Area_stampa</vt:lpstr>
      <vt:lpstr>'SP FOC'!Area_stampa</vt:lpstr>
      <vt:lpstr>'SP SC'!Area_stampa</vt:lpstr>
      <vt:lpstr>'SP 1'!Titoli_stampa</vt:lpstr>
      <vt:lpstr>'SP ATT'!Titoli_stampa</vt:lpstr>
      <vt:lpstr>'SP ATT_Rip'!Titoli_stampa</vt:lpstr>
      <vt:lpstr>'SP FOC'!Titoli_stampa</vt:lpstr>
      <vt:lpstr>'SP SC'!Titoli_stampa</vt:lpstr>
    </vt:vector>
  </TitlesOfParts>
  <Company>UTILITEAM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Signorini</dc:creator>
  <cp:lastModifiedBy>Mariapia Mirone</cp:lastModifiedBy>
  <cp:lastPrinted>2021-02-23T23:19:37Z</cp:lastPrinted>
  <dcterms:created xsi:type="dcterms:W3CDTF">1996-11-05T10:16:36Z</dcterms:created>
  <dcterms:modified xsi:type="dcterms:W3CDTF">2023-05-18T13:47:41Z</dcterms:modified>
</cp:coreProperties>
</file>