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dcaral\DATIARAL\Contabilita\Bilanci\Separazione contabile\Anno 2022\CAS_MEF_2022\CAS_MEF_2022\File 18052023\"/>
    </mc:Choice>
  </mc:AlternateContent>
  <xr:revisionPtr revIDLastSave="0" documentId="13_ncr:1_{50F26CA0-5391-4DC2-9115-AD0BF7732F52}" xr6:coauthVersionLast="47" xr6:coauthVersionMax="47" xr10:uidLastSave="{00000000-0000-0000-0000-000000000000}"/>
  <bookViews>
    <workbookView xWindow="-120" yWindow="-120" windowWidth="29040" windowHeight="15840" tabRatio="796" activeTab="6" xr2:uid="{00000000-000D-0000-FFFF-FFFF00000000}"/>
  </bookViews>
  <sheets>
    <sheet name="Attività" sheetId="69" r:id="rId1"/>
    <sheet name="Pivot Check CE" sheetId="68" r:id="rId2"/>
    <sheet name="BdV_2022" sheetId="56" r:id="rId3"/>
    <sheet name="Nature_TIUC" sheetId="58" state="hidden" r:id="rId4"/>
    <sheet name="CE 1" sheetId="74" r:id="rId5"/>
    <sheet name="CE 2" sheetId="79" r:id="rId6"/>
    <sheet name="CE ATT" sheetId="73" r:id="rId7"/>
    <sheet name="CE ATT_Rip" sheetId="75" r:id="rId8"/>
    <sheet name="CE SC" sheetId="77" r:id="rId9"/>
    <sheet name="CE FOC" sheetId="78" r:id="rId10"/>
    <sheet name="DRIVER SC" sheetId="50" r:id="rId11"/>
    <sheet name="DRIVER FOC" sheetId="76" r:id="rId12"/>
    <sheet name="Legenda Nature" sheetId="71" r:id="rId13"/>
    <sheet name="Legenda Destinazioni" sheetId="70" r:id="rId14"/>
  </sheets>
  <definedNames>
    <definedName name="_xlnm._FilterDatabase" localSheetId="2" hidden="1">BdV_2022!$A$1:$L$265</definedName>
    <definedName name="_xlnm._FilterDatabase" localSheetId="3" hidden="1">Nature_TIUC!$A$1:$Y$789</definedName>
    <definedName name="_xlnm.Print_Area" localSheetId="4">'CE 1'!$D$6:$AK$122</definedName>
    <definedName name="_xlnm.Print_Area" localSheetId="5">'CE 2'!$D$6:$AK$109</definedName>
    <definedName name="_xlnm.Print_Area" localSheetId="6">'CE ATT'!$E$7:$BK$107</definedName>
    <definedName name="_xlnm.Print_Area" localSheetId="7">'CE ATT_Rip'!$B$1:$E$85</definedName>
    <definedName name="_xlnm.Print_Area" localSheetId="9">'CE FOC'!$D$6:$H$83</definedName>
    <definedName name="_xlnm.Print_Area" localSheetId="8">'CE SC'!$D$5:$P$83</definedName>
    <definedName name="_xlnm.Print_Area" localSheetId="11">'DRIVER FOC'!$A$1:$R$6</definedName>
    <definedName name="_xlnm.Print_Area" localSheetId="10">'DRIVER SC'!$A$1:$R$14</definedName>
    <definedName name="csDesignMode">1</definedName>
    <definedName name="_xlnm.Print_Titles" localSheetId="4">'CE 1'!$B:$C,'CE 1'!$1:$5</definedName>
    <definedName name="_xlnm.Print_Titles" localSheetId="5">'CE 2'!$B:$C,'CE 2'!$1:$5</definedName>
    <definedName name="_xlnm.Print_Titles" localSheetId="6">'CE ATT'!$B:$C,'CE ATT'!$1:$6</definedName>
    <definedName name="_xlnm.Print_Titles" localSheetId="7">'CE ATT_Rip'!$5:$5</definedName>
    <definedName name="_xlnm.Print_Titles" localSheetId="9">'CE FOC'!$B:$C,'CE FOC'!$1:$5</definedName>
    <definedName name="_xlnm.Print_Titles" localSheetId="8">'CE SC'!$B:$C,'CE SC'!$1:$5</definedName>
  </definedNames>
  <calcPr calcId="191029"/>
  <pivotCaches>
    <pivotCache cacheId="0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0" i="56" l="1"/>
  <c r="D206" i="56"/>
  <c r="D86" i="56"/>
  <c r="D64" i="56"/>
  <c r="F3" i="68" l="1"/>
  <c r="F4" i="68"/>
  <c r="F5" i="68"/>
  <c r="F6" i="68"/>
  <c r="F7" i="68"/>
  <c r="F8" i="68"/>
  <c r="F9" i="68"/>
  <c r="F10" i="68"/>
  <c r="F11" i="68"/>
  <c r="F12" i="68"/>
  <c r="F13" i="68"/>
  <c r="F14" i="68"/>
  <c r="F15" i="68"/>
  <c r="F16" i="68"/>
  <c r="D258" i="56"/>
  <c r="D242" i="56"/>
  <c r="D231" i="56"/>
  <c r="D228" i="56"/>
  <c r="D214" i="56"/>
  <c r="D208" i="56"/>
  <c r="D204" i="56"/>
  <c r="D200" i="56"/>
  <c r="D196" i="56"/>
  <c r="D183" i="56"/>
  <c r="D180" i="56"/>
  <c r="D177" i="56"/>
  <c r="D173" i="56"/>
  <c r="D170" i="56"/>
  <c r="D164" i="56"/>
  <c r="D157" i="56"/>
  <c r="D153" i="56"/>
  <c r="D148" i="56"/>
  <c r="D147" i="56"/>
  <c r="D145" i="56"/>
  <c r="D144" i="56"/>
  <c r="D141" i="56"/>
  <c r="D139" i="56"/>
  <c r="D137" i="56"/>
  <c r="D135" i="56"/>
  <c r="D134" i="56"/>
  <c r="D132" i="56"/>
  <c r="D131" i="56"/>
  <c r="D129" i="56"/>
  <c r="D128" i="56"/>
  <c r="D122" i="56"/>
  <c r="D110" i="56"/>
  <c r="D106" i="56"/>
  <c r="D104" i="56"/>
  <c r="D101" i="56"/>
  <c r="D99" i="56"/>
  <c r="D98" i="56"/>
  <c r="D88" i="56"/>
  <c r="D85" i="56"/>
  <c r="D73" i="56"/>
  <c r="D66" i="56"/>
  <c r="D62" i="56"/>
  <c r="D59" i="56"/>
  <c r="D55" i="56"/>
  <c r="D42" i="56"/>
  <c r="D38" i="56"/>
  <c r="D33" i="56"/>
  <c r="D28" i="56"/>
  <c r="D23" i="56"/>
  <c r="D20" i="56"/>
  <c r="D16" i="56"/>
  <c r="D11" i="56"/>
  <c r="D7" i="56"/>
  <c r="D4" i="56"/>
  <c r="N110" i="73" l="1"/>
  <c r="M110" i="73"/>
  <c r="J110" i="73"/>
  <c r="I110" i="73"/>
  <c r="E29" i="78" l="1"/>
  <c r="B21" i="50"/>
  <c r="B69" i="50" s="1"/>
  <c r="B20" i="50"/>
  <c r="B23" i="76"/>
  <c r="B22" i="76"/>
  <c r="B18" i="76"/>
  <c r="B17" i="76"/>
  <c r="B13" i="76"/>
  <c r="B12" i="76"/>
  <c r="B74" i="50"/>
  <c r="B73" i="50"/>
  <c r="B68" i="50"/>
  <c r="B62" i="50"/>
  <c r="B61" i="50"/>
  <c r="B57" i="50"/>
  <c r="B55" i="50"/>
  <c r="B54" i="50"/>
  <c r="B51" i="50"/>
  <c r="B43" i="50"/>
  <c r="B42" i="50"/>
  <c r="B37" i="50"/>
  <c r="B36" i="50"/>
  <c r="B32" i="50"/>
  <c r="B31" i="50"/>
  <c r="B26" i="50"/>
  <c r="B25" i="50"/>
  <c r="B52" i="50" l="1"/>
  <c r="B58" i="50"/>
  <c r="F23" i="68"/>
  <c r="F22" i="68"/>
  <c r="F21" i="68"/>
  <c r="F20" i="68"/>
  <c r="F19" i="68"/>
  <c r="F18" i="68"/>
  <c r="F17" i="68"/>
  <c r="AI100" i="79"/>
  <c r="AE104" i="79"/>
  <c r="AE103" i="79"/>
  <c r="AE102" i="79"/>
  <c r="AI99" i="79"/>
  <c r="AI98" i="79"/>
  <c r="AI97" i="79"/>
  <c r="AI96" i="79"/>
  <c r="AI95" i="79"/>
  <c r="AI94" i="79"/>
  <c r="AI93" i="79"/>
  <c r="AI92" i="79"/>
  <c r="AI91" i="79"/>
  <c r="AI90" i="79"/>
  <c r="AI89" i="79"/>
  <c r="AD105" i="79"/>
  <c r="Z105" i="79"/>
  <c r="V105" i="79"/>
  <c r="AJ105" i="79"/>
  <c r="AC105" i="79"/>
  <c r="AB105" i="79"/>
  <c r="AA105" i="79"/>
  <c r="Y105" i="79"/>
  <c r="X105" i="79"/>
  <c r="W105" i="79"/>
  <c r="U105" i="79"/>
  <c r="T105" i="79"/>
  <c r="AH100" i="79"/>
  <c r="AJ100" i="79"/>
  <c r="AG100" i="79"/>
  <c r="AF100" i="79"/>
  <c r="AE105" i="79" l="1"/>
  <c r="AJ107" i="79"/>
  <c r="S83" i="79"/>
  <c r="AJ81" i="79"/>
  <c r="S33" i="74"/>
  <c r="S32" i="74"/>
  <c r="AJ29" i="74"/>
  <c r="AH29" i="74"/>
  <c r="AI29" i="74" s="1"/>
  <c r="AG29" i="74"/>
  <c r="AF29" i="74"/>
  <c r="AD29" i="74"/>
  <c r="AC29" i="74"/>
  <c r="AB29" i="74"/>
  <c r="AA29" i="74"/>
  <c r="Z29" i="74"/>
  <c r="Y29" i="74"/>
  <c r="X29" i="74"/>
  <c r="W29" i="74"/>
  <c r="V29" i="74"/>
  <c r="U29" i="74"/>
  <c r="T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9" i="74"/>
  <c r="AI33" i="74"/>
  <c r="AE33" i="74"/>
  <c r="AI32" i="74"/>
  <c r="AE32" i="74"/>
  <c r="AI33" i="79"/>
  <c r="AI32" i="79"/>
  <c r="AJ29" i="79"/>
  <c r="AH29" i="79"/>
  <c r="AG29" i="79"/>
  <c r="AF29" i="79"/>
  <c r="S29" i="74" l="1"/>
  <c r="AE29" i="74"/>
  <c r="AK32" i="74"/>
  <c r="AK33" i="74"/>
  <c r="AI82" i="79"/>
  <c r="AE82" i="79"/>
  <c r="AI31" i="79"/>
  <c r="AE31" i="79"/>
  <c r="AI30" i="79"/>
  <c r="AE30" i="79"/>
  <c r="AI29" i="79"/>
  <c r="R5" i="79"/>
  <c r="Q5" i="79"/>
  <c r="P5" i="79"/>
  <c r="O5" i="79"/>
  <c r="N5" i="79"/>
  <c r="M5" i="79"/>
  <c r="L5" i="79"/>
  <c r="K5" i="79"/>
  <c r="J5" i="79"/>
  <c r="I5" i="79"/>
  <c r="H5" i="79"/>
  <c r="G5" i="79"/>
  <c r="F5" i="79"/>
  <c r="E5" i="79"/>
  <c r="D5" i="79"/>
  <c r="R3" i="79"/>
  <c r="Q3" i="79"/>
  <c r="P3" i="79"/>
  <c r="O3" i="79"/>
  <c r="N3" i="79"/>
  <c r="M3" i="79"/>
  <c r="L3" i="79"/>
  <c r="K3" i="79"/>
  <c r="J3" i="79"/>
  <c r="I3" i="79"/>
  <c r="H3" i="79"/>
  <c r="G3" i="79"/>
  <c r="F3" i="79"/>
  <c r="E3" i="79"/>
  <c r="D3" i="79"/>
  <c r="AK29" i="74" l="1"/>
  <c r="AD81" i="74"/>
  <c r="AC81" i="74"/>
  <c r="AB81" i="74"/>
  <c r="AA81" i="74"/>
  <c r="Z81" i="74"/>
  <c r="Y81" i="74"/>
  <c r="X81" i="74"/>
  <c r="W81" i="74"/>
  <c r="V81" i="74"/>
  <c r="U81" i="74"/>
  <c r="BK111" i="73" l="1"/>
  <c r="BJ110" i="73" s="1"/>
  <c r="BJ3" i="75" s="1"/>
  <c r="BG111" i="73"/>
  <c r="BF110" i="73" s="1"/>
  <c r="BF3" i="75" s="1"/>
  <c r="BC111" i="73"/>
  <c r="BB110" i="73" s="1"/>
  <c r="BB3" i="75" s="1"/>
  <c r="BA110" i="73"/>
  <c r="AY111" i="73"/>
  <c r="AX110" i="73" s="1"/>
  <c r="AX3" i="75" s="1"/>
  <c r="AW110" i="73"/>
  <c r="AU111" i="73"/>
  <c r="AS110" i="73" s="1"/>
  <c r="AS3" i="75" s="1"/>
  <c r="AQ111" i="73"/>
  <c r="AO110" i="73" s="1"/>
  <c r="AP110" i="73"/>
  <c r="AP3" i="75" s="1"/>
  <c r="AM111" i="73"/>
  <c r="AL110" i="73" s="1"/>
  <c r="AL3" i="75" s="1"/>
  <c r="AI111" i="73"/>
  <c r="AH110" i="73" s="1"/>
  <c r="AH3" i="75" s="1"/>
  <c r="AG110" i="73"/>
  <c r="AG3" i="75" s="1"/>
  <c r="AE111" i="73"/>
  <c r="AD110" i="73" s="1"/>
  <c r="AD3" i="75" s="1"/>
  <c r="AC110" i="73"/>
  <c r="AA111" i="73"/>
  <c r="Z110" i="73" s="1"/>
  <c r="Z3" i="75" s="1"/>
  <c r="W111" i="73"/>
  <c r="V110" i="73" s="1"/>
  <c r="V3" i="75" s="1"/>
  <c r="O111" i="73"/>
  <c r="N3" i="75" s="1"/>
  <c r="K111" i="73"/>
  <c r="AT110" i="73" l="1"/>
  <c r="AT3" i="75" s="1"/>
  <c r="U110" i="73"/>
  <c r="U3" i="75" s="1"/>
  <c r="J3" i="75"/>
  <c r="O110" i="73"/>
  <c r="Y110" i="73"/>
  <c r="AA110" i="73" s="1"/>
  <c r="AQ110" i="73"/>
  <c r="AO3" i="75"/>
  <c r="BC110" i="73"/>
  <c r="BE110" i="73"/>
  <c r="BG110" i="73" s="1"/>
  <c r="AE110" i="73"/>
  <c r="AY110" i="73"/>
  <c r="BI110" i="73"/>
  <c r="BI3" i="75" s="1"/>
  <c r="BK110" i="73"/>
  <c r="BA3" i="75"/>
  <c r="AW3" i="75"/>
  <c r="AU110" i="73"/>
  <c r="AK110" i="73"/>
  <c r="AI110" i="73"/>
  <c r="AC3" i="75"/>
  <c r="W110" i="73"/>
  <c r="I3" i="75"/>
  <c r="G29" i="78"/>
  <c r="H30" i="78"/>
  <c r="C5" i="76"/>
  <c r="C6" i="76"/>
  <c r="C4" i="76"/>
  <c r="C8" i="50"/>
  <c r="C14" i="50"/>
  <c r="C13" i="50"/>
  <c r="C12" i="50"/>
  <c r="C11" i="50"/>
  <c r="C10" i="50"/>
  <c r="C9" i="50"/>
  <c r="C7" i="50"/>
  <c r="C6" i="50"/>
  <c r="C5" i="50"/>
  <c r="C4" i="50"/>
  <c r="K110" i="73" l="1"/>
  <c r="Y3" i="75"/>
  <c r="M3" i="75"/>
  <c r="BE3" i="75"/>
  <c r="AM110" i="73"/>
  <c r="AK3" i="75"/>
  <c r="F29" i="78"/>
  <c r="H31" i="78"/>
  <c r="K6" i="75"/>
  <c r="O6" i="75" s="1"/>
  <c r="S6" i="75" s="1"/>
  <c r="W6" i="75" s="1"/>
  <c r="AA6" i="75" s="1"/>
  <c r="AE6" i="75" s="1"/>
  <c r="AI6" i="75" s="1"/>
  <c r="AM6" i="75" s="1"/>
  <c r="AQ6" i="75" s="1"/>
  <c r="AU6" i="75" s="1"/>
  <c r="AY6" i="75" s="1"/>
  <c r="BC6" i="75" s="1"/>
  <c r="BG6" i="75" s="1"/>
  <c r="BK6" i="75" s="1"/>
  <c r="J6" i="75"/>
  <c r="N6" i="75" s="1"/>
  <c r="R6" i="75" s="1"/>
  <c r="V6" i="75" s="1"/>
  <c r="Z6" i="75" s="1"/>
  <c r="AD6" i="75" s="1"/>
  <c r="AH6" i="75" s="1"/>
  <c r="AL6" i="75" s="1"/>
  <c r="AP6" i="75" s="1"/>
  <c r="AT6" i="75" s="1"/>
  <c r="AX6" i="75" s="1"/>
  <c r="BB6" i="75" s="1"/>
  <c r="BF6" i="75" s="1"/>
  <c r="BJ6" i="75" s="1"/>
  <c r="I6" i="75"/>
  <c r="M6" i="75" s="1"/>
  <c r="Q6" i="75" s="1"/>
  <c r="U6" i="75" s="1"/>
  <c r="Y6" i="75" s="1"/>
  <c r="AC6" i="75" s="1"/>
  <c r="AG6" i="75" s="1"/>
  <c r="AK6" i="75" s="1"/>
  <c r="AO6" i="75" s="1"/>
  <c r="AS6" i="75" s="1"/>
  <c r="AW6" i="75" s="1"/>
  <c r="BA6" i="75" s="1"/>
  <c r="BE6" i="75" s="1"/>
  <c r="BI6" i="75" s="1"/>
  <c r="BI5" i="75"/>
  <c r="BE5" i="75"/>
  <c r="BA5" i="75"/>
  <c r="AW5" i="75"/>
  <c r="AS5" i="75"/>
  <c r="AO5" i="75"/>
  <c r="AK5" i="75"/>
  <c r="AG5" i="75"/>
  <c r="AC5" i="75"/>
  <c r="Y5" i="75"/>
  <c r="U5" i="75"/>
  <c r="Q5" i="75"/>
  <c r="M5" i="75"/>
  <c r="I5" i="75"/>
  <c r="E5" i="75"/>
  <c r="BK3" i="75"/>
  <c r="BG3" i="75"/>
  <c r="BC3" i="75"/>
  <c r="AY3" i="75"/>
  <c r="AU3" i="75"/>
  <c r="AQ3" i="75"/>
  <c r="AM3" i="75"/>
  <c r="AI3" i="75"/>
  <c r="AE3" i="75"/>
  <c r="AA3" i="75"/>
  <c r="W3" i="75"/>
  <c r="S3" i="75"/>
  <c r="O3" i="75"/>
  <c r="K3" i="75"/>
  <c r="G3" i="75"/>
  <c r="BI5" i="73"/>
  <c r="BK3" i="73"/>
  <c r="BE5" i="73"/>
  <c r="BG3" i="73"/>
  <c r="BA5" i="73"/>
  <c r="BC3" i="73"/>
  <c r="AW5" i="73"/>
  <c r="AY3" i="73"/>
  <c r="AS5" i="73"/>
  <c r="AU3" i="73"/>
  <c r="AO5" i="73"/>
  <c r="AQ3" i="73"/>
  <c r="AK5" i="73"/>
  <c r="AM3" i="73"/>
  <c r="AG5" i="73"/>
  <c r="AI3" i="73"/>
  <c r="AC5" i="73"/>
  <c r="AE3" i="73"/>
  <c r="Y5" i="73"/>
  <c r="AA3" i="73"/>
  <c r="U5" i="73"/>
  <c r="W3" i="73"/>
  <c r="Q5" i="73"/>
  <c r="S3" i="73"/>
  <c r="M5" i="73"/>
  <c r="O3" i="73"/>
  <c r="I5" i="73"/>
  <c r="K3" i="73"/>
  <c r="K6" i="73"/>
  <c r="O6" i="73" s="1"/>
  <c r="S6" i="73" s="1"/>
  <c r="W6" i="73" s="1"/>
  <c r="AA6" i="73" s="1"/>
  <c r="AE6" i="73" s="1"/>
  <c r="AI6" i="73" s="1"/>
  <c r="AM6" i="73" s="1"/>
  <c r="AQ6" i="73" s="1"/>
  <c r="AU6" i="73" s="1"/>
  <c r="AY6" i="73" s="1"/>
  <c r="BC6" i="73" s="1"/>
  <c r="BG6" i="73" s="1"/>
  <c r="BK6" i="73" s="1"/>
  <c r="J6" i="73"/>
  <c r="N6" i="73" s="1"/>
  <c r="R6" i="73" s="1"/>
  <c r="V6" i="73" s="1"/>
  <c r="Z6" i="73" s="1"/>
  <c r="AD6" i="73" s="1"/>
  <c r="AH6" i="73" s="1"/>
  <c r="AL6" i="73" s="1"/>
  <c r="AP6" i="73" s="1"/>
  <c r="AT6" i="73" s="1"/>
  <c r="AX6" i="73" s="1"/>
  <c r="BB6" i="73" s="1"/>
  <c r="BF6" i="73" s="1"/>
  <c r="BJ6" i="73" s="1"/>
  <c r="I6" i="73"/>
  <c r="M6" i="73" s="1"/>
  <c r="Q6" i="73" s="1"/>
  <c r="U6" i="73" s="1"/>
  <c r="Y6" i="73" s="1"/>
  <c r="AC6" i="73" s="1"/>
  <c r="AG6" i="73" s="1"/>
  <c r="AK6" i="73" s="1"/>
  <c r="AO6" i="73" s="1"/>
  <c r="AS6" i="73" s="1"/>
  <c r="AW6" i="73" s="1"/>
  <c r="BA6" i="73" s="1"/>
  <c r="BE6" i="73" s="1"/>
  <c r="BI6" i="73" s="1"/>
  <c r="AI82" i="74"/>
  <c r="AE82" i="74"/>
  <c r="AK82" i="74" s="1"/>
  <c r="S82" i="74"/>
  <c r="AJ81" i="74"/>
  <c r="AH81" i="74"/>
  <c r="AG81" i="74"/>
  <c r="AF81" i="74"/>
  <c r="T81" i="74"/>
  <c r="R81" i="74"/>
  <c r="Q81" i="74"/>
  <c r="P81" i="74"/>
  <c r="O81" i="74"/>
  <c r="N81" i="74"/>
  <c r="M81" i="74"/>
  <c r="L81" i="74"/>
  <c r="K81" i="74"/>
  <c r="J81" i="74"/>
  <c r="I81" i="74"/>
  <c r="H81" i="74"/>
  <c r="G81" i="74"/>
  <c r="F81" i="74"/>
  <c r="E81" i="74"/>
  <c r="D81" i="74"/>
  <c r="S81" i="74" s="1"/>
  <c r="AI31" i="74"/>
  <c r="AE31" i="74"/>
  <c r="S31" i="74"/>
  <c r="AI30" i="74"/>
  <c r="AE30" i="74"/>
  <c r="S30" i="74"/>
  <c r="R5" i="74"/>
  <c r="Q5" i="74"/>
  <c r="P5" i="74"/>
  <c r="O5" i="74"/>
  <c r="N5" i="74"/>
  <c r="M5" i="74"/>
  <c r="L5" i="74"/>
  <c r="K5" i="74"/>
  <c r="J5" i="74"/>
  <c r="I5" i="74"/>
  <c r="H5" i="74"/>
  <c r="G5" i="74"/>
  <c r="F5" i="74"/>
  <c r="E5" i="74"/>
  <c r="D5" i="74"/>
  <c r="R3" i="74"/>
  <c r="Q3" i="74"/>
  <c r="P3" i="74"/>
  <c r="O3" i="74"/>
  <c r="N3" i="74"/>
  <c r="M3" i="74"/>
  <c r="L3" i="74"/>
  <c r="K3" i="74"/>
  <c r="J3" i="74"/>
  <c r="I3" i="74"/>
  <c r="H3" i="74"/>
  <c r="G3" i="74"/>
  <c r="F3" i="74"/>
  <c r="E3" i="74"/>
  <c r="D3" i="74"/>
  <c r="G3" i="73"/>
  <c r="E5" i="73"/>
  <c r="H265" i="56"/>
  <c r="H264" i="56"/>
  <c r="H263" i="56"/>
  <c r="H262" i="56"/>
  <c r="H261" i="56"/>
  <c r="H260" i="56"/>
  <c r="H259" i="56"/>
  <c r="H258" i="56"/>
  <c r="H257" i="56"/>
  <c r="H256" i="56"/>
  <c r="H255" i="56"/>
  <c r="H254" i="56"/>
  <c r="H253" i="56"/>
  <c r="H252" i="56"/>
  <c r="H251" i="56"/>
  <c r="H250" i="56"/>
  <c r="H249" i="56"/>
  <c r="H248" i="56"/>
  <c r="H247" i="56"/>
  <c r="H246" i="56"/>
  <c r="H245" i="56"/>
  <c r="H244" i="56"/>
  <c r="H243" i="56"/>
  <c r="H242" i="56"/>
  <c r="H241" i="56"/>
  <c r="H240" i="56"/>
  <c r="H239" i="56"/>
  <c r="H238" i="56"/>
  <c r="H237" i="56"/>
  <c r="H236" i="56"/>
  <c r="H235" i="56"/>
  <c r="H234" i="56"/>
  <c r="H233" i="56"/>
  <c r="H232" i="56"/>
  <c r="H231" i="56"/>
  <c r="H230" i="56"/>
  <c r="H229" i="56"/>
  <c r="H228" i="56"/>
  <c r="H227" i="56"/>
  <c r="H226" i="56"/>
  <c r="H225" i="56"/>
  <c r="H224" i="56"/>
  <c r="H223" i="56"/>
  <c r="H222" i="56"/>
  <c r="H221" i="56"/>
  <c r="H220" i="56"/>
  <c r="H219" i="56"/>
  <c r="H218" i="56"/>
  <c r="H217" i="56"/>
  <c r="H216" i="56"/>
  <c r="H215" i="56"/>
  <c r="H214" i="56"/>
  <c r="H213" i="56"/>
  <c r="H212" i="56"/>
  <c r="H211" i="56"/>
  <c r="H210" i="56"/>
  <c r="H209" i="56"/>
  <c r="H208" i="56"/>
  <c r="H207" i="56"/>
  <c r="H206" i="56"/>
  <c r="H205" i="56"/>
  <c r="H204" i="56"/>
  <c r="H203" i="56"/>
  <c r="H202" i="56"/>
  <c r="H201" i="56"/>
  <c r="H200" i="56"/>
  <c r="H199" i="56"/>
  <c r="H198" i="56"/>
  <c r="H197" i="56"/>
  <c r="H196" i="56"/>
  <c r="H195" i="56"/>
  <c r="H194" i="56"/>
  <c r="H193" i="56"/>
  <c r="H192" i="56"/>
  <c r="H191" i="56"/>
  <c r="H190" i="56"/>
  <c r="H189" i="56"/>
  <c r="H188" i="56"/>
  <c r="H187" i="56"/>
  <c r="H186" i="56"/>
  <c r="H185" i="56"/>
  <c r="H184" i="56"/>
  <c r="H183" i="56"/>
  <c r="H182" i="56"/>
  <c r="H181" i="56"/>
  <c r="H180" i="56"/>
  <c r="H179" i="56"/>
  <c r="H178" i="56"/>
  <c r="H177" i="56"/>
  <c r="H176" i="56"/>
  <c r="H175" i="56"/>
  <c r="H174" i="56"/>
  <c r="H173" i="56"/>
  <c r="H172" i="56"/>
  <c r="H171" i="56"/>
  <c r="H170" i="56"/>
  <c r="H169" i="56"/>
  <c r="H168" i="56"/>
  <c r="H167" i="56"/>
  <c r="H166" i="56"/>
  <c r="H165" i="56"/>
  <c r="H164" i="56"/>
  <c r="H163" i="56"/>
  <c r="H162" i="56"/>
  <c r="H161" i="56"/>
  <c r="H160" i="56"/>
  <c r="H159" i="56"/>
  <c r="H158" i="56"/>
  <c r="H157" i="56"/>
  <c r="H156" i="56"/>
  <c r="H155" i="56"/>
  <c r="H154" i="56"/>
  <c r="H153" i="56"/>
  <c r="H152" i="56"/>
  <c r="H151" i="56"/>
  <c r="H150" i="56"/>
  <c r="H149" i="56"/>
  <c r="H148" i="56"/>
  <c r="H147" i="56"/>
  <c r="H146" i="56"/>
  <c r="H145" i="56"/>
  <c r="H144" i="56"/>
  <c r="H143" i="56"/>
  <c r="H142" i="56"/>
  <c r="H141" i="56"/>
  <c r="H140" i="56"/>
  <c r="H139" i="56"/>
  <c r="H138" i="56"/>
  <c r="H137" i="56"/>
  <c r="H136" i="56"/>
  <c r="H135" i="56"/>
  <c r="H134" i="56"/>
  <c r="H133" i="56"/>
  <c r="H132" i="56"/>
  <c r="H131" i="56"/>
  <c r="H130" i="56"/>
  <c r="H129" i="56"/>
  <c r="H128" i="56"/>
  <c r="H127" i="56"/>
  <c r="H126" i="56"/>
  <c r="H125" i="56"/>
  <c r="H124" i="56"/>
  <c r="H123" i="56"/>
  <c r="H122" i="56"/>
  <c r="H121" i="56"/>
  <c r="H120" i="56"/>
  <c r="H119" i="56"/>
  <c r="H118" i="56"/>
  <c r="H117" i="56"/>
  <c r="H116" i="56"/>
  <c r="H115" i="56"/>
  <c r="H114" i="56"/>
  <c r="H113" i="56"/>
  <c r="H112" i="56"/>
  <c r="H111" i="56"/>
  <c r="H110" i="56"/>
  <c r="H109" i="56"/>
  <c r="H108" i="56"/>
  <c r="H107" i="56"/>
  <c r="H106" i="56"/>
  <c r="H105" i="56"/>
  <c r="H104" i="56"/>
  <c r="H103" i="56"/>
  <c r="H102" i="56"/>
  <c r="H101" i="56"/>
  <c r="H100" i="56"/>
  <c r="H99" i="56"/>
  <c r="H98" i="56"/>
  <c r="H97" i="56"/>
  <c r="H96" i="56"/>
  <c r="H95" i="56"/>
  <c r="H94" i="56"/>
  <c r="H93" i="56"/>
  <c r="H92" i="56"/>
  <c r="H91" i="56"/>
  <c r="H90" i="56"/>
  <c r="H89" i="56"/>
  <c r="H88" i="56"/>
  <c r="H87" i="56"/>
  <c r="H86" i="56"/>
  <c r="H85" i="56"/>
  <c r="H84" i="56"/>
  <c r="H83" i="56"/>
  <c r="H82" i="56"/>
  <c r="H81" i="56"/>
  <c r="H80" i="56"/>
  <c r="H79" i="56"/>
  <c r="H78" i="56"/>
  <c r="H77" i="56"/>
  <c r="H76" i="56"/>
  <c r="H75" i="56"/>
  <c r="H74" i="56"/>
  <c r="H73" i="56"/>
  <c r="H72" i="56"/>
  <c r="H71" i="56"/>
  <c r="H70" i="56"/>
  <c r="H69" i="56"/>
  <c r="H68" i="56"/>
  <c r="H67" i="56"/>
  <c r="H66" i="56"/>
  <c r="H65" i="56"/>
  <c r="H64" i="56"/>
  <c r="H63" i="56"/>
  <c r="H62" i="56"/>
  <c r="H61" i="56"/>
  <c r="H60" i="56"/>
  <c r="H59" i="56"/>
  <c r="H58" i="56"/>
  <c r="H57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6" i="56"/>
  <c r="H5" i="56"/>
  <c r="H4" i="56"/>
  <c r="H3" i="56"/>
  <c r="H2" i="56"/>
  <c r="B16" i="70"/>
  <c r="A16" i="70"/>
  <c r="B15" i="70"/>
  <c r="A15" i="70"/>
  <c r="B14" i="70"/>
  <c r="A14" i="70"/>
  <c r="B13" i="70"/>
  <c r="A13" i="70"/>
  <c r="B12" i="70"/>
  <c r="A12" i="70"/>
  <c r="B11" i="70"/>
  <c r="A11" i="70"/>
  <c r="B10" i="70"/>
  <c r="A10" i="70"/>
  <c r="B9" i="70"/>
  <c r="A9" i="70"/>
  <c r="B8" i="70"/>
  <c r="A8" i="70"/>
  <c r="B7" i="70"/>
  <c r="A7" i="70"/>
  <c r="B6" i="70"/>
  <c r="A6" i="70"/>
  <c r="B5" i="70"/>
  <c r="A5" i="70"/>
  <c r="B4" i="70"/>
  <c r="A4" i="70"/>
  <c r="B3" i="70"/>
  <c r="A3" i="70"/>
  <c r="B2" i="70"/>
  <c r="A2" i="70"/>
  <c r="F18" i="69"/>
  <c r="B46" i="70" s="1"/>
  <c r="E18" i="69"/>
  <c r="BJ3" i="73" s="1"/>
  <c r="D18" i="69"/>
  <c r="B31" i="70" s="1"/>
  <c r="C18" i="69"/>
  <c r="BI3" i="73" s="1"/>
  <c r="F17" i="69"/>
  <c r="B45" i="70" s="1"/>
  <c r="E17" i="69"/>
  <c r="BF3" i="73" s="1"/>
  <c r="D17" i="69"/>
  <c r="B30" i="70" s="1"/>
  <c r="C17" i="69"/>
  <c r="BE3" i="73" s="1"/>
  <c r="F16" i="69"/>
  <c r="B44" i="70" s="1"/>
  <c r="E16" i="69"/>
  <c r="BB3" i="73" s="1"/>
  <c r="D16" i="69"/>
  <c r="B29" i="70" s="1"/>
  <c r="C16" i="69"/>
  <c r="BA3" i="73" s="1"/>
  <c r="F15" i="69"/>
  <c r="B43" i="70" s="1"/>
  <c r="E15" i="69"/>
  <c r="AX3" i="73" s="1"/>
  <c r="D15" i="69"/>
  <c r="B28" i="70" s="1"/>
  <c r="C15" i="69"/>
  <c r="AW3" i="73" s="1"/>
  <c r="F14" i="69"/>
  <c r="B42" i="70" s="1"/>
  <c r="E14" i="69"/>
  <c r="AT3" i="73" s="1"/>
  <c r="D14" i="69"/>
  <c r="B27" i="70" s="1"/>
  <c r="C14" i="69"/>
  <c r="AS3" i="73" s="1"/>
  <c r="F13" i="69"/>
  <c r="B41" i="70" s="1"/>
  <c r="E13" i="69"/>
  <c r="AP3" i="73" s="1"/>
  <c r="D13" i="69"/>
  <c r="B26" i="70" s="1"/>
  <c r="C13" i="69"/>
  <c r="AO3" i="73" s="1"/>
  <c r="F12" i="69"/>
  <c r="B40" i="70" s="1"/>
  <c r="E12" i="69"/>
  <c r="AL3" i="73" s="1"/>
  <c r="D12" i="69"/>
  <c r="B25" i="70" s="1"/>
  <c r="C12" i="69"/>
  <c r="AK3" i="73" s="1"/>
  <c r="F11" i="69"/>
  <c r="B39" i="70" s="1"/>
  <c r="E11" i="69"/>
  <c r="AH3" i="73" s="1"/>
  <c r="D11" i="69"/>
  <c r="B24" i="70" s="1"/>
  <c r="C11" i="69"/>
  <c r="AG3" i="73" s="1"/>
  <c r="F10" i="69"/>
  <c r="B38" i="70" s="1"/>
  <c r="E10" i="69"/>
  <c r="AD3" i="73" s="1"/>
  <c r="D10" i="69"/>
  <c r="B23" i="70" s="1"/>
  <c r="C10" i="69"/>
  <c r="AC3" i="73" s="1"/>
  <c r="F9" i="69"/>
  <c r="B37" i="70" s="1"/>
  <c r="E9" i="69"/>
  <c r="Z3" i="73" s="1"/>
  <c r="D9" i="69"/>
  <c r="B22" i="70" s="1"/>
  <c r="C9" i="69"/>
  <c r="Y3" i="73" s="1"/>
  <c r="F8" i="69"/>
  <c r="B36" i="70" s="1"/>
  <c r="E8" i="69"/>
  <c r="V3" i="73" s="1"/>
  <c r="D8" i="69"/>
  <c r="B21" i="70" s="1"/>
  <c r="C8" i="69"/>
  <c r="U3" i="73" s="1"/>
  <c r="F7" i="69"/>
  <c r="B35" i="70" s="1"/>
  <c r="E7" i="69"/>
  <c r="R3" i="73" s="1"/>
  <c r="D7" i="69"/>
  <c r="B20" i="70" s="1"/>
  <c r="C7" i="69"/>
  <c r="Q3" i="73" s="1"/>
  <c r="F6" i="69"/>
  <c r="B34" i="70" s="1"/>
  <c r="E6" i="69"/>
  <c r="N3" i="73" s="1"/>
  <c r="D6" i="69"/>
  <c r="B19" i="70" s="1"/>
  <c r="C6" i="69"/>
  <c r="M3" i="73" s="1"/>
  <c r="F5" i="69"/>
  <c r="B33" i="70" s="1"/>
  <c r="E5" i="69"/>
  <c r="J3" i="73" s="1"/>
  <c r="D5" i="69"/>
  <c r="B18" i="70" s="1"/>
  <c r="C5" i="69"/>
  <c r="I3" i="73" s="1"/>
  <c r="F4" i="69"/>
  <c r="B32" i="70" s="1"/>
  <c r="E4" i="69"/>
  <c r="F3" i="73" s="1"/>
  <c r="D4" i="69"/>
  <c r="B17" i="70" s="1"/>
  <c r="C4" i="69"/>
  <c r="E3" i="73" s="1"/>
  <c r="Y138" i="58"/>
  <c r="X138" i="58"/>
  <c r="W138" i="58"/>
  <c r="V138" i="58"/>
  <c r="U138" i="58"/>
  <c r="T138" i="58"/>
  <c r="S138" i="58"/>
  <c r="R138" i="58"/>
  <c r="Q138" i="58"/>
  <c r="P138" i="58"/>
  <c r="O138" i="58"/>
  <c r="N138" i="58"/>
  <c r="M138" i="58"/>
  <c r="L138" i="58"/>
  <c r="K138" i="58"/>
  <c r="J138" i="58"/>
  <c r="I138" i="58"/>
  <c r="H138" i="58"/>
  <c r="G138" i="58"/>
  <c r="F138" i="58"/>
  <c r="E138" i="58"/>
  <c r="D138" i="58"/>
  <c r="Y656" i="58"/>
  <c r="X656" i="58"/>
  <c r="W656" i="58"/>
  <c r="V656" i="58"/>
  <c r="U656" i="58"/>
  <c r="T656" i="58"/>
  <c r="S656" i="58"/>
  <c r="R656" i="58"/>
  <c r="Q656" i="58"/>
  <c r="P656" i="58"/>
  <c r="O656" i="58"/>
  <c r="N656" i="58"/>
  <c r="M656" i="58"/>
  <c r="L656" i="58"/>
  <c r="K656" i="58"/>
  <c r="J656" i="58"/>
  <c r="I656" i="58"/>
  <c r="H656" i="58"/>
  <c r="G656" i="58"/>
  <c r="F656" i="58"/>
  <c r="E656" i="58"/>
  <c r="D656" i="58"/>
  <c r="Y655" i="58"/>
  <c r="X655" i="58"/>
  <c r="W655" i="58"/>
  <c r="V655" i="58"/>
  <c r="U655" i="58"/>
  <c r="T655" i="58"/>
  <c r="S655" i="58"/>
  <c r="R655" i="58"/>
  <c r="Q655" i="58"/>
  <c r="P655" i="58"/>
  <c r="O655" i="58"/>
  <c r="N655" i="58"/>
  <c r="M655" i="58"/>
  <c r="L655" i="58"/>
  <c r="K655" i="58"/>
  <c r="J655" i="58"/>
  <c r="I655" i="58"/>
  <c r="H655" i="58"/>
  <c r="G655" i="58"/>
  <c r="F655" i="58"/>
  <c r="E655" i="58"/>
  <c r="D655" i="58"/>
  <c r="Y514" i="58"/>
  <c r="X514" i="58"/>
  <c r="W514" i="58"/>
  <c r="V514" i="58"/>
  <c r="U514" i="58"/>
  <c r="T514" i="58"/>
  <c r="S514" i="58"/>
  <c r="R514" i="58"/>
  <c r="Q514" i="58"/>
  <c r="P514" i="58"/>
  <c r="O514" i="58"/>
  <c r="N514" i="58"/>
  <c r="M514" i="58"/>
  <c r="L514" i="58"/>
  <c r="K514" i="58"/>
  <c r="J514" i="58"/>
  <c r="I514" i="58"/>
  <c r="H514" i="58"/>
  <c r="G514" i="58"/>
  <c r="F514" i="58"/>
  <c r="E514" i="58"/>
  <c r="D514" i="58"/>
  <c r="Y513" i="58"/>
  <c r="X513" i="58"/>
  <c r="W513" i="58"/>
  <c r="V513" i="58"/>
  <c r="U513" i="58"/>
  <c r="T513" i="58"/>
  <c r="S513" i="58"/>
  <c r="R513" i="58"/>
  <c r="Q513" i="58"/>
  <c r="P513" i="58"/>
  <c r="O513" i="58"/>
  <c r="N513" i="58"/>
  <c r="M513" i="58"/>
  <c r="L513" i="58"/>
  <c r="K513" i="58"/>
  <c r="J513" i="58"/>
  <c r="I513" i="58"/>
  <c r="H513" i="58"/>
  <c r="G513" i="58"/>
  <c r="F513" i="58"/>
  <c r="E513" i="58"/>
  <c r="D513" i="58"/>
  <c r="Y366" i="58"/>
  <c r="X366" i="58"/>
  <c r="W366" i="58"/>
  <c r="V366" i="58"/>
  <c r="U366" i="58"/>
  <c r="T366" i="58"/>
  <c r="S366" i="58"/>
  <c r="R366" i="58"/>
  <c r="Q366" i="58"/>
  <c r="P366" i="58"/>
  <c r="O366" i="58"/>
  <c r="N366" i="58"/>
  <c r="M366" i="58"/>
  <c r="L366" i="58"/>
  <c r="K366" i="58"/>
  <c r="J366" i="58"/>
  <c r="I366" i="58"/>
  <c r="H366" i="58"/>
  <c r="G366" i="58"/>
  <c r="F366" i="58"/>
  <c r="E366" i="58"/>
  <c r="D366" i="58"/>
  <c r="Y365" i="58"/>
  <c r="X365" i="58"/>
  <c r="W365" i="58"/>
  <c r="V365" i="58"/>
  <c r="U365" i="58"/>
  <c r="T365" i="58"/>
  <c r="S365" i="58"/>
  <c r="R365" i="58"/>
  <c r="Q365" i="58"/>
  <c r="P365" i="58"/>
  <c r="O365" i="58"/>
  <c r="N365" i="58"/>
  <c r="M365" i="58"/>
  <c r="L365" i="58"/>
  <c r="K365" i="58"/>
  <c r="J365" i="58"/>
  <c r="I365" i="58"/>
  <c r="H365" i="58"/>
  <c r="G365" i="58"/>
  <c r="F365" i="58"/>
  <c r="E365" i="58"/>
  <c r="D365" i="58"/>
  <c r="Y206" i="58"/>
  <c r="X206" i="58"/>
  <c r="W206" i="58"/>
  <c r="V206" i="58"/>
  <c r="U206" i="58"/>
  <c r="T206" i="58"/>
  <c r="S206" i="58"/>
  <c r="R206" i="58"/>
  <c r="Q206" i="58"/>
  <c r="P206" i="58"/>
  <c r="O206" i="58"/>
  <c r="N206" i="58"/>
  <c r="M206" i="58"/>
  <c r="L206" i="58"/>
  <c r="K206" i="58"/>
  <c r="J206" i="58"/>
  <c r="I206" i="58"/>
  <c r="H206" i="58"/>
  <c r="G206" i="58"/>
  <c r="F206" i="58"/>
  <c r="E206" i="58"/>
  <c r="D206" i="58"/>
  <c r="Y192" i="58"/>
  <c r="X192" i="58"/>
  <c r="W192" i="58"/>
  <c r="V192" i="58"/>
  <c r="U192" i="58"/>
  <c r="T192" i="58"/>
  <c r="S192" i="58"/>
  <c r="R192" i="58"/>
  <c r="Q192" i="58"/>
  <c r="P192" i="58"/>
  <c r="O192" i="58"/>
  <c r="N192" i="58"/>
  <c r="M192" i="58"/>
  <c r="L192" i="58"/>
  <c r="K192" i="58"/>
  <c r="J192" i="58"/>
  <c r="I192" i="58"/>
  <c r="H192" i="58"/>
  <c r="G192" i="58"/>
  <c r="F192" i="58"/>
  <c r="E192" i="58"/>
  <c r="D192" i="58"/>
  <c r="Y256" i="58"/>
  <c r="X256" i="58"/>
  <c r="W256" i="58"/>
  <c r="V256" i="58"/>
  <c r="U256" i="58"/>
  <c r="T256" i="58"/>
  <c r="S256" i="58"/>
  <c r="R256" i="58"/>
  <c r="Q256" i="58"/>
  <c r="P256" i="58"/>
  <c r="O256" i="58"/>
  <c r="N256" i="58"/>
  <c r="M256" i="58"/>
  <c r="L256" i="58"/>
  <c r="K256" i="58"/>
  <c r="J256" i="58"/>
  <c r="I256" i="58"/>
  <c r="H256" i="58"/>
  <c r="G256" i="58"/>
  <c r="F256" i="58"/>
  <c r="E256" i="58"/>
  <c r="D256" i="58"/>
  <c r="Y255" i="58"/>
  <c r="X255" i="58"/>
  <c r="W255" i="58"/>
  <c r="V255" i="58"/>
  <c r="U255" i="58"/>
  <c r="T255" i="58"/>
  <c r="S255" i="58"/>
  <c r="R255" i="58"/>
  <c r="Q255" i="58"/>
  <c r="P255" i="58"/>
  <c r="O255" i="58"/>
  <c r="N255" i="58"/>
  <c r="M255" i="58"/>
  <c r="L255" i="58"/>
  <c r="K255" i="58"/>
  <c r="J255" i="58"/>
  <c r="I255" i="58"/>
  <c r="H255" i="58"/>
  <c r="G255" i="58"/>
  <c r="F255" i="58"/>
  <c r="E255" i="58"/>
  <c r="D255" i="58"/>
  <c r="Y254" i="58"/>
  <c r="X254" i="58"/>
  <c r="W254" i="58"/>
  <c r="V254" i="58"/>
  <c r="U254" i="58"/>
  <c r="T254" i="58"/>
  <c r="S254" i="58"/>
  <c r="R254" i="58"/>
  <c r="Q254" i="58"/>
  <c r="P254" i="58"/>
  <c r="O254" i="58"/>
  <c r="N254" i="58"/>
  <c r="M254" i="58"/>
  <c r="L254" i="58"/>
  <c r="K254" i="58"/>
  <c r="J254" i="58"/>
  <c r="I254" i="58"/>
  <c r="H254" i="58"/>
  <c r="G254" i="58"/>
  <c r="F254" i="58"/>
  <c r="E254" i="58"/>
  <c r="D254" i="58"/>
  <c r="Y257" i="58"/>
  <c r="X257" i="58"/>
  <c r="W257" i="58"/>
  <c r="V257" i="58"/>
  <c r="U257" i="58"/>
  <c r="T257" i="58"/>
  <c r="S257" i="58"/>
  <c r="R257" i="58"/>
  <c r="Q257" i="58"/>
  <c r="P257" i="58"/>
  <c r="O257" i="58"/>
  <c r="N257" i="58"/>
  <c r="M257" i="58"/>
  <c r="L257" i="58"/>
  <c r="K257" i="58"/>
  <c r="J257" i="58"/>
  <c r="I257" i="58"/>
  <c r="H257" i="58"/>
  <c r="G257" i="58"/>
  <c r="F257" i="58"/>
  <c r="E257" i="58"/>
  <c r="D257" i="58"/>
  <c r="Y191" i="58"/>
  <c r="X191" i="58"/>
  <c r="W191" i="58"/>
  <c r="V191" i="58"/>
  <c r="U191" i="58"/>
  <c r="T191" i="58"/>
  <c r="S191" i="58"/>
  <c r="R191" i="58"/>
  <c r="Q191" i="58"/>
  <c r="P191" i="58"/>
  <c r="O191" i="58"/>
  <c r="N191" i="58"/>
  <c r="M191" i="58"/>
  <c r="L191" i="58"/>
  <c r="K191" i="58"/>
  <c r="J191" i="58"/>
  <c r="I191" i="58"/>
  <c r="H191" i="58"/>
  <c r="G191" i="58"/>
  <c r="F191" i="58"/>
  <c r="E191" i="58"/>
  <c r="D191" i="58"/>
  <c r="Y190" i="58"/>
  <c r="X190" i="58"/>
  <c r="W190" i="58"/>
  <c r="V190" i="58"/>
  <c r="U190" i="58"/>
  <c r="T190" i="58"/>
  <c r="S190" i="58"/>
  <c r="R190" i="58"/>
  <c r="Q190" i="58"/>
  <c r="P190" i="58"/>
  <c r="O190" i="58"/>
  <c r="N190" i="58"/>
  <c r="M190" i="58"/>
  <c r="L190" i="58"/>
  <c r="K190" i="58"/>
  <c r="J190" i="58"/>
  <c r="I190" i="58"/>
  <c r="H190" i="58"/>
  <c r="G190" i="58"/>
  <c r="F190" i="58"/>
  <c r="E190" i="58"/>
  <c r="D190" i="58"/>
  <c r="Y189" i="58"/>
  <c r="X189" i="58"/>
  <c r="W189" i="58"/>
  <c r="V189" i="58"/>
  <c r="U189" i="58"/>
  <c r="T189" i="58"/>
  <c r="S189" i="58"/>
  <c r="R189" i="58"/>
  <c r="Q189" i="58"/>
  <c r="P189" i="58"/>
  <c r="O189" i="58"/>
  <c r="N189" i="58"/>
  <c r="M189" i="58"/>
  <c r="L189" i="58"/>
  <c r="K189" i="58"/>
  <c r="J189" i="58"/>
  <c r="I189" i="58"/>
  <c r="H189" i="58"/>
  <c r="G189" i="58"/>
  <c r="F189" i="58"/>
  <c r="E189" i="58"/>
  <c r="D189" i="58"/>
  <c r="Y188" i="58"/>
  <c r="X188" i="58"/>
  <c r="W188" i="58"/>
  <c r="V188" i="58"/>
  <c r="U188" i="58"/>
  <c r="T188" i="58"/>
  <c r="S188" i="58"/>
  <c r="R188" i="58"/>
  <c r="Q188" i="58"/>
  <c r="P188" i="58"/>
  <c r="O188" i="58"/>
  <c r="N188" i="58"/>
  <c r="M188" i="58"/>
  <c r="L188" i="58"/>
  <c r="K188" i="58"/>
  <c r="J188" i="58"/>
  <c r="I188" i="58"/>
  <c r="H188" i="58"/>
  <c r="G188" i="58"/>
  <c r="F188" i="58"/>
  <c r="E188" i="58"/>
  <c r="D188" i="58"/>
  <c r="Y187" i="58"/>
  <c r="X187" i="58"/>
  <c r="W187" i="58"/>
  <c r="V187" i="58"/>
  <c r="U187" i="58"/>
  <c r="T187" i="58"/>
  <c r="S187" i="58"/>
  <c r="R187" i="58"/>
  <c r="Q187" i="58"/>
  <c r="P187" i="58"/>
  <c r="O187" i="58"/>
  <c r="N187" i="58"/>
  <c r="M187" i="58"/>
  <c r="L187" i="58"/>
  <c r="K187" i="58"/>
  <c r="J187" i="58"/>
  <c r="I187" i="58"/>
  <c r="H187" i="58"/>
  <c r="G187" i="58"/>
  <c r="F187" i="58"/>
  <c r="E187" i="58"/>
  <c r="D187" i="58"/>
  <c r="Y186" i="58"/>
  <c r="X186" i="58"/>
  <c r="W186" i="58"/>
  <c r="V186" i="58"/>
  <c r="U186" i="58"/>
  <c r="T186" i="58"/>
  <c r="S186" i="58"/>
  <c r="R186" i="58"/>
  <c r="Q186" i="58"/>
  <c r="P186" i="58"/>
  <c r="O186" i="58"/>
  <c r="N186" i="58"/>
  <c r="M186" i="58"/>
  <c r="L186" i="58"/>
  <c r="K186" i="58"/>
  <c r="J186" i="58"/>
  <c r="I186" i="58"/>
  <c r="H186" i="58"/>
  <c r="G186" i="58"/>
  <c r="F186" i="58"/>
  <c r="E186" i="58"/>
  <c r="D186" i="58"/>
  <c r="Y609" i="58"/>
  <c r="X609" i="58"/>
  <c r="W609" i="58"/>
  <c r="V609" i="58"/>
  <c r="U609" i="58"/>
  <c r="T609" i="58"/>
  <c r="S609" i="58"/>
  <c r="R609" i="58"/>
  <c r="Q609" i="58"/>
  <c r="P609" i="58"/>
  <c r="O609" i="58"/>
  <c r="N609" i="58"/>
  <c r="M609" i="58"/>
  <c r="L609" i="58"/>
  <c r="K609" i="58"/>
  <c r="J609" i="58"/>
  <c r="I609" i="58"/>
  <c r="H609" i="58"/>
  <c r="G609" i="58"/>
  <c r="F609" i="58"/>
  <c r="E609" i="58"/>
  <c r="D609" i="58"/>
  <c r="Y608" i="58"/>
  <c r="X608" i="58"/>
  <c r="W608" i="58"/>
  <c r="V608" i="58"/>
  <c r="U608" i="58"/>
  <c r="T608" i="58"/>
  <c r="S608" i="58"/>
  <c r="R608" i="58"/>
  <c r="Q608" i="58"/>
  <c r="P608" i="58"/>
  <c r="O608" i="58"/>
  <c r="N608" i="58"/>
  <c r="M608" i="58"/>
  <c r="L608" i="58"/>
  <c r="K608" i="58"/>
  <c r="J608" i="58"/>
  <c r="I608" i="58"/>
  <c r="H608" i="58"/>
  <c r="G608" i="58"/>
  <c r="F608" i="58"/>
  <c r="E608" i="58"/>
  <c r="D608" i="58"/>
  <c r="Y607" i="58"/>
  <c r="X607" i="58"/>
  <c r="W607" i="58"/>
  <c r="V607" i="58"/>
  <c r="U607" i="58"/>
  <c r="T607" i="58"/>
  <c r="S607" i="58"/>
  <c r="R607" i="58"/>
  <c r="Q607" i="58"/>
  <c r="P607" i="58"/>
  <c r="O607" i="58"/>
  <c r="N607" i="58"/>
  <c r="M607" i="58"/>
  <c r="L607" i="58"/>
  <c r="K607" i="58"/>
  <c r="J607" i="58"/>
  <c r="I607" i="58"/>
  <c r="H607" i="58"/>
  <c r="G607" i="58"/>
  <c r="F607" i="58"/>
  <c r="E607" i="58"/>
  <c r="D607" i="58"/>
  <c r="Y685" i="58"/>
  <c r="X685" i="58"/>
  <c r="W685" i="58"/>
  <c r="V685" i="58"/>
  <c r="U685" i="58"/>
  <c r="T685" i="58"/>
  <c r="S685" i="58"/>
  <c r="R685" i="58"/>
  <c r="Q685" i="58"/>
  <c r="P685" i="58"/>
  <c r="O685" i="58"/>
  <c r="N685" i="58"/>
  <c r="M685" i="58"/>
  <c r="L685" i="58"/>
  <c r="K685" i="58"/>
  <c r="J685" i="58"/>
  <c r="I685" i="58"/>
  <c r="H685" i="58"/>
  <c r="G685" i="58"/>
  <c r="F685" i="58"/>
  <c r="E685" i="58"/>
  <c r="D685" i="58"/>
  <c r="Y684" i="58"/>
  <c r="X684" i="58"/>
  <c r="W684" i="58"/>
  <c r="V684" i="58"/>
  <c r="U684" i="58"/>
  <c r="T684" i="58"/>
  <c r="S684" i="58"/>
  <c r="R684" i="58"/>
  <c r="Q684" i="58"/>
  <c r="P684" i="58"/>
  <c r="O684" i="58"/>
  <c r="N684" i="58"/>
  <c r="M684" i="58"/>
  <c r="L684" i="58"/>
  <c r="K684" i="58"/>
  <c r="J684" i="58"/>
  <c r="I684" i="58"/>
  <c r="H684" i="58"/>
  <c r="G684" i="58"/>
  <c r="F684" i="58"/>
  <c r="E684" i="58"/>
  <c r="D684" i="58"/>
  <c r="Y683" i="58"/>
  <c r="X683" i="58"/>
  <c r="W683" i="58"/>
  <c r="V683" i="58"/>
  <c r="U683" i="58"/>
  <c r="T683" i="58"/>
  <c r="S683" i="58"/>
  <c r="R683" i="58"/>
  <c r="Q683" i="58"/>
  <c r="P683" i="58"/>
  <c r="O683" i="58"/>
  <c r="N683" i="58"/>
  <c r="M683" i="58"/>
  <c r="L683" i="58"/>
  <c r="K683" i="58"/>
  <c r="J683" i="58"/>
  <c r="I683" i="58"/>
  <c r="H683" i="58"/>
  <c r="G683" i="58"/>
  <c r="F683" i="58"/>
  <c r="E683" i="58"/>
  <c r="D683" i="58"/>
  <c r="Y682" i="58"/>
  <c r="X682" i="58"/>
  <c r="W682" i="58"/>
  <c r="V682" i="58"/>
  <c r="U682" i="58"/>
  <c r="T682" i="58"/>
  <c r="S682" i="58"/>
  <c r="R682" i="58"/>
  <c r="Q682" i="58"/>
  <c r="P682" i="58"/>
  <c r="O682" i="58"/>
  <c r="N682" i="58"/>
  <c r="M682" i="58"/>
  <c r="L682" i="58"/>
  <c r="K682" i="58"/>
  <c r="J682" i="58"/>
  <c r="I682" i="58"/>
  <c r="H682" i="58"/>
  <c r="G682" i="58"/>
  <c r="F682" i="58"/>
  <c r="E682" i="58"/>
  <c r="D682" i="58"/>
  <c r="Y691" i="58"/>
  <c r="X691" i="58"/>
  <c r="W691" i="58"/>
  <c r="V691" i="58"/>
  <c r="U691" i="58"/>
  <c r="T691" i="58"/>
  <c r="S691" i="58"/>
  <c r="R691" i="58"/>
  <c r="Q691" i="58"/>
  <c r="P691" i="58"/>
  <c r="O691" i="58"/>
  <c r="N691" i="58"/>
  <c r="M691" i="58"/>
  <c r="L691" i="58"/>
  <c r="K691" i="58"/>
  <c r="J691" i="58"/>
  <c r="I691" i="58"/>
  <c r="H691" i="58"/>
  <c r="G691" i="58"/>
  <c r="F691" i="58"/>
  <c r="E691" i="58"/>
  <c r="D691" i="58"/>
  <c r="Y690" i="58"/>
  <c r="X690" i="58"/>
  <c r="W690" i="58"/>
  <c r="V690" i="58"/>
  <c r="U690" i="58"/>
  <c r="T690" i="58"/>
  <c r="S690" i="58"/>
  <c r="R690" i="58"/>
  <c r="Q690" i="58"/>
  <c r="P690" i="58"/>
  <c r="O690" i="58"/>
  <c r="N690" i="58"/>
  <c r="M690" i="58"/>
  <c r="L690" i="58"/>
  <c r="K690" i="58"/>
  <c r="J690" i="58"/>
  <c r="I690" i="58"/>
  <c r="H690" i="58"/>
  <c r="G690" i="58"/>
  <c r="F690" i="58"/>
  <c r="E690" i="58"/>
  <c r="D690" i="58"/>
  <c r="Y619" i="58"/>
  <c r="X619" i="58"/>
  <c r="W619" i="58"/>
  <c r="V619" i="58"/>
  <c r="U619" i="58"/>
  <c r="T619" i="58"/>
  <c r="S619" i="58"/>
  <c r="R619" i="58"/>
  <c r="Q619" i="58"/>
  <c r="P619" i="58"/>
  <c r="O619" i="58"/>
  <c r="N619" i="58"/>
  <c r="M619" i="58"/>
  <c r="L619" i="58"/>
  <c r="K619" i="58"/>
  <c r="J619" i="58"/>
  <c r="I619" i="58"/>
  <c r="H619" i="58"/>
  <c r="G619" i="58"/>
  <c r="F619" i="58"/>
  <c r="E619" i="58"/>
  <c r="D619" i="58"/>
  <c r="Y203" i="58"/>
  <c r="X203" i="58"/>
  <c r="W203" i="58"/>
  <c r="V203" i="58"/>
  <c r="U203" i="58"/>
  <c r="T203" i="58"/>
  <c r="S203" i="58"/>
  <c r="R203" i="58"/>
  <c r="Q203" i="58"/>
  <c r="P203" i="58"/>
  <c r="O203" i="58"/>
  <c r="N203" i="58"/>
  <c r="M203" i="58"/>
  <c r="L203" i="58"/>
  <c r="K203" i="58"/>
  <c r="J203" i="58"/>
  <c r="I203" i="58"/>
  <c r="H203" i="58"/>
  <c r="G203" i="58"/>
  <c r="F203" i="58"/>
  <c r="E203" i="58"/>
  <c r="D203" i="58"/>
  <c r="Y202" i="58"/>
  <c r="X202" i="58"/>
  <c r="W202" i="58"/>
  <c r="V202" i="58"/>
  <c r="U202" i="58"/>
  <c r="T202" i="58"/>
  <c r="S202" i="58"/>
  <c r="R202" i="58"/>
  <c r="Q202" i="58"/>
  <c r="P202" i="58"/>
  <c r="O202" i="58"/>
  <c r="N202" i="58"/>
  <c r="M202" i="58"/>
  <c r="L202" i="58"/>
  <c r="K202" i="58"/>
  <c r="J202" i="58"/>
  <c r="I202" i="58"/>
  <c r="H202" i="58"/>
  <c r="G202" i="58"/>
  <c r="F202" i="58"/>
  <c r="E202" i="58"/>
  <c r="D202" i="58"/>
  <c r="Y483" i="58"/>
  <c r="X483" i="58"/>
  <c r="W483" i="58"/>
  <c r="V483" i="58"/>
  <c r="U483" i="58"/>
  <c r="T483" i="58"/>
  <c r="S483" i="58"/>
  <c r="R483" i="58"/>
  <c r="Q483" i="58"/>
  <c r="P483" i="58"/>
  <c r="O483" i="58"/>
  <c r="N483" i="58"/>
  <c r="M483" i="58"/>
  <c r="L483" i="58"/>
  <c r="K483" i="58"/>
  <c r="J483" i="58"/>
  <c r="I483" i="58"/>
  <c r="H483" i="58"/>
  <c r="G483" i="58"/>
  <c r="F483" i="58"/>
  <c r="E483" i="58"/>
  <c r="D483" i="58"/>
  <c r="Y482" i="58"/>
  <c r="X482" i="58"/>
  <c r="W482" i="58"/>
  <c r="V482" i="58"/>
  <c r="U482" i="58"/>
  <c r="T482" i="58"/>
  <c r="S482" i="58"/>
  <c r="R482" i="58"/>
  <c r="Q482" i="58"/>
  <c r="P482" i="58"/>
  <c r="O482" i="58"/>
  <c r="N482" i="58"/>
  <c r="M482" i="58"/>
  <c r="L482" i="58"/>
  <c r="K482" i="58"/>
  <c r="J482" i="58"/>
  <c r="I482" i="58"/>
  <c r="H482" i="58"/>
  <c r="G482" i="58"/>
  <c r="F482" i="58"/>
  <c r="E482" i="58"/>
  <c r="D482" i="58"/>
  <c r="Y481" i="58"/>
  <c r="X481" i="58"/>
  <c r="W481" i="58"/>
  <c r="V481" i="58"/>
  <c r="U481" i="58"/>
  <c r="T481" i="58"/>
  <c r="S481" i="58"/>
  <c r="R481" i="58"/>
  <c r="Q481" i="58"/>
  <c r="P481" i="58"/>
  <c r="O481" i="58"/>
  <c r="N481" i="58"/>
  <c r="M481" i="58"/>
  <c r="L481" i="58"/>
  <c r="K481" i="58"/>
  <c r="J481" i="58"/>
  <c r="I481" i="58"/>
  <c r="H481" i="58"/>
  <c r="G481" i="58"/>
  <c r="F481" i="58"/>
  <c r="E481" i="58"/>
  <c r="D481" i="58"/>
  <c r="Y480" i="58"/>
  <c r="X480" i="58"/>
  <c r="W480" i="58"/>
  <c r="V480" i="58"/>
  <c r="U480" i="58"/>
  <c r="T480" i="58"/>
  <c r="S480" i="58"/>
  <c r="R480" i="58"/>
  <c r="Q480" i="58"/>
  <c r="P480" i="58"/>
  <c r="O480" i="58"/>
  <c r="N480" i="58"/>
  <c r="M480" i="58"/>
  <c r="L480" i="58"/>
  <c r="K480" i="58"/>
  <c r="J480" i="58"/>
  <c r="I480" i="58"/>
  <c r="H480" i="58"/>
  <c r="G480" i="58"/>
  <c r="F480" i="58"/>
  <c r="E480" i="58"/>
  <c r="D480" i="58"/>
  <c r="Y489" i="58"/>
  <c r="X489" i="58"/>
  <c r="W489" i="58"/>
  <c r="V489" i="58"/>
  <c r="U489" i="58"/>
  <c r="T489" i="58"/>
  <c r="S489" i="58"/>
  <c r="R489" i="58"/>
  <c r="Q489" i="58"/>
  <c r="P489" i="58"/>
  <c r="O489" i="58"/>
  <c r="N489" i="58"/>
  <c r="M489" i="58"/>
  <c r="L489" i="58"/>
  <c r="K489" i="58"/>
  <c r="J489" i="58"/>
  <c r="I489" i="58"/>
  <c r="H489" i="58"/>
  <c r="G489" i="58"/>
  <c r="F489" i="58"/>
  <c r="E489" i="58"/>
  <c r="D489" i="58"/>
  <c r="Y488" i="58"/>
  <c r="X488" i="58"/>
  <c r="W488" i="58"/>
  <c r="V488" i="58"/>
  <c r="U488" i="58"/>
  <c r="T488" i="58"/>
  <c r="S488" i="58"/>
  <c r="R488" i="58"/>
  <c r="Q488" i="58"/>
  <c r="P488" i="58"/>
  <c r="O488" i="58"/>
  <c r="N488" i="58"/>
  <c r="M488" i="58"/>
  <c r="L488" i="58"/>
  <c r="K488" i="58"/>
  <c r="J488" i="58"/>
  <c r="I488" i="58"/>
  <c r="H488" i="58"/>
  <c r="G488" i="58"/>
  <c r="F488" i="58"/>
  <c r="E488" i="58"/>
  <c r="D488" i="58"/>
  <c r="Y487" i="58"/>
  <c r="X487" i="58"/>
  <c r="W487" i="58"/>
  <c r="V487" i="58"/>
  <c r="U487" i="58"/>
  <c r="T487" i="58"/>
  <c r="S487" i="58"/>
  <c r="R487" i="58"/>
  <c r="Q487" i="58"/>
  <c r="P487" i="58"/>
  <c r="O487" i="58"/>
  <c r="N487" i="58"/>
  <c r="M487" i="58"/>
  <c r="L487" i="58"/>
  <c r="K487" i="58"/>
  <c r="J487" i="58"/>
  <c r="I487" i="58"/>
  <c r="H487" i="58"/>
  <c r="G487" i="58"/>
  <c r="F487" i="58"/>
  <c r="E487" i="58"/>
  <c r="D487" i="58"/>
  <c r="Y486" i="58"/>
  <c r="X486" i="58"/>
  <c r="W486" i="58"/>
  <c r="V486" i="58"/>
  <c r="U486" i="58"/>
  <c r="T486" i="58"/>
  <c r="S486" i="58"/>
  <c r="R486" i="58"/>
  <c r="Q486" i="58"/>
  <c r="P486" i="58"/>
  <c r="O486" i="58"/>
  <c r="N486" i="58"/>
  <c r="M486" i="58"/>
  <c r="L486" i="58"/>
  <c r="K486" i="58"/>
  <c r="J486" i="58"/>
  <c r="I486" i="58"/>
  <c r="H486" i="58"/>
  <c r="G486" i="58"/>
  <c r="F486" i="58"/>
  <c r="E486" i="58"/>
  <c r="D486" i="58"/>
  <c r="Y253" i="58"/>
  <c r="X253" i="58"/>
  <c r="W253" i="58"/>
  <c r="V253" i="58"/>
  <c r="U253" i="58"/>
  <c r="T253" i="58"/>
  <c r="S253" i="58"/>
  <c r="R253" i="58"/>
  <c r="Q253" i="58"/>
  <c r="P253" i="58"/>
  <c r="O253" i="58"/>
  <c r="N253" i="58"/>
  <c r="M253" i="58"/>
  <c r="L253" i="58"/>
  <c r="K253" i="58"/>
  <c r="J253" i="58"/>
  <c r="I253" i="58"/>
  <c r="H253" i="58"/>
  <c r="G253" i="58"/>
  <c r="F253" i="58"/>
  <c r="E253" i="58"/>
  <c r="D253" i="58"/>
  <c r="Y201" i="58"/>
  <c r="X201" i="58"/>
  <c r="W201" i="58"/>
  <c r="V201" i="58"/>
  <c r="U201" i="58"/>
  <c r="T201" i="58"/>
  <c r="S201" i="58"/>
  <c r="R201" i="58"/>
  <c r="Q201" i="58"/>
  <c r="P201" i="58"/>
  <c r="O201" i="58"/>
  <c r="N201" i="58"/>
  <c r="M201" i="58"/>
  <c r="L201" i="58"/>
  <c r="K201" i="58"/>
  <c r="J201" i="58"/>
  <c r="I201" i="58"/>
  <c r="H201" i="58"/>
  <c r="G201" i="58"/>
  <c r="F201" i="58"/>
  <c r="E201" i="58"/>
  <c r="D201" i="58"/>
  <c r="Y689" i="58"/>
  <c r="X689" i="58"/>
  <c r="W689" i="58"/>
  <c r="V689" i="58"/>
  <c r="U689" i="58"/>
  <c r="T689" i="58"/>
  <c r="S689" i="58"/>
  <c r="R689" i="58"/>
  <c r="Q689" i="58"/>
  <c r="P689" i="58"/>
  <c r="O689" i="58"/>
  <c r="N689" i="58"/>
  <c r="M689" i="58"/>
  <c r="L689" i="58"/>
  <c r="K689" i="58"/>
  <c r="J689" i="58"/>
  <c r="I689" i="58"/>
  <c r="H689" i="58"/>
  <c r="G689" i="58"/>
  <c r="F689" i="58"/>
  <c r="E689" i="58"/>
  <c r="D689" i="58"/>
  <c r="Y688" i="58"/>
  <c r="X688" i="58"/>
  <c r="W688" i="58"/>
  <c r="V688" i="58"/>
  <c r="U688" i="58"/>
  <c r="T688" i="58"/>
  <c r="S688" i="58"/>
  <c r="R688" i="58"/>
  <c r="Q688" i="58"/>
  <c r="P688" i="58"/>
  <c r="O688" i="58"/>
  <c r="N688" i="58"/>
  <c r="M688" i="58"/>
  <c r="L688" i="58"/>
  <c r="K688" i="58"/>
  <c r="J688" i="58"/>
  <c r="I688" i="58"/>
  <c r="H688" i="58"/>
  <c r="G688" i="58"/>
  <c r="F688" i="58"/>
  <c r="E688" i="58"/>
  <c r="D688" i="58"/>
  <c r="Y677" i="58"/>
  <c r="X677" i="58"/>
  <c r="W677" i="58"/>
  <c r="V677" i="58"/>
  <c r="U677" i="58"/>
  <c r="T677" i="58"/>
  <c r="S677" i="58"/>
  <c r="R677" i="58"/>
  <c r="Q677" i="58"/>
  <c r="P677" i="58"/>
  <c r="O677" i="58"/>
  <c r="N677" i="58"/>
  <c r="M677" i="58"/>
  <c r="L677" i="58"/>
  <c r="K677" i="58"/>
  <c r="J677" i="58"/>
  <c r="I677" i="58"/>
  <c r="H677" i="58"/>
  <c r="G677" i="58"/>
  <c r="F677" i="58"/>
  <c r="E677" i="58"/>
  <c r="D677" i="58"/>
  <c r="Y687" i="58"/>
  <c r="X687" i="58"/>
  <c r="W687" i="58"/>
  <c r="V687" i="58"/>
  <c r="U687" i="58"/>
  <c r="T687" i="58"/>
  <c r="S687" i="58"/>
  <c r="R687" i="58"/>
  <c r="Q687" i="58"/>
  <c r="P687" i="58"/>
  <c r="O687" i="58"/>
  <c r="N687" i="58"/>
  <c r="M687" i="58"/>
  <c r="L687" i="58"/>
  <c r="K687" i="58"/>
  <c r="J687" i="58"/>
  <c r="I687" i="58"/>
  <c r="H687" i="58"/>
  <c r="G687" i="58"/>
  <c r="F687" i="58"/>
  <c r="E687" i="58"/>
  <c r="D687" i="58"/>
  <c r="Y686" i="58"/>
  <c r="X686" i="58"/>
  <c r="W686" i="58"/>
  <c r="V686" i="58"/>
  <c r="U686" i="58"/>
  <c r="T686" i="58"/>
  <c r="S686" i="58"/>
  <c r="R686" i="58"/>
  <c r="Q686" i="58"/>
  <c r="P686" i="58"/>
  <c r="O686" i="58"/>
  <c r="N686" i="58"/>
  <c r="M686" i="58"/>
  <c r="L686" i="58"/>
  <c r="K686" i="58"/>
  <c r="J686" i="58"/>
  <c r="I686" i="58"/>
  <c r="H686" i="58"/>
  <c r="G686" i="58"/>
  <c r="F686" i="58"/>
  <c r="E686" i="58"/>
  <c r="D686" i="58"/>
  <c r="Y681" i="58"/>
  <c r="X681" i="58"/>
  <c r="W681" i="58"/>
  <c r="V681" i="58"/>
  <c r="U681" i="58"/>
  <c r="T681" i="58"/>
  <c r="S681" i="58"/>
  <c r="R681" i="58"/>
  <c r="Q681" i="58"/>
  <c r="P681" i="58"/>
  <c r="O681" i="58"/>
  <c r="N681" i="58"/>
  <c r="M681" i="58"/>
  <c r="L681" i="58"/>
  <c r="K681" i="58"/>
  <c r="J681" i="58"/>
  <c r="I681" i="58"/>
  <c r="H681" i="58"/>
  <c r="G681" i="58"/>
  <c r="F681" i="58"/>
  <c r="E681" i="58"/>
  <c r="D681" i="58"/>
  <c r="Y680" i="58"/>
  <c r="X680" i="58"/>
  <c r="W680" i="58"/>
  <c r="V680" i="58"/>
  <c r="U680" i="58"/>
  <c r="T680" i="58"/>
  <c r="S680" i="58"/>
  <c r="R680" i="58"/>
  <c r="Q680" i="58"/>
  <c r="P680" i="58"/>
  <c r="O680" i="58"/>
  <c r="N680" i="58"/>
  <c r="M680" i="58"/>
  <c r="L680" i="58"/>
  <c r="K680" i="58"/>
  <c r="J680" i="58"/>
  <c r="I680" i="58"/>
  <c r="H680" i="58"/>
  <c r="G680" i="58"/>
  <c r="F680" i="58"/>
  <c r="E680" i="58"/>
  <c r="D680" i="58"/>
  <c r="Y679" i="58"/>
  <c r="X679" i="58"/>
  <c r="W679" i="58"/>
  <c r="V679" i="58"/>
  <c r="U679" i="58"/>
  <c r="T679" i="58"/>
  <c r="S679" i="58"/>
  <c r="R679" i="58"/>
  <c r="Q679" i="58"/>
  <c r="P679" i="58"/>
  <c r="O679" i="58"/>
  <c r="N679" i="58"/>
  <c r="M679" i="58"/>
  <c r="L679" i="58"/>
  <c r="K679" i="58"/>
  <c r="J679" i="58"/>
  <c r="I679" i="58"/>
  <c r="H679" i="58"/>
  <c r="G679" i="58"/>
  <c r="F679" i="58"/>
  <c r="E679" i="58"/>
  <c r="D679" i="58"/>
  <c r="Y678" i="58"/>
  <c r="X678" i="58"/>
  <c r="W678" i="58"/>
  <c r="V678" i="58"/>
  <c r="U678" i="58"/>
  <c r="T678" i="58"/>
  <c r="S678" i="58"/>
  <c r="R678" i="58"/>
  <c r="Q678" i="58"/>
  <c r="P678" i="58"/>
  <c r="O678" i="58"/>
  <c r="N678" i="58"/>
  <c r="M678" i="58"/>
  <c r="L678" i="58"/>
  <c r="K678" i="58"/>
  <c r="J678" i="58"/>
  <c r="I678" i="58"/>
  <c r="H678" i="58"/>
  <c r="G678" i="58"/>
  <c r="F678" i="58"/>
  <c r="E678" i="58"/>
  <c r="D678" i="58"/>
  <c r="Y676" i="58"/>
  <c r="X676" i="58"/>
  <c r="W676" i="58"/>
  <c r="V676" i="58"/>
  <c r="U676" i="58"/>
  <c r="T676" i="58"/>
  <c r="S676" i="58"/>
  <c r="R676" i="58"/>
  <c r="Q676" i="58"/>
  <c r="P676" i="58"/>
  <c r="O676" i="58"/>
  <c r="N676" i="58"/>
  <c r="M676" i="58"/>
  <c r="L676" i="58"/>
  <c r="K676" i="58"/>
  <c r="J676" i="58"/>
  <c r="I676" i="58"/>
  <c r="H676" i="58"/>
  <c r="G676" i="58"/>
  <c r="F676" i="58"/>
  <c r="E676" i="58"/>
  <c r="D676" i="58"/>
  <c r="Y675" i="58"/>
  <c r="X675" i="58"/>
  <c r="W675" i="58"/>
  <c r="V675" i="58"/>
  <c r="U675" i="58"/>
  <c r="T675" i="58"/>
  <c r="S675" i="58"/>
  <c r="R675" i="58"/>
  <c r="Q675" i="58"/>
  <c r="P675" i="58"/>
  <c r="O675" i="58"/>
  <c r="N675" i="58"/>
  <c r="M675" i="58"/>
  <c r="L675" i="58"/>
  <c r="K675" i="58"/>
  <c r="J675" i="58"/>
  <c r="I675" i="58"/>
  <c r="H675" i="58"/>
  <c r="G675" i="58"/>
  <c r="F675" i="58"/>
  <c r="E675" i="58"/>
  <c r="D675" i="58"/>
  <c r="Y674" i="58"/>
  <c r="X674" i="58"/>
  <c r="W674" i="58"/>
  <c r="V674" i="58"/>
  <c r="U674" i="58"/>
  <c r="T674" i="58"/>
  <c r="S674" i="58"/>
  <c r="R674" i="58"/>
  <c r="Q674" i="58"/>
  <c r="P674" i="58"/>
  <c r="O674" i="58"/>
  <c r="N674" i="58"/>
  <c r="M674" i="58"/>
  <c r="L674" i="58"/>
  <c r="K674" i="58"/>
  <c r="J674" i="58"/>
  <c r="I674" i="58"/>
  <c r="H674" i="58"/>
  <c r="G674" i="58"/>
  <c r="F674" i="58"/>
  <c r="E674" i="58"/>
  <c r="D674" i="58"/>
  <c r="Y673" i="58"/>
  <c r="X673" i="58"/>
  <c r="W673" i="58"/>
  <c r="V673" i="58"/>
  <c r="U673" i="58"/>
  <c r="T673" i="58"/>
  <c r="S673" i="58"/>
  <c r="R673" i="58"/>
  <c r="Q673" i="58"/>
  <c r="P673" i="58"/>
  <c r="O673" i="58"/>
  <c r="N673" i="58"/>
  <c r="M673" i="58"/>
  <c r="L673" i="58"/>
  <c r="K673" i="58"/>
  <c r="J673" i="58"/>
  <c r="I673" i="58"/>
  <c r="H673" i="58"/>
  <c r="G673" i="58"/>
  <c r="F673" i="58"/>
  <c r="E673" i="58"/>
  <c r="D673" i="58"/>
  <c r="Y672" i="58"/>
  <c r="X672" i="58"/>
  <c r="W672" i="58"/>
  <c r="V672" i="58"/>
  <c r="U672" i="58"/>
  <c r="T672" i="58"/>
  <c r="S672" i="58"/>
  <c r="R672" i="58"/>
  <c r="Q672" i="58"/>
  <c r="P672" i="58"/>
  <c r="O672" i="58"/>
  <c r="N672" i="58"/>
  <c r="M672" i="58"/>
  <c r="L672" i="58"/>
  <c r="K672" i="58"/>
  <c r="J672" i="58"/>
  <c r="I672" i="58"/>
  <c r="H672" i="58"/>
  <c r="G672" i="58"/>
  <c r="F672" i="58"/>
  <c r="E672" i="58"/>
  <c r="D672" i="58"/>
  <c r="Y671" i="58"/>
  <c r="X671" i="58"/>
  <c r="W671" i="58"/>
  <c r="V671" i="58"/>
  <c r="U671" i="58"/>
  <c r="T671" i="58"/>
  <c r="S671" i="58"/>
  <c r="R671" i="58"/>
  <c r="Q671" i="58"/>
  <c r="P671" i="58"/>
  <c r="O671" i="58"/>
  <c r="N671" i="58"/>
  <c r="M671" i="58"/>
  <c r="L671" i="58"/>
  <c r="K671" i="58"/>
  <c r="J671" i="58"/>
  <c r="I671" i="58"/>
  <c r="H671" i="58"/>
  <c r="G671" i="58"/>
  <c r="F671" i="58"/>
  <c r="E671" i="58"/>
  <c r="D671" i="58"/>
  <c r="Y670" i="58"/>
  <c r="X670" i="58"/>
  <c r="W670" i="58"/>
  <c r="V670" i="58"/>
  <c r="U670" i="58"/>
  <c r="T670" i="58"/>
  <c r="S670" i="58"/>
  <c r="R670" i="58"/>
  <c r="Q670" i="58"/>
  <c r="P670" i="58"/>
  <c r="O670" i="58"/>
  <c r="N670" i="58"/>
  <c r="M670" i="58"/>
  <c r="L670" i="58"/>
  <c r="K670" i="58"/>
  <c r="J670" i="58"/>
  <c r="I670" i="58"/>
  <c r="H670" i="58"/>
  <c r="G670" i="58"/>
  <c r="F670" i="58"/>
  <c r="E670" i="58"/>
  <c r="D670" i="58"/>
  <c r="Y669" i="58"/>
  <c r="X669" i="58"/>
  <c r="W669" i="58"/>
  <c r="V669" i="58"/>
  <c r="U669" i="58"/>
  <c r="T669" i="58"/>
  <c r="S669" i="58"/>
  <c r="R669" i="58"/>
  <c r="Q669" i="58"/>
  <c r="P669" i="58"/>
  <c r="O669" i="58"/>
  <c r="N669" i="58"/>
  <c r="M669" i="58"/>
  <c r="L669" i="58"/>
  <c r="K669" i="58"/>
  <c r="J669" i="58"/>
  <c r="I669" i="58"/>
  <c r="H669" i="58"/>
  <c r="G669" i="58"/>
  <c r="F669" i="58"/>
  <c r="E669" i="58"/>
  <c r="D669" i="58"/>
  <c r="Y668" i="58"/>
  <c r="X668" i="58"/>
  <c r="W668" i="58"/>
  <c r="V668" i="58"/>
  <c r="U668" i="58"/>
  <c r="T668" i="58"/>
  <c r="S668" i="58"/>
  <c r="R668" i="58"/>
  <c r="Q668" i="58"/>
  <c r="P668" i="58"/>
  <c r="O668" i="58"/>
  <c r="N668" i="58"/>
  <c r="M668" i="58"/>
  <c r="L668" i="58"/>
  <c r="K668" i="58"/>
  <c r="J668" i="58"/>
  <c r="I668" i="58"/>
  <c r="H668" i="58"/>
  <c r="G668" i="58"/>
  <c r="F668" i="58"/>
  <c r="E668" i="58"/>
  <c r="D668" i="58"/>
  <c r="Y667" i="58"/>
  <c r="X667" i="58"/>
  <c r="W667" i="58"/>
  <c r="V667" i="58"/>
  <c r="U667" i="58"/>
  <c r="T667" i="58"/>
  <c r="S667" i="58"/>
  <c r="R667" i="58"/>
  <c r="Q667" i="58"/>
  <c r="P667" i="58"/>
  <c r="O667" i="58"/>
  <c r="N667" i="58"/>
  <c r="M667" i="58"/>
  <c r="L667" i="58"/>
  <c r="K667" i="58"/>
  <c r="J667" i="58"/>
  <c r="I667" i="58"/>
  <c r="H667" i="58"/>
  <c r="G667" i="58"/>
  <c r="F667" i="58"/>
  <c r="E667" i="58"/>
  <c r="D667" i="58"/>
  <c r="Y666" i="58"/>
  <c r="X666" i="58"/>
  <c r="W666" i="58"/>
  <c r="V666" i="58"/>
  <c r="U666" i="58"/>
  <c r="T666" i="58"/>
  <c r="S666" i="58"/>
  <c r="R666" i="58"/>
  <c r="Q666" i="58"/>
  <c r="P666" i="58"/>
  <c r="O666" i="58"/>
  <c r="N666" i="58"/>
  <c r="M666" i="58"/>
  <c r="L666" i="58"/>
  <c r="K666" i="58"/>
  <c r="J666" i="58"/>
  <c r="I666" i="58"/>
  <c r="H666" i="58"/>
  <c r="G666" i="58"/>
  <c r="F666" i="58"/>
  <c r="E666" i="58"/>
  <c r="D666" i="58"/>
  <c r="Y665" i="58"/>
  <c r="X665" i="58"/>
  <c r="W665" i="58"/>
  <c r="V665" i="58"/>
  <c r="U665" i="58"/>
  <c r="T665" i="58"/>
  <c r="S665" i="58"/>
  <c r="R665" i="58"/>
  <c r="Q665" i="58"/>
  <c r="P665" i="58"/>
  <c r="O665" i="58"/>
  <c r="N665" i="58"/>
  <c r="M665" i="58"/>
  <c r="L665" i="58"/>
  <c r="K665" i="58"/>
  <c r="J665" i="58"/>
  <c r="I665" i="58"/>
  <c r="H665" i="58"/>
  <c r="G665" i="58"/>
  <c r="F665" i="58"/>
  <c r="E665" i="58"/>
  <c r="D665" i="58"/>
  <c r="Y664" i="58"/>
  <c r="X664" i="58"/>
  <c r="W664" i="58"/>
  <c r="V664" i="58"/>
  <c r="U664" i="58"/>
  <c r="T664" i="58"/>
  <c r="S664" i="58"/>
  <c r="R664" i="58"/>
  <c r="Q664" i="58"/>
  <c r="P664" i="58"/>
  <c r="O664" i="58"/>
  <c r="N664" i="58"/>
  <c r="M664" i="58"/>
  <c r="L664" i="58"/>
  <c r="K664" i="58"/>
  <c r="J664" i="58"/>
  <c r="I664" i="58"/>
  <c r="H664" i="58"/>
  <c r="G664" i="58"/>
  <c r="F664" i="58"/>
  <c r="E664" i="58"/>
  <c r="D664" i="58"/>
  <c r="Y663" i="58"/>
  <c r="X663" i="58"/>
  <c r="W663" i="58"/>
  <c r="V663" i="58"/>
  <c r="U663" i="58"/>
  <c r="T663" i="58"/>
  <c r="S663" i="58"/>
  <c r="R663" i="58"/>
  <c r="Q663" i="58"/>
  <c r="P663" i="58"/>
  <c r="O663" i="58"/>
  <c r="N663" i="58"/>
  <c r="M663" i="58"/>
  <c r="L663" i="58"/>
  <c r="K663" i="58"/>
  <c r="J663" i="58"/>
  <c r="I663" i="58"/>
  <c r="H663" i="58"/>
  <c r="G663" i="58"/>
  <c r="F663" i="58"/>
  <c r="E663" i="58"/>
  <c r="D663" i="58"/>
  <c r="Y662" i="58"/>
  <c r="X662" i="58"/>
  <c r="W662" i="58"/>
  <c r="V662" i="58"/>
  <c r="U662" i="58"/>
  <c r="T662" i="58"/>
  <c r="S662" i="58"/>
  <c r="R662" i="58"/>
  <c r="Q662" i="58"/>
  <c r="P662" i="58"/>
  <c r="O662" i="58"/>
  <c r="N662" i="58"/>
  <c r="M662" i="58"/>
  <c r="L662" i="58"/>
  <c r="K662" i="58"/>
  <c r="J662" i="58"/>
  <c r="I662" i="58"/>
  <c r="H662" i="58"/>
  <c r="G662" i="58"/>
  <c r="F662" i="58"/>
  <c r="E662" i="58"/>
  <c r="D662" i="58"/>
  <c r="Y661" i="58"/>
  <c r="X661" i="58"/>
  <c r="W661" i="58"/>
  <c r="V661" i="58"/>
  <c r="U661" i="58"/>
  <c r="T661" i="58"/>
  <c r="S661" i="58"/>
  <c r="R661" i="58"/>
  <c r="Q661" i="58"/>
  <c r="P661" i="58"/>
  <c r="O661" i="58"/>
  <c r="N661" i="58"/>
  <c r="M661" i="58"/>
  <c r="L661" i="58"/>
  <c r="K661" i="58"/>
  <c r="J661" i="58"/>
  <c r="I661" i="58"/>
  <c r="H661" i="58"/>
  <c r="G661" i="58"/>
  <c r="F661" i="58"/>
  <c r="E661" i="58"/>
  <c r="D661" i="58"/>
  <c r="Y660" i="58"/>
  <c r="X660" i="58"/>
  <c r="W660" i="58"/>
  <c r="V660" i="58"/>
  <c r="U660" i="58"/>
  <c r="T660" i="58"/>
  <c r="S660" i="58"/>
  <c r="R660" i="58"/>
  <c r="Q660" i="58"/>
  <c r="P660" i="58"/>
  <c r="O660" i="58"/>
  <c r="N660" i="58"/>
  <c r="M660" i="58"/>
  <c r="L660" i="58"/>
  <c r="K660" i="58"/>
  <c r="J660" i="58"/>
  <c r="I660" i="58"/>
  <c r="H660" i="58"/>
  <c r="G660" i="58"/>
  <c r="F660" i="58"/>
  <c r="E660" i="58"/>
  <c r="D660" i="58"/>
  <c r="Y659" i="58"/>
  <c r="X659" i="58"/>
  <c r="W659" i="58"/>
  <c r="V659" i="58"/>
  <c r="U659" i="58"/>
  <c r="T659" i="58"/>
  <c r="S659" i="58"/>
  <c r="R659" i="58"/>
  <c r="Q659" i="58"/>
  <c r="P659" i="58"/>
  <c r="O659" i="58"/>
  <c r="N659" i="58"/>
  <c r="M659" i="58"/>
  <c r="L659" i="58"/>
  <c r="K659" i="58"/>
  <c r="J659" i="58"/>
  <c r="I659" i="58"/>
  <c r="H659" i="58"/>
  <c r="G659" i="58"/>
  <c r="F659" i="58"/>
  <c r="E659" i="58"/>
  <c r="D659" i="58"/>
  <c r="Y658" i="58"/>
  <c r="X658" i="58"/>
  <c r="W658" i="58"/>
  <c r="V658" i="58"/>
  <c r="U658" i="58"/>
  <c r="T658" i="58"/>
  <c r="S658" i="58"/>
  <c r="R658" i="58"/>
  <c r="Q658" i="58"/>
  <c r="P658" i="58"/>
  <c r="O658" i="58"/>
  <c r="N658" i="58"/>
  <c r="M658" i="58"/>
  <c r="L658" i="58"/>
  <c r="K658" i="58"/>
  <c r="J658" i="58"/>
  <c r="I658" i="58"/>
  <c r="H658" i="58"/>
  <c r="G658" i="58"/>
  <c r="F658" i="58"/>
  <c r="E658" i="58"/>
  <c r="D658" i="58"/>
  <c r="Y657" i="58"/>
  <c r="X657" i="58"/>
  <c r="W657" i="58"/>
  <c r="V657" i="58"/>
  <c r="U657" i="58"/>
  <c r="T657" i="58"/>
  <c r="S657" i="58"/>
  <c r="R657" i="58"/>
  <c r="Q657" i="58"/>
  <c r="P657" i="58"/>
  <c r="O657" i="58"/>
  <c r="N657" i="58"/>
  <c r="M657" i="58"/>
  <c r="L657" i="58"/>
  <c r="K657" i="58"/>
  <c r="J657" i="58"/>
  <c r="I657" i="58"/>
  <c r="H657" i="58"/>
  <c r="G657" i="58"/>
  <c r="F657" i="58"/>
  <c r="E657" i="58"/>
  <c r="D657" i="58"/>
  <c r="Y654" i="58"/>
  <c r="X654" i="58"/>
  <c r="W654" i="58"/>
  <c r="V654" i="58"/>
  <c r="U654" i="58"/>
  <c r="T654" i="58"/>
  <c r="S654" i="58"/>
  <c r="R654" i="58"/>
  <c r="Q654" i="58"/>
  <c r="P654" i="58"/>
  <c r="O654" i="58"/>
  <c r="N654" i="58"/>
  <c r="M654" i="58"/>
  <c r="L654" i="58"/>
  <c r="K654" i="58"/>
  <c r="J654" i="58"/>
  <c r="I654" i="58"/>
  <c r="H654" i="58"/>
  <c r="G654" i="58"/>
  <c r="F654" i="58"/>
  <c r="E654" i="58"/>
  <c r="D654" i="58"/>
  <c r="Y653" i="58"/>
  <c r="X653" i="58"/>
  <c r="W653" i="58"/>
  <c r="V653" i="58"/>
  <c r="U653" i="58"/>
  <c r="T653" i="58"/>
  <c r="S653" i="58"/>
  <c r="R653" i="58"/>
  <c r="Q653" i="58"/>
  <c r="P653" i="58"/>
  <c r="O653" i="58"/>
  <c r="N653" i="58"/>
  <c r="M653" i="58"/>
  <c r="L653" i="58"/>
  <c r="K653" i="58"/>
  <c r="J653" i="58"/>
  <c r="I653" i="58"/>
  <c r="H653" i="58"/>
  <c r="G653" i="58"/>
  <c r="F653" i="58"/>
  <c r="E653" i="58"/>
  <c r="D653" i="58"/>
  <c r="Y652" i="58"/>
  <c r="X652" i="58"/>
  <c r="W652" i="58"/>
  <c r="V652" i="58"/>
  <c r="U652" i="58"/>
  <c r="T652" i="58"/>
  <c r="S652" i="58"/>
  <c r="R652" i="58"/>
  <c r="Q652" i="58"/>
  <c r="P652" i="58"/>
  <c r="O652" i="58"/>
  <c r="N652" i="58"/>
  <c r="M652" i="58"/>
  <c r="L652" i="58"/>
  <c r="K652" i="58"/>
  <c r="J652" i="58"/>
  <c r="I652" i="58"/>
  <c r="H652" i="58"/>
  <c r="G652" i="58"/>
  <c r="F652" i="58"/>
  <c r="E652" i="58"/>
  <c r="D652" i="58"/>
  <c r="Y651" i="58"/>
  <c r="X651" i="58"/>
  <c r="W651" i="58"/>
  <c r="V651" i="58"/>
  <c r="U651" i="58"/>
  <c r="T651" i="58"/>
  <c r="S651" i="58"/>
  <c r="R651" i="58"/>
  <c r="Q651" i="58"/>
  <c r="P651" i="58"/>
  <c r="O651" i="58"/>
  <c r="N651" i="58"/>
  <c r="M651" i="58"/>
  <c r="L651" i="58"/>
  <c r="K651" i="58"/>
  <c r="J651" i="58"/>
  <c r="I651" i="58"/>
  <c r="H651" i="58"/>
  <c r="G651" i="58"/>
  <c r="F651" i="58"/>
  <c r="E651" i="58"/>
  <c r="D651" i="58"/>
  <c r="Y650" i="58"/>
  <c r="X650" i="58"/>
  <c r="W650" i="58"/>
  <c r="V650" i="58"/>
  <c r="U650" i="58"/>
  <c r="T650" i="58"/>
  <c r="S650" i="58"/>
  <c r="R650" i="58"/>
  <c r="Q650" i="58"/>
  <c r="P650" i="58"/>
  <c r="O650" i="58"/>
  <c r="N650" i="58"/>
  <c r="M650" i="58"/>
  <c r="L650" i="58"/>
  <c r="K650" i="58"/>
  <c r="J650" i="58"/>
  <c r="I650" i="58"/>
  <c r="H650" i="58"/>
  <c r="G650" i="58"/>
  <c r="F650" i="58"/>
  <c r="E650" i="58"/>
  <c r="D650" i="58"/>
  <c r="Y649" i="58"/>
  <c r="X649" i="58"/>
  <c r="W649" i="58"/>
  <c r="V649" i="58"/>
  <c r="U649" i="58"/>
  <c r="T649" i="58"/>
  <c r="S649" i="58"/>
  <c r="R649" i="58"/>
  <c r="Q649" i="58"/>
  <c r="P649" i="58"/>
  <c r="O649" i="58"/>
  <c r="N649" i="58"/>
  <c r="M649" i="58"/>
  <c r="L649" i="58"/>
  <c r="K649" i="58"/>
  <c r="J649" i="58"/>
  <c r="I649" i="58"/>
  <c r="H649" i="58"/>
  <c r="G649" i="58"/>
  <c r="F649" i="58"/>
  <c r="E649" i="58"/>
  <c r="D649" i="58"/>
  <c r="Y648" i="58"/>
  <c r="X648" i="58"/>
  <c r="W648" i="58"/>
  <c r="V648" i="58"/>
  <c r="U648" i="58"/>
  <c r="T648" i="58"/>
  <c r="S648" i="58"/>
  <c r="R648" i="58"/>
  <c r="Q648" i="58"/>
  <c r="P648" i="58"/>
  <c r="O648" i="58"/>
  <c r="N648" i="58"/>
  <c r="M648" i="58"/>
  <c r="L648" i="58"/>
  <c r="K648" i="58"/>
  <c r="J648" i="58"/>
  <c r="I648" i="58"/>
  <c r="H648" i="58"/>
  <c r="G648" i="58"/>
  <c r="F648" i="58"/>
  <c r="E648" i="58"/>
  <c r="D648" i="58"/>
  <c r="Y647" i="58"/>
  <c r="X647" i="58"/>
  <c r="W647" i="58"/>
  <c r="V647" i="58"/>
  <c r="U647" i="58"/>
  <c r="T647" i="58"/>
  <c r="S647" i="58"/>
  <c r="R647" i="58"/>
  <c r="Q647" i="58"/>
  <c r="P647" i="58"/>
  <c r="O647" i="58"/>
  <c r="N647" i="58"/>
  <c r="M647" i="58"/>
  <c r="L647" i="58"/>
  <c r="K647" i="58"/>
  <c r="J647" i="58"/>
  <c r="I647" i="58"/>
  <c r="H647" i="58"/>
  <c r="G647" i="58"/>
  <c r="F647" i="58"/>
  <c r="E647" i="58"/>
  <c r="D647" i="58"/>
  <c r="Y646" i="58"/>
  <c r="X646" i="58"/>
  <c r="W646" i="58"/>
  <c r="V646" i="58"/>
  <c r="U646" i="58"/>
  <c r="T646" i="58"/>
  <c r="S646" i="58"/>
  <c r="R646" i="58"/>
  <c r="Q646" i="58"/>
  <c r="P646" i="58"/>
  <c r="O646" i="58"/>
  <c r="N646" i="58"/>
  <c r="M646" i="58"/>
  <c r="L646" i="58"/>
  <c r="K646" i="58"/>
  <c r="J646" i="58"/>
  <c r="I646" i="58"/>
  <c r="H646" i="58"/>
  <c r="G646" i="58"/>
  <c r="F646" i="58"/>
  <c r="E646" i="58"/>
  <c r="D646" i="58"/>
  <c r="Y645" i="58"/>
  <c r="X645" i="58"/>
  <c r="W645" i="58"/>
  <c r="V645" i="58"/>
  <c r="U645" i="58"/>
  <c r="T645" i="58"/>
  <c r="S645" i="58"/>
  <c r="R645" i="58"/>
  <c r="Q645" i="58"/>
  <c r="P645" i="58"/>
  <c r="O645" i="58"/>
  <c r="N645" i="58"/>
  <c r="M645" i="58"/>
  <c r="L645" i="58"/>
  <c r="K645" i="58"/>
  <c r="J645" i="58"/>
  <c r="I645" i="58"/>
  <c r="H645" i="58"/>
  <c r="G645" i="58"/>
  <c r="F645" i="58"/>
  <c r="E645" i="58"/>
  <c r="D645" i="58"/>
  <c r="Y644" i="58"/>
  <c r="X644" i="58"/>
  <c r="W644" i="58"/>
  <c r="V644" i="58"/>
  <c r="U644" i="58"/>
  <c r="T644" i="58"/>
  <c r="S644" i="58"/>
  <c r="R644" i="58"/>
  <c r="Q644" i="58"/>
  <c r="P644" i="58"/>
  <c r="O644" i="58"/>
  <c r="N644" i="58"/>
  <c r="M644" i="58"/>
  <c r="L644" i="58"/>
  <c r="K644" i="58"/>
  <c r="J644" i="58"/>
  <c r="I644" i="58"/>
  <c r="H644" i="58"/>
  <c r="G644" i="58"/>
  <c r="F644" i="58"/>
  <c r="E644" i="58"/>
  <c r="D644" i="58"/>
  <c r="Y643" i="58"/>
  <c r="X643" i="58"/>
  <c r="W643" i="58"/>
  <c r="V643" i="58"/>
  <c r="U643" i="58"/>
  <c r="T643" i="58"/>
  <c r="S643" i="58"/>
  <c r="R643" i="58"/>
  <c r="Q643" i="58"/>
  <c r="P643" i="58"/>
  <c r="O643" i="58"/>
  <c r="N643" i="58"/>
  <c r="M643" i="58"/>
  <c r="L643" i="58"/>
  <c r="K643" i="58"/>
  <c r="J643" i="58"/>
  <c r="I643" i="58"/>
  <c r="H643" i="58"/>
  <c r="G643" i="58"/>
  <c r="F643" i="58"/>
  <c r="E643" i="58"/>
  <c r="D643" i="58"/>
  <c r="Y642" i="58"/>
  <c r="X642" i="58"/>
  <c r="W642" i="58"/>
  <c r="V642" i="58"/>
  <c r="U642" i="58"/>
  <c r="T642" i="58"/>
  <c r="S642" i="58"/>
  <c r="R642" i="58"/>
  <c r="Q642" i="58"/>
  <c r="P642" i="58"/>
  <c r="O642" i="58"/>
  <c r="N642" i="58"/>
  <c r="M642" i="58"/>
  <c r="L642" i="58"/>
  <c r="K642" i="58"/>
  <c r="J642" i="58"/>
  <c r="I642" i="58"/>
  <c r="H642" i="58"/>
  <c r="G642" i="58"/>
  <c r="F642" i="58"/>
  <c r="E642" i="58"/>
  <c r="D642" i="58"/>
  <c r="Y641" i="58"/>
  <c r="X641" i="58"/>
  <c r="W641" i="58"/>
  <c r="V641" i="58"/>
  <c r="U641" i="58"/>
  <c r="T641" i="58"/>
  <c r="S641" i="58"/>
  <c r="R641" i="58"/>
  <c r="Q641" i="58"/>
  <c r="P641" i="58"/>
  <c r="O641" i="58"/>
  <c r="N641" i="58"/>
  <c r="M641" i="58"/>
  <c r="L641" i="58"/>
  <c r="K641" i="58"/>
  <c r="J641" i="58"/>
  <c r="I641" i="58"/>
  <c r="H641" i="58"/>
  <c r="G641" i="58"/>
  <c r="F641" i="58"/>
  <c r="E641" i="58"/>
  <c r="D641" i="58"/>
  <c r="Y640" i="58"/>
  <c r="X640" i="58"/>
  <c r="W640" i="58"/>
  <c r="V640" i="58"/>
  <c r="U640" i="58"/>
  <c r="T640" i="58"/>
  <c r="S640" i="58"/>
  <c r="R640" i="58"/>
  <c r="Q640" i="58"/>
  <c r="P640" i="58"/>
  <c r="O640" i="58"/>
  <c r="N640" i="58"/>
  <c r="M640" i="58"/>
  <c r="L640" i="58"/>
  <c r="K640" i="58"/>
  <c r="J640" i="58"/>
  <c r="I640" i="58"/>
  <c r="H640" i="58"/>
  <c r="G640" i="58"/>
  <c r="F640" i="58"/>
  <c r="E640" i="58"/>
  <c r="D640" i="58"/>
  <c r="Y639" i="58"/>
  <c r="X639" i="58"/>
  <c r="W639" i="58"/>
  <c r="V639" i="58"/>
  <c r="U639" i="58"/>
  <c r="T639" i="58"/>
  <c r="S639" i="58"/>
  <c r="R639" i="58"/>
  <c r="Q639" i="58"/>
  <c r="P639" i="58"/>
  <c r="O639" i="58"/>
  <c r="N639" i="58"/>
  <c r="M639" i="58"/>
  <c r="L639" i="58"/>
  <c r="K639" i="58"/>
  <c r="J639" i="58"/>
  <c r="I639" i="58"/>
  <c r="H639" i="58"/>
  <c r="G639" i="58"/>
  <c r="F639" i="58"/>
  <c r="E639" i="58"/>
  <c r="D639" i="58"/>
  <c r="Y638" i="58"/>
  <c r="X638" i="58"/>
  <c r="W638" i="58"/>
  <c r="V638" i="58"/>
  <c r="U638" i="58"/>
  <c r="T638" i="58"/>
  <c r="S638" i="58"/>
  <c r="R638" i="58"/>
  <c r="Q638" i="58"/>
  <c r="P638" i="58"/>
  <c r="O638" i="58"/>
  <c r="N638" i="58"/>
  <c r="M638" i="58"/>
  <c r="L638" i="58"/>
  <c r="K638" i="58"/>
  <c r="J638" i="58"/>
  <c r="I638" i="58"/>
  <c r="H638" i="58"/>
  <c r="G638" i="58"/>
  <c r="F638" i="58"/>
  <c r="E638" i="58"/>
  <c r="D638" i="58"/>
  <c r="Y637" i="58"/>
  <c r="X637" i="58"/>
  <c r="W637" i="58"/>
  <c r="V637" i="58"/>
  <c r="U637" i="58"/>
  <c r="T637" i="58"/>
  <c r="S637" i="58"/>
  <c r="R637" i="58"/>
  <c r="Q637" i="58"/>
  <c r="P637" i="58"/>
  <c r="O637" i="58"/>
  <c r="N637" i="58"/>
  <c r="M637" i="58"/>
  <c r="L637" i="58"/>
  <c r="K637" i="58"/>
  <c r="J637" i="58"/>
  <c r="I637" i="58"/>
  <c r="H637" i="58"/>
  <c r="G637" i="58"/>
  <c r="F637" i="58"/>
  <c r="E637" i="58"/>
  <c r="D637" i="58"/>
  <c r="Y636" i="58"/>
  <c r="X636" i="58"/>
  <c r="W636" i="58"/>
  <c r="V636" i="58"/>
  <c r="U636" i="58"/>
  <c r="T636" i="58"/>
  <c r="S636" i="58"/>
  <c r="R636" i="58"/>
  <c r="Q636" i="58"/>
  <c r="P636" i="58"/>
  <c r="O636" i="58"/>
  <c r="N636" i="58"/>
  <c r="M636" i="58"/>
  <c r="L636" i="58"/>
  <c r="K636" i="58"/>
  <c r="J636" i="58"/>
  <c r="I636" i="58"/>
  <c r="H636" i="58"/>
  <c r="G636" i="58"/>
  <c r="F636" i="58"/>
  <c r="E636" i="58"/>
  <c r="D636" i="58"/>
  <c r="Y635" i="58"/>
  <c r="X635" i="58"/>
  <c r="W635" i="58"/>
  <c r="V635" i="58"/>
  <c r="U635" i="58"/>
  <c r="T635" i="58"/>
  <c r="S635" i="58"/>
  <c r="R635" i="58"/>
  <c r="Q635" i="58"/>
  <c r="P635" i="58"/>
  <c r="O635" i="58"/>
  <c r="N635" i="58"/>
  <c r="M635" i="58"/>
  <c r="L635" i="58"/>
  <c r="K635" i="58"/>
  <c r="J635" i="58"/>
  <c r="I635" i="58"/>
  <c r="H635" i="58"/>
  <c r="G635" i="58"/>
  <c r="F635" i="58"/>
  <c r="E635" i="58"/>
  <c r="D635" i="58"/>
  <c r="Y634" i="58"/>
  <c r="X634" i="58"/>
  <c r="W634" i="58"/>
  <c r="V634" i="58"/>
  <c r="U634" i="58"/>
  <c r="T634" i="58"/>
  <c r="S634" i="58"/>
  <c r="R634" i="58"/>
  <c r="Q634" i="58"/>
  <c r="P634" i="58"/>
  <c r="O634" i="58"/>
  <c r="N634" i="58"/>
  <c r="M634" i="58"/>
  <c r="L634" i="58"/>
  <c r="K634" i="58"/>
  <c r="J634" i="58"/>
  <c r="I634" i="58"/>
  <c r="H634" i="58"/>
  <c r="G634" i="58"/>
  <c r="F634" i="58"/>
  <c r="E634" i="58"/>
  <c r="D634" i="58"/>
  <c r="Y633" i="58"/>
  <c r="X633" i="58"/>
  <c r="W633" i="58"/>
  <c r="V633" i="58"/>
  <c r="U633" i="58"/>
  <c r="T633" i="58"/>
  <c r="S633" i="58"/>
  <c r="R633" i="58"/>
  <c r="Q633" i="58"/>
  <c r="P633" i="58"/>
  <c r="O633" i="58"/>
  <c r="N633" i="58"/>
  <c r="M633" i="58"/>
  <c r="L633" i="58"/>
  <c r="K633" i="58"/>
  <c r="J633" i="58"/>
  <c r="I633" i="58"/>
  <c r="H633" i="58"/>
  <c r="G633" i="58"/>
  <c r="F633" i="58"/>
  <c r="E633" i="58"/>
  <c r="D633" i="58"/>
  <c r="Y632" i="58"/>
  <c r="X632" i="58"/>
  <c r="W632" i="58"/>
  <c r="V632" i="58"/>
  <c r="U632" i="58"/>
  <c r="T632" i="58"/>
  <c r="S632" i="58"/>
  <c r="R632" i="58"/>
  <c r="Q632" i="58"/>
  <c r="P632" i="58"/>
  <c r="O632" i="58"/>
  <c r="N632" i="58"/>
  <c r="M632" i="58"/>
  <c r="L632" i="58"/>
  <c r="K632" i="58"/>
  <c r="J632" i="58"/>
  <c r="I632" i="58"/>
  <c r="H632" i="58"/>
  <c r="G632" i="58"/>
  <c r="F632" i="58"/>
  <c r="E632" i="58"/>
  <c r="D632" i="58"/>
  <c r="Y631" i="58"/>
  <c r="X631" i="58"/>
  <c r="W631" i="58"/>
  <c r="V631" i="58"/>
  <c r="U631" i="58"/>
  <c r="T631" i="58"/>
  <c r="S631" i="58"/>
  <c r="R631" i="58"/>
  <c r="Q631" i="58"/>
  <c r="P631" i="58"/>
  <c r="O631" i="58"/>
  <c r="N631" i="58"/>
  <c r="M631" i="58"/>
  <c r="L631" i="58"/>
  <c r="K631" i="58"/>
  <c r="J631" i="58"/>
  <c r="I631" i="58"/>
  <c r="H631" i="58"/>
  <c r="G631" i="58"/>
  <c r="F631" i="58"/>
  <c r="E631" i="58"/>
  <c r="D631" i="58"/>
  <c r="Y630" i="58"/>
  <c r="X630" i="58"/>
  <c r="W630" i="58"/>
  <c r="V630" i="58"/>
  <c r="U630" i="58"/>
  <c r="T630" i="58"/>
  <c r="S630" i="58"/>
  <c r="R630" i="58"/>
  <c r="Q630" i="58"/>
  <c r="P630" i="58"/>
  <c r="O630" i="58"/>
  <c r="N630" i="58"/>
  <c r="M630" i="58"/>
  <c r="L630" i="58"/>
  <c r="K630" i="58"/>
  <c r="J630" i="58"/>
  <c r="I630" i="58"/>
  <c r="H630" i="58"/>
  <c r="G630" i="58"/>
  <c r="F630" i="58"/>
  <c r="E630" i="58"/>
  <c r="D630" i="58"/>
  <c r="Y629" i="58"/>
  <c r="X629" i="58"/>
  <c r="W629" i="58"/>
  <c r="V629" i="58"/>
  <c r="U629" i="58"/>
  <c r="T629" i="58"/>
  <c r="S629" i="58"/>
  <c r="R629" i="58"/>
  <c r="Q629" i="58"/>
  <c r="P629" i="58"/>
  <c r="O629" i="58"/>
  <c r="N629" i="58"/>
  <c r="M629" i="58"/>
  <c r="L629" i="58"/>
  <c r="K629" i="58"/>
  <c r="J629" i="58"/>
  <c r="I629" i="58"/>
  <c r="H629" i="58"/>
  <c r="G629" i="58"/>
  <c r="F629" i="58"/>
  <c r="E629" i="58"/>
  <c r="D629" i="58"/>
  <c r="Y628" i="58"/>
  <c r="X628" i="58"/>
  <c r="W628" i="58"/>
  <c r="V628" i="58"/>
  <c r="U628" i="58"/>
  <c r="T628" i="58"/>
  <c r="S628" i="58"/>
  <c r="R628" i="58"/>
  <c r="Q628" i="58"/>
  <c r="P628" i="58"/>
  <c r="O628" i="58"/>
  <c r="N628" i="58"/>
  <c r="M628" i="58"/>
  <c r="L628" i="58"/>
  <c r="K628" i="58"/>
  <c r="J628" i="58"/>
  <c r="I628" i="58"/>
  <c r="H628" i="58"/>
  <c r="G628" i="58"/>
  <c r="F628" i="58"/>
  <c r="E628" i="58"/>
  <c r="D628" i="58"/>
  <c r="Y627" i="58"/>
  <c r="X627" i="58"/>
  <c r="W627" i="58"/>
  <c r="V627" i="58"/>
  <c r="U627" i="58"/>
  <c r="T627" i="58"/>
  <c r="S627" i="58"/>
  <c r="R627" i="58"/>
  <c r="Q627" i="58"/>
  <c r="P627" i="58"/>
  <c r="O627" i="58"/>
  <c r="N627" i="58"/>
  <c r="M627" i="58"/>
  <c r="L627" i="58"/>
  <c r="K627" i="58"/>
  <c r="J627" i="58"/>
  <c r="I627" i="58"/>
  <c r="H627" i="58"/>
  <c r="G627" i="58"/>
  <c r="F627" i="58"/>
  <c r="E627" i="58"/>
  <c r="D627" i="58"/>
  <c r="Y626" i="58"/>
  <c r="X626" i="58"/>
  <c r="W626" i="58"/>
  <c r="V626" i="58"/>
  <c r="U626" i="58"/>
  <c r="T626" i="58"/>
  <c r="S626" i="58"/>
  <c r="R626" i="58"/>
  <c r="Q626" i="58"/>
  <c r="P626" i="58"/>
  <c r="O626" i="58"/>
  <c r="N626" i="58"/>
  <c r="M626" i="58"/>
  <c r="L626" i="58"/>
  <c r="K626" i="58"/>
  <c r="J626" i="58"/>
  <c r="I626" i="58"/>
  <c r="H626" i="58"/>
  <c r="G626" i="58"/>
  <c r="F626" i="58"/>
  <c r="E626" i="58"/>
  <c r="D626" i="58"/>
  <c r="Y625" i="58"/>
  <c r="X625" i="58"/>
  <c r="W625" i="58"/>
  <c r="V625" i="58"/>
  <c r="U625" i="58"/>
  <c r="T625" i="58"/>
  <c r="S625" i="58"/>
  <c r="R625" i="58"/>
  <c r="Q625" i="58"/>
  <c r="P625" i="58"/>
  <c r="O625" i="58"/>
  <c r="N625" i="58"/>
  <c r="M625" i="58"/>
  <c r="L625" i="58"/>
  <c r="K625" i="58"/>
  <c r="J625" i="58"/>
  <c r="I625" i="58"/>
  <c r="H625" i="58"/>
  <c r="G625" i="58"/>
  <c r="F625" i="58"/>
  <c r="E625" i="58"/>
  <c r="D625" i="58"/>
  <c r="Y624" i="58"/>
  <c r="X624" i="58"/>
  <c r="W624" i="58"/>
  <c r="V624" i="58"/>
  <c r="U624" i="58"/>
  <c r="T624" i="58"/>
  <c r="S624" i="58"/>
  <c r="R624" i="58"/>
  <c r="Q624" i="58"/>
  <c r="P624" i="58"/>
  <c r="O624" i="58"/>
  <c r="N624" i="58"/>
  <c r="M624" i="58"/>
  <c r="L624" i="58"/>
  <c r="K624" i="58"/>
  <c r="J624" i="58"/>
  <c r="I624" i="58"/>
  <c r="H624" i="58"/>
  <c r="G624" i="58"/>
  <c r="F624" i="58"/>
  <c r="E624" i="58"/>
  <c r="D624" i="58"/>
  <c r="Y623" i="58"/>
  <c r="X623" i="58"/>
  <c r="W623" i="58"/>
  <c r="V623" i="58"/>
  <c r="U623" i="58"/>
  <c r="T623" i="58"/>
  <c r="S623" i="58"/>
  <c r="R623" i="58"/>
  <c r="Q623" i="58"/>
  <c r="P623" i="58"/>
  <c r="O623" i="58"/>
  <c r="N623" i="58"/>
  <c r="M623" i="58"/>
  <c r="L623" i="58"/>
  <c r="K623" i="58"/>
  <c r="J623" i="58"/>
  <c r="I623" i="58"/>
  <c r="H623" i="58"/>
  <c r="G623" i="58"/>
  <c r="F623" i="58"/>
  <c r="E623" i="58"/>
  <c r="D623" i="58"/>
  <c r="Y622" i="58"/>
  <c r="X622" i="58"/>
  <c r="W622" i="58"/>
  <c r="V622" i="58"/>
  <c r="U622" i="58"/>
  <c r="T622" i="58"/>
  <c r="S622" i="58"/>
  <c r="R622" i="58"/>
  <c r="Q622" i="58"/>
  <c r="P622" i="58"/>
  <c r="O622" i="58"/>
  <c r="N622" i="58"/>
  <c r="M622" i="58"/>
  <c r="L622" i="58"/>
  <c r="K622" i="58"/>
  <c r="J622" i="58"/>
  <c r="I622" i="58"/>
  <c r="H622" i="58"/>
  <c r="G622" i="58"/>
  <c r="F622" i="58"/>
  <c r="E622" i="58"/>
  <c r="D622" i="58"/>
  <c r="Y618" i="58"/>
  <c r="X618" i="58"/>
  <c r="W618" i="58"/>
  <c r="V618" i="58"/>
  <c r="U618" i="58"/>
  <c r="T618" i="58"/>
  <c r="S618" i="58"/>
  <c r="R618" i="58"/>
  <c r="Q618" i="58"/>
  <c r="P618" i="58"/>
  <c r="O618" i="58"/>
  <c r="N618" i="58"/>
  <c r="M618" i="58"/>
  <c r="L618" i="58"/>
  <c r="K618" i="58"/>
  <c r="J618" i="58"/>
  <c r="I618" i="58"/>
  <c r="H618" i="58"/>
  <c r="G618" i="58"/>
  <c r="F618" i="58"/>
  <c r="E618" i="58"/>
  <c r="D618" i="58"/>
  <c r="Y617" i="58"/>
  <c r="X617" i="58"/>
  <c r="W617" i="58"/>
  <c r="V617" i="58"/>
  <c r="U617" i="58"/>
  <c r="T617" i="58"/>
  <c r="S617" i="58"/>
  <c r="R617" i="58"/>
  <c r="Q617" i="58"/>
  <c r="P617" i="58"/>
  <c r="O617" i="58"/>
  <c r="N617" i="58"/>
  <c r="M617" i="58"/>
  <c r="L617" i="58"/>
  <c r="K617" i="58"/>
  <c r="J617" i="58"/>
  <c r="I617" i="58"/>
  <c r="H617" i="58"/>
  <c r="G617" i="58"/>
  <c r="F617" i="58"/>
  <c r="E617" i="58"/>
  <c r="D617" i="58"/>
  <c r="Y616" i="58"/>
  <c r="X616" i="58"/>
  <c r="W616" i="58"/>
  <c r="V616" i="58"/>
  <c r="U616" i="58"/>
  <c r="T616" i="58"/>
  <c r="S616" i="58"/>
  <c r="R616" i="58"/>
  <c r="Q616" i="58"/>
  <c r="P616" i="58"/>
  <c r="O616" i="58"/>
  <c r="N616" i="58"/>
  <c r="M616" i="58"/>
  <c r="L616" i="58"/>
  <c r="K616" i="58"/>
  <c r="J616" i="58"/>
  <c r="I616" i="58"/>
  <c r="H616" i="58"/>
  <c r="G616" i="58"/>
  <c r="F616" i="58"/>
  <c r="E616" i="58"/>
  <c r="D616" i="58"/>
  <c r="Y615" i="58"/>
  <c r="X615" i="58"/>
  <c r="W615" i="58"/>
  <c r="V615" i="58"/>
  <c r="U615" i="58"/>
  <c r="T615" i="58"/>
  <c r="S615" i="58"/>
  <c r="R615" i="58"/>
  <c r="Q615" i="58"/>
  <c r="P615" i="58"/>
  <c r="O615" i="58"/>
  <c r="N615" i="58"/>
  <c r="M615" i="58"/>
  <c r="L615" i="58"/>
  <c r="K615" i="58"/>
  <c r="J615" i="58"/>
  <c r="I615" i="58"/>
  <c r="H615" i="58"/>
  <c r="G615" i="58"/>
  <c r="F615" i="58"/>
  <c r="E615" i="58"/>
  <c r="D615" i="58"/>
  <c r="Y614" i="58"/>
  <c r="X614" i="58"/>
  <c r="W614" i="58"/>
  <c r="V614" i="58"/>
  <c r="U614" i="58"/>
  <c r="T614" i="58"/>
  <c r="S614" i="58"/>
  <c r="R614" i="58"/>
  <c r="Q614" i="58"/>
  <c r="P614" i="58"/>
  <c r="O614" i="58"/>
  <c r="N614" i="58"/>
  <c r="M614" i="58"/>
  <c r="L614" i="58"/>
  <c r="K614" i="58"/>
  <c r="J614" i="58"/>
  <c r="I614" i="58"/>
  <c r="H614" i="58"/>
  <c r="G614" i="58"/>
  <c r="F614" i="58"/>
  <c r="E614" i="58"/>
  <c r="D614" i="58"/>
  <c r="Y613" i="58"/>
  <c r="X613" i="58"/>
  <c r="W613" i="58"/>
  <c r="V613" i="58"/>
  <c r="U613" i="58"/>
  <c r="T613" i="58"/>
  <c r="S613" i="58"/>
  <c r="R613" i="58"/>
  <c r="Q613" i="58"/>
  <c r="P613" i="58"/>
  <c r="O613" i="58"/>
  <c r="N613" i="58"/>
  <c r="M613" i="58"/>
  <c r="L613" i="58"/>
  <c r="K613" i="58"/>
  <c r="J613" i="58"/>
  <c r="I613" i="58"/>
  <c r="H613" i="58"/>
  <c r="G613" i="58"/>
  <c r="F613" i="58"/>
  <c r="E613" i="58"/>
  <c r="D613" i="58"/>
  <c r="Y612" i="58"/>
  <c r="X612" i="58"/>
  <c r="W612" i="58"/>
  <c r="V612" i="58"/>
  <c r="U612" i="58"/>
  <c r="T612" i="58"/>
  <c r="S612" i="58"/>
  <c r="R612" i="58"/>
  <c r="Q612" i="58"/>
  <c r="P612" i="58"/>
  <c r="O612" i="58"/>
  <c r="N612" i="58"/>
  <c r="M612" i="58"/>
  <c r="L612" i="58"/>
  <c r="K612" i="58"/>
  <c r="J612" i="58"/>
  <c r="I612" i="58"/>
  <c r="H612" i="58"/>
  <c r="G612" i="58"/>
  <c r="F612" i="58"/>
  <c r="E612" i="58"/>
  <c r="D612" i="58"/>
  <c r="Y611" i="58"/>
  <c r="X611" i="58"/>
  <c r="W611" i="58"/>
  <c r="V611" i="58"/>
  <c r="U611" i="58"/>
  <c r="T611" i="58"/>
  <c r="S611" i="58"/>
  <c r="R611" i="58"/>
  <c r="Q611" i="58"/>
  <c r="P611" i="58"/>
  <c r="O611" i="58"/>
  <c r="N611" i="58"/>
  <c r="M611" i="58"/>
  <c r="L611" i="58"/>
  <c r="K611" i="58"/>
  <c r="J611" i="58"/>
  <c r="I611" i="58"/>
  <c r="H611" i="58"/>
  <c r="G611" i="58"/>
  <c r="F611" i="58"/>
  <c r="E611" i="58"/>
  <c r="D611" i="58"/>
  <c r="Y610" i="58"/>
  <c r="X610" i="58"/>
  <c r="W610" i="58"/>
  <c r="V610" i="58"/>
  <c r="U610" i="58"/>
  <c r="T610" i="58"/>
  <c r="S610" i="58"/>
  <c r="R610" i="58"/>
  <c r="Q610" i="58"/>
  <c r="P610" i="58"/>
  <c r="O610" i="58"/>
  <c r="N610" i="58"/>
  <c r="M610" i="58"/>
  <c r="L610" i="58"/>
  <c r="K610" i="58"/>
  <c r="J610" i="58"/>
  <c r="I610" i="58"/>
  <c r="H610" i="58"/>
  <c r="G610" i="58"/>
  <c r="F610" i="58"/>
  <c r="E610" i="58"/>
  <c r="D610" i="58"/>
  <c r="Y606" i="58"/>
  <c r="X606" i="58"/>
  <c r="W606" i="58"/>
  <c r="V606" i="58"/>
  <c r="U606" i="58"/>
  <c r="T606" i="58"/>
  <c r="S606" i="58"/>
  <c r="R606" i="58"/>
  <c r="Q606" i="58"/>
  <c r="P606" i="58"/>
  <c r="O606" i="58"/>
  <c r="N606" i="58"/>
  <c r="M606" i="58"/>
  <c r="L606" i="58"/>
  <c r="K606" i="58"/>
  <c r="J606" i="58"/>
  <c r="I606" i="58"/>
  <c r="H606" i="58"/>
  <c r="G606" i="58"/>
  <c r="F606" i="58"/>
  <c r="E606" i="58"/>
  <c r="D606" i="58"/>
  <c r="Y605" i="58"/>
  <c r="X605" i="58"/>
  <c r="W605" i="58"/>
  <c r="V605" i="58"/>
  <c r="U605" i="58"/>
  <c r="T605" i="58"/>
  <c r="S605" i="58"/>
  <c r="R605" i="58"/>
  <c r="Q605" i="58"/>
  <c r="P605" i="58"/>
  <c r="O605" i="58"/>
  <c r="N605" i="58"/>
  <c r="M605" i="58"/>
  <c r="L605" i="58"/>
  <c r="K605" i="58"/>
  <c r="J605" i="58"/>
  <c r="I605" i="58"/>
  <c r="H605" i="58"/>
  <c r="G605" i="58"/>
  <c r="F605" i="58"/>
  <c r="E605" i="58"/>
  <c r="D605" i="58"/>
  <c r="Y604" i="58"/>
  <c r="X604" i="58"/>
  <c r="W604" i="58"/>
  <c r="V604" i="58"/>
  <c r="U604" i="58"/>
  <c r="T604" i="58"/>
  <c r="S604" i="58"/>
  <c r="R604" i="58"/>
  <c r="Q604" i="58"/>
  <c r="P604" i="58"/>
  <c r="O604" i="58"/>
  <c r="N604" i="58"/>
  <c r="M604" i="58"/>
  <c r="L604" i="58"/>
  <c r="K604" i="58"/>
  <c r="J604" i="58"/>
  <c r="I604" i="58"/>
  <c r="H604" i="58"/>
  <c r="G604" i="58"/>
  <c r="F604" i="58"/>
  <c r="E604" i="58"/>
  <c r="D604" i="58"/>
  <c r="Y603" i="58"/>
  <c r="X603" i="58"/>
  <c r="W603" i="58"/>
  <c r="V603" i="58"/>
  <c r="U603" i="58"/>
  <c r="T603" i="58"/>
  <c r="S603" i="58"/>
  <c r="R603" i="58"/>
  <c r="Q603" i="58"/>
  <c r="P603" i="58"/>
  <c r="O603" i="58"/>
  <c r="N603" i="58"/>
  <c r="M603" i="58"/>
  <c r="L603" i="58"/>
  <c r="K603" i="58"/>
  <c r="J603" i="58"/>
  <c r="I603" i="58"/>
  <c r="H603" i="58"/>
  <c r="G603" i="58"/>
  <c r="F603" i="58"/>
  <c r="E603" i="58"/>
  <c r="D603" i="58"/>
  <c r="Y602" i="58"/>
  <c r="X602" i="58"/>
  <c r="W602" i="58"/>
  <c r="V602" i="58"/>
  <c r="U602" i="58"/>
  <c r="T602" i="58"/>
  <c r="S602" i="58"/>
  <c r="R602" i="58"/>
  <c r="Q602" i="58"/>
  <c r="P602" i="58"/>
  <c r="O602" i="58"/>
  <c r="N602" i="58"/>
  <c r="M602" i="58"/>
  <c r="L602" i="58"/>
  <c r="K602" i="58"/>
  <c r="J602" i="58"/>
  <c r="I602" i="58"/>
  <c r="H602" i="58"/>
  <c r="G602" i="58"/>
  <c r="F602" i="58"/>
  <c r="E602" i="58"/>
  <c r="D602" i="58"/>
  <c r="Y601" i="58"/>
  <c r="X601" i="58"/>
  <c r="W601" i="58"/>
  <c r="V601" i="58"/>
  <c r="U601" i="58"/>
  <c r="T601" i="58"/>
  <c r="S601" i="58"/>
  <c r="R601" i="58"/>
  <c r="Q601" i="58"/>
  <c r="P601" i="58"/>
  <c r="O601" i="58"/>
  <c r="N601" i="58"/>
  <c r="M601" i="58"/>
  <c r="L601" i="58"/>
  <c r="K601" i="58"/>
  <c r="J601" i="58"/>
  <c r="I601" i="58"/>
  <c r="H601" i="58"/>
  <c r="G601" i="58"/>
  <c r="F601" i="58"/>
  <c r="E601" i="58"/>
  <c r="D601" i="58"/>
  <c r="Y600" i="58"/>
  <c r="X600" i="58"/>
  <c r="W600" i="58"/>
  <c r="V600" i="58"/>
  <c r="U600" i="58"/>
  <c r="T600" i="58"/>
  <c r="S600" i="58"/>
  <c r="R600" i="58"/>
  <c r="Q600" i="58"/>
  <c r="P600" i="58"/>
  <c r="O600" i="58"/>
  <c r="N600" i="58"/>
  <c r="M600" i="58"/>
  <c r="L600" i="58"/>
  <c r="K600" i="58"/>
  <c r="J600" i="58"/>
  <c r="I600" i="58"/>
  <c r="H600" i="58"/>
  <c r="G600" i="58"/>
  <c r="F600" i="58"/>
  <c r="E600" i="58"/>
  <c r="D600" i="58"/>
  <c r="Y599" i="58"/>
  <c r="X599" i="58"/>
  <c r="W599" i="58"/>
  <c r="V599" i="58"/>
  <c r="U599" i="58"/>
  <c r="T599" i="58"/>
  <c r="S599" i="58"/>
  <c r="R599" i="58"/>
  <c r="Q599" i="58"/>
  <c r="P599" i="58"/>
  <c r="O599" i="58"/>
  <c r="N599" i="58"/>
  <c r="M599" i="58"/>
  <c r="L599" i="58"/>
  <c r="K599" i="58"/>
  <c r="J599" i="58"/>
  <c r="I599" i="58"/>
  <c r="H599" i="58"/>
  <c r="G599" i="58"/>
  <c r="F599" i="58"/>
  <c r="E599" i="58"/>
  <c r="D599" i="58"/>
  <c r="Y598" i="58"/>
  <c r="X598" i="58"/>
  <c r="W598" i="58"/>
  <c r="V598" i="58"/>
  <c r="U598" i="58"/>
  <c r="T598" i="58"/>
  <c r="S598" i="58"/>
  <c r="R598" i="58"/>
  <c r="Q598" i="58"/>
  <c r="P598" i="58"/>
  <c r="O598" i="58"/>
  <c r="N598" i="58"/>
  <c r="M598" i="58"/>
  <c r="L598" i="58"/>
  <c r="K598" i="58"/>
  <c r="J598" i="58"/>
  <c r="I598" i="58"/>
  <c r="H598" i="58"/>
  <c r="G598" i="58"/>
  <c r="F598" i="58"/>
  <c r="E598" i="58"/>
  <c r="D598" i="58"/>
  <c r="Y597" i="58"/>
  <c r="X597" i="58"/>
  <c r="W597" i="58"/>
  <c r="V597" i="58"/>
  <c r="U597" i="58"/>
  <c r="T597" i="58"/>
  <c r="S597" i="58"/>
  <c r="R597" i="58"/>
  <c r="Q597" i="58"/>
  <c r="P597" i="58"/>
  <c r="O597" i="58"/>
  <c r="N597" i="58"/>
  <c r="M597" i="58"/>
  <c r="L597" i="58"/>
  <c r="K597" i="58"/>
  <c r="J597" i="58"/>
  <c r="I597" i="58"/>
  <c r="H597" i="58"/>
  <c r="G597" i="58"/>
  <c r="F597" i="58"/>
  <c r="E597" i="58"/>
  <c r="D597" i="58"/>
  <c r="Y596" i="58"/>
  <c r="X596" i="58"/>
  <c r="W596" i="58"/>
  <c r="V596" i="58"/>
  <c r="U596" i="58"/>
  <c r="T596" i="58"/>
  <c r="S596" i="58"/>
  <c r="R596" i="58"/>
  <c r="Q596" i="58"/>
  <c r="P596" i="58"/>
  <c r="O596" i="58"/>
  <c r="N596" i="58"/>
  <c r="M596" i="58"/>
  <c r="L596" i="58"/>
  <c r="K596" i="58"/>
  <c r="J596" i="58"/>
  <c r="I596" i="58"/>
  <c r="H596" i="58"/>
  <c r="G596" i="58"/>
  <c r="F596" i="58"/>
  <c r="E596" i="58"/>
  <c r="D596" i="58"/>
  <c r="Y595" i="58"/>
  <c r="X595" i="58"/>
  <c r="W595" i="58"/>
  <c r="V595" i="58"/>
  <c r="U595" i="58"/>
  <c r="T595" i="58"/>
  <c r="S595" i="58"/>
  <c r="R595" i="58"/>
  <c r="Q595" i="58"/>
  <c r="P595" i="58"/>
  <c r="O595" i="58"/>
  <c r="N595" i="58"/>
  <c r="M595" i="58"/>
  <c r="L595" i="58"/>
  <c r="K595" i="58"/>
  <c r="J595" i="58"/>
  <c r="I595" i="58"/>
  <c r="H595" i="58"/>
  <c r="G595" i="58"/>
  <c r="F595" i="58"/>
  <c r="E595" i="58"/>
  <c r="D595" i="58"/>
  <c r="Y594" i="58"/>
  <c r="X594" i="58"/>
  <c r="W594" i="58"/>
  <c r="V594" i="58"/>
  <c r="U594" i="58"/>
  <c r="T594" i="58"/>
  <c r="S594" i="58"/>
  <c r="R594" i="58"/>
  <c r="Q594" i="58"/>
  <c r="P594" i="58"/>
  <c r="O594" i="58"/>
  <c r="N594" i="58"/>
  <c r="M594" i="58"/>
  <c r="L594" i="58"/>
  <c r="K594" i="58"/>
  <c r="J594" i="58"/>
  <c r="I594" i="58"/>
  <c r="H594" i="58"/>
  <c r="G594" i="58"/>
  <c r="F594" i="58"/>
  <c r="E594" i="58"/>
  <c r="D594" i="58"/>
  <c r="Y593" i="58"/>
  <c r="X593" i="58"/>
  <c r="W593" i="58"/>
  <c r="V593" i="58"/>
  <c r="U593" i="58"/>
  <c r="T593" i="58"/>
  <c r="S593" i="58"/>
  <c r="R593" i="58"/>
  <c r="Q593" i="58"/>
  <c r="P593" i="58"/>
  <c r="O593" i="58"/>
  <c r="N593" i="58"/>
  <c r="M593" i="58"/>
  <c r="L593" i="58"/>
  <c r="K593" i="58"/>
  <c r="J593" i="58"/>
  <c r="I593" i="58"/>
  <c r="H593" i="58"/>
  <c r="G593" i="58"/>
  <c r="F593" i="58"/>
  <c r="E593" i="58"/>
  <c r="D593" i="58"/>
  <c r="Y592" i="58"/>
  <c r="X592" i="58"/>
  <c r="W592" i="58"/>
  <c r="V592" i="58"/>
  <c r="U592" i="58"/>
  <c r="T592" i="58"/>
  <c r="S592" i="58"/>
  <c r="R592" i="58"/>
  <c r="Q592" i="58"/>
  <c r="P592" i="58"/>
  <c r="O592" i="58"/>
  <c r="N592" i="58"/>
  <c r="M592" i="58"/>
  <c r="L592" i="58"/>
  <c r="K592" i="58"/>
  <c r="J592" i="58"/>
  <c r="I592" i="58"/>
  <c r="H592" i="58"/>
  <c r="G592" i="58"/>
  <c r="F592" i="58"/>
  <c r="E592" i="58"/>
  <c r="D592" i="58"/>
  <c r="Y591" i="58"/>
  <c r="X591" i="58"/>
  <c r="W591" i="58"/>
  <c r="V591" i="58"/>
  <c r="U591" i="58"/>
  <c r="T591" i="58"/>
  <c r="S591" i="58"/>
  <c r="R591" i="58"/>
  <c r="Q591" i="58"/>
  <c r="P591" i="58"/>
  <c r="O591" i="58"/>
  <c r="N591" i="58"/>
  <c r="M591" i="58"/>
  <c r="L591" i="58"/>
  <c r="K591" i="58"/>
  <c r="J591" i="58"/>
  <c r="I591" i="58"/>
  <c r="H591" i="58"/>
  <c r="G591" i="58"/>
  <c r="F591" i="58"/>
  <c r="E591" i="58"/>
  <c r="D591" i="58"/>
  <c r="Y590" i="58"/>
  <c r="X590" i="58"/>
  <c r="W590" i="58"/>
  <c r="V590" i="58"/>
  <c r="U590" i="58"/>
  <c r="T590" i="58"/>
  <c r="S590" i="58"/>
  <c r="R590" i="58"/>
  <c r="Q590" i="58"/>
  <c r="P590" i="58"/>
  <c r="O590" i="58"/>
  <c r="N590" i="58"/>
  <c r="M590" i="58"/>
  <c r="L590" i="58"/>
  <c r="K590" i="58"/>
  <c r="J590" i="58"/>
  <c r="I590" i="58"/>
  <c r="H590" i="58"/>
  <c r="G590" i="58"/>
  <c r="F590" i="58"/>
  <c r="E590" i="58"/>
  <c r="D590" i="58"/>
  <c r="Y589" i="58"/>
  <c r="X589" i="58"/>
  <c r="W589" i="58"/>
  <c r="V589" i="58"/>
  <c r="U589" i="58"/>
  <c r="T589" i="58"/>
  <c r="S589" i="58"/>
  <c r="R589" i="58"/>
  <c r="Q589" i="58"/>
  <c r="P589" i="58"/>
  <c r="O589" i="58"/>
  <c r="N589" i="58"/>
  <c r="M589" i="58"/>
  <c r="L589" i="58"/>
  <c r="K589" i="58"/>
  <c r="J589" i="58"/>
  <c r="I589" i="58"/>
  <c r="H589" i="58"/>
  <c r="G589" i="58"/>
  <c r="F589" i="58"/>
  <c r="E589" i="58"/>
  <c r="D589" i="58"/>
  <c r="Y588" i="58"/>
  <c r="X588" i="58"/>
  <c r="W588" i="58"/>
  <c r="V588" i="58"/>
  <c r="U588" i="58"/>
  <c r="T588" i="58"/>
  <c r="S588" i="58"/>
  <c r="R588" i="58"/>
  <c r="Q588" i="58"/>
  <c r="P588" i="58"/>
  <c r="O588" i="58"/>
  <c r="N588" i="58"/>
  <c r="M588" i="58"/>
  <c r="L588" i="58"/>
  <c r="K588" i="58"/>
  <c r="J588" i="58"/>
  <c r="I588" i="58"/>
  <c r="H588" i="58"/>
  <c r="G588" i="58"/>
  <c r="F588" i="58"/>
  <c r="E588" i="58"/>
  <c r="D588" i="58"/>
  <c r="Y587" i="58"/>
  <c r="X587" i="58"/>
  <c r="W587" i="58"/>
  <c r="V587" i="58"/>
  <c r="U587" i="58"/>
  <c r="T587" i="58"/>
  <c r="S587" i="58"/>
  <c r="R587" i="58"/>
  <c r="Q587" i="58"/>
  <c r="P587" i="58"/>
  <c r="O587" i="58"/>
  <c r="N587" i="58"/>
  <c r="M587" i="58"/>
  <c r="L587" i="58"/>
  <c r="K587" i="58"/>
  <c r="J587" i="58"/>
  <c r="I587" i="58"/>
  <c r="H587" i="58"/>
  <c r="G587" i="58"/>
  <c r="F587" i="58"/>
  <c r="E587" i="58"/>
  <c r="D587" i="58"/>
  <c r="Y586" i="58"/>
  <c r="X586" i="58"/>
  <c r="W586" i="58"/>
  <c r="V586" i="58"/>
  <c r="U586" i="58"/>
  <c r="T586" i="58"/>
  <c r="S586" i="58"/>
  <c r="R586" i="58"/>
  <c r="Q586" i="58"/>
  <c r="P586" i="58"/>
  <c r="O586" i="58"/>
  <c r="N586" i="58"/>
  <c r="M586" i="58"/>
  <c r="L586" i="58"/>
  <c r="K586" i="58"/>
  <c r="J586" i="58"/>
  <c r="I586" i="58"/>
  <c r="H586" i="58"/>
  <c r="G586" i="58"/>
  <c r="F586" i="58"/>
  <c r="E586" i="58"/>
  <c r="D586" i="58"/>
  <c r="Y585" i="58"/>
  <c r="X585" i="58"/>
  <c r="W585" i="58"/>
  <c r="V585" i="58"/>
  <c r="U585" i="58"/>
  <c r="T585" i="58"/>
  <c r="S585" i="58"/>
  <c r="R585" i="58"/>
  <c r="Q585" i="58"/>
  <c r="P585" i="58"/>
  <c r="O585" i="58"/>
  <c r="N585" i="58"/>
  <c r="M585" i="58"/>
  <c r="L585" i="58"/>
  <c r="K585" i="58"/>
  <c r="J585" i="58"/>
  <c r="I585" i="58"/>
  <c r="H585" i="58"/>
  <c r="G585" i="58"/>
  <c r="F585" i="58"/>
  <c r="E585" i="58"/>
  <c r="D585" i="58"/>
  <c r="Y584" i="58"/>
  <c r="X584" i="58"/>
  <c r="W584" i="58"/>
  <c r="V584" i="58"/>
  <c r="U584" i="58"/>
  <c r="T584" i="58"/>
  <c r="S584" i="58"/>
  <c r="R584" i="58"/>
  <c r="Q584" i="58"/>
  <c r="P584" i="58"/>
  <c r="O584" i="58"/>
  <c r="N584" i="58"/>
  <c r="M584" i="58"/>
  <c r="L584" i="58"/>
  <c r="K584" i="58"/>
  <c r="J584" i="58"/>
  <c r="I584" i="58"/>
  <c r="H584" i="58"/>
  <c r="G584" i="58"/>
  <c r="F584" i="58"/>
  <c r="E584" i="58"/>
  <c r="D584" i="58"/>
  <c r="Y583" i="58"/>
  <c r="X583" i="58"/>
  <c r="W583" i="58"/>
  <c r="V583" i="58"/>
  <c r="U583" i="58"/>
  <c r="T583" i="58"/>
  <c r="S583" i="58"/>
  <c r="R583" i="58"/>
  <c r="Q583" i="58"/>
  <c r="P583" i="58"/>
  <c r="O583" i="58"/>
  <c r="N583" i="58"/>
  <c r="M583" i="58"/>
  <c r="L583" i="58"/>
  <c r="K583" i="58"/>
  <c r="J583" i="58"/>
  <c r="I583" i="58"/>
  <c r="H583" i="58"/>
  <c r="G583" i="58"/>
  <c r="F583" i="58"/>
  <c r="E583" i="58"/>
  <c r="D583" i="58"/>
  <c r="Y582" i="58"/>
  <c r="X582" i="58"/>
  <c r="W582" i="58"/>
  <c r="V582" i="58"/>
  <c r="U582" i="58"/>
  <c r="T582" i="58"/>
  <c r="S582" i="58"/>
  <c r="R582" i="58"/>
  <c r="Q582" i="58"/>
  <c r="P582" i="58"/>
  <c r="O582" i="58"/>
  <c r="N582" i="58"/>
  <c r="M582" i="58"/>
  <c r="L582" i="58"/>
  <c r="K582" i="58"/>
  <c r="J582" i="58"/>
  <c r="I582" i="58"/>
  <c r="H582" i="58"/>
  <c r="G582" i="58"/>
  <c r="F582" i="58"/>
  <c r="E582" i="58"/>
  <c r="D582" i="58"/>
  <c r="Y581" i="58"/>
  <c r="X581" i="58"/>
  <c r="W581" i="58"/>
  <c r="V581" i="58"/>
  <c r="U581" i="58"/>
  <c r="T581" i="58"/>
  <c r="S581" i="58"/>
  <c r="R581" i="58"/>
  <c r="Q581" i="58"/>
  <c r="P581" i="58"/>
  <c r="O581" i="58"/>
  <c r="N581" i="58"/>
  <c r="M581" i="58"/>
  <c r="L581" i="58"/>
  <c r="K581" i="58"/>
  <c r="J581" i="58"/>
  <c r="I581" i="58"/>
  <c r="H581" i="58"/>
  <c r="G581" i="58"/>
  <c r="F581" i="58"/>
  <c r="E581" i="58"/>
  <c r="D581" i="58"/>
  <c r="Y580" i="58"/>
  <c r="X580" i="58"/>
  <c r="W580" i="58"/>
  <c r="V580" i="58"/>
  <c r="U580" i="58"/>
  <c r="T580" i="58"/>
  <c r="S580" i="58"/>
  <c r="R580" i="58"/>
  <c r="Q580" i="58"/>
  <c r="P580" i="58"/>
  <c r="O580" i="58"/>
  <c r="N580" i="58"/>
  <c r="M580" i="58"/>
  <c r="L580" i="58"/>
  <c r="K580" i="58"/>
  <c r="J580" i="58"/>
  <c r="I580" i="58"/>
  <c r="H580" i="58"/>
  <c r="G580" i="58"/>
  <c r="F580" i="58"/>
  <c r="E580" i="58"/>
  <c r="D580" i="58"/>
  <c r="Y579" i="58"/>
  <c r="X579" i="58"/>
  <c r="W579" i="58"/>
  <c r="V579" i="58"/>
  <c r="U579" i="58"/>
  <c r="T579" i="58"/>
  <c r="S579" i="58"/>
  <c r="R579" i="58"/>
  <c r="Q579" i="58"/>
  <c r="P579" i="58"/>
  <c r="O579" i="58"/>
  <c r="N579" i="58"/>
  <c r="M579" i="58"/>
  <c r="L579" i="58"/>
  <c r="K579" i="58"/>
  <c r="J579" i="58"/>
  <c r="I579" i="58"/>
  <c r="H579" i="58"/>
  <c r="G579" i="58"/>
  <c r="F579" i="58"/>
  <c r="E579" i="58"/>
  <c r="D579" i="58"/>
  <c r="Y578" i="58"/>
  <c r="X578" i="58"/>
  <c r="W578" i="58"/>
  <c r="V578" i="58"/>
  <c r="U578" i="58"/>
  <c r="T578" i="58"/>
  <c r="S578" i="58"/>
  <c r="R578" i="58"/>
  <c r="Q578" i="58"/>
  <c r="P578" i="58"/>
  <c r="O578" i="58"/>
  <c r="N578" i="58"/>
  <c r="M578" i="58"/>
  <c r="L578" i="58"/>
  <c r="K578" i="58"/>
  <c r="J578" i="58"/>
  <c r="I578" i="58"/>
  <c r="H578" i="58"/>
  <c r="G578" i="58"/>
  <c r="F578" i="58"/>
  <c r="E578" i="58"/>
  <c r="D578" i="58"/>
  <c r="Y577" i="58"/>
  <c r="X577" i="58"/>
  <c r="W577" i="58"/>
  <c r="V577" i="58"/>
  <c r="U577" i="58"/>
  <c r="T577" i="58"/>
  <c r="S577" i="58"/>
  <c r="R577" i="58"/>
  <c r="Q577" i="58"/>
  <c r="P577" i="58"/>
  <c r="O577" i="58"/>
  <c r="N577" i="58"/>
  <c r="M577" i="58"/>
  <c r="L577" i="58"/>
  <c r="K577" i="58"/>
  <c r="J577" i="58"/>
  <c r="I577" i="58"/>
  <c r="H577" i="58"/>
  <c r="G577" i="58"/>
  <c r="F577" i="58"/>
  <c r="E577" i="58"/>
  <c r="D577" i="58"/>
  <c r="Y576" i="58"/>
  <c r="X576" i="58"/>
  <c r="W576" i="58"/>
  <c r="V576" i="58"/>
  <c r="U576" i="58"/>
  <c r="T576" i="58"/>
  <c r="S576" i="58"/>
  <c r="R576" i="58"/>
  <c r="Q576" i="58"/>
  <c r="P576" i="58"/>
  <c r="O576" i="58"/>
  <c r="N576" i="58"/>
  <c r="M576" i="58"/>
  <c r="L576" i="58"/>
  <c r="K576" i="58"/>
  <c r="J576" i="58"/>
  <c r="I576" i="58"/>
  <c r="H576" i="58"/>
  <c r="G576" i="58"/>
  <c r="F576" i="58"/>
  <c r="E576" i="58"/>
  <c r="D576" i="58"/>
  <c r="Y575" i="58"/>
  <c r="X575" i="58"/>
  <c r="W575" i="58"/>
  <c r="V575" i="58"/>
  <c r="U575" i="58"/>
  <c r="T575" i="58"/>
  <c r="S575" i="58"/>
  <c r="R575" i="58"/>
  <c r="Q575" i="58"/>
  <c r="P575" i="58"/>
  <c r="O575" i="58"/>
  <c r="N575" i="58"/>
  <c r="M575" i="58"/>
  <c r="L575" i="58"/>
  <c r="K575" i="58"/>
  <c r="J575" i="58"/>
  <c r="I575" i="58"/>
  <c r="H575" i="58"/>
  <c r="G575" i="58"/>
  <c r="F575" i="58"/>
  <c r="E575" i="58"/>
  <c r="D575" i="58"/>
  <c r="Y574" i="58"/>
  <c r="X574" i="58"/>
  <c r="W574" i="58"/>
  <c r="V574" i="58"/>
  <c r="U574" i="58"/>
  <c r="T574" i="58"/>
  <c r="S574" i="58"/>
  <c r="R574" i="58"/>
  <c r="Q574" i="58"/>
  <c r="P574" i="58"/>
  <c r="O574" i="58"/>
  <c r="N574" i="58"/>
  <c r="M574" i="58"/>
  <c r="L574" i="58"/>
  <c r="K574" i="58"/>
  <c r="J574" i="58"/>
  <c r="I574" i="58"/>
  <c r="H574" i="58"/>
  <c r="G574" i="58"/>
  <c r="F574" i="58"/>
  <c r="E574" i="58"/>
  <c r="D574" i="58"/>
  <c r="Y573" i="58"/>
  <c r="X573" i="58"/>
  <c r="W573" i="58"/>
  <c r="V573" i="58"/>
  <c r="U573" i="58"/>
  <c r="T573" i="58"/>
  <c r="S573" i="58"/>
  <c r="R573" i="58"/>
  <c r="Q573" i="58"/>
  <c r="P573" i="58"/>
  <c r="O573" i="58"/>
  <c r="N573" i="58"/>
  <c r="M573" i="58"/>
  <c r="L573" i="58"/>
  <c r="K573" i="58"/>
  <c r="J573" i="58"/>
  <c r="I573" i="58"/>
  <c r="H573" i="58"/>
  <c r="G573" i="58"/>
  <c r="F573" i="58"/>
  <c r="E573" i="58"/>
  <c r="D573" i="58"/>
  <c r="Y572" i="58"/>
  <c r="X572" i="58"/>
  <c r="W572" i="58"/>
  <c r="V572" i="58"/>
  <c r="U572" i="58"/>
  <c r="T572" i="58"/>
  <c r="S572" i="58"/>
  <c r="R572" i="58"/>
  <c r="Q572" i="58"/>
  <c r="P572" i="58"/>
  <c r="O572" i="58"/>
  <c r="N572" i="58"/>
  <c r="M572" i="58"/>
  <c r="L572" i="58"/>
  <c r="K572" i="58"/>
  <c r="J572" i="58"/>
  <c r="I572" i="58"/>
  <c r="H572" i="58"/>
  <c r="G572" i="58"/>
  <c r="F572" i="58"/>
  <c r="E572" i="58"/>
  <c r="D572" i="58"/>
  <c r="Y571" i="58"/>
  <c r="X571" i="58"/>
  <c r="W571" i="58"/>
  <c r="V571" i="58"/>
  <c r="U571" i="58"/>
  <c r="T571" i="58"/>
  <c r="S571" i="58"/>
  <c r="R571" i="58"/>
  <c r="Q571" i="58"/>
  <c r="P571" i="58"/>
  <c r="O571" i="58"/>
  <c r="N571" i="58"/>
  <c r="M571" i="58"/>
  <c r="L571" i="58"/>
  <c r="K571" i="58"/>
  <c r="J571" i="58"/>
  <c r="I571" i="58"/>
  <c r="H571" i="58"/>
  <c r="G571" i="58"/>
  <c r="F571" i="58"/>
  <c r="E571" i="58"/>
  <c r="D571" i="58"/>
  <c r="Y570" i="58"/>
  <c r="X570" i="58"/>
  <c r="W570" i="58"/>
  <c r="V570" i="58"/>
  <c r="U570" i="58"/>
  <c r="T570" i="58"/>
  <c r="S570" i="58"/>
  <c r="R570" i="58"/>
  <c r="Q570" i="58"/>
  <c r="P570" i="58"/>
  <c r="O570" i="58"/>
  <c r="N570" i="58"/>
  <c r="M570" i="58"/>
  <c r="L570" i="58"/>
  <c r="K570" i="58"/>
  <c r="J570" i="58"/>
  <c r="I570" i="58"/>
  <c r="H570" i="58"/>
  <c r="G570" i="58"/>
  <c r="F570" i="58"/>
  <c r="E570" i="58"/>
  <c r="D570" i="58"/>
  <c r="Y569" i="58"/>
  <c r="X569" i="58"/>
  <c r="W569" i="58"/>
  <c r="V569" i="58"/>
  <c r="U569" i="58"/>
  <c r="T569" i="58"/>
  <c r="S569" i="58"/>
  <c r="R569" i="58"/>
  <c r="Q569" i="58"/>
  <c r="P569" i="58"/>
  <c r="O569" i="58"/>
  <c r="N569" i="58"/>
  <c r="M569" i="58"/>
  <c r="L569" i="58"/>
  <c r="K569" i="58"/>
  <c r="J569" i="58"/>
  <c r="I569" i="58"/>
  <c r="H569" i="58"/>
  <c r="G569" i="58"/>
  <c r="F569" i="58"/>
  <c r="E569" i="58"/>
  <c r="D569" i="58"/>
  <c r="Y568" i="58"/>
  <c r="X568" i="58"/>
  <c r="W568" i="58"/>
  <c r="V568" i="58"/>
  <c r="U568" i="58"/>
  <c r="T568" i="58"/>
  <c r="S568" i="58"/>
  <c r="R568" i="58"/>
  <c r="Q568" i="58"/>
  <c r="P568" i="58"/>
  <c r="O568" i="58"/>
  <c r="N568" i="58"/>
  <c r="M568" i="58"/>
  <c r="L568" i="58"/>
  <c r="K568" i="58"/>
  <c r="J568" i="58"/>
  <c r="I568" i="58"/>
  <c r="H568" i="58"/>
  <c r="G568" i="58"/>
  <c r="F568" i="58"/>
  <c r="E568" i="58"/>
  <c r="D568" i="58"/>
  <c r="Y567" i="58"/>
  <c r="X567" i="58"/>
  <c r="W567" i="58"/>
  <c r="V567" i="58"/>
  <c r="U567" i="58"/>
  <c r="T567" i="58"/>
  <c r="S567" i="58"/>
  <c r="R567" i="58"/>
  <c r="Q567" i="58"/>
  <c r="P567" i="58"/>
  <c r="O567" i="58"/>
  <c r="N567" i="58"/>
  <c r="M567" i="58"/>
  <c r="L567" i="58"/>
  <c r="K567" i="58"/>
  <c r="J567" i="58"/>
  <c r="I567" i="58"/>
  <c r="H567" i="58"/>
  <c r="G567" i="58"/>
  <c r="F567" i="58"/>
  <c r="E567" i="58"/>
  <c r="D567" i="58"/>
  <c r="Y566" i="58"/>
  <c r="X566" i="58"/>
  <c r="W566" i="58"/>
  <c r="V566" i="58"/>
  <c r="U566" i="58"/>
  <c r="T566" i="58"/>
  <c r="S566" i="58"/>
  <c r="R566" i="58"/>
  <c r="Q566" i="58"/>
  <c r="P566" i="58"/>
  <c r="O566" i="58"/>
  <c r="N566" i="58"/>
  <c r="M566" i="58"/>
  <c r="L566" i="58"/>
  <c r="K566" i="58"/>
  <c r="J566" i="58"/>
  <c r="I566" i="58"/>
  <c r="H566" i="58"/>
  <c r="G566" i="58"/>
  <c r="F566" i="58"/>
  <c r="E566" i="58"/>
  <c r="D566" i="58"/>
  <c r="Y565" i="58"/>
  <c r="X565" i="58"/>
  <c r="W565" i="58"/>
  <c r="V565" i="58"/>
  <c r="U565" i="58"/>
  <c r="T565" i="58"/>
  <c r="S565" i="58"/>
  <c r="R565" i="58"/>
  <c r="Q565" i="58"/>
  <c r="P565" i="58"/>
  <c r="O565" i="58"/>
  <c r="N565" i="58"/>
  <c r="M565" i="58"/>
  <c r="L565" i="58"/>
  <c r="K565" i="58"/>
  <c r="J565" i="58"/>
  <c r="I565" i="58"/>
  <c r="H565" i="58"/>
  <c r="G565" i="58"/>
  <c r="F565" i="58"/>
  <c r="E565" i="58"/>
  <c r="D565" i="58"/>
  <c r="Y564" i="58"/>
  <c r="X564" i="58"/>
  <c r="W564" i="58"/>
  <c r="V564" i="58"/>
  <c r="U564" i="58"/>
  <c r="T564" i="58"/>
  <c r="S564" i="58"/>
  <c r="R564" i="58"/>
  <c r="Q564" i="58"/>
  <c r="P564" i="58"/>
  <c r="O564" i="58"/>
  <c r="N564" i="58"/>
  <c r="M564" i="58"/>
  <c r="L564" i="58"/>
  <c r="K564" i="58"/>
  <c r="J564" i="58"/>
  <c r="I564" i="58"/>
  <c r="H564" i="58"/>
  <c r="G564" i="58"/>
  <c r="F564" i="58"/>
  <c r="E564" i="58"/>
  <c r="D564" i="58"/>
  <c r="Y563" i="58"/>
  <c r="X563" i="58"/>
  <c r="W563" i="58"/>
  <c r="V563" i="58"/>
  <c r="U563" i="58"/>
  <c r="T563" i="58"/>
  <c r="S563" i="58"/>
  <c r="R563" i="58"/>
  <c r="Q563" i="58"/>
  <c r="P563" i="58"/>
  <c r="O563" i="58"/>
  <c r="N563" i="58"/>
  <c r="M563" i="58"/>
  <c r="L563" i="58"/>
  <c r="K563" i="58"/>
  <c r="J563" i="58"/>
  <c r="I563" i="58"/>
  <c r="H563" i="58"/>
  <c r="G563" i="58"/>
  <c r="F563" i="58"/>
  <c r="E563" i="58"/>
  <c r="D563" i="58"/>
  <c r="Y562" i="58"/>
  <c r="X562" i="58"/>
  <c r="W562" i="58"/>
  <c r="V562" i="58"/>
  <c r="U562" i="58"/>
  <c r="T562" i="58"/>
  <c r="S562" i="58"/>
  <c r="R562" i="58"/>
  <c r="Q562" i="58"/>
  <c r="P562" i="58"/>
  <c r="O562" i="58"/>
  <c r="N562" i="58"/>
  <c r="M562" i="58"/>
  <c r="L562" i="58"/>
  <c r="K562" i="58"/>
  <c r="J562" i="58"/>
  <c r="I562" i="58"/>
  <c r="H562" i="58"/>
  <c r="G562" i="58"/>
  <c r="F562" i="58"/>
  <c r="E562" i="58"/>
  <c r="D562" i="58"/>
  <c r="Y561" i="58"/>
  <c r="X561" i="58"/>
  <c r="W561" i="58"/>
  <c r="V561" i="58"/>
  <c r="U561" i="58"/>
  <c r="T561" i="58"/>
  <c r="S561" i="58"/>
  <c r="R561" i="58"/>
  <c r="Q561" i="58"/>
  <c r="P561" i="58"/>
  <c r="O561" i="58"/>
  <c r="N561" i="58"/>
  <c r="M561" i="58"/>
  <c r="L561" i="58"/>
  <c r="K561" i="58"/>
  <c r="J561" i="58"/>
  <c r="I561" i="58"/>
  <c r="H561" i="58"/>
  <c r="G561" i="58"/>
  <c r="F561" i="58"/>
  <c r="E561" i="58"/>
  <c r="D561" i="58"/>
  <c r="Y560" i="58"/>
  <c r="X560" i="58"/>
  <c r="W560" i="58"/>
  <c r="V560" i="58"/>
  <c r="U560" i="58"/>
  <c r="T560" i="58"/>
  <c r="S560" i="58"/>
  <c r="R560" i="58"/>
  <c r="Q560" i="58"/>
  <c r="P560" i="58"/>
  <c r="O560" i="58"/>
  <c r="N560" i="58"/>
  <c r="M560" i="58"/>
  <c r="L560" i="58"/>
  <c r="K560" i="58"/>
  <c r="J560" i="58"/>
  <c r="I560" i="58"/>
  <c r="H560" i="58"/>
  <c r="G560" i="58"/>
  <c r="F560" i="58"/>
  <c r="E560" i="58"/>
  <c r="D560" i="58"/>
  <c r="Y559" i="58"/>
  <c r="X559" i="58"/>
  <c r="W559" i="58"/>
  <c r="V559" i="58"/>
  <c r="U559" i="58"/>
  <c r="T559" i="58"/>
  <c r="S559" i="58"/>
  <c r="R559" i="58"/>
  <c r="Q559" i="58"/>
  <c r="P559" i="58"/>
  <c r="O559" i="58"/>
  <c r="N559" i="58"/>
  <c r="M559" i="58"/>
  <c r="L559" i="58"/>
  <c r="K559" i="58"/>
  <c r="J559" i="58"/>
  <c r="I559" i="58"/>
  <c r="H559" i="58"/>
  <c r="G559" i="58"/>
  <c r="F559" i="58"/>
  <c r="E559" i="58"/>
  <c r="D559" i="58"/>
  <c r="Y558" i="58"/>
  <c r="X558" i="58"/>
  <c r="W558" i="58"/>
  <c r="V558" i="58"/>
  <c r="U558" i="58"/>
  <c r="T558" i="58"/>
  <c r="S558" i="58"/>
  <c r="R558" i="58"/>
  <c r="Q558" i="58"/>
  <c r="P558" i="58"/>
  <c r="O558" i="58"/>
  <c r="N558" i="58"/>
  <c r="M558" i="58"/>
  <c r="L558" i="58"/>
  <c r="K558" i="58"/>
  <c r="J558" i="58"/>
  <c r="I558" i="58"/>
  <c r="H558" i="58"/>
  <c r="G558" i="58"/>
  <c r="F558" i="58"/>
  <c r="E558" i="58"/>
  <c r="D558" i="58"/>
  <c r="Y557" i="58"/>
  <c r="X557" i="58"/>
  <c r="W557" i="58"/>
  <c r="V557" i="58"/>
  <c r="U557" i="58"/>
  <c r="T557" i="58"/>
  <c r="S557" i="58"/>
  <c r="R557" i="58"/>
  <c r="Q557" i="58"/>
  <c r="P557" i="58"/>
  <c r="O557" i="58"/>
  <c r="N557" i="58"/>
  <c r="M557" i="58"/>
  <c r="L557" i="58"/>
  <c r="K557" i="58"/>
  <c r="J557" i="58"/>
  <c r="I557" i="58"/>
  <c r="H557" i="58"/>
  <c r="G557" i="58"/>
  <c r="F557" i="58"/>
  <c r="E557" i="58"/>
  <c r="D557" i="58"/>
  <c r="Y556" i="58"/>
  <c r="X556" i="58"/>
  <c r="W556" i="58"/>
  <c r="V556" i="58"/>
  <c r="U556" i="58"/>
  <c r="T556" i="58"/>
  <c r="S556" i="58"/>
  <c r="R556" i="58"/>
  <c r="Q556" i="58"/>
  <c r="P556" i="58"/>
  <c r="O556" i="58"/>
  <c r="N556" i="58"/>
  <c r="M556" i="58"/>
  <c r="L556" i="58"/>
  <c r="K556" i="58"/>
  <c r="J556" i="58"/>
  <c r="I556" i="58"/>
  <c r="H556" i="58"/>
  <c r="G556" i="58"/>
  <c r="F556" i="58"/>
  <c r="E556" i="58"/>
  <c r="D556" i="58"/>
  <c r="Y555" i="58"/>
  <c r="X555" i="58"/>
  <c r="W555" i="58"/>
  <c r="V555" i="58"/>
  <c r="U555" i="58"/>
  <c r="T555" i="58"/>
  <c r="S555" i="58"/>
  <c r="R555" i="58"/>
  <c r="Q555" i="58"/>
  <c r="P555" i="58"/>
  <c r="O555" i="58"/>
  <c r="N555" i="58"/>
  <c r="M555" i="58"/>
  <c r="L555" i="58"/>
  <c r="K555" i="58"/>
  <c r="J555" i="58"/>
  <c r="I555" i="58"/>
  <c r="H555" i="58"/>
  <c r="G555" i="58"/>
  <c r="F555" i="58"/>
  <c r="E555" i="58"/>
  <c r="D555" i="58"/>
  <c r="Y554" i="58"/>
  <c r="X554" i="58"/>
  <c r="W554" i="58"/>
  <c r="V554" i="58"/>
  <c r="U554" i="58"/>
  <c r="T554" i="58"/>
  <c r="S554" i="58"/>
  <c r="R554" i="58"/>
  <c r="Q554" i="58"/>
  <c r="P554" i="58"/>
  <c r="O554" i="58"/>
  <c r="N554" i="58"/>
  <c r="M554" i="58"/>
  <c r="L554" i="58"/>
  <c r="K554" i="58"/>
  <c r="J554" i="58"/>
  <c r="I554" i="58"/>
  <c r="H554" i="58"/>
  <c r="G554" i="58"/>
  <c r="F554" i="58"/>
  <c r="E554" i="58"/>
  <c r="D554" i="58"/>
  <c r="Y553" i="58"/>
  <c r="X553" i="58"/>
  <c r="W553" i="58"/>
  <c r="V553" i="58"/>
  <c r="U553" i="58"/>
  <c r="T553" i="58"/>
  <c r="S553" i="58"/>
  <c r="R553" i="58"/>
  <c r="Q553" i="58"/>
  <c r="P553" i="58"/>
  <c r="O553" i="58"/>
  <c r="N553" i="58"/>
  <c r="M553" i="58"/>
  <c r="L553" i="58"/>
  <c r="K553" i="58"/>
  <c r="J553" i="58"/>
  <c r="I553" i="58"/>
  <c r="H553" i="58"/>
  <c r="G553" i="58"/>
  <c r="F553" i="58"/>
  <c r="E553" i="58"/>
  <c r="D553" i="58"/>
  <c r="Y552" i="58"/>
  <c r="X552" i="58"/>
  <c r="W552" i="58"/>
  <c r="V552" i="58"/>
  <c r="U552" i="58"/>
  <c r="T552" i="58"/>
  <c r="S552" i="58"/>
  <c r="R552" i="58"/>
  <c r="Q552" i="58"/>
  <c r="P552" i="58"/>
  <c r="O552" i="58"/>
  <c r="N552" i="58"/>
  <c r="M552" i="58"/>
  <c r="L552" i="58"/>
  <c r="K552" i="58"/>
  <c r="J552" i="58"/>
  <c r="I552" i="58"/>
  <c r="H552" i="58"/>
  <c r="G552" i="58"/>
  <c r="F552" i="58"/>
  <c r="E552" i="58"/>
  <c r="D552" i="58"/>
  <c r="Y551" i="58"/>
  <c r="X551" i="58"/>
  <c r="W551" i="58"/>
  <c r="V551" i="58"/>
  <c r="U551" i="58"/>
  <c r="T551" i="58"/>
  <c r="S551" i="58"/>
  <c r="R551" i="58"/>
  <c r="Q551" i="58"/>
  <c r="P551" i="58"/>
  <c r="O551" i="58"/>
  <c r="N551" i="58"/>
  <c r="M551" i="58"/>
  <c r="L551" i="58"/>
  <c r="K551" i="58"/>
  <c r="J551" i="58"/>
  <c r="I551" i="58"/>
  <c r="H551" i="58"/>
  <c r="G551" i="58"/>
  <c r="F551" i="58"/>
  <c r="E551" i="58"/>
  <c r="D551" i="58"/>
  <c r="Y550" i="58"/>
  <c r="X550" i="58"/>
  <c r="W550" i="58"/>
  <c r="V550" i="58"/>
  <c r="U550" i="58"/>
  <c r="T550" i="58"/>
  <c r="S550" i="58"/>
  <c r="R550" i="58"/>
  <c r="Q550" i="58"/>
  <c r="P550" i="58"/>
  <c r="O550" i="58"/>
  <c r="N550" i="58"/>
  <c r="M550" i="58"/>
  <c r="L550" i="58"/>
  <c r="K550" i="58"/>
  <c r="J550" i="58"/>
  <c r="I550" i="58"/>
  <c r="H550" i="58"/>
  <c r="G550" i="58"/>
  <c r="F550" i="58"/>
  <c r="E550" i="58"/>
  <c r="D550" i="58"/>
  <c r="Y549" i="58"/>
  <c r="X549" i="58"/>
  <c r="W549" i="58"/>
  <c r="V549" i="58"/>
  <c r="U549" i="58"/>
  <c r="T549" i="58"/>
  <c r="S549" i="58"/>
  <c r="R549" i="58"/>
  <c r="Q549" i="58"/>
  <c r="P549" i="58"/>
  <c r="O549" i="58"/>
  <c r="N549" i="58"/>
  <c r="M549" i="58"/>
  <c r="L549" i="58"/>
  <c r="K549" i="58"/>
  <c r="J549" i="58"/>
  <c r="I549" i="58"/>
  <c r="H549" i="58"/>
  <c r="G549" i="58"/>
  <c r="F549" i="58"/>
  <c r="E549" i="58"/>
  <c r="D549" i="58"/>
  <c r="Y548" i="58"/>
  <c r="X548" i="58"/>
  <c r="W548" i="58"/>
  <c r="V548" i="58"/>
  <c r="U548" i="58"/>
  <c r="T548" i="58"/>
  <c r="S548" i="58"/>
  <c r="R548" i="58"/>
  <c r="Q548" i="58"/>
  <c r="P548" i="58"/>
  <c r="O548" i="58"/>
  <c r="N548" i="58"/>
  <c r="M548" i="58"/>
  <c r="L548" i="58"/>
  <c r="K548" i="58"/>
  <c r="J548" i="58"/>
  <c r="I548" i="58"/>
  <c r="H548" i="58"/>
  <c r="G548" i="58"/>
  <c r="F548" i="58"/>
  <c r="E548" i="58"/>
  <c r="D548" i="58"/>
  <c r="Y547" i="58"/>
  <c r="X547" i="58"/>
  <c r="W547" i="58"/>
  <c r="V547" i="58"/>
  <c r="U547" i="58"/>
  <c r="T547" i="58"/>
  <c r="S547" i="58"/>
  <c r="R547" i="58"/>
  <c r="Q547" i="58"/>
  <c r="P547" i="58"/>
  <c r="O547" i="58"/>
  <c r="N547" i="58"/>
  <c r="M547" i="58"/>
  <c r="L547" i="58"/>
  <c r="K547" i="58"/>
  <c r="J547" i="58"/>
  <c r="I547" i="58"/>
  <c r="H547" i="58"/>
  <c r="G547" i="58"/>
  <c r="F547" i="58"/>
  <c r="E547" i="58"/>
  <c r="D547" i="58"/>
  <c r="Y546" i="58"/>
  <c r="X546" i="58"/>
  <c r="W546" i="58"/>
  <c r="V546" i="58"/>
  <c r="U546" i="58"/>
  <c r="T546" i="58"/>
  <c r="S546" i="58"/>
  <c r="R546" i="58"/>
  <c r="Q546" i="58"/>
  <c r="P546" i="58"/>
  <c r="O546" i="58"/>
  <c r="N546" i="58"/>
  <c r="M546" i="58"/>
  <c r="L546" i="58"/>
  <c r="K546" i="58"/>
  <c r="J546" i="58"/>
  <c r="I546" i="58"/>
  <c r="H546" i="58"/>
  <c r="G546" i="58"/>
  <c r="F546" i="58"/>
  <c r="E546" i="58"/>
  <c r="D546" i="58"/>
  <c r="Y545" i="58"/>
  <c r="X545" i="58"/>
  <c r="W545" i="58"/>
  <c r="V545" i="58"/>
  <c r="U545" i="58"/>
  <c r="T545" i="58"/>
  <c r="S545" i="58"/>
  <c r="R545" i="58"/>
  <c r="Q545" i="58"/>
  <c r="P545" i="58"/>
  <c r="O545" i="58"/>
  <c r="N545" i="58"/>
  <c r="M545" i="58"/>
  <c r="L545" i="58"/>
  <c r="K545" i="58"/>
  <c r="J545" i="58"/>
  <c r="I545" i="58"/>
  <c r="H545" i="58"/>
  <c r="G545" i="58"/>
  <c r="F545" i="58"/>
  <c r="E545" i="58"/>
  <c r="D545" i="58"/>
  <c r="Y544" i="58"/>
  <c r="X544" i="58"/>
  <c r="W544" i="58"/>
  <c r="V544" i="58"/>
  <c r="U544" i="58"/>
  <c r="T544" i="58"/>
  <c r="S544" i="58"/>
  <c r="R544" i="58"/>
  <c r="Q544" i="58"/>
  <c r="P544" i="58"/>
  <c r="O544" i="58"/>
  <c r="N544" i="58"/>
  <c r="M544" i="58"/>
  <c r="L544" i="58"/>
  <c r="K544" i="58"/>
  <c r="J544" i="58"/>
  <c r="I544" i="58"/>
  <c r="H544" i="58"/>
  <c r="G544" i="58"/>
  <c r="F544" i="58"/>
  <c r="E544" i="58"/>
  <c r="D544" i="58"/>
  <c r="Y543" i="58"/>
  <c r="X543" i="58"/>
  <c r="W543" i="58"/>
  <c r="V543" i="58"/>
  <c r="U543" i="58"/>
  <c r="T543" i="58"/>
  <c r="S543" i="58"/>
  <c r="R543" i="58"/>
  <c r="Q543" i="58"/>
  <c r="P543" i="58"/>
  <c r="O543" i="58"/>
  <c r="N543" i="58"/>
  <c r="M543" i="58"/>
  <c r="L543" i="58"/>
  <c r="K543" i="58"/>
  <c r="J543" i="58"/>
  <c r="I543" i="58"/>
  <c r="H543" i="58"/>
  <c r="G543" i="58"/>
  <c r="F543" i="58"/>
  <c r="E543" i="58"/>
  <c r="D543" i="58"/>
  <c r="Y542" i="58"/>
  <c r="X542" i="58"/>
  <c r="W542" i="58"/>
  <c r="V542" i="58"/>
  <c r="U542" i="58"/>
  <c r="T542" i="58"/>
  <c r="S542" i="58"/>
  <c r="R542" i="58"/>
  <c r="Q542" i="58"/>
  <c r="P542" i="58"/>
  <c r="O542" i="58"/>
  <c r="N542" i="58"/>
  <c r="M542" i="58"/>
  <c r="L542" i="58"/>
  <c r="K542" i="58"/>
  <c r="J542" i="58"/>
  <c r="I542" i="58"/>
  <c r="H542" i="58"/>
  <c r="G542" i="58"/>
  <c r="F542" i="58"/>
  <c r="E542" i="58"/>
  <c r="D542" i="58"/>
  <c r="Y541" i="58"/>
  <c r="X541" i="58"/>
  <c r="W541" i="58"/>
  <c r="V541" i="58"/>
  <c r="U541" i="58"/>
  <c r="T541" i="58"/>
  <c r="S541" i="58"/>
  <c r="R541" i="58"/>
  <c r="Q541" i="58"/>
  <c r="P541" i="58"/>
  <c r="O541" i="58"/>
  <c r="N541" i="58"/>
  <c r="M541" i="58"/>
  <c r="L541" i="58"/>
  <c r="K541" i="58"/>
  <c r="J541" i="58"/>
  <c r="I541" i="58"/>
  <c r="H541" i="58"/>
  <c r="G541" i="58"/>
  <c r="F541" i="58"/>
  <c r="E541" i="58"/>
  <c r="D541" i="58"/>
  <c r="Y540" i="58"/>
  <c r="X540" i="58"/>
  <c r="W540" i="58"/>
  <c r="V540" i="58"/>
  <c r="U540" i="58"/>
  <c r="T540" i="58"/>
  <c r="S540" i="58"/>
  <c r="R540" i="58"/>
  <c r="Q540" i="58"/>
  <c r="P540" i="58"/>
  <c r="O540" i="58"/>
  <c r="N540" i="58"/>
  <c r="M540" i="58"/>
  <c r="L540" i="58"/>
  <c r="K540" i="58"/>
  <c r="J540" i="58"/>
  <c r="I540" i="58"/>
  <c r="H540" i="58"/>
  <c r="G540" i="58"/>
  <c r="F540" i="58"/>
  <c r="E540" i="58"/>
  <c r="D540" i="58"/>
  <c r="Y539" i="58"/>
  <c r="X539" i="58"/>
  <c r="W539" i="58"/>
  <c r="V539" i="58"/>
  <c r="U539" i="58"/>
  <c r="T539" i="58"/>
  <c r="S539" i="58"/>
  <c r="R539" i="58"/>
  <c r="Q539" i="58"/>
  <c r="P539" i="58"/>
  <c r="O539" i="58"/>
  <c r="N539" i="58"/>
  <c r="M539" i="58"/>
  <c r="L539" i="58"/>
  <c r="K539" i="58"/>
  <c r="J539" i="58"/>
  <c r="I539" i="58"/>
  <c r="H539" i="58"/>
  <c r="G539" i="58"/>
  <c r="F539" i="58"/>
  <c r="E539" i="58"/>
  <c r="D539" i="58"/>
  <c r="Y538" i="58"/>
  <c r="X538" i="58"/>
  <c r="W538" i="58"/>
  <c r="V538" i="58"/>
  <c r="U538" i="58"/>
  <c r="T538" i="58"/>
  <c r="S538" i="58"/>
  <c r="R538" i="58"/>
  <c r="Q538" i="58"/>
  <c r="P538" i="58"/>
  <c r="O538" i="58"/>
  <c r="N538" i="58"/>
  <c r="M538" i="58"/>
  <c r="L538" i="58"/>
  <c r="K538" i="58"/>
  <c r="J538" i="58"/>
  <c r="I538" i="58"/>
  <c r="H538" i="58"/>
  <c r="G538" i="58"/>
  <c r="F538" i="58"/>
  <c r="E538" i="58"/>
  <c r="D538" i="58"/>
  <c r="Y537" i="58"/>
  <c r="X537" i="58"/>
  <c r="W537" i="58"/>
  <c r="V537" i="58"/>
  <c r="U537" i="58"/>
  <c r="T537" i="58"/>
  <c r="S537" i="58"/>
  <c r="R537" i="58"/>
  <c r="Q537" i="58"/>
  <c r="P537" i="58"/>
  <c r="O537" i="58"/>
  <c r="N537" i="58"/>
  <c r="M537" i="58"/>
  <c r="L537" i="58"/>
  <c r="K537" i="58"/>
  <c r="J537" i="58"/>
  <c r="I537" i="58"/>
  <c r="H537" i="58"/>
  <c r="G537" i="58"/>
  <c r="F537" i="58"/>
  <c r="E537" i="58"/>
  <c r="D537" i="58"/>
  <c r="Y536" i="58"/>
  <c r="X536" i="58"/>
  <c r="W536" i="58"/>
  <c r="V536" i="58"/>
  <c r="U536" i="58"/>
  <c r="T536" i="58"/>
  <c r="S536" i="58"/>
  <c r="R536" i="58"/>
  <c r="Q536" i="58"/>
  <c r="P536" i="58"/>
  <c r="O536" i="58"/>
  <c r="N536" i="58"/>
  <c r="M536" i="58"/>
  <c r="L536" i="58"/>
  <c r="K536" i="58"/>
  <c r="J536" i="58"/>
  <c r="I536" i="58"/>
  <c r="H536" i="58"/>
  <c r="G536" i="58"/>
  <c r="F536" i="58"/>
  <c r="E536" i="58"/>
  <c r="D536" i="58"/>
  <c r="Y535" i="58"/>
  <c r="X535" i="58"/>
  <c r="W535" i="58"/>
  <c r="V535" i="58"/>
  <c r="U535" i="58"/>
  <c r="T535" i="58"/>
  <c r="S535" i="58"/>
  <c r="R535" i="58"/>
  <c r="Q535" i="58"/>
  <c r="P535" i="58"/>
  <c r="O535" i="58"/>
  <c r="N535" i="58"/>
  <c r="M535" i="58"/>
  <c r="L535" i="58"/>
  <c r="K535" i="58"/>
  <c r="J535" i="58"/>
  <c r="I535" i="58"/>
  <c r="H535" i="58"/>
  <c r="G535" i="58"/>
  <c r="F535" i="58"/>
  <c r="E535" i="58"/>
  <c r="D535" i="58"/>
  <c r="Y534" i="58"/>
  <c r="X534" i="58"/>
  <c r="W534" i="58"/>
  <c r="V534" i="58"/>
  <c r="U534" i="58"/>
  <c r="T534" i="58"/>
  <c r="S534" i="58"/>
  <c r="R534" i="58"/>
  <c r="Q534" i="58"/>
  <c r="P534" i="58"/>
  <c r="O534" i="58"/>
  <c r="N534" i="58"/>
  <c r="M534" i="58"/>
  <c r="L534" i="58"/>
  <c r="K534" i="58"/>
  <c r="J534" i="58"/>
  <c r="I534" i="58"/>
  <c r="H534" i="58"/>
  <c r="G534" i="58"/>
  <c r="F534" i="58"/>
  <c r="E534" i="58"/>
  <c r="D534" i="58"/>
  <c r="Y533" i="58"/>
  <c r="X533" i="58"/>
  <c r="W533" i="58"/>
  <c r="V533" i="58"/>
  <c r="U533" i="58"/>
  <c r="T533" i="58"/>
  <c r="S533" i="58"/>
  <c r="R533" i="58"/>
  <c r="Q533" i="58"/>
  <c r="P533" i="58"/>
  <c r="O533" i="58"/>
  <c r="N533" i="58"/>
  <c r="M533" i="58"/>
  <c r="L533" i="58"/>
  <c r="K533" i="58"/>
  <c r="J533" i="58"/>
  <c r="I533" i="58"/>
  <c r="H533" i="58"/>
  <c r="G533" i="58"/>
  <c r="F533" i="58"/>
  <c r="E533" i="58"/>
  <c r="D533" i="58"/>
  <c r="Y532" i="58"/>
  <c r="X532" i="58"/>
  <c r="W532" i="58"/>
  <c r="V532" i="58"/>
  <c r="U532" i="58"/>
  <c r="T532" i="58"/>
  <c r="S532" i="58"/>
  <c r="R532" i="58"/>
  <c r="Q532" i="58"/>
  <c r="P532" i="58"/>
  <c r="O532" i="58"/>
  <c r="N532" i="58"/>
  <c r="M532" i="58"/>
  <c r="L532" i="58"/>
  <c r="K532" i="58"/>
  <c r="J532" i="58"/>
  <c r="I532" i="58"/>
  <c r="H532" i="58"/>
  <c r="G532" i="58"/>
  <c r="F532" i="58"/>
  <c r="E532" i="58"/>
  <c r="D532" i="58"/>
  <c r="Y531" i="58"/>
  <c r="X531" i="58"/>
  <c r="W531" i="58"/>
  <c r="V531" i="58"/>
  <c r="U531" i="58"/>
  <c r="T531" i="58"/>
  <c r="S531" i="58"/>
  <c r="R531" i="58"/>
  <c r="Q531" i="58"/>
  <c r="P531" i="58"/>
  <c r="O531" i="58"/>
  <c r="N531" i="58"/>
  <c r="M531" i="58"/>
  <c r="L531" i="58"/>
  <c r="K531" i="58"/>
  <c r="J531" i="58"/>
  <c r="I531" i="58"/>
  <c r="H531" i="58"/>
  <c r="G531" i="58"/>
  <c r="F531" i="58"/>
  <c r="E531" i="58"/>
  <c r="D531" i="58"/>
  <c r="Y530" i="58"/>
  <c r="X530" i="58"/>
  <c r="W530" i="58"/>
  <c r="V530" i="58"/>
  <c r="U530" i="58"/>
  <c r="T530" i="58"/>
  <c r="S530" i="58"/>
  <c r="R530" i="58"/>
  <c r="Q530" i="58"/>
  <c r="P530" i="58"/>
  <c r="O530" i="58"/>
  <c r="N530" i="58"/>
  <c r="M530" i="58"/>
  <c r="L530" i="58"/>
  <c r="K530" i="58"/>
  <c r="J530" i="58"/>
  <c r="I530" i="58"/>
  <c r="H530" i="58"/>
  <c r="G530" i="58"/>
  <c r="F530" i="58"/>
  <c r="E530" i="58"/>
  <c r="D530" i="58"/>
  <c r="Y529" i="58"/>
  <c r="X529" i="58"/>
  <c r="W529" i="58"/>
  <c r="V529" i="58"/>
  <c r="U529" i="58"/>
  <c r="T529" i="58"/>
  <c r="S529" i="58"/>
  <c r="R529" i="58"/>
  <c r="Q529" i="58"/>
  <c r="P529" i="58"/>
  <c r="O529" i="58"/>
  <c r="N529" i="58"/>
  <c r="M529" i="58"/>
  <c r="L529" i="58"/>
  <c r="K529" i="58"/>
  <c r="J529" i="58"/>
  <c r="I529" i="58"/>
  <c r="H529" i="58"/>
  <c r="G529" i="58"/>
  <c r="F529" i="58"/>
  <c r="E529" i="58"/>
  <c r="D529" i="58"/>
  <c r="Y528" i="58"/>
  <c r="X528" i="58"/>
  <c r="W528" i="58"/>
  <c r="V528" i="58"/>
  <c r="U528" i="58"/>
  <c r="T528" i="58"/>
  <c r="S528" i="58"/>
  <c r="R528" i="58"/>
  <c r="Q528" i="58"/>
  <c r="P528" i="58"/>
  <c r="O528" i="58"/>
  <c r="N528" i="58"/>
  <c r="M528" i="58"/>
  <c r="L528" i="58"/>
  <c r="K528" i="58"/>
  <c r="J528" i="58"/>
  <c r="I528" i="58"/>
  <c r="H528" i="58"/>
  <c r="G528" i="58"/>
  <c r="F528" i="58"/>
  <c r="E528" i="58"/>
  <c r="D528" i="58"/>
  <c r="Y527" i="58"/>
  <c r="X527" i="58"/>
  <c r="W527" i="58"/>
  <c r="V527" i="58"/>
  <c r="U527" i="58"/>
  <c r="T527" i="58"/>
  <c r="S527" i="58"/>
  <c r="R527" i="58"/>
  <c r="Q527" i="58"/>
  <c r="P527" i="58"/>
  <c r="O527" i="58"/>
  <c r="N527" i="58"/>
  <c r="M527" i="58"/>
  <c r="L527" i="58"/>
  <c r="K527" i="58"/>
  <c r="J527" i="58"/>
  <c r="I527" i="58"/>
  <c r="H527" i="58"/>
  <c r="G527" i="58"/>
  <c r="F527" i="58"/>
  <c r="E527" i="58"/>
  <c r="D527" i="58"/>
  <c r="Y526" i="58"/>
  <c r="X526" i="58"/>
  <c r="W526" i="58"/>
  <c r="V526" i="58"/>
  <c r="U526" i="58"/>
  <c r="T526" i="58"/>
  <c r="S526" i="58"/>
  <c r="R526" i="58"/>
  <c r="Q526" i="58"/>
  <c r="P526" i="58"/>
  <c r="O526" i="58"/>
  <c r="N526" i="58"/>
  <c r="M526" i="58"/>
  <c r="L526" i="58"/>
  <c r="K526" i="58"/>
  <c r="J526" i="58"/>
  <c r="I526" i="58"/>
  <c r="H526" i="58"/>
  <c r="G526" i="58"/>
  <c r="F526" i="58"/>
  <c r="E526" i="58"/>
  <c r="D526" i="58"/>
  <c r="Y525" i="58"/>
  <c r="X525" i="58"/>
  <c r="W525" i="58"/>
  <c r="V525" i="58"/>
  <c r="U525" i="58"/>
  <c r="T525" i="58"/>
  <c r="S525" i="58"/>
  <c r="R525" i="58"/>
  <c r="Q525" i="58"/>
  <c r="P525" i="58"/>
  <c r="O525" i="58"/>
  <c r="N525" i="58"/>
  <c r="M525" i="58"/>
  <c r="L525" i="58"/>
  <c r="K525" i="58"/>
  <c r="J525" i="58"/>
  <c r="I525" i="58"/>
  <c r="H525" i="58"/>
  <c r="G525" i="58"/>
  <c r="F525" i="58"/>
  <c r="E525" i="58"/>
  <c r="D525" i="58"/>
  <c r="Y524" i="58"/>
  <c r="X524" i="58"/>
  <c r="W524" i="58"/>
  <c r="V524" i="58"/>
  <c r="U524" i="58"/>
  <c r="T524" i="58"/>
  <c r="S524" i="58"/>
  <c r="R524" i="58"/>
  <c r="Q524" i="58"/>
  <c r="P524" i="58"/>
  <c r="O524" i="58"/>
  <c r="N524" i="58"/>
  <c r="M524" i="58"/>
  <c r="L524" i="58"/>
  <c r="K524" i="58"/>
  <c r="J524" i="58"/>
  <c r="I524" i="58"/>
  <c r="H524" i="58"/>
  <c r="G524" i="58"/>
  <c r="F524" i="58"/>
  <c r="E524" i="58"/>
  <c r="D524" i="58"/>
  <c r="Y523" i="58"/>
  <c r="X523" i="58"/>
  <c r="W523" i="58"/>
  <c r="V523" i="58"/>
  <c r="U523" i="58"/>
  <c r="T523" i="58"/>
  <c r="S523" i="58"/>
  <c r="R523" i="58"/>
  <c r="Q523" i="58"/>
  <c r="P523" i="58"/>
  <c r="O523" i="58"/>
  <c r="N523" i="58"/>
  <c r="M523" i="58"/>
  <c r="L523" i="58"/>
  <c r="K523" i="58"/>
  <c r="J523" i="58"/>
  <c r="I523" i="58"/>
  <c r="H523" i="58"/>
  <c r="G523" i="58"/>
  <c r="F523" i="58"/>
  <c r="E523" i="58"/>
  <c r="D523" i="58"/>
  <c r="Y522" i="58"/>
  <c r="X522" i="58"/>
  <c r="W522" i="58"/>
  <c r="V522" i="58"/>
  <c r="U522" i="58"/>
  <c r="T522" i="58"/>
  <c r="S522" i="58"/>
  <c r="R522" i="58"/>
  <c r="Q522" i="58"/>
  <c r="P522" i="58"/>
  <c r="O522" i="58"/>
  <c r="N522" i="58"/>
  <c r="M522" i="58"/>
  <c r="L522" i="58"/>
  <c r="K522" i="58"/>
  <c r="J522" i="58"/>
  <c r="I522" i="58"/>
  <c r="H522" i="58"/>
  <c r="G522" i="58"/>
  <c r="F522" i="58"/>
  <c r="E522" i="58"/>
  <c r="D522" i="58"/>
  <c r="Y521" i="58"/>
  <c r="X521" i="58"/>
  <c r="W521" i="58"/>
  <c r="V521" i="58"/>
  <c r="U521" i="58"/>
  <c r="T521" i="58"/>
  <c r="S521" i="58"/>
  <c r="R521" i="58"/>
  <c r="Q521" i="58"/>
  <c r="P521" i="58"/>
  <c r="O521" i="58"/>
  <c r="N521" i="58"/>
  <c r="M521" i="58"/>
  <c r="L521" i="58"/>
  <c r="K521" i="58"/>
  <c r="J521" i="58"/>
  <c r="I521" i="58"/>
  <c r="H521" i="58"/>
  <c r="G521" i="58"/>
  <c r="F521" i="58"/>
  <c r="E521" i="58"/>
  <c r="D521" i="58"/>
  <c r="Y520" i="58"/>
  <c r="X520" i="58"/>
  <c r="W520" i="58"/>
  <c r="V520" i="58"/>
  <c r="U520" i="58"/>
  <c r="T520" i="58"/>
  <c r="S520" i="58"/>
  <c r="R520" i="58"/>
  <c r="Q520" i="58"/>
  <c r="P520" i="58"/>
  <c r="O520" i="58"/>
  <c r="N520" i="58"/>
  <c r="M520" i="58"/>
  <c r="L520" i="58"/>
  <c r="K520" i="58"/>
  <c r="J520" i="58"/>
  <c r="I520" i="58"/>
  <c r="H520" i="58"/>
  <c r="G520" i="58"/>
  <c r="F520" i="58"/>
  <c r="E520" i="58"/>
  <c r="D520" i="58"/>
  <c r="Y519" i="58"/>
  <c r="X519" i="58"/>
  <c r="W519" i="58"/>
  <c r="V519" i="58"/>
  <c r="U519" i="58"/>
  <c r="T519" i="58"/>
  <c r="S519" i="58"/>
  <c r="R519" i="58"/>
  <c r="Q519" i="58"/>
  <c r="P519" i="58"/>
  <c r="O519" i="58"/>
  <c r="N519" i="58"/>
  <c r="M519" i="58"/>
  <c r="L519" i="58"/>
  <c r="K519" i="58"/>
  <c r="J519" i="58"/>
  <c r="I519" i="58"/>
  <c r="H519" i="58"/>
  <c r="G519" i="58"/>
  <c r="F519" i="58"/>
  <c r="E519" i="58"/>
  <c r="D519" i="58"/>
  <c r="Y518" i="58"/>
  <c r="X518" i="58"/>
  <c r="W518" i="58"/>
  <c r="V518" i="58"/>
  <c r="U518" i="58"/>
  <c r="T518" i="58"/>
  <c r="S518" i="58"/>
  <c r="R518" i="58"/>
  <c r="Q518" i="58"/>
  <c r="P518" i="58"/>
  <c r="O518" i="58"/>
  <c r="N518" i="58"/>
  <c r="M518" i="58"/>
  <c r="L518" i="58"/>
  <c r="K518" i="58"/>
  <c r="J518" i="58"/>
  <c r="I518" i="58"/>
  <c r="H518" i="58"/>
  <c r="G518" i="58"/>
  <c r="F518" i="58"/>
  <c r="E518" i="58"/>
  <c r="D518" i="58"/>
  <c r="Y517" i="58"/>
  <c r="X517" i="58"/>
  <c r="W517" i="58"/>
  <c r="V517" i="58"/>
  <c r="U517" i="58"/>
  <c r="T517" i="58"/>
  <c r="S517" i="58"/>
  <c r="R517" i="58"/>
  <c r="Q517" i="58"/>
  <c r="P517" i="58"/>
  <c r="O517" i="58"/>
  <c r="N517" i="58"/>
  <c r="M517" i="58"/>
  <c r="L517" i="58"/>
  <c r="K517" i="58"/>
  <c r="J517" i="58"/>
  <c r="I517" i="58"/>
  <c r="H517" i="58"/>
  <c r="G517" i="58"/>
  <c r="F517" i="58"/>
  <c r="E517" i="58"/>
  <c r="D517" i="58"/>
  <c r="Y516" i="58"/>
  <c r="X516" i="58"/>
  <c r="W516" i="58"/>
  <c r="V516" i="58"/>
  <c r="U516" i="58"/>
  <c r="T516" i="58"/>
  <c r="S516" i="58"/>
  <c r="R516" i="58"/>
  <c r="Q516" i="58"/>
  <c r="P516" i="58"/>
  <c r="O516" i="58"/>
  <c r="N516" i="58"/>
  <c r="M516" i="58"/>
  <c r="L516" i="58"/>
  <c r="K516" i="58"/>
  <c r="J516" i="58"/>
  <c r="I516" i="58"/>
  <c r="H516" i="58"/>
  <c r="G516" i="58"/>
  <c r="F516" i="58"/>
  <c r="E516" i="58"/>
  <c r="D516" i="58"/>
  <c r="Y515" i="58"/>
  <c r="X515" i="58"/>
  <c r="W515" i="58"/>
  <c r="V515" i="58"/>
  <c r="U515" i="58"/>
  <c r="T515" i="58"/>
  <c r="S515" i="58"/>
  <c r="R515" i="58"/>
  <c r="Q515" i="58"/>
  <c r="P515" i="58"/>
  <c r="O515" i="58"/>
  <c r="N515" i="58"/>
  <c r="M515" i="58"/>
  <c r="L515" i="58"/>
  <c r="K515" i="58"/>
  <c r="J515" i="58"/>
  <c r="I515" i="58"/>
  <c r="H515" i="58"/>
  <c r="G515" i="58"/>
  <c r="F515" i="58"/>
  <c r="E515" i="58"/>
  <c r="D515" i="58"/>
  <c r="Y512" i="58"/>
  <c r="X512" i="58"/>
  <c r="W512" i="58"/>
  <c r="V512" i="58"/>
  <c r="U512" i="58"/>
  <c r="T512" i="58"/>
  <c r="S512" i="58"/>
  <c r="R512" i="58"/>
  <c r="Q512" i="58"/>
  <c r="P512" i="58"/>
  <c r="O512" i="58"/>
  <c r="N512" i="58"/>
  <c r="M512" i="58"/>
  <c r="L512" i="58"/>
  <c r="K512" i="58"/>
  <c r="J512" i="58"/>
  <c r="I512" i="58"/>
  <c r="H512" i="58"/>
  <c r="G512" i="58"/>
  <c r="F512" i="58"/>
  <c r="E512" i="58"/>
  <c r="D512" i="58"/>
  <c r="Y511" i="58"/>
  <c r="X511" i="58"/>
  <c r="W511" i="58"/>
  <c r="V511" i="58"/>
  <c r="U511" i="58"/>
  <c r="T511" i="58"/>
  <c r="S511" i="58"/>
  <c r="R511" i="58"/>
  <c r="Q511" i="58"/>
  <c r="P511" i="58"/>
  <c r="O511" i="58"/>
  <c r="N511" i="58"/>
  <c r="M511" i="58"/>
  <c r="L511" i="58"/>
  <c r="K511" i="58"/>
  <c r="J511" i="58"/>
  <c r="I511" i="58"/>
  <c r="H511" i="58"/>
  <c r="G511" i="58"/>
  <c r="F511" i="58"/>
  <c r="E511" i="58"/>
  <c r="D511" i="58"/>
  <c r="Y510" i="58"/>
  <c r="X510" i="58"/>
  <c r="W510" i="58"/>
  <c r="V510" i="58"/>
  <c r="U510" i="58"/>
  <c r="T510" i="58"/>
  <c r="S510" i="58"/>
  <c r="R510" i="58"/>
  <c r="Q510" i="58"/>
  <c r="P510" i="58"/>
  <c r="O510" i="58"/>
  <c r="N510" i="58"/>
  <c r="M510" i="58"/>
  <c r="L510" i="58"/>
  <c r="K510" i="58"/>
  <c r="J510" i="58"/>
  <c r="I510" i="58"/>
  <c r="H510" i="58"/>
  <c r="G510" i="58"/>
  <c r="F510" i="58"/>
  <c r="E510" i="58"/>
  <c r="D510" i="58"/>
  <c r="Y509" i="58"/>
  <c r="X509" i="58"/>
  <c r="W509" i="58"/>
  <c r="V509" i="58"/>
  <c r="U509" i="58"/>
  <c r="T509" i="58"/>
  <c r="S509" i="58"/>
  <c r="R509" i="58"/>
  <c r="Q509" i="58"/>
  <c r="P509" i="58"/>
  <c r="O509" i="58"/>
  <c r="N509" i="58"/>
  <c r="M509" i="58"/>
  <c r="L509" i="58"/>
  <c r="K509" i="58"/>
  <c r="J509" i="58"/>
  <c r="I509" i="58"/>
  <c r="H509" i="58"/>
  <c r="G509" i="58"/>
  <c r="F509" i="58"/>
  <c r="E509" i="58"/>
  <c r="D509" i="58"/>
  <c r="Y508" i="58"/>
  <c r="X508" i="58"/>
  <c r="W508" i="58"/>
  <c r="V508" i="58"/>
  <c r="U508" i="58"/>
  <c r="T508" i="58"/>
  <c r="S508" i="58"/>
  <c r="R508" i="58"/>
  <c r="Q508" i="58"/>
  <c r="P508" i="58"/>
  <c r="O508" i="58"/>
  <c r="N508" i="58"/>
  <c r="M508" i="58"/>
  <c r="L508" i="58"/>
  <c r="K508" i="58"/>
  <c r="J508" i="58"/>
  <c r="I508" i="58"/>
  <c r="H508" i="58"/>
  <c r="G508" i="58"/>
  <c r="F508" i="58"/>
  <c r="E508" i="58"/>
  <c r="D508" i="58"/>
  <c r="Y507" i="58"/>
  <c r="X507" i="58"/>
  <c r="W507" i="58"/>
  <c r="V507" i="58"/>
  <c r="U507" i="58"/>
  <c r="T507" i="58"/>
  <c r="S507" i="58"/>
  <c r="R507" i="58"/>
  <c r="Q507" i="58"/>
  <c r="P507" i="58"/>
  <c r="O507" i="58"/>
  <c r="N507" i="58"/>
  <c r="M507" i="58"/>
  <c r="L507" i="58"/>
  <c r="K507" i="58"/>
  <c r="J507" i="58"/>
  <c r="I507" i="58"/>
  <c r="H507" i="58"/>
  <c r="G507" i="58"/>
  <c r="F507" i="58"/>
  <c r="E507" i="58"/>
  <c r="D507" i="58"/>
  <c r="Y506" i="58"/>
  <c r="X506" i="58"/>
  <c r="W506" i="58"/>
  <c r="V506" i="58"/>
  <c r="U506" i="58"/>
  <c r="T506" i="58"/>
  <c r="S506" i="58"/>
  <c r="R506" i="58"/>
  <c r="Q506" i="58"/>
  <c r="P506" i="58"/>
  <c r="O506" i="58"/>
  <c r="N506" i="58"/>
  <c r="M506" i="58"/>
  <c r="L506" i="58"/>
  <c r="K506" i="58"/>
  <c r="J506" i="58"/>
  <c r="I506" i="58"/>
  <c r="H506" i="58"/>
  <c r="G506" i="58"/>
  <c r="F506" i="58"/>
  <c r="E506" i="58"/>
  <c r="D506" i="58"/>
  <c r="Y505" i="58"/>
  <c r="X505" i="58"/>
  <c r="W505" i="58"/>
  <c r="V505" i="58"/>
  <c r="U505" i="58"/>
  <c r="T505" i="58"/>
  <c r="S505" i="58"/>
  <c r="R505" i="58"/>
  <c r="Q505" i="58"/>
  <c r="P505" i="58"/>
  <c r="O505" i="58"/>
  <c r="N505" i="58"/>
  <c r="M505" i="58"/>
  <c r="L505" i="58"/>
  <c r="K505" i="58"/>
  <c r="J505" i="58"/>
  <c r="I505" i="58"/>
  <c r="H505" i="58"/>
  <c r="G505" i="58"/>
  <c r="F505" i="58"/>
  <c r="E505" i="58"/>
  <c r="D505" i="58"/>
  <c r="Y504" i="58"/>
  <c r="X504" i="58"/>
  <c r="W504" i="58"/>
  <c r="V504" i="58"/>
  <c r="U504" i="58"/>
  <c r="T504" i="58"/>
  <c r="S504" i="58"/>
  <c r="R504" i="58"/>
  <c r="Q504" i="58"/>
  <c r="P504" i="58"/>
  <c r="O504" i="58"/>
  <c r="N504" i="58"/>
  <c r="M504" i="58"/>
  <c r="L504" i="58"/>
  <c r="K504" i="58"/>
  <c r="J504" i="58"/>
  <c r="I504" i="58"/>
  <c r="H504" i="58"/>
  <c r="G504" i="58"/>
  <c r="F504" i="58"/>
  <c r="E504" i="58"/>
  <c r="D504" i="58"/>
  <c r="Y503" i="58"/>
  <c r="X503" i="58"/>
  <c r="W503" i="58"/>
  <c r="V503" i="58"/>
  <c r="U503" i="58"/>
  <c r="T503" i="58"/>
  <c r="S503" i="58"/>
  <c r="R503" i="58"/>
  <c r="Q503" i="58"/>
  <c r="P503" i="58"/>
  <c r="O503" i="58"/>
  <c r="N503" i="58"/>
  <c r="M503" i="58"/>
  <c r="L503" i="58"/>
  <c r="K503" i="58"/>
  <c r="J503" i="58"/>
  <c r="I503" i="58"/>
  <c r="H503" i="58"/>
  <c r="G503" i="58"/>
  <c r="F503" i="58"/>
  <c r="E503" i="58"/>
  <c r="D503" i="58"/>
  <c r="Y502" i="58"/>
  <c r="X502" i="58"/>
  <c r="W502" i="58"/>
  <c r="V502" i="58"/>
  <c r="U502" i="58"/>
  <c r="T502" i="58"/>
  <c r="S502" i="58"/>
  <c r="R502" i="58"/>
  <c r="Q502" i="58"/>
  <c r="P502" i="58"/>
  <c r="O502" i="58"/>
  <c r="N502" i="58"/>
  <c r="M502" i="58"/>
  <c r="L502" i="58"/>
  <c r="K502" i="58"/>
  <c r="J502" i="58"/>
  <c r="I502" i="58"/>
  <c r="H502" i="58"/>
  <c r="G502" i="58"/>
  <c r="F502" i="58"/>
  <c r="E502" i="58"/>
  <c r="D502" i="58"/>
  <c r="Y501" i="58"/>
  <c r="X501" i="58"/>
  <c r="W501" i="58"/>
  <c r="V501" i="58"/>
  <c r="U501" i="58"/>
  <c r="T501" i="58"/>
  <c r="S501" i="58"/>
  <c r="R501" i="58"/>
  <c r="Q501" i="58"/>
  <c r="P501" i="58"/>
  <c r="O501" i="58"/>
  <c r="N501" i="58"/>
  <c r="M501" i="58"/>
  <c r="L501" i="58"/>
  <c r="K501" i="58"/>
  <c r="J501" i="58"/>
  <c r="I501" i="58"/>
  <c r="H501" i="58"/>
  <c r="G501" i="58"/>
  <c r="F501" i="58"/>
  <c r="E501" i="58"/>
  <c r="D501" i="58"/>
  <c r="Y500" i="58"/>
  <c r="X500" i="58"/>
  <c r="W500" i="58"/>
  <c r="V500" i="58"/>
  <c r="U500" i="58"/>
  <c r="T500" i="58"/>
  <c r="S500" i="58"/>
  <c r="R500" i="58"/>
  <c r="Q500" i="58"/>
  <c r="P500" i="58"/>
  <c r="O500" i="58"/>
  <c r="N500" i="58"/>
  <c r="M500" i="58"/>
  <c r="L500" i="58"/>
  <c r="K500" i="58"/>
  <c r="J500" i="58"/>
  <c r="I500" i="58"/>
  <c r="H500" i="58"/>
  <c r="G500" i="58"/>
  <c r="F500" i="58"/>
  <c r="E500" i="58"/>
  <c r="D500" i="58"/>
  <c r="Y499" i="58"/>
  <c r="X499" i="58"/>
  <c r="W499" i="58"/>
  <c r="V499" i="58"/>
  <c r="U499" i="58"/>
  <c r="T499" i="58"/>
  <c r="S499" i="58"/>
  <c r="R499" i="58"/>
  <c r="Q499" i="58"/>
  <c r="P499" i="58"/>
  <c r="O499" i="58"/>
  <c r="N499" i="58"/>
  <c r="M499" i="58"/>
  <c r="L499" i="58"/>
  <c r="K499" i="58"/>
  <c r="J499" i="58"/>
  <c r="I499" i="58"/>
  <c r="H499" i="58"/>
  <c r="G499" i="58"/>
  <c r="F499" i="58"/>
  <c r="E499" i="58"/>
  <c r="D499" i="58"/>
  <c r="Y498" i="58"/>
  <c r="X498" i="58"/>
  <c r="W498" i="58"/>
  <c r="V498" i="58"/>
  <c r="U498" i="58"/>
  <c r="T498" i="58"/>
  <c r="S498" i="58"/>
  <c r="R498" i="58"/>
  <c r="Q498" i="58"/>
  <c r="P498" i="58"/>
  <c r="O498" i="58"/>
  <c r="N498" i="58"/>
  <c r="M498" i="58"/>
  <c r="L498" i="58"/>
  <c r="K498" i="58"/>
  <c r="J498" i="58"/>
  <c r="I498" i="58"/>
  <c r="H498" i="58"/>
  <c r="G498" i="58"/>
  <c r="F498" i="58"/>
  <c r="E498" i="58"/>
  <c r="D498" i="58"/>
  <c r="Y497" i="58"/>
  <c r="X497" i="58"/>
  <c r="W497" i="58"/>
  <c r="V497" i="58"/>
  <c r="U497" i="58"/>
  <c r="T497" i="58"/>
  <c r="S497" i="58"/>
  <c r="R497" i="58"/>
  <c r="Q497" i="58"/>
  <c r="P497" i="58"/>
  <c r="O497" i="58"/>
  <c r="N497" i="58"/>
  <c r="M497" i="58"/>
  <c r="L497" i="58"/>
  <c r="K497" i="58"/>
  <c r="J497" i="58"/>
  <c r="I497" i="58"/>
  <c r="H497" i="58"/>
  <c r="G497" i="58"/>
  <c r="F497" i="58"/>
  <c r="E497" i="58"/>
  <c r="D497" i="58"/>
  <c r="Y496" i="58"/>
  <c r="X496" i="58"/>
  <c r="W496" i="58"/>
  <c r="V496" i="58"/>
  <c r="U496" i="58"/>
  <c r="T496" i="58"/>
  <c r="S496" i="58"/>
  <c r="R496" i="58"/>
  <c r="Q496" i="58"/>
  <c r="P496" i="58"/>
  <c r="O496" i="58"/>
  <c r="N496" i="58"/>
  <c r="M496" i="58"/>
  <c r="L496" i="58"/>
  <c r="K496" i="58"/>
  <c r="J496" i="58"/>
  <c r="I496" i="58"/>
  <c r="H496" i="58"/>
  <c r="G496" i="58"/>
  <c r="F496" i="58"/>
  <c r="E496" i="58"/>
  <c r="D496" i="58"/>
  <c r="Y495" i="58"/>
  <c r="X495" i="58"/>
  <c r="W495" i="58"/>
  <c r="V495" i="58"/>
  <c r="U495" i="58"/>
  <c r="T495" i="58"/>
  <c r="S495" i="58"/>
  <c r="R495" i="58"/>
  <c r="Q495" i="58"/>
  <c r="P495" i="58"/>
  <c r="O495" i="58"/>
  <c r="N495" i="58"/>
  <c r="M495" i="58"/>
  <c r="L495" i="58"/>
  <c r="K495" i="58"/>
  <c r="J495" i="58"/>
  <c r="I495" i="58"/>
  <c r="H495" i="58"/>
  <c r="G495" i="58"/>
  <c r="F495" i="58"/>
  <c r="E495" i="58"/>
  <c r="D495" i="58"/>
  <c r="Y494" i="58"/>
  <c r="X494" i="58"/>
  <c r="W494" i="58"/>
  <c r="V494" i="58"/>
  <c r="U494" i="58"/>
  <c r="T494" i="58"/>
  <c r="S494" i="58"/>
  <c r="R494" i="58"/>
  <c r="Q494" i="58"/>
  <c r="P494" i="58"/>
  <c r="O494" i="58"/>
  <c r="N494" i="58"/>
  <c r="M494" i="58"/>
  <c r="L494" i="58"/>
  <c r="K494" i="58"/>
  <c r="J494" i="58"/>
  <c r="I494" i="58"/>
  <c r="H494" i="58"/>
  <c r="G494" i="58"/>
  <c r="F494" i="58"/>
  <c r="E494" i="58"/>
  <c r="D494" i="58"/>
  <c r="Y493" i="58"/>
  <c r="X493" i="58"/>
  <c r="W493" i="58"/>
  <c r="V493" i="58"/>
  <c r="U493" i="58"/>
  <c r="T493" i="58"/>
  <c r="S493" i="58"/>
  <c r="R493" i="58"/>
  <c r="Q493" i="58"/>
  <c r="P493" i="58"/>
  <c r="O493" i="58"/>
  <c r="N493" i="58"/>
  <c r="M493" i="58"/>
  <c r="L493" i="58"/>
  <c r="K493" i="58"/>
  <c r="J493" i="58"/>
  <c r="I493" i="58"/>
  <c r="H493" i="58"/>
  <c r="G493" i="58"/>
  <c r="F493" i="58"/>
  <c r="E493" i="58"/>
  <c r="D493" i="58"/>
  <c r="Y492" i="58"/>
  <c r="X492" i="58"/>
  <c r="W492" i="58"/>
  <c r="V492" i="58"/>
  <c r="U492" i="58"/>
  <c r="T492" i="58"/>
  <c r="S492" i="58"/>
  <c r="R492" i="58"/>
  <c r="Q492" i="58"/>
  <c r="P492" i="58"/>
  <c r="O492" i="58"/>
  <c r="N492" i="58"/>
  <c r="M492" i="58"/>
  <c r="L492" i="58"/>
  <c r="K492" i="58"/>
  <c r="J492" i="58"/>
  <c r="I492" i="58"/>
  <c r="H492" i="58"/>
  <c r="G492" i="58"/>
  <c r="F492" i="58"/>
  <c r="E492" i="58"/>
  <c r="D492" i="58"/>
  <c r="Y491" i="58"/>
  <c r="X491" i="58"/>
  <c r="W491" i="58"/>
  <c r="V491" i="58"/>
  <c r="U491" i="58"/>
  <c r="T491" i="58"/>
  <c r="S491" i="58"/>
  <c r="R491" i="58"/>
  <c r="Q491" i="58"/>
  <c r="P491" i="58"/>
  <c r="O491" i="58"/>
  <c r="N491" i="58"/>
  <c r="M491" i="58"/>
  <c r="L491" i="58"/>
  <c r="K491" i="58"/>
  <c r="J491" i="58"/>
  <c r="I491" i="58"/>
  <c r="H491" i="58"/>
  <c r="G491" i="58"/>
  <c r="F491" i="58"/>
  <c r="E491" i="58"/>
  <c r="D491" i="58"/>
  <c r="Y490" i="58"/>
  <c r="X490" i="58"/>
  <c r="W490" i="58"/>
  <c r="V490" i="58"/>
  <c r="U490" i="58"/>
  <c r="T490" i="58"/>
  <c r="S490" i="58"/>
  <c r="R490" i="58"/>
  <c r="Q490" i="58"/>
  <c r="P490" i="58"/>
  <c r="O490" i="58"/>
  <c r="N490" i="58"/>
  <c r="M490" i="58"/>
  <c r="L490" i="58"/>
  <c r="K490" i="58"/>
  <c r="J490" i="58"/>
  <c r="I490" i="58"/>
  <c r="H490" i="58"/>
  <c r="G490" i="58"/>
  <c r="F490" i="58"/>
  <c r="E490" i="58"/>
  <c r="D490" i="58"/>
  <c r="Y485" i="58"/>
  <c r="X485" i="58"/>
  <c r="W485" i="58"/>
  <c r="V485" i="58"/>
  <c r="U485" i="58"/>
  <c r="T485" i="58"/>
  <c r="S485" i="58"/>
  <c r="R485" i="58"/>
  <c r="Q485" i="58"/>
  <c r="P485" i="58"/>
  <c r="O485" i="58"/>
  <c r="N485" i="58"/>
  <c r="M485" i="58"/>
  <c r="L485" i="58"/>
  <c r="K485" i="58"/>
  <c r="J485" i="58"/>
  <c r="I485" i="58"/>
  <c r="H485" i="58"/>
  <c r="G485" i="58"/>
  <c r="F485" i="58"/>
  <c r="E485" i="58"/>
  <c r="D485" i="58"/>
  <c r="Y484" i="58"/>
  <c r="X484" i="58"/>
  <c r="W484" i="58"/>
  <c r="V484" i="58"/>
  <c r="U484" i="58"/>
  <c r="T484" i="58"/>
  <c r="S484" i="58"/>
  <c r="R484" i="58"/>
  <c r="Q484" i="58"/>
  <c r="P484" i="58"/>
  <c r="O484" i="58"/>
  <c r="N484" i="58"/>
  <c r="M484" i="58"/>
  <c r="L484" i="58"/>
  <c r="K484" i="58"/>
  <c r="J484" i="58"/>
  <c r="I484" i="58"/>
  <c r="H484" i="58"/>
  <c r="G484" i="58"/>
  <c r="F484" i="58"/>
  <c r="E484" i="58"/>
  <c r="D484" i="58"/>
  <c r="Y479" i="58"/>
  <c r="X479" i="58"/>
  <c r="W479" i="58"/>
  <c r="V479" i="58"/>
  <c r="U479" i="58"/>
  <c r="T479" i="58"/>
  <c r="S479" i="58"/>
  <c r="R479" i="58"/>
  <c r="Q479" i="58"/>
  <c r="P479" i="58"/>
  <c r="O479" i="58"/>
  <c r="N479" i="58"/>
  <c r="M479" i="58"/>
  <c r="L479" i="58"/>
  <c r="K479" i="58"/>
  <c r="J479" i="58"/>
  <c r="I479" i="58"/>
  <c r="H479" i="58"/>
  <c r="G479" i="58"/>
  <c r="F479" i="58"/>
  <c r="E479" i="58"/>
  <c r="D479" i="58"/>
  <c r="Y478" i="58"/>
  <c r="X478" i="58"/>
  <c r="W478" i="58"/>
  <c r="V478" i="58"/>
  <c r="U478" i="58"/>
  <c r="T478" i="58"/>
  <c r="S478" i="58"/>
  <c r="R478" i="58"/>
  <c r="Q478" i="58"/>
  <c r="P478" i="58"/>
  <c r="O478" i="58"/>
  <c r="N478" i="58"/>
  <c r="M478" i="58"/>
  <c r="L478" i="58"/>
  <c r="K478" i="58"/>
  <c r="J478" i="58"/>
  <c r="I478" i="58"/>
  <c r="H478" i="58"/>
  <c r="G478" i="58"/>
  <c r="F478" i="58"/>
  <c r="E478" i="58"/>
  <c r="D478" i="58"/>
  <c r="Y477" i="58"/>
  <c r="X477" i="58"/>
  <c r="W477" i="58"/>
  <c r="V477" i="58"/>
  <c r="U477" i="58"/>
  <c r="T477" i="58"/>
  <c r="S477" i="58"/>
  <c r="R477" i="58"/>
  <c r="Q477" i="58"/>
  <c r="P477" i="58"/>
  <c r="O477" i="58"/>
  <c r="N477" i="58"/>
  <c r="M477" i="58"/>
  <c r="L477" i="58"/>
  <c r="K477" i="58"/>
  <c r="J477" i="58"/>
  <c r="I477" i="58"/>
  <c r="H477" i="58"/>
  <c r="G477" i="58"/>
  <c r="F477" i="58"/>
  <c r="E477" i="58"/>
  <c r="D477" i="58"/>
  <c r="Y476" i="58"/>
  <c r="X476" i="58"/>
  <c r="W476" i="58"/>
  <c r="V476" i="58"/>
  <c r="U476" i="58"/>
  <c r="T476" i="58"/>
  <c r="S476" i="58"/>
  <c r="R476" i="58"/>
  <c r="Q476" i="58"/>
  <c r="P476" i="58"/>
  <c r="O476" i="58"/>
  <c r="N476" i="58"/>
  <c r="M476" i="58"/>
  <c r="L476" i="58"/>
  <c r="K476" i="58"/>
  <c r="J476" i="58"/>
  <c r="I476" i="58"/>
  <c r="H476" i="58"/>
  <c r="G476" i="58"/>
  <c r="F476" i="58"/>
  <c r="E476" i="58"/>
  <c r="D476" i="58"/>
  <c r="Y475" i="58"/>
  <c r="X475" i="58"/>
  <c r="W475" i="58"/>
  <c r="V475" i="58"/>
  <c r="U475" i="58"/>
  <c r="T475" i="58"/>
  <c r="S475" i="58"/>
  <c r="R475" i="58"/>
  <c r="Q475" i="58"/>
  <c r="P475" i="58"/>
  <c r="O475" i="58"/>
  <c r="N475" i="58"/>
  <c r="M475" i="58"/>
  <c r="L475" i="58"/>
  <c r="K475" i="58"/>
  <c r="J475" i="58"/>
  <c r="I475" i="58"/>
  <c r="H475" i="58"/>
  <c r="G475" i="58"/>
  <c r="F475" i="58"/>
  <c r="E475" i="58"/>
  <c r="D475" i="58"/>
  <c r="Y474" i="58"/>
  <c r="X474" i="58"/>
  <c r="W474" i="58"/>
  <c r="V474" i="58"/>
  <c r="U474" i="58"/>
  <c r="T474" i="58"/>
  <c r="S474" i="58"/>
  <c r="R474" i="58"/>
  <c r="Q474" i="58"/>
  <c r="P474" i="58"/>
  <c r="O474" i="58"/>
  <c r="N474" i="58"/>
  <c r="M474" i="58"/>
  <c r="L474" i="58"/>
  <c r="K474" i="58"/>
  <c r="J474" i="58"/>
  <c r="I474" i="58"/>
  <c r="H474" i="58"/>
  <c r="G474" i="58"/>
  <c r="F474" i="58"/>
  <c r="E474" i="58"/>
  <c r="D474" i="58"/>
  <c r="Y473" i="58"/>
  <c r="X473" i="58"/>
  <c r="W473" i="58"/>
  <c r="V473" i="58"/>
  <c r="U473" i="58"/>
  <c r="T473" i="58"/>
  <c r="S473" i="58"/>
  <c r="R473" i="58"/>
  <c r="Q473" i="58"/>
  <c r="P473" i="58"/>
  <c r="O473" i="58"/>
  <c r="N473" i="58"/>
  <c r="M473" i="58"/>
  <c r="L473" i="58"/>
  <c r="K473" i="58"/>
  <c r="J473" i="58"/>
  <c r="I473" i="58"/>
  <c r="H473" i="58"/>
  <c r="G473" i="58"/>
  <c r="F473" i="58"/>
  <c r="E473" i="58"/>
  <c r="D473" i="58"/>
  <c r="Y472" i="58"/>
  <c r="X472" i="58"/>
  <c r="W472" i="58"/>
  <c r="V472" i="58"/>
  <c r="U472" i="58"/>
  <c r="T472" i="58"/>
  <c r="S472" i="58"/>
  <c r="R472" i="58"/>
  <c r="Q472" i="58"/>
  <c r="P472" i="58"/>
  <c r="O472" i="58"/>
  <c r="N472" i="58"/>
  <c r="M472" i="58"/>
  <c r="L472" i="58"/>
  <c r="K472" i="58"/>
  <c r="J472" i="58"/>
  <c r="I472" i="58"/>
  <c r="H472" i="58"/>
  <c r="G472" i="58"/>
  <c r="F472" i="58"/>
  <c r="E472" i="58"/>
  <c r="D472" i="58"/>
  <c r="Y471" i="58"/>
  <c r="X471" i="58"/>
  <c r="W471" i="58"/>
  <c r="V471" i="58"/>
  <c r="U471" i="58"/>
  <c r="T471" i="58"/>
  <c r="S471" i="58"/>
  <c r="R471" i="58"/>
  <c r="Q471" i="58"/>
  <c r="P471" i="58"/>
  <c r="O471" i="58"/>
  <c r="N471" i="58"/>
  <c r="M471" i="58"/>
  <c r="L471" i="58"/>
  <c r="K471" i="58"/>
  <c r="J471" i="58"/>
  <c r="I471" i="58"/>
  <c r="H471" i="58"/>
  <c r="G471" i="58"/>
  <c r="F471" i="58"/>
  <c r="E471" i="58"/>
  <c r="D471" i="58"/>
  <c r="Y470" i="58"/>
  <c r="X470" i="58"/>
  <c r="W470" i="58"/>
  <c r="V470" i="58"/>
  <c r="U470" i="58"/>
  <c r="T470" i="58"/>
  <c r="S470" i="58"/>
  <c r="R470" i="58"/>
  <c r="Q470" i="58"/>
  <c r="P470" i="58"/>
  <c r="O470" i="58"/>
  <c r="N470" i="58"/>
  <c r="M470" i="58"/>
  <c r="L470" i="58"/>
  <c r="K470" i="58"/>
  <c r="J470" i="58"/>
  <c r="I470" i="58"/>
  <c r="H470" i="58"/>
  <c r="G470" i="58"/>
  <c r="F470" i="58"/>
  <c r="E470" i="58"/>
  <c r="D470" i="58"/>
  <c r="Y469" i="58"/>
  <c r="X469" i="58"/>
  <c r="W469" i="58"/>
  <c r="V469" i="58"/>
  <c r="U469" i="58"/>
  <c r="T469" i="58"/>
  <c r="S469" i="58"/>
  <c r="R469" i="58"/>
  <c r="Q469" i="58"/>
  <c r="P469" i="58"/>
  <c r="O469" i="58"/>
  <c r="N469" i="58"/>
  <c r="M469" i="58"/>
  <c r="L469" i="58"/>
  <c r="K469" i="58"/>
  <c r="J469" i="58"/>
  <c r="I469" i="58"/>
  <c r="H469" i="58"/>
  <c r="G469" i="58"/>
  <c r="F469" i="58"/>
  <c r="E469" i="58"/>
  <c r="D469" i="58"/>
  <c r="Y468" i="58"/>
  <c r="X468" i="58"/>
  <c r="W468" i="58"/>
  <c r="V468" i="58"/>
  <c r="U468" i="58"/>
  <c r="T468" i="58"/>
  <c r="S468" i="58"/>
  <c r="R468" i="58"/>
  <c r="Q468" i="58"/>
  <c r="P468" i="58"/>
  <c r="O468" i="58"/>
  <c r="N468" i="58"/>
  <c r="M468" i="58"/>
  <c r="L468" i="58"/>
  <c r="K468" i="58"/>
  <c r="J468" i="58"/>
  <c r="I468" i="58"/>
  <c r="H468" i="58"/>
  <c r="G468" i="58"/>
  <c r="F468" i="58"/>
  <c r="E468" i="58"/>
  <c r="D468" i="58"/>
  <c r="Y467" i="58"/>
  <c r="X467" i="58"/>
  <c r="W467" i="58"/>
  <c r="V467" i="58"/>
  <c r="U467" i="58"/>
  <c r="T467" i="58"/>
  <c r="S467" i="58"/>
  <c r="R467" i="58"/>
  <c r="Q467" i="58"/>
  <c r="P467" i="58"/>
  <c r="O467" i="58"/>
  <c r="N467" i="58"/>
  <c r="M467" i="58"/>
  <c r="L467" i="58"/>
  <c r="K467" i="58"/>
  <c r="J467" i="58"/>
  <c r="I467" i="58"/>
  <c r="H467" i="58"/>
  <c r="G467" i="58"/>
  <c r="F467" i="58"/>
  <c r="E467" i="58"/>
  <c r="D467" i="58"/>
  <c r="Y466" i="58"/>
  <c r="X466" i="58"/>
  <c r="W466" i="58"/>
  <c r="V466" i="58"/>
  <c r="U466" i="58"/>
  <c r="T466" i="58"/>
  <c r="S466" i="58"/>
  <c r="R466" i="58"/>
  <c r="Q466" i="58"/>
  <c r="P466" i="58"/>
  <c r="O466" i="58"/>
  <c r="N466" i="58"/>
  <c r="M466" i="58"/>
  <c r="L466" i="58"/>
  <c r="K466" i="58"/>
  <c r="J466" i="58"/>
  <c r="I466" i="58"/>
  <c r="H466" i="58"/>
  <c r="G466" i="58"/>
  <c r="F466" i="58"/>
  <c r="E466" i="58"/>
  <c r="D466" i="58"/>
  <c r="Y465" i="58"/>
  <c r="X465" i="58"/>
  <c r="W465" i="58"/>
  <c r="V465" i="58"/>
  <c r="U465" i="58"/>
  <c r="T465" i="58"/>
  <c r="S465" i="58"/>
  <c r="R465" i="58"/>
  <c r="Q465" i="58"/>
  <c r="P465" i="58"/>
  <c r="O465" i="58"/>
  <c r="N465" i="58"/>
  <c r="M465" i="58"/>
  <c r="L465" i="58"/>
  <c r="K465" i="58"/>
  <c r="J465" i="58"/>
  <c r="I465" i="58"/>
  <c r="H465" i="58"/>
  <c r="G465" i="58"/>
  <c r="F465" i="58"/>
  <c r="E465" i="58"/>
  <c r="D465" i="58"/>
  <c r="Y464" i="58"/>
  <c r="X464" i="58"/>
  <c r="W464" i="58"/>
  <c r="V464" i="58"/>
  <c r="U464" i="58"/>
  <c r="T464" i="58"/>
  <c r="S464" i="58"/>
  <c r="R464" i="58"/>
  <c r="Q464" i="58"/>
  <c r="P464" i="58"/>
  <c r="O464" i="58"/>
  <c r="N464" i="58"/>
  <c r="M464" i="58"/>
  <c r="L464" i="58"/>
  <c r="K464" i="58"/>
  <c r="J464" i="58"/>
  <c r="I464" i="58"/>
  <c r="H464" i="58"/>
  <c r="G464" i="58"/>
  <c r="F464" i="58"/>
  <c r="E464" i="58"/>
  <c r="D464" i="58"/>
  <c r="Y463" i="58"/>
  <c r="X463" i="58"/>
  <c r="W463" i="58"/>
  <c r="V463" i="58"/>
  <c r="U463" i="58"/>
  <c r="T463" i="58"/>
  <c r="S463" i="58"/>
  <c r="R463" i="58"/>
  <c r="Q463" i="58"/>
  <c r="P463" i="58"/>
  <c r="O463" i="58"/>
  <c r="N463" i="58"/>
  <c r="M463" i="58"/>
  <c r="L463" i="58"/>
  <c r="K463" i="58"/>
  <c r="J463" i="58"/>
  <c r="I463" i="58"/>
  <c r="H463" i="58"/>
  <c r="G463" i="58"/>
  <c r="F463" i="58"/>
  <c r="E463" i="58"/>
  <c r="D463" i="58"/>
  <c r="Y462" i="58"/>
  <c r="X462" i="58"/>
  <c r="W462" i="58"/>
  <c r="V462" i="58"/>
  <c r="U462" i="58"/>
  <c r="T462" i="58"/>
  <c r="S462" i="58"/>
  <c r="R462" i="58"/>
  <c r="Q462" i="58"/>
  <c r="P462" i="58"/>
  <c r="O462" i="58"/>
  <c r="N462" i="58"/>
  <c r="M462" i="58"/>
  <c r="L462" i="58"/>
  <c r="K462" i="58"/>
  <c r="J462" i="58"/>
  <c r="I462" i="58"/>
  <c r="H462" i="58"/>
  <c r="G462" i="58"/>
  <c r="F462" i="58"/>
  <c r="E462" i="58"/>
  <c r="D462" i="58"/>
  <c r="Y461" i="58"/>
  <c r="X461" i="58"/>
  <c r="W461" i="58"/>
  <c r="V461" i="58"/>
  <c r="U461" i="58"/>
  <c r="T461" i="58"/>
  <c r="S461" i="58"/>
  <c r="R461" i="58"/>
  <c r="Q461" i="58"/>
  <c r="P461" i="58"/>
  <c r="O461" i="58"/>
  <c r="N461" i="58"/>
  <c r="M461" i="58"/>
  <c r="L461" i="58"/>
  <c r="K461" i="58"/>
  <c r="J461" i="58"/>
  <c r="I461" i="58"/>
  <c r="H461" i="58"/>
  <c r="G461" i="58"/>
  <c r="F461" i="58"/>
  <c r="E461" i="58"/>
  <c r="D461" i="58"/>
  <c r="Y460" i="58"/>
  <c r="X460" i="58"/>
  <c r="W460" i="58"/>
  <c r="V460" i="58"/>
  <c r="U460" i="58"/>
  <c r="T460" i="58"/>
  <c r="S460" i="58"/>
  <c r="R460" i="58"/>
  <c r="Q460" i="58"/>
  <c r="P460" i="58"/>
  <c r="O460" i="58"/>
  <c r="N460" i="58"/>
  <c r="M460" i="58"/>
  <c r="L460" i="58"/>
  <c r="K460" i="58"/>
  <c r="J460" i="58"/>
  <c r="I460" i="58"/>
  <c r="H460" i="58"/>
  <c r="G460" i="58"/>
  <c r="F460" i="58"/>
  <c r="E460" i="58"/>
  <c r="D460" i="58"/>
  <c r="Y459" i="58"/>
  <c r="X459" i="58"/>
  <c r="W459" i="58"/>
  <c r="V459" i="58"/>
  <c r="U459" i="58"/>
  <c r="T459" i="58"/>
  <c r="S459" i="58"/>
  <c r="R459" i="58"/>
  <c r="Q459" i="58"/>
  <c r="P459" i="58"/>
  <c r="O459" i="58"/>
  <c r="N459" i="58"/>
  <c r="M459" i="58"/>
  <c r="L459" i="58"/>
  <c r="K459" i="58"/>
  <c r="J459" i="58"/>
  <c r="I459" i="58"/>
  <c r="H459" i="58"/>
  <c r="G459" i="58"/>
  <c r="F459" i="58"/>
  <c r="E459" i="58"/>
  <c r="D459" i="58"/>
  <c r="Y458" i="58"/>
  <c r="X458" i="58"/>
  <c r="W458" i="58"/>
  <c r="V458" i="58"/>
  <c r="U458" i="58"/>
  <c r="T458" i="58"/>
  <c r="S458" i="58"/>
  <c r="R458" i="58"/>
  <c r="Q458" i="58"/>
  <c r="P458" i="58"/>
  <c r="O458" i="58"/>
  <c r="N458" i="58"/>
  <c r="M458" i="58"/>
  <c r="L458" i="58"/>
  <c r="K458" i="58"/>
  <c r="J458" i="58"/>
  <c r="I458" i="58"/>
  <c r="H458" i="58"/>
  <c r="G458" i="58"/>
  <c r="F458" i="58"/>
  <c r="E458" i="58"/>
  <c r="D458" i="58"/>
  <c r="Y457" i="58"/>
  <c r="X457" i="58"/>
  <c r="W457" i="58"/>
  <c r="V457" i="58"/>
  <c r="U457" i="58"/>
  <c r="T457" i="58"/>
  <c r="S457" i="58"/>
  <c r="R457" i="58"/>
  <c r="Q457" i="58"/>
  <c r="P457" i="58"/>
  <c r="O457" i="58"/>
  <c r="N457" i="58"/>
  <c r="M457" i="58"/>
  <c r="L457" i="58"/>
  <c r="K457" i="58"/>
  <c r="J457" i="58"/>
  <c r="I457" i="58"/>
  <c r="H457" i="58"/>
  <c r="G457" i="58"/>
  <c r="F457" i="58"/>
  <c r="E457" i="58"/>
  <c r="D457" i="58"/>
  <c r="Y456" i="58"/>
  <c r="X456" i="58"/>
  <c r="W456" i="58"/>
  <c r="V456" i="58"/>
  <c r="U456" i="58"/>
  <c r="T456" i="58"/>
  <c r="S456" i="58"/>
  <c r="R456" i="58"/>
  <c r="Q456" i="58"/>
  <c r="P456" i="58"/>
  <c r="O456" i="58"/>
  <c r="N456" i="58"/>
  <c r="M456" i="58"/>
  <c r="L456" i="58"/>
  <c r="K456" i="58"/>
  <c r="J456" i="58"/>
  <c r="I456" i="58"/>
  <c r="H456" i="58"/>
  <c r="G456" i="58"/>
  <c r="F456" i="58"/>
  <c r="E456" i="58"/>
  <c r="D456" i="58"/>
  <c r="Y455" i="58"/>
  <c r="X455" i="58"/>
  <c r="W455" i="58"/>
  <c r="V455" i="58"/>
  <c r="U455" i="58"/>
  <c r="T455" i="58"/>
  <c r="S455" i="58"/>
  <c r="R455" i="58"/>
  <c r="Q455" i="58"/>
  <c r="P455" i="58"/>
  <c r="O455" i="58"/>
  <c r="N455" i="58"/>
  <c r="M455" i="58"/>
  <c r="L455" i="58"/>
  <c r="K455" i="58"/>
  <c r="J455" i="58"/>
  <c r="I455" i="58"/>
  <c r="H455" i="58"/>
  <c r="G455" i="58"/>
  <c r="F455" i="58"/>
  <c r="E455" i="58"/>
  <c r="D455" i="58"/>
  <c r="Y454" i="58"/>
  <c r="X454" i="58"/>
  <c r="W454" i="58"/>
  <c r="V454" i="58"/>
  <c r="U454" i="58"/>
  <c r="T454" i="58"/>
  <c r="S454" i="58"/>
  <c r="R454" i="58"/>
  <c r="Q454" i="58"/>
  <c r="P454" i="58"/>
  <c r="O454" i="58"/>
  <c r="N454" i="58"/>
  <c r="M454" i="58"/>
  <c r="L454" i="58"/>
  <c r="K454" i="58"/>
  <c r="J454" i="58"/>
  <c r="I454" i="58"/>
  <c r="H454" i="58"/>
  <c r="G454" i="58"/>
  <c r="F454" i="58"/>
  <c r="E454" i="58"/>
  <c r="D454" i="58"/>
  <c r="Y453" i="58"/>
  <c r="X453" i="58"/>
  <c r="W453" i="58"/>
  <c r="V453" i="58"/>
  <c r="U453" i="58"/>
  <c r="T453" i="58"/>
  <c r="S453" i="58"/>
  <c r="R453" i="58"/>
  <c r="Q453" i="58"/>
  <c r="P453" i="58"/>
  <c r="O453" i="58"/>
  <c r="N453" i="58"/>
  <c r="M453" i="58"/>
  <c r="L453" i="58"/>
  <c r="K453" i="58"/>
  <c r="J453" i="58"/>
  <c r="I453" i="58"/>
  <c r="H453" i="58"/>
  <c r="G453" i="58"/>
  <c r="F453" i="58"/>
  <c r="E453" i="58"/>
  <c r="D453" i="58"/>
  <c r="Y452" i="58"/>
  <c r="X452" i="58"/>
  <c r="W452" i="58"/>
  <c r="V452" i="58"/>
  <c r="U452" i="58"/>
  <c r="T452" i="58"/>
  <c r="S452" i="58"/>
  <c r="R452" i="58"/>
  <c r="Q452" i="58"/>
  <c r="P452" i="58"/>
  <c r="O452" i="58"/>
  <c r="N452" i="58"/>
  <c r="M452" i="58"/>
  <c r="L452" i="58"/>
  <c r="K452" i="58"/>
  <c r="J452" i="58"/>
  <c r="I452" i="58"/>
  <c r="H452" i="58"/>
  <c r="G452" i="58"/>
  <c r="F452" i="58"/>
  <c r="E452" i="58"/>
  <c r="D452" i="58"/>
  <c r="Y451" i="58"/>
  <c r="X451" i="58"/>
  <c r="W451" i="58"/>
  <c r="V451" i="58"/>
  <c r="U451" i="58"/>
  <c r="T451" i="58"/>
  <c r="S451" i="58"/>
  <c r="R451" i="58"/>
  <c r="Q451" i="58"/>
  <c r="P451" i="58"/>
  <c r="O451" i="58"/>
  <c r="N451" i="58"/>
  <c r="M451" i="58"/>
  <c r="L451" i="58"/>
  <c r="K451" i="58"/>
  <c r="J451" i="58"/>
  <c r="I451" i="58"/>
  <c r="H451" i="58"/>
  <c r="G451" i="58"/>
  <c r="F451" i="58"/>
  <c r="E451" i="58"/>
  <c r="D451" i="58"/>
  <c r="Y450" i="58"/>
  <c r="X450" i="58"/>
  <c r="W450" i="58"/>
  <c r="V450" i="58"/>
  <c r="U450" i="58"/>
  <c r="T450" i="58"/>
  <c r="S450" i="58"/>
  <c r="R450" i="58"/>
  <c r="Q450" i="58"/>
  <c r="P450" i="58"/>
  <c r="O450" i="58"/>
  <c r="N450" i="58"/>
  <c r="M450" i="58"/>
  <c r="L450" i="58"/>
  <c r="K450" i="58"/>
  <c r="J450" i="58"/>
  <c r="I450" i="58"/>
  <c r="H450" i="58"/>
  <c r="G450" i="58"/>
  <c r="F450" i="58"/>
  <c r="E450" i="58"/>
  <c r="D450" i="58"/>
  <c r="Y449" i="58"/>
  <c r="X449" i="58"/>
  <c r="W449" i="58"/>
  <c r="V449" i="58"/>
  <c r="U449" i="58"/>
  <c r="T449" i="58"/>
  <c r="S449" i="58"/>
  <c r="R449" i="58"/>
  <c r="Q449" i="58"/>
  <c r="P449" i="58"/>
  <c r="O449" i="58"/>
  <c r="N449" i="58"/>
  <c r="M449" i="58"/>
  <c r="L449" i="58"/>
  <c r="K449" i="58"/>
  <c r="J449" i="58"/>
  <c r="I449" i="58"/>
  <c r="H449" i="58"/>
  <c r="G449" i="58"/>
  <c r="F449" i="58"/>
  <c r="E449" i="58"/>
  <c r="D449" i="58"/>
  <c r="Y448" i="58"/>
  <c r="X448" i="58"/>
  <c r="W448" i="58"/>
  <c r="V448" i="58"/>
  <c r="U448" i="58"/>
  <c r="T448" i="58"/>
  <c r="S448" i="58"/>
  <c r="R448" i="58"/>
  <c r="Q448" i="58"/>
  <c r="P448" i="58"/>
  <c r="O448" i="58"/>
  <c r="N448" i="58"/>
  <c r="M448" i="58"/>
  <c r="L448" i="58"/>
  <c r="K448" i="58"/>
  <c r="J448" i="58"/>
  <c r="I448" i="58"/>
  <c r="H448" i="58"/>
  <c r="G448" i="58"/>
  <c r="F448" i="58"/>
  <c r="E448" i="58"/>
  <c r="D448" i="58"/>
  <c r="Y447" i="58"/>
  <c r="X447" i="58"/>
  <c r="W447" i="58"/>
  <c r="V447" i="58"/>
  <c r="U447" i="58"/>
  <c r="T447" i="58"/>
  <c r="S447" i="58"/>
  <c r="R447" i="58"/>
  <c r="Q447" i="58"/>
  <c r="P447" i="58"/>
  <c r="O447" i="58"/>
  <c r="N447" i="58"/>
  <c r="M447" i="58"/>
  <c r="L447" i="58"/>
  <c r="K447" i="58"/>
  <c r="J447" i="58"/>
  <c r="I447" i="58"/>
  <c r="H447" i="58"/>
  <c r="G447" i="58"/>
  <c r="F447" i="58"/>
  <c r="E447" i="58"/>
  <c r="D447" i="58"/>
  <c r="Y446" i="58"/>
  <c r="X446" i="58"/>
  <c r="W446" i="58"/>
  <c r="V446" i="58"/>
  <c r="U446" i="58"/>
  <c r="T446" i="58"/>
  <c r="S446" i="58"/>
  <c r="R446" i="58"/>
  <c r="Q446" i="58"/>
  <c r="P446" i="58"/>
  <c r="O446" i="58"/>
  <c r="N446" i="58"/>
  <c r="M446" i="58"/>
  <c r="L446" i="58"/>
  <c r="K446" i="58"/>
  <c r="J446" i="58"/>
  <c r="I446" i="58"/>
  <c r="H446" i="58"/>
  <c r="G446" i="58"/>
  <c r="F446" i="58"/>
  <c r="E446" i="58"/>
  <c r="D446" i="58"/>
  <c r="Y445" i="58"/>
  <c r="X445" i="58"/>
  <c r="W445" i="58"/>
  <c r="V445" i="58"/>
  <c r="U445" i="58"/>
  <c r="T445" i="58"/>
  <c r="S445" i="58"/>
  <c r="R445" i="58"/>
  <c r="Q445" i="58"/>
  <c r="P445" i="58"/>
  <c r="O445" i="58"/>
  <c r="N445" i="58"/>
  <c r="M445" i="58"/>
  <c r="L445" i="58"/>
  <c r="K445" i="58"/>
  <c r="J445" i="58"/>
  <c r="I445" i="58"/>
  <c r="H445" i="58"/>
  <c r="G445" i="58"/>
  <c r="F445" i="58"/>
  <c r="E445" i="58"/>
  <c r="D445" i="58"/>
  <c r="Y444" i="58"/>
  <c r="X444" i="58"/>
  <c r="W444" i="58"/>
  <c r="V444" i="58"/>
  <c r="U444" i="58"/>
  <c r="T444" i="58"/>
  <c r="S444" i="58"/>
  <c r="R444" i="58"/>
  <c r="Q444" i="58"/>
  <c r="P444" i="58"/>
  <c r="O444" i="58"/>
  <c r="N444" i="58"/>
  <c r="M444" i="58"/>
  <c r="L444" i="58"/>
  <c r="K444" i="58"/>
  <c r="J444" i="58"/>
  <c r="I444" i="58"/>
  <c r="H444" i="58"/>
  <c r="G444" i="58"/>
  <c r="F444" i="58"/>
  <c r="E444" i="58"/>
  <c r="D444" i="58"/>
  <c r="Y443" i="58"/>
  <c r="X443" i="58"/>
  <c r="W443" i="58"/>
  <c r="V443" i="58"/>
  <c r="U443" i="58"/>
  <c r="T443" i="58"/>
  <c r="S443" i="58"/>
  <c r="R443" i="58"/>
  <c r="Q443" i="58"/>
  <c r="P443" i="58"/>
  <c r="O443" i="58"/>
  <c r="N443" i="58"/>
  <c r="M443" i="58"/>
  <c r="L443" i="58"/>
  <c r="K443" i="58"/>
  <c r="J443" i="58"/>
  <c r="I443" i="58"/>
  <c r="H443" i="58"/>
  <c r="G443" i="58"/>
  <c r="F443" i="58"/>
  <c r="E443" i="58"/>
  <c r="D443" i="58"/>
  <c r="Y442" i="58"/>
  <c r="X442" i="58"/>
  <c r="W442" i="58"/>
  <c r="V442" i="58"/>
  <c r="U442" i="58"/>
  <c r="T442" i="58"/>
  <c r="S442" i="58"/>
  <c r="R442" i="58"/>
  <c r="Q442" i="58"/>
  <c r="P442" i="58"/>
  <c r="O442" i="58"/>
  <c r="N442" i="58"/>
  <c r="M442" i="58"/>
  <c r="L442" i="58"/>
  <c r="K442" i="58"/>
  <c r="J442" i="58"/>
  <c r="I442" i="58"/>
  <c r="H442" i="58"/>
  <c r="G442" i="58"/>
  <c r="F442" i="58"/>
  <c r="E442" i="58"/>
  <c r="D442" i="58"/>
  <c r="Y441" i="58"/>
  <c r="X441" i="58"/>
  <c r="W441" i="58"/>
  <c r="V441" i="58"/>
  <c r="U441" i="58"/>
  <c r="T441" i="58"/>
  <c r="S441" i="58"/>
  <c r="R441" i="58"/>
  <c r="Q441" i="58"/>
  <c r="P441" i="58"/>
  <c r="O441" i="58"/>
  <c r="N441" i="58"/>
  <c r="M441" i="58"/>
  <c r="L441" i="58"/>
  <c r="K441" i="58"/>
  <c r="J441" i="58"/>
  <c r="I441" i="58"/>
  <c r="H441" i="58"/>
  <c r="G441" i="58"/>
  <c r="F441" i="58"/>
  <c r="E441" i="58"/>
  <c r="D441" i="58"/>
  <c r="Y440" i="58"/>
  <c r="X440" i="58"/>
  <c r="W440" i="58"/>
  <c r="V440" i="58"/>
  <c r="U440" i="58"/>
  <c r="T440" i="58"/>
  <c r="S440" i="58"/>
  <c r="R440" i="58"/>
  <c r="Q440" i="58"/>
  <c r="P440" i="58"/>
  <c r="O440" i="58"/>
  <c r="N440" i="58"/>
  <c r="M440" i="58"/>
  <c r="L440" i="58"/>
  <c r="K440" i="58"/>
  <c r="J440" i="58"/>
  <c r="I440" i="58"/>
  <c r="H440" i="58"/>
  <c r="G440" i="58"/>
  <c r="F440" i="58"/>
  <c r="E440" i="58"/>
  <c r="D440" i="58"/>
  <c r="Y439" i="58"/>
  <c r="X439" i="58"/>
  <c r="W439" i="58"/>
  <c r="V439" i="58"/>
  <c r="U439" i="58"/>
  <c r="T439" i="58"/>
  <c r="S439" i="58"/>
  <c r="R439" i="58"/>
  <c r="Q439" i="58"/>
  <c r="P439" i="58"/>
  <c r="O439" i="58"/>
  <c r="N439" i="58"/>
  <c r="M439" i="58"/>
  <c r="L439" i="58"/>
  <c r="K439" i="58"/>
  <c r="J439" i="58"/>
  <c r="I439" i="58"/>
  <c r="H439" i="58"/>
  <c r="G439" i="58"/>
  <c r="F439" i="58"/>
  <c r="E439" i="58"/>
  <c r="D439" i="58"/>
  <c r="Y438" i="58"/>
  <c r="X438" i="58"/>
  <c r="W438" i="58"/>
  <c r="V438" i="58"/>
  <c r="U438" i="58"/>
  <c r="T438" i="58"/>
  <c r="S438" i="58"/>
  <c r="R438" i="58"/>
  <c r="Q438" i="58"/>
  <c r="P438" i="58"/>
  <c r="O438" i="58"/>
  <c r="N438" i="58"/>
  <c r="M438" i="58"/>
  <c r="L438" i="58"/>
  <c r="K438" i="58"/>
  <c r="J438" i="58"/>
  <c r="I438" i="58"/>
  <c r="H438" i="58"/>
  <c r="G438" i="58"/>
  <c r="F438" i="58"/>
  <c r="E438" i="58"/>
  <c r="D438" i="58"/>
  <c r="Y437" i="58"/>
  <c r="X437" i="58"/>
  <c r="W437" i="58"/>
  <c r="V437" i="58"/>
  <c r="U437" i="58"/>
  <c r="T437" i="58"/>
  <c r="S437" i="58"/>
  <c r="R437" i="58"/>
  <c r="Q437" i="58"/>
  <c r="P437" i="58"/>
  <c r="O437" i="58"/>
  <c r="N437" i="58"/>
  <c r="M437" i="58"/>
  <c r="L437" i="58"/>
  <c r="K437" i="58"/>
  <c r="J437" i="58"/>
  <c r="I437" i="58"/>
  <c r="H437" i="58"/>
  <c r="G437" i="58"/>
  <c r="F437" i="58"/>
  <c r="E437" i="58"/>
  <c r="D437" i="58"/>
  <c r="Y436" i="58"/>
  <c r="X436" i="58"/>
  <c r="W436" i="58"/>
  <c r="V436" i="58"/>
  <c r="U436" i="58"/>
  <c r="T436" i="58"/>
  <c r="S436" i="58"/>
  <c r="R436" i="58"/>
  <c r="Q436" i="58"/>
  <c r="P436" i="58"/>
  <c r="O436" i="58"/>
  <c r="N436" i="58"/>
  <c r="M436" i="58"/>
  <c r="L436" i="58"/>
  <c r="K436" i="58"/>
  <c r="J436" i="58"/>
  <c r="I436" i="58"/>
  <c r="H436" i="58"/>
  <c r="G436" i="58"/>
  <c r="F436" i="58"/>
  <c r="E436" i="58"/>
  <c r="D436" i="58"/>
  <c r="Y435" i="58"/>
  <c r="X435" i="58"/>
  <c r="W435" i="58"/>
  <c r="V435" i="58"/>
  <c r="U435" i="58"/>
  <c r="T435" i="58"/>
  <c r="S435" i="58"/>
  <c r="R435" i="58"/>
  <c r="Q435" i="58"/>
  <c r="P435" i="58"/>
  <c r="O435" i="58"/>
  <c r="N435" i="58"/>
  <c r="M435" i="58"/>
  <c r="L435" i="58"/>
  <c r="K435" i="58"/>
  <c r="J435" i="58"/>
  <c r="I435" i="58"/>
  <c r="H435" i="58"/>
  <c r="G435" i="58"/>
  <c r="F435" i="58"/>
  <c r="E435" i="58"/>
  <c r="D435" i="58"/>
  <c r="Y434" i="58"/>
  <c r="X434" i="58"/>
  <c r="W434" i="58"/>
  <c r="V434" i="58"/>
  <c r="U434" i="58"/>
  <c r="T434" i="58"/>
  <c r="S434" i="58"/>
  <c r="R434" i="58"/>
  <c r="Q434" i="58"/>
  <c r="P434" i="58"/>
  <c r="O434" i="58"/>
  <c r="N434" i="58"/>
  <c r="M434" i="58"/>
  <c r="L434" i="58"/>
  <c r="K434" i="58"/>
  <c r="J434" i="58"/>
  <c r="I434" i="58"/>
  <c r="H434" i="58"/>
  <c r="G434" i="58"/>
  <c r="F434" i="58"/>
  <c r="E434" i="58"/>
  <c r="D434" i="58"/>
  <c r="Y433" i="58"/>
  <c r="X433" i="58"/>
  <c r="W433" i="58"/>
  <c r="V433" i="58"/>
  <c r="U433" i="58"/>
  <c r="T433" i="58"/>
  <c r="S433" i="58"/>
  <c r="R433" i="58"/>
  <c r="Q433" i="58"/>
  <c r="P433" i="58"/>
  <c r="O433" i="58"/>
  <c r="N433" i="58"/>
  <c r="M433" i="58"/>
  <c r="L433" i="58"/>
  <c r="K433" i="58"/>
  <c r="J433" i="58"/>
  <c r="I433" i="58"/>
  <c r="H433" i="58"/>
  <c r="G433" i="58"/>
  <c r="F433" i="58"/>
  <c r="E433" i="58"/>
  <c r="D433" i="58"/>
  <c r="Y432" i="58"/>
  <c r="X432" i="58"/>
  <c r="W432" i="58"/>
  <c r="V432" i="58"/>
  <c r="U432" i="58"/>
  <c r="T432" i="58"/>
  <c r="S432" i="58"/>
  <c r="R432" i="58"/>
  <c r="Q432" i="58"/>
  <c r="P432" i="58"/>
  <c r="O432" i="58"/>
  <c r="N432" i="58"/>
  <c r="M432" i="58"/>
  <c r="L432" i="58"/>
  <c r="K432" i="58"/>
  <c r="J432" i="58"/>
  <c r="I432" i="58"/>
  <c r="H432" i="58"/>
  <c r="G432" i="58"/>
  <c r="F432" i="58"/>
  <c r="E432" i="58"/>
  <c r="D432" i="58"/>
  <c r="Y431" i="58"/>
  <c r="X431" i="58"/>
  <c r="W431" i="58"/>
  <c r="V431" i="58"/>
  <c r="U431" i="58"/>
  <c r="T431" i="58"/>
  <c r="S431" i="58"/>
  <c r="R431" i="58"/>
  <c r="Q431" i="58"/>
  <c r="P431" i="58"/>
  <c r="O431" i="58"/>
  <c r="N431" i="58"/>
  <c r="M431" i="58"/>
  <c r="L431" i="58"/>
  <c r="K431" i="58"/>
  <c r="J431" i="58"/>
  <c r="I431" i="58"/>
  <c r="H431" i="58"/>
  <c r="G431" i="58"/>
  <c r="F431" i="58"/>
  <c r="E431" i="58"/>
  <c r="D431" i="58"/>
  <c r="Y430" i="58"/>
  <c r="X430" i="58"/>
  <c r="W430" i="58"/>
  <c r="V430" i="58"/>
  <c r="U430" i="58"/>
  <c r="T430" i="58"/>
  <c r="S430" i="58"/>
  <c r="R430" i="58"/>
  <c r="Q430" i="58"/>
  <c r="P430" i="58"/>
  <c r="O430" i="58"/>
  <c r="N430" i="58"/>
  <c r="M430" i="58"/>
  <c r="L430" i="58"/>
  <c r="K430" i="58"/>
  <c r="J430" i="58"/>
  <c r="I430" i="58"/>
  <c r="H430" i="58"/>
  <c r="G430" i="58"/>
  <c r="F430" i="58"/>
  <c r="E430" i="58"/>
  <c r="D430" i="58"/>
  <c r="Y429" i="58"/>
  <c r="X429" i="58"/>
  <c r="W429" i="58"/>
  <c r="V429" i="58"/>
  <c r="U429" i="58"/>
  <c r="T429" i="58"/>
  <c r="S429" i="58"/>
  <c r="R429" i="58"/>
  <c r="Q429" i="58"/>
  <c r="P429" i="58"/>
  <c r="O429" i="58"/>
  <c r="N429" i="58"/>
  <c r="M429" i="58"/>
  <c r="L429" i="58"/>
  <c r="K429" i="58"/>
  <c r="J429" i="58"/>
  <c r="I429" i="58"/>
  <c r="H429" i="58"/>
  <c r="G429" i="58"/>
  <c r="F429" i="58"/>
  <c r="E429" i="58"/>
  <c r="D429" i="58"/>
  <c r="Y428" i="58"/>
  <c r="X428" i="58"/>
  <c r="W428" i="58"/>
  <c r="V428" i="58"/>
  <c r="U428" i="58"/>
  <c r="T428" i="58"/>
  <c r="S428" i="58"/>
  <c r="R428" i="58"/>
  <c r="Q428" i="58"/>
  <c r="P428" i="58"/>
  <c r="O428" i="58"/>
  <c r="N428" i="58"/>
  <c r="M428" i="58"/>
  <c r="L428" i="58"/>
  <c r="K428" i="58"/>
  <c r="J428" i="58"/>
  <c r="I428" i="58"/>
  <c r="H428" i="58"/>
  <c r="G428" i="58"/>
  <c r="F428" i="58"/>
  <c r="E428" i="58"/>
  <c r="D428" i="58"/>
  <c r="Y427" i="58"/>
  <c r="X427" i="58"/>
  <c r="W427" i="58"/>
  <c r="V427" i="58"/>
  <c r="U427" i="58"/>
  <c r="T427" i="58"/>
  <c r="S427" i="58"/>
  <c r="R427" i="58"/>
  <c r="Q427" i="58"/>
  <c r="P427" i="58"/>
  <c r="O427" i="58"/>
  <c r="N427" i="58"/>
  <c r="M427" i="58"/>
  <c r="L427" i="58"/>
  <c r="K427" i="58"/>
  <c r="J427" i="58"/>
  <c r="I427" i="58"/>
  <c r="H427" i="58"/>
  <c r="G427" i="58"/>
  <c r="F427" i="58"/>
  <c r="E427" i="58"/>
  <c r="D427" i="58"/>
  <c r="Y426" i="58"/>
  <c r="X426" i="58"/>
  <c r="W426" i="58"/>
  <c r="V426" i="58"/>
  <c r="U426" i="58"/>
  <c r="T426" i="58"/>
  <c r="S426" i="58"/>
  <c r="R426" i="58"/>
  <c r="Q426" i="58"/>
  <c r="P426" i="58"/>
  <c r="O426" i="58"/>
  <c r="N426" i="58"/>
  <c r="M426" i="58"/>
  <c r="L426" i="58"/>
  <c r="K426" i="58"/>
  <c r="J426" i="58"/>
  <c r="I426" i="58"/>
  <c r="H426" i="58"/>
  <c r="G426" i="58"/>
  <c r="F426" i="58"/>
  <c r="E426" i="58"/>
  <c r="D426" i="58"/>
  <c r="Y425" i="58"/>
  <c r="X425" i="58"/>
  <c r="W425" i="58"/>
  <c r="V425" i="58"/>
  <c r="U425" i="58"/>
  <c r="T425" i="58"/>
  <c r="S425" i="58"/>
  <c r="R425" i="58"/>
  <c r="Q425" i="58"/>
  <c r="P425" i="58"/>
  <c r="O425" i="58"/>
  <c r="N425" i="58"/>
  <c r="M425" i="58"/>
  <c r="L425" i="58"/>
  <c r="K425" i="58"/>
  <c r="J425" i="58"/>
  <c r="I425" i="58"/>
  <c r="H425" i="58"/>
  <c r="G425" i="58"/>
  <c r="F425" i="58"/>
  <c r="E425" i="58"/>
  <c r="D425" i="58"/>
  <c r="Y424" i="58"/>
  <c r="X424" i="58"/>
  <c r="W424" i="58"/>
  <c r="V424" i="58"/>
  <c r="U424" i="58"/>
  <c r="T424" i="58"/>
  <c r="S424" i="58"/>
  <c r="R424" i="58"/>
  <c r="Q424" i="58"/>
  <c r="P424" i="58"/>
  <c r="O424" i="58"/>
  <c r="N424" i="58"/>
  <c r="M424" i="58"/>
  <c r="L424" i="58"/>
  <c r="K424" i="58"/>
  <c r="J424" i="58"/>
  <c r="I424" i="58"/>
  <c r="H424" i="58"/>
  <c r="G424" i="58"/>
  <c r="F424" i="58"/>
  <c r="E424" i="58"/>
  <c r="D424" i="58"/>
  <c r="Y423" i="58"/>
  <c r="X423" i="58"/>
  <c r="W423" i="58"/>
  <c r="V423" i="58"/>
  <c r="U423" i="58"/>
  <c r="T423" i="58"/>
  <c r="S423" i="58"/>
  <c r="R423" i="58"/>
  <c r="Q423" i="58"/>
  <c r="P423" i="58"/>
  <c r="O423" i="58"/>
  <c r="N423" i="58"/>
  <c r="M423" i="58"/>
  <c r="L423" i="58"/>
  <c r="K423" i="58"/>
  <c r="J423" i="58"/>
  <c r="I423" i="58"/>
  <c r="H423" i="58"/>
  <c r="G423" i="58"/>
  <c r="F423" i="58"/>
  <c r="E423" i="58"/>
  <c r="D423" i="58"/>
  <c r="Y422" i="58"/>
  <c r="X422" i="58"/>
  <c r="W422" i="58"/>
  <c r="V422" i="58"/>
  <c r="U422" i="58"/>
  <c r="T422" i="58"/>
  <c r="S422" i="58"/>
  <c r="R422" i="58"/>
  <c r="Q422" i="58"/>
  <c r="P422" i="58"/>
  <c r="O422" i="58"/>
  <c r="N422" i="58"/>
  <c r="M422" i="58"/>
  <c r="L422" i="58"/>
  <c r="K422" i="58"/>
  <c r="J422" i="58"/>
  <c r="I422" i="58"/>
  <c r="H422" i="58"/>
  <c r="G422" i="58"/>
  <c r="F422" i="58"/>
  <c r="E422" i="58"/>
  <c r="D422" i="58"/>
  <c r="Y421" i="58"/>
  <c r="X421" i="58"/>
  <c r="W421" i="58"/>
  <c r="V421" i="58"/>
  <c r="U421" i="58"/>
  <c r="T421" i="58"/>
  <c r="S421" i="58"/>
  <c r="R421" i="58"/>
  <c r="Q421" i="58"/>
  <c r="P421" i="58"/>
  <c r="O421" i="58"/>
  <c r="N421" i="58"/>
  <c r="M421" i="58"/>
  <c r="L421" i="58"/>
  <c r="K421" i="58"/>
  <c r="J421" i="58"/>
  <c r="I421" i="58"/>
  <c r="H421" i="58"/>
  <c r="G421" i="58"/>
  <c r="F421" i="58"/>
  <c r="E421" i="58"/>
  <c r="D421" i="58"/>
  <c r="Y420" i="58"/>
  <c r="X420" i="58"/>
  <c r="W420" i="58"/>
  <c r="V420" i="58"/>
  <c r="U420" i="58"/>
  <c r="T420" i="58"/>
  <c r="S420" i="58"/>
  <c r="R420" i="58"/>
  <c r="Q420" i="58"/>
  <c r="P420" i="58"/>
  <c r="O420" i="58"/>
  <c r="N420" i="58"/>
  <c r="M420" i="58"/>
  <c r="L420" i="58"/>
  <c r="K420" i="58"/>
  <c r="J420" i="58"/>
  <c r="I420" i="58"/>
  <c r="H420" i="58"/>
  <c r="G420" i="58"/>
  <c r="F420" i="58"/>
  <c r="E420" i="58"/>
  <c r="D420" i="58"/>
  <c r="Y419" i="58"/>
  <c r="X419" i="58"/>
  <c r="W419" i="58"/>
  <c r="V419" i="58"/>
  <c r="U419" i="58"/>
  <c r="T419" i="58"/>
  <c r="S419" i="58"/>
  <c r="R419" i="58"/>
  <c r="Q419" i="58"/>
  <c r="P419" i="58"/>
  <c r="O419" i="58"/>
  <c r="N419" i="58"/>
  <c r="M419" i="58"/>
  <c r="L419" i="58"/>
  <c r="K419" i="58"/>
  <c r="J419" i="58"/>
  <c r="I419" i="58"/>
  <c r="H419" i="58"/>
  <c r="G419" i="58"/>
  <c r="F419" i="58"/>
  <c r="E419" i="58"/>
  <c r="D419" i="58"/>
  <c r="Y418" i="58"/>
  <c r="X418" i="58"/>
  <c r="W418" i="58"/>
  <c r="V418" i="58"/>
  <c r="U418" i="58"/>
  <c r="T418" i="58"/>
  <c r="S418" i="58"/>
  <c r="R418" i="58"/>
  <c r="Q418" i="58"/>
  <c r="P418" i="58"/>
  <c r="O418" i="58"/>
  <c r="N418" i="58"/>
  <c r="M418" i="58"/>
  <c r="L418" i="58"/>
  <c r="K418" i="58"/>
  <c r="J418" i="58"/>
  <c r="I418" i="58"/>
  <c r="H418" i="58"/>
  <c r="G418" i="58"/>
  <c r="F418" i="58"/>
  <c r="E418" i="58"/>
  <c r="D418" i="58"/>
  <c r="Y417" i="58"/>
  <c r="X417" i="58"/>
  <c r="W417" i="58"/>
  <c r="V417" i="58"/>
  <c r="U417" i="58"/>
  <c r="T417" i="58"/>
  <c r="S417" i="58"/>
  <c r="R417" i="58"/>
  <c r="Q417" i="58"/>
  <c r="P417" i="58"/>
  <c r="O417" i="58"/>
  <c r="N417" i="58"/>
  <c r="M417" i="58"/>
  <c r="L417" i="58"/>
  <c r="K417" i="58"/>
  <c r="J417" i="58"/>
  <c r="I417" i="58"/>
  <c r="H417" i="58"/>
  <c r="G417" i="58"/>
  <c r="F417" i="58"/>
  <c r="E417" i="58"/>
  <c r="D417" i="58"/>
  <c r="Y416" i="58"/>
  <c r="X416" i="58"/>
  <c r="W416" i="58"/>
  <c r="V416" i="58"/>
  <c r="U416" i="58"/>
  <c r="T416" i="58"/>
  <c r="S416" i="58"/>
  <c r="R416" i="58"/>
  <c r="Q416" i="58"/>
  <c r="P416" i="58"/>
  <c r="O416" i="58"/>
  <c r="N416" i="58"/>
  <c r="M416" i="58"/>
  <c r="L416" i="58"/>
  <c r="K416" i="58"/>
  <c r="J416" i="58"/>
  <c r="I416" i="58"/>
  <c r="H416" i="58"/>
  <c r="G416" i="58"/>
  <c r="F416" i="58"/>
  <c r="E416" i="58"/>
  <c r="D416" i="58"/>
  <c r="Y415" i="58"/>
  <c r="X415" i="58"/>
  <c r="W415" i="58"/>
  <c r="V415" i="58"/>
  <c r="U415" i="58"/>
  <c r="T415" i="58"/>
  <c r="S415" i="58"/>
  <c r="R415" i="58"/>
  <c r="Q415" i="58"/>
  <c r="P415" i="58"/>
  <c r="O415" i="58"/>
  <c r="N415" i="58"/>
  <c r="M415" i="58"/>
  <c r="L415" i="58"/>
  <c r="K415" i="58"/>
  <c r="J415" i="58"/>
  <c r="I415" i="58"/>
  <c r="H415" i="58"/>
  <c r="G415" i="58"/>
  <c r="F415" i="58"/>
  <c r="E415" i="58"/>
  <c r="D415" i="58"/>
  <c r="Y414" i="58"/>
  <c r="X414" i="58"/>
  <c r="W414" i="58"/>
  <c r="V414" i="58"/>
  <c r="U414" i="58"/>
  <c r="T414" i="58"/>
  <c r="S414" i="58"/>
  <c r="R414" i="58"/>
  <c r="Q414" i="58"/>
  <c r="P414" i="58"/>
  <c r="O414" i="58"/>
  <c r="N414" i="58"/>
  <c r="M414" i="58"/>
  <c r="L414" i="58"/>
  <c r="K414" i="58"/>
  <c r="J414" i="58"/>
  <c r="I414" i="58"/>
  <c r="H414" i="58"/>
  <c r="G414" i="58"/>
  <c r="F414" i="58"/>
  <c r="E414" i="58"/>
  <c r="D414" i="58"/>
  <c r="Y413" i="58"/>
  <c r="X413" i="58"/>
  <c r="W413" i="58"/>
  <c r="V413" i="58"/>
  <c r="U413" i="58"/>
  <c r="T413" i="58"/>
  <c r="S413" i="58"/>
  <c r="R413" i="58"/>
  <c r="Q413" i="58"/>
  <c r="P413" i="58"/>
  <c r="O413" i="58"/>
  <c r="N413" i="58"/>
  <c r="M413" i="58"/>
  <c r="L413" i="58"/>
  <c r="K413" i="58"/>
  <c r="J413" i="58"/>
  <c r="I413" i="58"/>
  <c r="H413" i="58"/>
  <c r="G413" i="58"/>
  <c r="F413" i="58"/>
  <c r="E413" i="58"/>
  <c r="D413" i="58"/>
  <c r="Y412" i="58"/>
  <c r="X412" i="58"/>
  <c r="W412" i="58"/>
  <c r="V412" i="58"/>
  <c r="U412" i="58"/>
  <c r="T412" i="58"/>
  <c r="S412" i="58"/>
  <c r="R412" i="58"/>
  <c r="Q412" i="58"/>
  <c r="P412" i="58"/>
  <c r="O412" i="58"/>
  <c r="N412" i="58"/>
  <c r="M412" i="58"/>
  <c r="L412" i="58"/>
  <c r="K412" i="58"/>
  <c r="J412" i="58"/>
  <c r="I412" i="58"/>
  <c r="H412" i="58"/>
  <c r="G412" i="58"/>
  <c r="F412" i="58"/>
  <c r="E412" i="58"/>
  <c r="D412" i="58"/>
  <c r="Y411" i="58"/>
  <c r="X411" i="58"/>
  <c r="W411" i="58"/>
  <c r="V411" i="58"/>
  <c r="U411" i="58"/>
  <c r="T411" i="58"/>
  <c r="S411" i="58"/>
  <c r="R411" i="58"/>
  <c r="Q411" i="58"/>
  <c r="P411" i="58"/>
  <c r="O411" i="58"/>
  <c r="N411" i="58"/>
  <c r="M411" i="58"/>
  <c r="L411" i="58"/>
  <c r="K411" i="58"/>
  <c r="J411" i="58"/>
  <c r="I411" i="58"/>
  <c r="H411" i="58"/>
  <c r="G411" i="58"/>
  <c r="F411" i="58"/>
  <c r="E411" i="58"/>
  <c r="D411" i="58"/>
  <c r="Y410" i="58"/>
  <c r="X410" i="58"/>
  <c r="W410" i="58"/>
  <c r="V410" i="58"/>
  <c r="U410" i="58"/>
  <c r="T410" i="58"/>
  <c r="S410" i="58"/>
  <c r="R410" i="58"/>
  <c r="Q410" i="58"/>
  <c r="P410" i="58"/>
  <c r="O410" i="58"/>
  <c r="N410" i="58"/>
  <c r="M410" i="58"/>
  <c r="L410" i="58"/>
  <c r="K410" i="58"/>
  <c r="J410" i="58"/>
  <c r="I410" i="58"/>
  <c r="H410" i="58"/>
  <c r="G410" i="58"/>
  <c r="F410" i="58"/>
  <c r="E410" i="58"/>
  <c r="D410" i="58"/>
  <c r="Y409" i="58"/>
  <c r="X409" i="58"/>
  <c r="W409" i="58"/>
  <c r="V409" i="58"/>
  <c r="U409" i="58"/>
  <c r="T409" i="58"/>
  <c r="S409" i="58"/>
  <c r="R409" i="58"/>
  <c r="Q409" i="58"/>
  <c r="P409" i="58"/>
  <c r="O409" i="58"/>
  <c r="N409" i="58"/>
  <c r="M409" i="58"/>
  <c r="L409" i="58"/>
  <c r="K409" i="58"/>
  <c r="J409" i="58"/>
  <c r="I409" i="58"/>
  <c r="H409" i="58"/>
  <c r="G409" i="58"/>
  <c r="F409" i="58"/>
  <c r="E409" i="58"/>
  <c r="D409" i="58"/>
  <c r="Y408" i="58"/>
  <c r="X408" i="58"/>
  <c r="W408" i="58"/>
  <c r="V408" i="58"/>
  <c r="U408" i="58"/>
  <c r="T408" i="58"/>
  <c r="S408" i="58"/>
  <c r="R408" i="58"/>
  <c r="Q408" i="58"/>
  <c r="P408" i="58"/>
  <c r="O408" i="58"/>
  <c r="N408" i="58"/>
  <c r="M408" i="58"/>
  <c r="L408" i="58"/>
  <c r="K408" i="58"/>
  <c r="J408" i="58"/>
  <c r="I408" i="58"/>
  <c r="H408" i="58"/>
  <c r="G408" i="58"/>
  <c r="F408" i="58"/>
  <c r="E408" i="58"/>
  <c r="D408" i="58"/>
  <c r="Y407" i="58"/>
  <c r="X407" i="58"/>
  <c r="W407" i="58"/>
  <c r="V407" i="58"/>
  <c r="U407" i="58"/>
  <c r="T407" i="58"/>
  <c r="S407" i="58"/>
  <c r="R407" i="58"/>
  <c r="Q407" i="58"/>
  <c r="P407" i="58"/>
  <c r="O407" i="58"/>
  <c r="N407" i="58"/>
  <c r="M407" i="58"/>
  <c r="L407" i="58"/>
  <c r="K407" i="58"/>
  <c r="J407" i="58"/>
  <c r="I407" i="58"/>
  <c r="H407" i="58"/>
  <c r="G407" i="58"/>
  <c r="F407" i="58"/>
  <c r="E407" i="58"/>
  <c r="D407" i="58"/>
  <c r="Y406" i="58"/>
  <c r="X406" i="58"/>
  <c r="W406" i="58"/>
  <c r="V406" i="58"/>
  <c r="U406" i="58"/>
  <c r="T406" i="58"/>
  <c r="S406" i="58"/>
  <c r="R406" i="58"/>
  <c r="Q406" i="58"/>
  <c r="P406" i="58"/>
  <c r="O406" i="58"/>
  <c r="N406" i="58"/>
  <c r="M406" i="58"/>
  <c r="L406" i="58"/>
  <c r="K406" i="58"/>
  <c r="J406" i="58"/>
  <c r="I406" i="58"/>
  <c r="H406" i="58"/>
  <c r="G406" i="58"/>
  <c r="F406" i="58"/>
  <c r="E406" i="58"/>
  <c r="D406" i="58"/>
  <c r="Y405" i="58"/>
  <c r="X405" i="58"/>
  <c r="W405" i="58"/>
  <c r="V405" i="58"/>
  <c r="U405" i="58"/>
  <c r="T405" i="58"/>
  <c r="S405" i="58"/>
  <c r="R405" i="58"/>
  <c r="Q405" i="58"/>
  <c r="P405" i="58"/>
  <c r="O405" i="58"/>
  <c r="N405" i="58"/>
  <c r="M405" i="58"/>
  <c r="L405" i="58"/>
  <c r="K405" i="58"/>
  <c r="J405" i="58"/>
  <c r="I405" i="58"/>
  <c r="H405" i="58"/>
  <c r="G405" i="58"/>
  <c r="F405" i="58"/>
  <c r="E405" i="58"/>
  <c r="D405" i="58"/>
  <c r="Y404" i="58"/>
  <c r="X404" i="58"/>
  <c r="W404" i="58"/>
  <c r="V404" i="58"/>
  <c r="U404" i="58"/>
  <c r="T404" i="58"/>
  <c r="S404" i="58"/>
  <c r="R404" i="58"/>
  <c r="Q404" i="58"/>
  <c r="P404" i="58"/>
  <c r="O404" i="58"/>
  <c r="N404" i="58"/>
  <c r="M404" i="58"/>
  <c r="L404" i="58"/>
  <c r="K404" i="58"/>
  <c r="J404" i="58"/>
  <c r="I404" i="58"/>
  <c r="H404" i="58"/>
  <c r="G404" i="58"/>
  <c r="F404" i="58"/>
  <c r="E404" i="58"/>
  <c r="D404" i="58"/>
  <c r="Y403" i="58"/>
  <c r="X403" i="58"/>
  <c r="W403" i="58"/>
  <c r="V403" i="58"/>
  <c r="U403" i="58"/>
  <c r="T403" i="58"/>
  <c r="S403" i="58"/>
  <c r="R403" i="58"/>
  <c r="Q403" i="58"/>
  <c r="P403" i="58"/>
  <c r="O403" i="58"/>
  <c r="N403" i="58"/>
  <c r="M403" i="58"/>
  <c r="L403" i="58"/>
  <c r="K403" i="58"/>
  <c r="J403" i="58"/>
  <c r="I403" i="58"/>
  <c r="H403" i="58"/>
  <c r="G403" i="58"/>
  <c r="F403" i="58"/>
  <c r="E403" i="58"/>
  <c r="D403" i="58"/>
  <c r="Y402" i="58"/>
  <c r="X402" i="58"/>
  <c r="W402" i="58"/>
  <c r="V402" i="58"/>
  <c r="U402" i="58"/>
  <c r="T402" i="58"/>
  <c r="S402" i="58"/>
  <c r="R402" i="58"/>
  <c r="Q402" i="58"/>
  <c r="P402" i="58"/>
  <c r="O402" i="58"/>
  <c r="N402" i="58"/>
  <c r="M402" i="58"/>
  <c r="L402" i="58"/>
  <c r="K402" i="58"/>
  <c r="J402" i="58"/>
  <c r="I402" i="58"/>
  <c r="H402" i="58"/>
  <c r="G402" i="58"/>
  <c r="F402" i="58"/>
  <c r="E402" i="58"/>
  <c r="D402" i="58"/>
  <c r="Y401" i="58"/>
  <c r="X401" i="58"/>
  <c r="W401" i="58"/>
  <c r="V401" i="58"/>
  <c r="U401" i="58"/>
  <c r="T401" i="58"/>
  <c r="S401" i="58"/>
  <c r="R401" i="58"/>
  <c r="Q401" i="58"/>
  <c r="P401" i="58"/>
  <c r="O401" i="58"/>
  <c r="N401" i="58"/>
  <c r="M401" i="58"/>
  <c r="L401" i="58"/>
  <c r="K401" i="58"/>
  <c r="J401" i="58"/>
  <c r="I401" i="58"/>
  <c r="H401" i="58"/>
  <c r="G401" i="58"/>
  <c r="F401" i="58"/>
  <c r="E401" i="58"/>
  <c r="D401" i="58"/>
  <c r="Y400" i="58"/>
  <c r="X400" i="58"/>
  <c r="W400" i="58"/>
  <c r="V400" i="58"/>
  <c r="U400" i="58"/>
  <c r="T400" i="58"/>
  <c r="S400" i="58"/>
  <c r="R400" i="58"/>
  <c r="Q400" i="58"/>
  <c r="P400" i="58"/>
  <c r="O400" i="58"/>
  <c r="N400" i="58"/>
  <c r="M400" i="58"/>
  <c r="L400" i="58"/>
  <c r="K400" i="58"/>
  <c r="J400" i="58"/>
  <c r="I400" i="58"/>
  <c r="H400" i="58"/>
  <c r="G400" i="58"/>
  <c r="F400" i="58"/>
  <c r="E400" i="58"/>
  <c r="D400" i="58"/>
  <c r="Y399" i="58"/>
  <c r="X399" i="58"/>
  <c r="W399" i="58"/>
  <c r="V399" i="58"/>
  <c r="U399" i="58"/>
  <c r="T399" i="58"/>
  <c r="S399" i="58"/>
  <c r="R399" i="58"/>
  <c r="Q399" i="58"/>
  <c r="P399" i="58"/>
  <c r="O399" i="58"/>
  <c r="N399" i="58"/>
  <c r="M399" i="58"/>
  <c r="L399" i="58"/>
  <c r="K399" i="58"/>
  <c r="J399" i="58"/>
  <c r="I399" i="58"/>
  <c r="H399" i="58"/>
  <c r="G399" i="58"/>
  <c r="F399" i="58"/>
  <c r="E399" i="58"/>
  <c r="D399" i="58"/>
  <c r="Y398" i="58"/>
  <c r="X398" i="58"/>
  <c r="W398" i="58"/>
  <c r="V398" i="58"/>
  <c r="U398" i="58"/>
  <c r="T398" i="58"/>
  <c r="S398" i="58"/>
  <c r="R398" i="58"/>
  <c r="Q398" i="58"/>
  <c r="P398" i="58"/>
  <c r="O398" i="58"/>
  <c r="N398" i="58"/>
  <c r="M398" i="58"/>
  <c r="L398" i="58"/>
  <c r="K398" i="58"/>
  <c r="J398" i="58"/>
  <c r="I398" i="58"/>
  <c r="H398" i="58"/>
  <c r="G398" i="58"/>
  <c r="F398" i="58"/>
  <c r="E398" i="58"/>
  <c r="D398" i="58"/>
  <c r="Y397" i="58"/>
  <c r="X397" i="58"/>
  <c r="W397" i="58"/>
  <c r="V397" i="58"/>
  <c r="U397" i="58"/>
  <c r="T397" i="58"/>
  <c r="S397" i="58"/>
  <c r="R397" i="58"/>
  <c r="Q397" i="58"/>
  <c r="P397" i="58"/>
  <c r="O397" i="58"/>
  <c r="N397" i="58"/>
  <c r="M397" i="58"/>
  <c r="L397" i="58"/>
  <c r="K397" i="58"/>
  <c r="J397" i="58"/>
  <c r="I397" i="58"/>
  <c r="H397" i="58"/>
  <c r="G397" i="58"/>
  <c r="F397" i="58"/>
  <c r="E397" i="58"/>
  <c r="D397" i="58"/>
  <c r="Y396" i="58"/>
  <c r="X396" i="58"/>
  <c r="W396" i="58"/>
  <c r="V396" i="58"/>
  <c r="U396" i="58"/>
  <c r="T396" i="58"/>
  <c r="S396" i="58"/>
  <c r="R396" i="58"/>
  <c r="Q396" i="58"/>
  <c r="P396" i="58"/>
  <c r="O396" i="58"/>
  <c r="N396" i="58"/>
  <c r="M396" i="58"/>
  <c r="L396" i="58"/>
  <c r="K396" i="58"/>
  <c r="J396" i="58"/>
  <c r="I396" i="58"/>
  <c r="H396" i="58"/>
  <c r="G396" i="58"/>
  <c r="F396" i="58"/>
  <c r="E396" i="58"/>
  <c r="D396" i="58"/>
  <c r="Y395" i="58"/>
  <c r="X395" i="58"/>
  <c r="W395" i="58"/>
  <c r="V395" i="58"/>
  <c r="U395" i="58"/>
  <c r="T395" i="58"/>
  <c r="S395" i="58"/>
  <c r="R395" i="58"/>
  <c r="Q395" i="58"/>
  <c r="P395" i="58"/>
  <c r="O395" i="58"/>
  <c r="N395" i="58"/>
  <c r="M395" i="58"/>
  <c r="L395" i="58"/>
  <c r="K395" i="58"/>
  <c r="J395" i="58"/>
  <c r="I395" i="58"/>
  <c r="H395" i="58"/>
  <c r="G395" i="58"/>
  <c r="F395" i="58"/>
  <c r="E395" i="58"/>
  <c r="D395" i="58"/>
  <c r="Y394" i="58"/>
  <c r="X394" i="58"/>
  <c r="W394" i="58"/>
  <c r="V394" i="58"/>
  <c r="U394" i="58"/>
  <c r="T394" i="58"/>
  <c r="S394" i="58"/>
  <c r="R394" i="58"/>
  <c r="Q394" i="58"/>
  <c r="P394" i="58"/>
  <c r="O394" i="58"/>
  <c r="N394" i="58"/>
  <c r="M394" i="58"/>
  <c r="L394" i="58"/>
  <c r="K394" i="58"/>
  <c r="J394" i="58"/>
  <c r="I394" i="58"/>
  <c r="H394" i="58"/>
  <c r="G394" i="58"/>
  <c r="F394" i="58"/>
  <c r="E394" i="58"/>
  <c r="D394" i="58"/>
  <c r="Y393" i="58"/>
  <c r="X393" i="58"/>
  <c r="W393" i="58"/>
  <c r="V393" i="58"/>
  <c r="U393" i="58"/>
  <c r="T393" i="58"/>
  <c r="S393" i="58"/>
  <c r="R393" i="58"/>
  <c r="Q393" i="58"/>
  <c r="P393" i="58"/>
  <c r="O393" i="58"/>
  <c r="N393" i="58"/>
  <c r="M393" i="58"/>
  <c r="L393" i="58"/>
  <c r="K393" i="58"/>
  <c r="J393" i="58"/>
  <c r="I393" i="58"/>
  <c r="H393" i="58"/>
  <c r="G393" i="58"/>
  <c r="F393" i="58"/>
  <c r="E393" i="58"/>
  <c r="D393" i="58"/>
  <c r="Y392" i="58"/>
  <c r="X392" i="58"/>
  <c r="W392" i="58"/>
  <c r="V392" i="58"/>
  <c r="U392" i="58"/>
  <c r="T392" i="58"/>
  <c r="S392" i="58"/>
  <c r="R392" i="58"/>
  <c r="Q392" i="58"/>
  <c r="P392" i="58"/>
  <c r="O392" i="58"/>
  <c r="N392" i="58"/>
  <c r="M392" i="58"/>
  <c r="L392" i="58"/>
  <c r="K392" i="58"/>
  <c r="J392" i="58"/>
  <c r="I392" i="58"/>
  <c r="H392" i="58"/>
  <c r="G392" i="58"/>
  <c r="F392" i="58"/>
  <c r="E392" i="58"/>
  <c r="D392" i="58"/>
  <c r="Y391" i="58"/>
  <c r="X391" i="58"/>
  <c r="W391" i="58"/>
  <c r="V391" i="58"/>
  <c r="U391" i="58"/>
  <c r="T391" i="58"/>
  <c r="S391" i="58"/>
  <c r="R391" i="58"/>
  <c r="Q391" i="58"/>
  <c r="P391" i="58"/>
  <c r="O391" i="58"/>
  <c r="N391" i="58"/>
  <c r="M391" i="58"/>
  <c r="L391" i="58"/>
  <c r="K391" i="58"/>
  <c r="J391" i="58"/>
  <c r="I391" i="58"/>
  <c r="H391" i="58"/>
  <c r="G391" i="58"/>
  <c r="F391" i="58"/>
  <c r="E391" i="58"/>
  <c r="D391" i="58"/>
  <c r="Y390" i="58"/>
  <c r="X390" i="58"/>
  <c r="W390" i="58"/>
  <c r="V390" i="58"/>
  <c r="U390" i="58"/>
  <c r="T390" i="58"/>
  <c r="S390" i="58"/>
  <c r="R390" i="58"/>
  <c r="Q390" i="58"/>
  <c r="P390" i="58"/>
  <c r="O390" i="58"/>
  <c r="N390" i="58"/>
  <c r="M390" i="58"/>
  <c r="L390" i="58"/>
  <c r="K390" i="58"/>
  <c r="J390" i="58"/>
  <c r="I390" i="58"/>
  <c r="H390" i="58"/>
  <c r="G390" i="58"/>
  <c r="F390" i="58"/>
  <c r="E390" i="58"/>
  <c r="D390" i="58"/>
  <c r="Y389" i="58"/>
  <c r="X389" i="58"/>
  <c r="W389" i="58"/>
  <c r="V389" i="58"/>
  <c r="U389" i="58"/>
  <c r="T389" i="58"/>
  <c r="S389" i="58"/>
  <c r="R389" i="58"/>
  <c r="Q389" i="58"/>
  <c r="P389" i="58"/>
  <c r="O389" i="58"/>
  <c r="N389" i="58"/>
  <c r="M389" i="58"/>
  <c r="L389" i="58"/>
  <c r="K389" i="58"/>
  <c r="J389" i="58"/>
  <c r="I389" i="58"/>
  <c r="H389" i="58"/>
  <c r="G389" i="58"/>
  <c r="F389" i="58"/>
  <c r="E389" i="58"/>
  <c r="D389" i="58"/>
  <c r="Y388" i="58"/>
  <c r="X388" i="58"/>
  <c r="W388" i="58"/>
  <c r="V388" i="58"/>
  <c r="U388" i="58"/>
  <c r="T388" i="58"/>
  <c r="S388" i="58"/>
  <c r="R388" i="58"/>
  <c r="Q388" i="58"/>
  <c r="P388" i="58"/>
  <c r="O388" i="58"/>
  <c r="N388" i="58"/>
  <c r="M388" i="58"/>
  <c r="L388" i="58"/>
  <c r="K388" i="58"/>
  <c r="J388" i="58"/>
  <c r="I388" i="58"/>
  <c r="H388" i="58"/>
  <c r="G388" i="58"/>
  <c r="F388" i="58"/>
  <c r="E388" i="58"/>
  <c r="D388" i="58"/>
  <c r="Y387" i="58"/>
  <c r="X387" i="58"/>
  <c r="W387" i="58"/>
  <c r="V387" i="58"/>
  <c r="U387" i="58"/>
  <c r="T387" i="58"/>
  <c r="S387" i="58"/>
  <c r="R387" i="58"/>
  <c r="Q387" i="58"/>
  <c r="P387" i="58"/>
  <c r="O387" i="58"/>
  <c r="N387" i="58"/>
  <c r="M387" i="58"/>
  <c r="L387" i="58"/>
  <c r="K387" i="58"/>
  <c r="J387" i="58"/>
  <c r="I387" i="58"/>
  <c r="H387" i="58"/>
  <c r="G387" i="58"/>
  <c r="F387" i="58"/>
  <c r="E387" i="58"/>
  <c r="D387" i="58"/>
  <c r="Y386" i="58"/>
  <c r="X386" i="58"/>
  <c r="W386" i="58"/>
  <c r="V386" i="58"/>
  <c r="U386" i="58"/>
  <c r="T386" i="58"/>
  <c r="S386" i="58"/>
  <c r="R386" i="58"/>
  <c r="Q386" i="58"/>
  <c r="P386" i="58"/>
  <c r="O386" i="58"/>
  <c r="N386" i="58"/>
  <c r="M386" i="58"/>
  <c r="L386" i="58"/>
  <c r="K386" i="58"/>
  <c r="J386" i="58"/>
  <c r="I386" i="58"/>
  <c r="H386" i="58"/>
  <c r="G386" i="58"/>
  <c r="F386" i="58"/>
  <c r="E386" i="58"/>
  <c r="D386" i="58"/>
  <c r="Y385" i="58"/>
  <c r="X385" i="58"/>
  <c r="W385" i="58"/>
  <c r="V385" i="58"/>
  <c r="U385" i="58"/>
  <c r="T385" i="58"/>
  <c r="S385" i="58"/>
  <c r="R385" i="58"/>
  <c r="Q385" i="58"/>
  <c r="P385" i="58"/>
  <c r="O385" i="58"/>
  <c r="N385" i="58"/>
  <c r="M385" i="58"/>
  <c r="L385" i="58"/>
  <c r="K385" i="58"/>
  <c r="J385" i="58"/>
  <c r="I385" i="58"/>
  <c r="H385" i="58"/>
  <c r="G385" i="58"/>
  <c r="F385" i="58"/>
  <c r="E385" i="58"/>
  <c r="D385" i="58"/>
  <c r="Y384" i="58"/>
  <c r="X384" i="58"/>
  <c r="W384" i="58"/>
  <c r="V384" i="58"/>
  <c r="U384" i="58"/>
  <c r="T384" i="58"/>
  <c r="S384" i="58"/>
  <c r="R384" i="58"/>
  <c r="Q384" i="58"/>
  <c r="P384" i="58"/>
  <c r="O384" i="58"/>
  <c r="N384" i="58"/>
  <c r="M384" i="58"/>
  <c r="L384" i="58"/>
  <c r="K384" i="58"/>
  <c r="J384" i="58"/>
  <c r="I384" i="58"/>
  <c r="H384" i="58"/>
  <c r="G384" i="58"/>
  <c r="F384" i="58"/>
  <c r="E384" i="58"/>
  <c r="D384" i="58"/>
  <c r="Y383" i="58"/>
  <c r="X383" i="58"/>
  <c r="W383" i="58"/>
  <c r="V383" i="58"/>
  <c r="U383" i="58"/>
  <c r="T383" i="58"/>
  <c r="S383" i="58"/>
  <c r="R383" i="58"/>
  <c r="Q383" i="58"/>
  <c r="P383" i="58"/>
  <c r="O383" i="58"/>
  <c r="N383" i="58"/>
  <c r="M383" i="58"/>
  <c r="L383" i="58"/>
  <c r="K383" i="58"/>
  <c r="J383" i="58"/>
  <c r="I383" i="58"/>
  <c r="H383" i="58"/>
  <c r="G383" i="58"/>
  <c r="F383" i="58"/>
  <c r="E383" i="58"/>
  <c r="D383" i="58"/>
  <c r="Y382" i="58"/>
  <c r="X382" i="58"/>
  <c r="W382" i="58"/>
  <c r="V382" i="58"/>
  <c r="U382" i="58"/>
  <c r="T382" i="58"/>
  <c r="S382" i="58"/>
  <c r="R382" i="58"/>
  <c r="Q382" i="58"/>
  <c r="P382" i="58"/>
  <c r="O382" i="58"/>
  <c r="N382" i="58"/>
  <c r="M382" i="58"/>
  <c r="L382" i="58"/>
  <c r="K382" i="58"/>
  <c r="J382" i="58"/>
  <c r="I382" i="58"/>
  <c r="H382" i="58"/>
  <c r="G382" i="58"/>
  <c r="F382" i="58"/>
  <c r="E382" i="58"/>
  <c r="D382" i="58"/>
  <c r="Y381" i="58"/>
  <c r="X381" i="58"/>
  <c r="W381" i="58"/>
  <c r="V381" i="58"/>
  <c r="U381" i="58"/>
  <c r="T381" i="58"/>
  <c r="S381" i="58"/>
  <c r="R381" i="58"/>
  <c r="Q381" i="58"/>
  <c r="P381" i="58"/>
  <c r="O381" i="58"/>
  <c r="N381" i="58"/>
  <c r="M381" i="58"/>
  <c r="L381" i="58"/>
  <c r="K381" i="58"/>
  <c r="J381" i="58"/>
  <c r="I381" i="58"/>
  <c r="H381" i="58"/>
  <c r="G381" i="58"/>
  <c r="F381" i="58"/>
  <c r="E381" i="58"/>
  <c r="D381" i="58"/>
  <c r="Y380" i="58"/>
  <c r="X380" i="58"/>
  <c r="W380" i="58"/>
  <c r="V380" i="58"/>
  <c r="U380" i="58"/>
  <c r="T380" i="58"/>
  <c r="S380" i="58"/>
  <c r="R380" i="58"/>
  <c r="Q380" i="58"/>
  <c r="P380" i="58"/>
  <c r="O380" i="58"/>
  <c r="N380" i="58"/>
  <c r="M380" i="58"/>
  <c r="L380" i="58"/>
  <c r="K380" i="58"/>
  <c r="J380" i="58"/>
  <c r="I380" i="58"/>
  <c r="H380" i="58"/>
  <c r="G380" i="58"/>
  <c r="F380" i="58"/>
  <c r="E380" i="58"/>
  <c r="D380" i="58"/>
  <c r="Y379" i="58"/>
  <c r="X379" i="58"/>
  <c r="W379" i="58"/>
  <c r="V379" i="58"/>
  <c r="U379" i="58"/>
  <c r="T379" i="58"/>
  <c r="S379" i="58"/>
  <c r="R379" i="58"/>
  <c r="Q379" i="58"/>
  <c r="P379" i="58"/>
  <c r="O379" i="58"/>
  <c r="N379" i="58"/>
  <c r="M379" i="58"/>
  <c r="L379" i="58"/>
  <c r="K379" i="58"/>
  <c r="J379" i="58"/>
  <c r="I379" i="58"/>
  <c r="H379" i="58"/>
  <c r="G379" i="58"/>
  <c r="F379" i="58"/>
  <c r="E379" i="58"/>
  <c r="D379" i="58"/>
  <c r="Y378" i="58"/>
  <c r="X378" i="58"/>
  <c r="W378" i="58"/>
  <c r="V378" i="58"/>
  <c r="U378" i="58"/>
  <c r="T378" i="58"/>
  <c r="S378" i="58"/>
  <c r="R378" i="58"/>
  <c r="Q378" i="58"/>
  <c r="P378" i="58"/>
  <c r="O378" i="58"/>
  <c r="N378" i="58"/>
  <c r="M378" i="58"/>
  <c r="L378" i="58"/>
  <c r="K378" i="58"/>
  <c r="J378" i="58"/>
  <c r="I378" i="58"/>
  <c r="H378" i="58"/>
  <c r="G378" i="58"/>
  <c r="F378" i="58"/>
  <c r="E378" i="58"/>
  <c r="D378" i="58"/>
  <c r="Y377" i="58"/>
  <c r="X377" i="58"/>
  <c r="W377" i="58"/>
  <c r="V377" i="58"/>
  <c r="U377" i="58"/>
  <c r="T377" i="58"/>
  <c r="S377" i="58"/>
  <c r="R377" i="58"/>
  <c r="Q377" i="58"/>
  <c r="P377" i="58"/>
  <c r="O377" i="58"/>
  <c r="N377" i="58"/>
  <c r="M377" i="58"/>
  <c r="L377" i="58"/>
  <c r="K377" i="58"/>
  <c r="J377" i="58"/>
  <c r="I377" i="58"/>
  <c r="H377" i="58"/>
  <c r="G377" i="58"/>
  <c r="F377" i="58"/>
  <c r="E377" i="58"/>
  <c r="D377" i="58"/>
  <c r="Y376" i="58"/>
  <c r="X376" i="58"/>
  <c r="W376" i="58"/>
  <c r="V376" i="58"/>
  <c r="U376" i="58"/>
  <c r="T376" i="58"/>
  <c r="S376" i="58"/>
  <c r="R376" i="58"/>
  <c r="Q376" i="58"/>
  <c r="P376" i="58"/>
  <c r="O376" i="58"/>
  <c r="N376" i="58"/>
  <c r="M376" i="58"/>
  <c r="L376" i="58"/>
  <c r="K376" i="58"/>
  <c r="J376" i="58"/>
  <c r="I376" i="58"/>
  <c r="H376" i="58"/>
  <c r="G376" i="58"/>
  <c r="F376" i="58"/>
  <c r="E376" i="58"/>
  <c r="D376" i="58"/>
  <c r="Y375" i="58"/>
  <c r="X375" i="58"/>
  <c r="W375" i="58"/>
  <c r="V375" i="58"/>
  <c r="U375" i="58"/>
  <c r="T375" i="58"/>
  <c r="S375" i="58"/>
  <c r="R375" i="58"/>
  <c r="Q375" i="58"/>
  <c r="P375" i="58"/>
  <c r="O375" i="58"/>
  <c r="N375" i="58"/>
  <c r="M375" i="58"/>
  <c r="L375" i="58"/>
  <c r="K375" i="58"/>
  <c r="J375" i="58"/>
  <c r="I375" i="58"/>
  <c r="H375" i="58"/>
  <c r="G375" i="58"/>
  <c r="F375" i="58"/>
  <c r="E375" i="58"/>
  <c r="D375" i="58"/>
  <c r="Y374" i="58"/>
  <c r="X374" i="58"/>
  <c r="W374" i="58"/>
  <c r="V374" i="58"/>
  <c r="U374" i="58"/>
  <c r="T374" i="58"/>
  <c r="S374" i="58"/>
  <c r="R374" i="58"/>
  <c r="Q374" i="58"/>
  <c r="P374" i="58"/>
  <c r="O374" i="58"/>
  <c r="N374" i="58"/>
  <c r="M374" i="58"/>
  <c r="L374" i="58"/>
  <c r="K374" i="58"/>
  <c r="J374" i="58"/>
  <c r="I374" i="58"/>
  <c r="H374" i="58"/>
  <c r="G374" i="58"/>
  <c r="F374" i="58"/>
  <c r="E374" i="58"/>
  <c r="D374" i="58"/>
  <c r="Y373" i="58"/>
  <c r="X373" i="58"/>
  <c r="W373" i="58"/>
  <c r="V373" i="58"/>
  <c r="U373" i="58"/>
  <c r="T373" i="58"/>
  <c r="S373" i="58"/>
  <c r="R373" i="58"/>
  <c r="Q373" i="58"/>
  <c r="P373" i="58"/>
  <c r="O373" i="58"/>
  <c r="N373" i="58"/>
  <c r="M373" i="58"/>
  <c r="L373" i="58"/>
  <c r="K373" i="58"/>
  <c r="J373" i="58"/>
  <c r="I373" i="58"/>
  <c r="H373" i="58"/>
  <c r="G373" i="58"/>
  <c r="F373" i="58"/>
  <c r="E373" i="58"/>
  <c r="D373" i="58"/>
  <c r="Y372" i="58"/>
  <c r="X372" i="58"/>
  <c r="W372" i="58"/>
  <c r="V372" i="58"/>
  <c r="U372" i="58"/>
  <c r="T372" i="58"/>
  <c r="S372" i="58"/>
  <c r="R372" i="58"/>
  <c r="Q372" i="58"/>
  <c r="P372" i="58"/>
  <c r="O372" i="58"/>
  <c r="N372" i="58"/>
  <c r="M372" i="58"/>
  <c r="L372" i="58"/>
  <c r="K372" i="58"/>
  <c r="J372" i="58"/>
  <c r="I372" i="58"/>
  <c r="H372" i="58"/>
  <c r="G372" i="58"/>
  <c r="F372" i="58"/>
  <c r="E372" i="58"/>
  <c r="D372" i="58"/>
  <c r="Y371" i="58"/>
  <c r="X371" i="58"/>
  <c r="W371" i="58"/>
  <c r="V371" i="58"/>
  <c r="U371" i="58"/>
  <c r="T371" i="58"/>
  <c r="S371" i="58"/>
  <c r="R371" i="58"/>
  <c r="Q371" i="58"/>
  <c r="P371" i="58"/>
  <c r="O371" i="58"/>
  <c r="N371" i="58"/>
  <c r="M371" i="58"/>
  <c r="L371" i="58"/>
  <c r="K371" i="58"/>
  <c r="J371" i="58"/>
  <c r="I371" i="58"/>
  <c r="H371" i="58"/>
  <c r="G371" i="58"/>
  <c r="F371" i="58"/>
  <c r="E371" i="58"/>
  <c r="D371" i="58"/>
  <c r="Y370" i="58"/>
  <c r="X370" i="58"/>
  <c r="W370" i="58"/>
  <c r="V370" i="58"/>
  <c r="U370" i="58"/>
  <c r="T370" i="58"/>
  <c r="S370" i="58"/>
  <c r="R370" i="58"/>
  <c r="Q370" i="58"/>
  <c r="P370" i="58"/>
  <c r="O370" i="58"/>
  <c r="N370" i="58"/>
  <c r="M370" i="58"/>
  <c r="L370" i="58"/>
  <c r="K370" i="58"/>
  <c r="J370" i="58"/>
  <c r="I370" i="58"/>
  <c r="H370" i="58"/>
  <c r="G370" i="58"/>
  <c r="F370" i="58"/>
  <c r="E370" i="58"/>
  <c r="D370" i="58"/>
  <c r="Y369" i="58"/>
  <c r="X369" i="58"/>
  <c r="W369" i="58"/>
  <c r="V369" i="58"/>
  <c r="U369" i="58"/>
  <c r="T369" i="58"/>
  <c r="S369" i="58"/>
  <c r="R369" i="58"/>
  <c r="Q369" i="58"/>
  <c r="P369" i="58"/>
  <c r="O369" i="58"/>
  <c r="N369" i="58"/>
  <c r="M369" i="58"/>
  <c r="L369" i="58"/>
  <c r="K369" i="58"/>
  <c r="J369" i="58"/>
  <c r="I369" i="58"/>
  <c r="H369" i="58"/>
  <c r="G369" i="58"/>
  <c r="F369" i="58"/>
  <c r="E369" i="58"/>
  <c r="D369" i="58"/>
  <c r="Y368" i="58"/>
  <c r="X368" i="58"/>
  <c r="W368" i="58"/>
  <c r="V368" i="58"/>
  <c r="U368" i="58"/>
  <c r="T368" i="58"/>
  <c r="S368" i="58"/>
  <c r="R368" i="58"/>
  <c r="Q368" i="58"/>
  <c r="P368" i="58"/>
  <c r="O368" i="58"/>
  <c r="N368" i="58"/>
  <c r="M368" i="58"/>
  <c r="L368" i="58"/>
  <c r="K368" i="58"/>
  <c r="J368" i="58"/>
  <c r="I368" i="58"/>
  <c r="H368" i="58"/>
  <c r="G368" i="58"/>
  <c r="F368" i="58"/>
  <c r="E368" i="58"/>
  <c r="D368" i="58"/>
  <c r="Y367" i="58"/>
  <c r="X367" i="58"/>
  <c r="W367" i="58"/>
  <c r="V367" i="58"/>
  <c r="U367" i="58"/>
  <c r="T367" i="58"/>
  <c r="S367" i="58"/>
  <c r="R367" i="58"/>
  <c r="Q367" i="58"/>
  <c r="P367" i="58"/>
  <c r="O367" i="58"/>
  <c r="N367" i="58"/>
  <c r="M367" i="58"/>
  <c r="L367" i="58"/>
  <c r="K367" i="58"/>
  <c r="J367" i="58"/>
  <c r="I367" i="58"/>
  <c r="H367" i="58"/>
  <c r="G367" i="58"/>
  <c r="F367" i="58"/>
  <c r="E367" i="58"/>
  <c r="D367" i="58"/>
  <c r="Y364" i="58"/>
  <c r="X364" i="58"/>
  <c r="W364" i="58"/>
  <c r="V364" i="58"/>
  <c r="U364" i="58"/>
  <c r="T364" i="58"/>
  <c r="S364" i="58"/>
  <c r="R364" i="58"/>
  <c r="Q364" i="58"/>
  <c r="P364" i="58"/>
  <c r="O364" i="58"/>
  <c r="N364" i="58"/>
  <c r="M364" i="58"/>
  <c r="L364" i="58"/>
  <c r="K364" i="58"/>
  <c r="J364" i="58"/>
  <c r="I364" i="58"/>
  <c r="H364" i="58"/>
  <c r="G364" i="58"/>
  <c r="F364" i="58"/>
  <c r="E364" i="58"/>
  <c r="D364" i="58"/>
  <c r="Y363" i="58"/>
  <c r="X363" i="58"/>
  <c r="W363" i="58"/>
  <c r="V363" i="58"/>
  <c r="U363" i="58"/>
  <c r="T363" i="58"/>
  <c r="S363" i="58"/>
  <c r="R363" i="58"/>
  <c r="Q363" i="58"/>
  <c r="P363" i="58"/>
  <c r="O363" i="58"/>
  <c r="N363" i="58"/>
  <c r="M363" i="58"/>
  <c r="L363" i="58"/>
  <c r="K363" i="58"/>
  <c r="J363" i="58"/>
  <c r="I363" i="58"/>
  <c r="H363" i="58"/>
  <c r="G363" i="58"/>
  <c r="F363" i="58"/>
  <c r="E363" i="58"/>
  <c r="D363" i="58"/>
  <c r="Y362" i="58"/>
  <c r="X362" i="58"/>
  <c r="W362" i="58"/>
  <c r="V362" i="58"/>
  <c r="U362" i="58"/>
  <c r="T362" i="58"/>
  <c r="S362" i="58"/>
  <c r="R362" i="58"/>
  <c r="Q362" i="58"/>
  <c r="P362" i="58"/>
  <c r="O362" i="58"/>
  <c r="N362" i="58"/>
  <c r="M362" i="58"/>
  <c r="L362" i="58"/>
  <c r="K362" i="58"/>
  <c r="J362" i="58"/>
  <c r="I362" i="58"/>
  <c r="H362" i="58"/>
  <c r="G362" i="58"/>
  <c r="F362" i="58"/>
  <c r="E362" i="58"/>
  <c r="D362" i="58"/>
  <c r="Y361" i="58"/>
  <c r="X361" i="58"/>
  <c r="W361" i="58"/>
  <c r="V361" i="58"/>
  <c r="U361" i="58"/>
  <c r="T361" i="58"/>
  <c r="S361" i="58"/>
  <c r="R361" i="58"/>
  <c r="Q361" i="58"/>
  <c r="P361" i="58"/>
  <c r="O361" i="58"/>
  <c r="N361" i="58"/>
  <c r="M361" i="58"/>
  <c r="L361" i="58"/>
  <c r="K361" i="58"/>
  <c r="J361" i="58"/>
  <c r="I361" i="58"/>
  <c r="H361" i="58"/>
  <c r="G361" i="58"/>
  <c r="F361" i="58"/>
  <c r="E361" i="58"/>
  <c r="D361" i="58"/>
  <c r="Y360" i="58"/>
  <c r="X360" i="58"/>
  <c r="W360" i="58"/>
  <c r="V360" i="58"/>
  <c r="U360" i="58"/>
  <c r="T360" i="58"/>
  <c r="S360" i="58"/>
  <c r="R360" i="58"/>
  <c r="Q360" i="58"/>
  <c r="P360" i="58"/>
  <c r="O360" i="58"/>
  <c r="N360" i="58"/>
  <c r="M360" i="58"/>
  <c r="L360" i="58"/>
  <c r="K360" i="58"/>
  <c r="J360" i="58"/>
  <c r="I360" i="58"/>
  <c r="H360" i="58"/>
  <c r="G360" i="58"/>
  <c r="F360" i="58"/>
  <c r="E360" i="58"/>
  <c r="D360" i="58"/>
  <c r="Y359" i="58"/>
  <c r="X359" i="58"/>
  <c r="W359" i="58"/>
  <c r="V359" i="58"/>
  <c r="U359" i="58"/>
  <c r="T359" i="58"/>
  <c r="S359" i="58"/>
  <c r="R359" i="58"/>
  <c r="Q359" i="58"/>
  <c r="P359" i="58"/>
  <c r="O359" i="58"/>
  <c r="N359" i="58"/>
  <c r="M359" i="58"/>
  <c r="L359" i="58"/>
  <c r="K359" i="58"/>
  <c r="J359" i="58"/>
  <c r="I359" i="58"/>
  <c r="H359" i="58"/>
  <c r="G359" i="58"/>
  <c r="F359" i="58"/>
  <c r="E359" i="58"/>
  <c r="D359" i="58"/>
  <c r="Y358" i="58"/>
  <c r="X358" i="58"/>
  <c r="W358" i="58"/>
  <c r="V358" i="58"/>
  <c r="U358" i="58"/>
  <c r="T358" i="58"/>
  <c r="S358" i="58"/>
  <c r="R358" i="58"/>
  <c r="Q358" i="58"/>
  <c r="P358" i="58"/>
  <c r="O358" i="58"/>
  <c r="N358" i="58"/>
  <c r="M358" i="58"/>
  <c r="L358" i="58"/>
  <c r="K358" i="58"/>
  <c r="J358" i="58"/>
  <c r="I358" i="58"/>
  <c r="H358" i="58"/>
  <c r="G358" i="58"/>
  <c r="F358" i="58"/>
  <c r="E358" i="58"/>
  <c r="D358" i="58"/>
  <c r="Y357" i="58"/>
  <c r="X357" i="58"/>
  <c r="W357" i="58"/>
  <c r="V357" i="58"/>
  <c r="U357" i="58"/>
  <c r="T357" i="58"/>
  <c r="S357" i="58"/>
  <c r="R357" i="58"/>
  <c r="Q357" i="58"/>
  <c r="P357" i="58"/>
  <c r="O357" i="58"/>
  <c r="N357" i="58"/>
  <c r="M357" i="58"/>
  <c r="L357" i="58"/>
  <c r="K357" i="58"/>
  <c r="J357" i="58"/>
  <c r="I357" i="58"/>
  <c r="H357" i="58"/>
  <c r="G357" i="58"/>
  <c r="F357" i="58"/>
  <c r="E357" i="58"/>
  <c r="D357" i="58"/>
  <c r="Y356" i="58"/>
  <c r="X356" i="58"/>
  <c r="W356" i="58"/>
  <c r="V356" i="58"/>
  <c r="U356" i="58"/>
  <c r="T356" i="58"/>
  <c r="S356" i="58"/>
  <c r="R356" i="58"/>
  <c r="Q356" i="58"/>
  <c r="P356" i="58"/>
  <c r="O356" i="58"/>
  <c r="N356" i="58"/>
  <c r="M356" i="58"/>
  <c r="L356" i="58"/>
  <c r="K356" i="58"/>
  <c r="J356" i="58"/>
  <c r="I356" i="58"/>
  <c r="H356" i="58"/>
  <c r="G356" i="58"/>
  <c r="F356" i="58"/>
  <c r="E356" i="58"/>
  <c r="D356" i="58"/>
  <c r="Y355" i="58"/>
  <c r="X355" i="58"/>
  <c r="W355" i="58"/>
  <c r="V355" i="58"/>
  <c r="U355" i="58"/>
  <c r="T355" i="58"/>
  <c r="S355" i="58"/>
  <c r="R355" i="58"/>
  <c r="Q355" i="58"/>
  <c r="P355" i="58"/>
  <c r="O355" i="58"/>
  <c r="N355" i="58"/>
  <c r="M355" i="58"/>
  <c r="L355" i="58"/>
  <c r="K355" i="58"/>
  <c r="J355" i="58"/>
  <c r="I355" i="58"/>
  <c r="H355" i="58"/>
  <c r="G355" i="58"/>
  <c r="F355" i="58"/>
  <c r="E355" i="58"/>
  <c r="D355" i="58"/>
  <c r="Y354" i="58"/>
  <c r="X354" i="58"/>
  <c r="W354" i="58"/>
  <c r="V354" i="58"/>
  <c r="U354" i="58"/>
  <c r="T354" i="58"/>
  <c r="S354" i="58"/>
  <c r="R354" i="58"/>
  <c r="Q354" i="58"/>
  <c r="P354" i="58"/>
  <c r="O354" i="58"/>
  <c r="N354" i="58"/>
  <c r="M354" i="58"/>
  <c r="L354" i="58"/>
  <c r="K354" i="58"/>
  <c r="J354" i="58"/>
  <c r="I354" i="58"/>
  <c r="H354" i="58"/>
  <c r="G354" i="58"/>
  <c r="F354" i="58"/>
  <c r="E354" i="58"/>
  <c r="D354" i="58"/>
  <c r="Y353" i="58"/>
  <c r="X353" i="58"/>
  <c r="W353" i="58"/>
  <c r="V353" i="58"/>
  <c r="U353" i="58"/>
  <c r="T353" i="58"/>
  <c r="S353" i="58"/>
  <c r="R353" i="58"/>
  <c r="Q353" i="58"/>
  <c r="P353" i="58"/>
  <c r="O353" i="58"/>
  <c r="N353" i="58"/>
  <c r="M353" i="58"/>
  <c r="L353" i="58"/>
  <c r="K353" i="58"/>
  <c r="J353" i="58"/>
  <c r="I353" i="58"/>
  <c r="H353" i="58"/>
  <c r="G353" i="58"/>
  <c r="F353" i="58"/>
  <c r="E353" i="58"/>
  <c r="D353" i="58"/>
  <c r="Y352" i="58"/>
  <c r="X352" i="58"/>
  <c r="W352" i="58"/>
  <c r="V352" i="58"/>
  <c r="U352" i="58"/>
  <c r="T352" i="58"/>
  <c r="S352" i="58"/>
  <c r="R352" i="58"/>
  <c r="Q352" i="58"/>
  <c r="P352" i="58"/>
  <c r="O352" i="58"/>
  <c r="N352" i="58"/>
  <c r="M352" i="58"/>
  <c r="L352" i="58"/>
  <c r="K352" i="58"/>
  <c r="J352" i="58"/>
  <c r="I352" i="58"/>
  <c r="H352" i="58"/>
  <c r="G352" i="58"/>
  <c r="F352" i="58"/>
  <c r="E352" i="58"/>
  <c r="D352" i="58"/>
  <c r="Y351" i="58"/>
  <c r="X351" i="58"/>
  <c r="W351" i="58"/>
  <c r="V351" i="58"/>
  <c r="U351" i="58"/>
  <c r="T351" i="58"/>
  <c r="S351" i="58"/>
  <c r="R351" i="58"/>
  <c r="Q351" i="58"/>
  <c r="P351" i="58"/>
  <c r="O351" i="58"/>
  <c r="N351" i="58"/>
  <c r="M351" i="58"/>
  <c r="L351" i="58"/>
  <c r="K351" i="58"/>
  <c r="J351" i="58"/>
  <c r="I351" i="58"/>
  <c r="H351" i="58"/>
  <c r="G351" i="58"/>
  <c r="F351" i="58"/>
  <c r="E351" i="58"/>
  <c r="D351" i="58"/>
  <c r="Y350" i="58"/>
  <c r="X350" i="58"/>
  <c r="W350" i="58"/>
  <c r="V350" i="58"/>
  <c r="U350" i="58"/>
  <c r="T350" i="58"/>
  <c r="S350" i="58"/>
  <c r="R350" i="58"/>
  <c r="Q350" i="58"/>
  <c r="P350" i="58"/>
  <c r="O350" i="58"/>
  <c r="N350" i="58"/>
  <c r="M350" i="58"/>
  <c r="L350" i="58"/>
  <c r="K350" i="58"/>
  <c r="J350" i="58"/>
  <c r="I350" i="58"/>
  <c r="H350" i="58"/>
  <c r="G350" i="58"/>
  <c r="F350" i="58"/>
  <c r="E350" i="58"/>
  <c r="D350" i="58"/>
  <c r="Y349" i="58"/>
  <c r="X349" i="58"/>
  <c r="W349" i="58"/>
  <c r="V349" i="58"/>
  <c r="U349" i="58"/>
  <c r="T349" i="58"/>
  <c r="S349" i="58"/>
  <c r="R349" i="58"/>
  <c r="Q349" i="58"/>
  <c r="P349" i="58"/>
  <c r="O349" i="58"/>
  <c r="N349" i="58"/>
  <c r="M349" i="58"/>
  <c r="L349" i="58"/>
  <c r="K349" i="58"/>
  <c r="J349" i="58"/>
  <c r="I349" i="58"/>
  <c r="H349" i="58"/>
  <c r="G349" i="58"/>
  <c r="F349" i="58"/>
  <c r="E349" i="58"/>
  <c r="D349" i="58"/>
  <c r="Y348" i="58"/>
  <c r="X348" i="58"/>
  <c r="W348" i="58"/>
  <c r="V348" i="58"/>
  <c r="U348" i="58"/>
  <c r="T348" i="58"/>
  <c r="S348" i="58"/>
  <c r="R348" i="58"/>
  <c r="Q348" i="58"/>
  <c r="P348" i="58"/>
  <c r="O348" i="58"/>
  <c r="N348" i="58"/>
  <c r="M348" i="58"/>
  <c r="L348" i="58"/>
  <c r="K348" i="58"/>
  <c r="J348" i="58"/>
  <c r="I348" i="58"/>
  <c r="H348" i="58"/>
  <c r="G348" i="58"/>
  <c r="F348" i="58"/>
  <c r="E348" i="58"/>
  <c r="D348" i="58"/>
  <c r="Y347" i="58"/>
  <c r="X347" i="58"/>
  <c r="W347" i="58"/>
  <c r="V347" i="58"/>
  <c r="U347" i="58"/>
  <c r="T347" i="58"/>
  <c r="S347" i="58"/>
  <c r="R347" i="58"/>
  <c r="Q347" i="58"/>
  <c r="P347" i="58"/>
  <c r="O347" i="58"/>
  <c r="N347" i="58"/>
  <c r="M347" i="58"/>
  <c r="L347" i="58"/>
  <c r="K347" i="58"/>
  <c r="J347" i="58"/>
  <c r="I347" i="58"/>
  <c r="H347" i="58"/>
  <c r="G347" i="58"/>
  <c r="F347" i="58"/>
  <c r="E347" i="58"/>
  <c r="D347" i="58"/>
  <c r="Y346" i="58"/>
  <c r="X346" i="58"/>
  <c r="W346" i="58"/>
  <c r="V346" i="58"/>
  <c r="U346" i="58"/>
  <c r="T346" i="58"/>
  <c r="S346" i="58"/>
  <c r="R346" i="58"/>
  <c r="Q346" i="58"/>
  <c r="P346" i="58"/>
  <c r="O346" i="58"/>
  <c r="N346" i="58"/>
  <c r="M346" i="58"/>
  <c r="L346" i="58"/>
  <c r="K346" i="58"/>
  <c r="J346" i="58"/>
  <c r="I346" i="58"/>
  <c r="H346" i="58"/>
  <c r="G346" i="58"/>
  <c r="F346" i="58"/>
  <c r="E346" i="58"/>
  <c r="D346" i="58"/>
  <c r="Y345" i="58"/>
  <c r="X345" i="58"/>
  <c r="W345" i="58"/>
  <c r="V345" i="58"/>
  <c r="U345" i="58"/>
  <c r="T345" i="58"/>
  <c r="S345" i="58"/>
  <c r="R345" i="58"/>
  <c r="Q345" i="58"/>
  <c r="P345" i="58"/>
  <c r="O345" i="58"/>
  <c r="N345" i="58"/>
  <c r="M345" i="58"/>
  <c r="L345" i="58"/>
  <c r="K345" i="58"/>
  <c r="J345" i="58"/>
  <c r="I345" i="58"/>
  <c r="H345" i="58"/>
  <c r="G345" i="58"/>
  <c r="F345" i="58"/>
  <c r="E345" i="58"/>
  <c r="D345" i="58"/>
  <c r="Y344" i="58"/>
  <c r="X344" i="58"/>
  <c r="W344" i="58"/>
  <c r="V344" i="58"/>
  <c r="U344" i="58"/>
  <c r="T344" i="58"/>
  <c r="S344" i="58"/>
  <c r="R344" i="58"/>
  <c r="Q344" i="58"/>
  <c r="P344" i="58"/>
  <c r="O344" i="58"/>
  <c r="N344" i="58"/>
  <c r="M344" i="58"/>
  <c r="L344" i="58"/>
  <c r="K344" i="58"/>
  <c r="J344" i="58"/>
  <c r="I344" i="58"/>
  <c r="H344" i="58"/>
  <c r="G344" i="58"/>
  <c r="F344" i="58"/>
  <c r="E344" i="58"/>
  <c r="D344" i="58"/>
  <c r="Y343" i="58"/>
  <c r="X343" i="58"/>
  <c r="W343" i="58"/>
  <c r="V343" i="58"/>
  <c r="U343" i="58"/>
  <c r="T343" i="58"/>
  <c r="S343" i="58"/>
  <c r="R343" i="58"/>
  <c r="Q343" i="58"/>
  <c r="P343" i="58"/>
  <c r="O343" i="58"/>
  <c r="N343" i="58"/>
  <c r="M343" i="58"/>
  <c r="L343" i="58"/>
  <c r="K343" i="58"/>
  <c r="J343" i="58"/>
  <c r="I343" i="58"/>
  <c r="H343" i="58"/>
  <c r="G343" i="58"/>
  <c r="F343" i="58"/>
  <c r="E343" i="58"/>
  <c r="D343" i="58"/>
  <c r="Y342" i="58"/>
  <c r="X342" i="58"/>
  <c r="W342" i="58"/>
  <c r="V342" i="58"/>
  <c r="U342" i="58"/>
  <c r="T342" i="58"/>
  <c r="S342" i="58"/>
  <c r="R342" i="58"/>
  <c r="Q342" i="58"/>
  <c r="P342" i="58"/>
  <c r="O342" i="58"/>
  <c r="N342" i="58"/>
  <c r="M342" i="58"/>
  <c r="L342" i="58"/>
  <c r="K342" i="58"/>
  <c r="J342" i="58"/>
  <c r="I342" i="58"/>
  <c r="H342" i="58"/>
  <c r="G342" i="58"/>
  <c r="F342" i="58"/>
  <c r="E342" i="58"/>
  <c r="D342" i="58"/>
  <c r="Y341" i="58"/>
  <c r="X341" i="58"/>
  <c r="W341" i="58"/>
  <c r="V341" i="58"/>
  <c r="U341" i="58"/>
  <c r="T341" i="58"/>
  <c r="S341" i="58"/>
  <c r="R341" i="58"/>
  <c r="Q341" i="58"/>
  <c r="P341" i="58"/>
  <c r="O341" i="58"/>
  <c r="N341" i="58"/>
  <c r="M341" i="58"/>
  <c r="L341" i="58"/>
  <c r="K341" i="58"/>
  <c r="J341" i="58"/>
  <c r="I341" i="58"/>
  <c r="H341" i="58"/>
  <c r="G341" i="58"/>
  <c r="F341" i="58"/>
  <c r="E341" i="58"/>
  <c r="D341" i="58"/>
  <c r="Y340" i="58"/>
  <c r="X340" i="58"/>
  <c r="W340" i="58"/>
  <c r="V340" i="58"/>
  <c r="U340" i="58"/>
  <c r="T340" i="58"/>
  <c r="S340" i="58"/>
  <c r="R340" i="58"/>
  <c r="Q340" i="58"/>
  <c r="P340" i="58"/>
  <c r="O340" i="58"/>
  <c r="N340" i="58"/>
  <c r="M340" i="58"/>
  <c r="L340" i="58"/>
  <c r="K340" i="58"/>
  <c r="J340" i="58"/>
  <c r="I340" i="58"/>
  <c r="H340" i="58"/>
  <c r="G340" i="58"/>
  <c r="F340" i="58"/>
  <c r="E340" i="58"/>
  <c r="D340" i="58"/>
  <c r="Y339" i="58"/>
  <c r="X339" i="58"/>
  <c r="W339" i="58"/>
  <c r="V339" i="58"/>
  <c r="U339" i="58"/>
  <c r="T339" i="58"/>
  <c r="S339" i="58"/>
  <c r="R339" i="58"/>
  <c r="Q339" i="58"/>
  <c r="P339" i="58"/>
  <c r="O339" i="58"/>
  <c r="N339" i="58"/>
  <c r="M339" i="58"/>
  <c r="L339" i="58"/>
  <c r="K339" i="58"/>
  <c r="J339" i="58"/>
  <c r="I339" i="58"/>
  <c r="H339" i="58"/>
  <c r="G339" i="58"/>
  <c r="F339" i="58"/>
  <c r="E339" i="58"/>
  <c r="D339" i="58"/>
  <c r="Y338" i="58"/>
  <c r="X338" i="58"/>
  <c r="W338" i="58"/>
  <c r="V338" i="58"/>
  <c r="U338" i="58"/>
  <c r="T338" i="58"/>
  <c r="S338" i="58"/>
  <c r="R338" i="58"/>
  <c r="Q338" i="58"/>
  <c r="P338" i="58"/>
  <c r="O338" i="58"/>
  <c r="N338" i="58"/>
  <c r="M338" i="58"/>
  <c r="L338" i="58"/>
  <c r="K338" i="58"/>
  <c r="J338" i="58"/>
  <c r="I338" i="58"/>
  <c r="H338" i="58"/>
  <c r="G338" i="58"/>
  <c r="F338" i="58"/>
  <c r="E338" i="58"/>
  <c r="D338" i="58"/>
  <c r="Y337" i="58"/>
  <c r="X337" i="58"/>
  <c r="W337" i="58"/>
  <c r="V337" i="58"/>
  <c r="U337" i="58"/>
  <c r="T337" i="58"/>
  <c r="S337" i="58"/>
  <c r="R337" i="58"/>
  <c r="Q337" i="58"/>
  <c r="P337" i="58"/>
  <c r="O337" i="58"/>
  <c r="N337" i="58"/>
  <c r="M337" i="58"/>
  <c r="L337" i="58"/>
  <c r="K337" i="58"/>
  <c r="J337" i="58"/>
  <c r="I337" i="58"/>
  <c r="H337" i="58"/>
  <c r="G337" i="58"/>
  <c r="F337" i="58"/>
  <c r="E337" i="58"/>
  <c r="D337" i="58"/>
  <c r="Y336" i="58"/>
  <c r="X336" i="58"/>
  <c r="W336" i="58"/>
  <c r="V336" i="58"/>
  <c r="U336" i="58"/>
  <c r="T336" i="58"/>
  <c r="S336" i="58"/>
  <c r="R336" i="58"/>
  <c r="Q336" i="58"/>
  <c r="P336" i="58"/>
  <c r="O336" i="58"/>
  <c r="N336" i="58"/>
  <c r="M336" i="58"/>
  <c r="L336" i="58"/>
  <c r="K336" i="58"/>
  <c r="J336" i="58"/>
  <c r="I336" i="58"/>
  <c r="H336" i="58"/>
  <c r="G336" i="58"/>
  <c r="F336" i="58"/>
  <c r="E336" i="58"/>
  <c r="D336" i="58"/>
  <c r="Y335" i="58"/>
  <c r="X335" i="58"/>
  <c r="W335" i="58"/>
  <c r="V335" i="58"/>
  <c r="U335" i="58"/>
  <c r="T335" i="58"/>
  <c r="S335" i="58"/>
  <c r="R335" i="58"/>
  <c r="Q335" i="58"/>
  <c r="P335" i="58"/>
  <c r="O335" i="58"/>
  <c r="N335" i="58"/>
  <c r="M335" i="58"/>
  <c r="L335" i="58"/>
  <c r="K335" i="58"/>
  <c r="J335" i="58"/>
  <c r="I335" i="58"/>
  <c r="H335" i="58"/>
  <c r="G335" i="58"/>
  <c r="F335" i="58"/>
  <c r="E335" i="58"/>
  <c r="D335" i="58"/>
  <c r="Y334" i="58"/>
  <c r="X334" i="58"/>
  <c r="W334" i="58"/>
  <c r="V334" i="58"/>
  <c r="U334" i="58"/>
  <c r="T334" i="58"/>
  <c r="S334" i="58"/>
  <c r="R334" i="58"/>
  <c r="Q334" i="58"/>
  <c r="P334" i="58"/>
  <c r="O334" i="58"/>
  <c r="N334" i="58"/>
  <c r="M334" i="58"/>
  <c r="L334" i="58"/>
  <c r="K334" i="58"/>
  <c r="J334" i="58"/>
  <c r="I334" i="58"/>
  <c r="H334" i="58"/>
  <c r="G334" i="58"/>
  <c r="F334" i="58"/>
  <c r="E334" i="58"/>
  <c r="D334" i="58"/>
  <c r="Y333" i="58"/>
  <c r="X333" i="58"/>
  <c r="W333" i="58"/>
  <c r="V333" i="58"/>
  <c r="U333" i="58"/>
  <c r="T333" i="58"/>
  <c r="S333" i="58"/>
  <c r="R333" i="58"/>
  <c r="Q333" i="58"/>
  <c r="P333" i="58"/>
  <c r="O333" i="58"/>
  <c r="N333" i="58"/>
  <c r="M333" i="58"/>
  <c r="L333" i="58"/>
  <c r="K333" i="58"/>
  <c r="J333" i="58"/>
  <c r="I333" i="58"/>
  <c r="H333" i="58"/>
  <c r="G333" i="58"/>
  <c r="F333" i="58"/>
  <c r="E333" i="58"/>
  <c r="D333" i="58"/>
  <c r="Y332" i="58"/>
  <c r="X332" i="58"/>
  <c r="W332" i="58"/>
  <c r="V332" i="58"/>
  <c r="U332" i="58"/>
  <c r="T332" i="58"/>
  <c r="S332" i="58"/>
  <c r="R332" i="58"/>
  <c r="Q332" i="58"/>
  <c r="P332" i="58"/>
  <c r="O332" i="58"/>
  <c r="N332" i="58"/>
  <c r="M332" i="58"/>
  <c r="L332" i="58"/>
  <c r="K332" i="58"/>
  <c r="J332" i="58"/>
  <c r="I332" i="58"/>
  <c r="H332" i="58"/>
  <c r="G332" i="58"/>
  <c r="F332" i="58"/>
  <c r="E332" i="58"/>
  <c r="D332" i="58"/>
  <c r="Y331" i="58"/>
  <c r="X331" i="58"/>
  <c r="W331" i="58"/>
  <c r="V331" i="58"/>
  <c r="U331" i="58"/>
  <c r="T331" i="58"/>
  <c r="S331" i="58"/>
  <c r="R331" i="58"/>
  <c r="Q331" i="58"/>
  <c r="P331" i="58"/>
  <c r="O331" i="58"/>
  <c r="N331" i="58"/>
  <c r="M331" i="58"/>
  <c r="L331" i="58"/>
  <c r="K331" i="58"/>
  <c r="J331" i="58"/>
  <c r="I331" i="58"/>
  <c r="H331" i="58"/>
  <c r="G331" i="58"/>
  <c r="F331" i="58"/>
  <c r="E331" i="58"/>
  <c r="D331" i="58"/>
  <c r="Y330" i="58"/>
  <c r="X330" i="58"/>
  <c r="W330" i="58"/>
  <c r="V330" i="58"/>
  <c r="U330" i="58"/>
  <c r="T330" i="58"/>
  <c r="S330" i="58"/>
  <c r="R330" i="58"/>
  <c r="Q330" i="58"/>
  <c r="P330" i="58"/>
  <c r="O330" i="58"/>
  <c r="N330" i="58"/>
  <c r="M330" i="58"/>
  <c r="L330" i="58"/>
  <c r="K330" i="58"/>
  <c r="J330" i="58"/>
  <c r="I330" i="58"/>
  <c r="H330" i="58"/>
  <c r="G330" i="58"/>
  <c r="F330" i="58"/>
  <c r="E330" i="58"/>
  <c r="D330" i="58"/>
  <c r="Y329" i="58"/>
  <c r="X329" i="58"/>
  <c r="W329" i="58"/>
  <c r="V329" i="58"/>
  <c r="U329" i="58"/>
  <c r="T329" i="58"/>
  <c r="S329" i="58"/>
  <c r="R329" i="58"/>
  <c r="Q329" i="58"/>
  <c r="P329" i="58"/>
  <c r="O329" i="58"/>
  <c r="N329" i="58"/>
  <c r="M329" i="58"/>
  <c r="L329" i="58"/>
  <c r="K329" i="58"/>
  <c r="J329" i="58"/>
  <c r="I329" i="58"/>
  <c r="H329" i="58"/>
  <c r="G329" i="58"/>
  <c r="F329" i="58"/>
  <c r="E329" i="58"/>
  <c r="D329" i="58"/>
  <c r="Y328" i="58"/>
  <c r="X328" i="58"/>
  <c r="W328" i="58"/>
  <c r="V328" i="58"/>
  <c r="U328" i="58"/>
  <c r="T328" i="58"/>
  <c r="S328" i="58"/>
  <c r="R328" i="58"/>
  <c r="Q328" i="58"/>
  <c r="P328" i="58"/>
  <c r="O328" i="58"/>
  <c r="N328" i="58"/>
  <c r="M328" i="58"/>
  <c r="L328" i="58"/>
  <c r="K328" i="58"/>
  <c r="J328" i="58"/>
  <c r="I328" i="58"/>
  <c r="H328" i="58"/>
  <c r="G328" i="58"/>
  <c r="F328" i="58"/>
  <c r="E328" i="58"/>
  <c r="D328" i="58"/>
  <c r="Y327" i="58"/>
  <c r="X327" i="58"/>
  <c r="W327" i="58"/>
  <c r="V327" i="58"/>
  <c r="U327" i="58"/>
  <c r="T327" i="58"/>
  <c r="S327" i="58"/>
  <c r="R327" i="58"/>
  <c r="Q327" i="58"/>
  <c r="P327" i="58"/>
  <c r="O327" i="58"/>
  <c r="N327" i="58"/>
  <c r="M327" i="58"/>
  <c r="L327" i="58"/>
  <c r="K327" i="58"/>
  <c r="J327" i="58"/>
  <c r="I327" i="58"/>
  <c r="H327" i="58"/>
  <c r="G327" i="58"/>
  <c r="F327" i="58"/>
  <c r="E327" i="58"/>
  <c r="D327" i="58"/>
  <c r="Y326" i="58"/>
  <c r="X326" i="58"/>
  <c r="W326" i="58"/>
  <c r="V326" i="58"/>
  <c r="U326" i="58"/>
  <c r="T326" i="58"/>
  <c r="S326" i="58"/>
  <c r="R326" i="58"/>
  <c r="Q326" i="58"/>
  <c r="P326" i="58"/>
  <c r="O326" i="58"/>
  <c r="N326" i="58"/>
  <c r="M326" i="58"/>
  <c r="L326" i="58"/>
  <c r="K326" i="58"/>
  <c r="J326" i="58"/>
  <c r="I326" i="58"/>
  <c r="H326" i="58"/>
  <c r="G326" i="58"/>
  <c r="F326" i="58"/>
  <c r="E326" i="58"/>
  <c r="D326" i="58"/>
  <c r="Y325" i="58"/>
  <c r="X325" i="58"/>
  <c r="W325" i="58"/>
  <c r="V325" i="58"/>
  <c r="U325" i="58"/>
  <c r="T325" i="58"/>
  <c r="S325" i="58"/>
  <c r="R325" i="58"/>
  <c r="Q325" i="58"/>
  <c r="P325" i="58"/>
  <c r="O325" i="58"/>
  <c r="N325" i="58"/>
  <c r="M325" i="58"/>
  <c r="L325" i="58"/>
  <c r="K325" i="58"/>
  <c r="J325" i="58"/>
  <c r="I325" i="58"/>
  <c r="H325" i="58"/>
  <c r="G325" i="58"/>
  <c r="F325" i="58"/>
  <c r="E325" i="58"/>
  <c r="D325" i="58"/>
  <c r="Y324" i="58"/>
  <c r="X324" i="58"/>
  <c r="W324" i="58"/>
  <c r="V324" i="58"/>
  <c r="U324" i="58"/>
  <c r="T324" i="58"/>
  <c r="S324" i="58"/>
  <c r="R324" i="58"/>
  <c r="Q324" i="58"/>
  <c r="P324" i="58"/>
  <c r="O324" i="58"/>
  <c r="N324" i="58"/>
  <c r="M324" i="58"/>
  <c r="L324" i="58"/>
  <c r="K324" i="58"/>
  <c r="J324" i="58"/>
  <c r="I324" i="58"/>
  <c r="H324" i="58"/>
  <c r="G324" i="58"/>
  <c r="F324" i="58"/>
  <c r="E324" i="58"/>
  <c r="D324" i="58"/>
  <c r="Y323" i="58"/>
  <c r="X323" i="58"/>
  <c r="W323" i="58"/>
  <c r="V323" i="58"/>
  <c r="U323" i="58"/>
  <c r="T323" i="58"/>
  <c r="S323" i="58"/>
  <c r="R323" i="58"/>
  <c r="Q323" i="58"/>
  <c r="P323" i="58"/>
  <c r="O323" i="58"/>
  <c r="N323" i="58"/>
  <c r="M323" i="58"/>
  <c r="L323" i="58"/>
  <c r="K323" i="58"/>
  <c r="J323" i="58"/>
  <c r="I323" i="58"/>
  <c r="H323" i="58"/>
  <c r="G323" i="58"/>
  <c r="F323" i="58"/>
  <c r="E323" i="58"/>
  <c r="D323" i="58"/>
  <c r="Y322" i="58"/>
  <c r="X322" i="58"/>
  <c r="W322" i="58"/>
  <c r="V322" i="58"/>
  <c r="U322" i="58"/>
  <c r="T322" i="58"/>
  <c r="S322" i="58"/>
  <c r="R322" i="58"/>
  <c r="Q322" i="58"/>
  <c r="P322" i="58"/>
  <c r="O322" i="58"/>
  <c r="N322" i="58"/>
  <c r="M322" i="58"/>
  <c r="L322" i="58"/>
  <c r="K322" i="58"/>
  <c r="J322" i="58"/>
  <c r="I322" i="58"/>
  <c r="H322" i="58"/>
  <c r="G322" i="58"/>
  <c r="F322" i="58"/>
  <c r="E322" i="58"/>
  <c r="D322" i="58"/>
  <c r="Y321" i="58"/>
  <c r="X321" i="58"/>
  <c r="W321" i="58"/>
  <c r="V321" i="58"/>
  <c r="U321" i="58"/>
  <c r="T321" i="58"/>
  <c r="S321" i="58"/>
  <c r="R321" i="58"/>
  <c r="Q321" i="58"/>
  <c r="P321" i="58"/>
  <c r="O321" i="58"/>
  <c r="N321" i="58"/>
  <c r="M321" i="58"/>
  <c r="L321" i="58"/>
  <c r="K321" i="58"/>
  <c r="J321" i="58"/>
  <c r="I321" i="58"/>
  <c r="H321" i="58"/>
  <c r="G321" i="58"/>
  <c r="F321" i="58"/>
  <c r="E321" i="58"/>
  <c r="D321" i="58"/>
  <c r="Y320" i="58"/>
  <c r="X320" i="58"/>
  <c r="W320" i="58"/>
  <c r="V320" i="58"/>
  <c r="U320" i="58"/>
  <c r="T320" i="58"/>
  <c r="S320" i="58"/>
  <c r="R320" i="58"/>
  <c r="Q320" i="58"/>
  <c r="P320" i="58"/>
  <c r="O320" i="58"/>
  <c r="N320" i="58"/>
  <c r="M320" i="58"/>
  <c r="L320" i="58"/>
  <c r="K320" i="58"/>
  <c r="J320" i="58"/>
  <c r="I320" i="58"/>
  <c r="H320" i="58"/>
  <c r="G320" i="58"/>
  <c r="F320" i="58"/>
  <c r="E320" i="58"/>
  <c r="D320" i="58"/>
  <c r="Y319" i="58"/>
  <c r="X319" i="58"/>
  <c r="W319" i="58"/>
  <c r="V319" i="58"/>
  <c r="U319" i="58"/>
  <c r="T319" i="58"/>
  <c r="S319" i="58"/>
  <c r="R319" i="58"/>
  <c r="Q319" i="58"/>
  <c r="P319" i="58"/>
  <c r="O319" i="58"/>
  <c r="N319" i="58"/>
  <c r="M319" i="58"/>
  <c r="L319" i="58"/>
  <c r="K319" i="58"/>
  <c r="J319" i="58"/>
  <c r="I319" i="58"/>
  <c r="H319" i="58"/>
  <c r="G319" i="58"/>
  <c r="F319" i="58"/>
  <c r="E319" i="58"/>
  <c r="D319" i="58"/>
  <c r="Y318" i="58"/>
  <c r="X318" i="58"/>
  <c r="W318" i="58"/>
  <c r="V318" i="58"/>
  <c r="U318" i="58"/>
  <c r="T318" i="58"/>
  <c r="S318" i="58"/>
  <c r="R318" i="58"/>
  <c r="Q318" i="58"/>
  <c r="P318" i="58"/>
  <c r="O318" i="58"/>
  <c r="N318" i="58"/>
  <c r="M318" i="58"/>
  <c r="L318" i="58"/>
  <c r="K318" i="58"/>
  <c r="J318" i="58"/>
  <c r="I318" i="58"/>
  <c r="H318" i="58"/>
  <c r="G318" i="58"/>
  <c r="F318" i="58"/>
  <c r="E318" i="58"/>
  <c r="D318" i="58"/>
  <c r="Y317" i="58"/>
  <c r="X317" i="58"/>
  <c r="W317" i="58"/>
  <c r="V317" i="58"/>
  <c r="U317" i="58"/>
  <c r="T317" i="58"/>
  <c r="S317" i="58"/>
  <c r="R317" i="58"/>
  <c r="Q317" i="58"/>
  <c r="P317" i="58"/>
  <c r="O317" i="58"/>
  <c r="N317" i="58"/>
  <c r="M317" i="58"/>
  <c r="L317" i="58"/>
  <c r="K317" i="58"/>
  <c r="J317" i="58"/>
  <c r="I317" i="58"/>
  <c r="H317" i="58"/>
  <c r="G317" i="58"/>
  <c r="F317" i="58"/>
  <c r="E317" i="58"/>
  <c r="D317" i="58"/>
  <c r="Y316" i="58"/>
  <c r="X316" i="58"/>
  <c r="W316" i="58"/>
  <c r="V316" i="58"/>
  <c r="U316" i="58"/>
  <c r="T316" i="58"/>
  <c r="S316" i="58"/>
  <c r="R316" i="58"/>
  <c r="Q316" i="58"/>
  <c r="P316" i="58"/>
  <c r="O316" i="58"/>
  <c r="N316" i="58"/>
  <c r="M316" i="58"/>
  <c r="L316" i="58"/>
  <c r="K316" i="58"/>
  <c r="J316" i="58"/>
  <c r="I316" i="58"/>
  <c r="H316" i="58"/>
  <c r="G316" i="58"/>
  <c r="F316" i="58"/>
  <c r="E316" i="58"/>
  <c r="D316" i="58"/>
  <c r="Y315" i="58"/>
  <c r="X315" i="58"/>
  <c r="W315" i="58"/>
  <c r="V315" i="58"/>
  <c r="U315" i="58"/>
  <c r="T315" i="58"/>
  <c r="S315" i="58"/>
  <c r="R315" i="58"/>
  <c r="Q315" i="58"/>
  <c r="P315" i="58"/>
  <c r="O315" i="58"/>
  <c r="N315" i="58"/>
  <c r="M315" i="58"/>
  <c r="L315" i="58"/>
  <c r="K315" i="58"/>
  <c r="J315" i="58"/>
  <c r="I315" i="58"/>
  <c r="H315" i="58"/>
  <c r="G315" i="58"/>
  <c r="F315" i="58"/>
  <c r="E315" i="58"/>
  <c r="D315" i="58"/>
  <c r="Y314" i="58"/>
  <c r="X314" i="58"/>
  <c r="W314" i="58"/>
  <c r="V314" i="58"/>
  <c r="U314" i="58"/>
  <c r="T314" i="58"/>
  <c r="S314" i="58"/>
  <c r="R314" i="58"/>
  <c r="Q314" i="58"/>
  <c r="P314" i="58"/>
  <c r="O314" i="58"/>
  <c r="N314" i="58"/>
  <c r="M314" i="58"/>
  <c r="L314" i="58"/>
  <c r="K314" i="58"/>
  <c r="J314" i="58"/>
  <c r="I314" i="58"/>
  <c r="H314" i="58"/>
  <c r="G314" i="58"/>
  <c r="F314" i="58"/>
  <c r="E314" i="58"/>
  <c r="D314" i="58"/>
  <c r="Y313" i="58"/>
  <c r="X313" i="58"/>
  <c r="W313" i="58"/>
  <c r="V313" i="58"/>
  <c r="U313" i="58"/>
  <c r="T313" i="58"/>
  <c r="S313" i="58"/>
  <c r="R313" i="58"/>
  <c r="Q313" i="58"/>
  <c r="P313" i="58"/>
  <c r="O313" i="58"/>
  <c r="N313" i="58"/>
  <c r="M313" i="58"/>
  <c r="L313" i="58"/>
  <c r="K313" i="58"/>
  <c r="J313" i="58"/>
  <c r="I313" i="58"/>
  <c r="H313" i="58"/>
  <c r="G313" i="58"/>
  <c r="F313" i="58"/>
  <c r="E313" i="58"/>
  <c r="D313" i="58"/>
  <c r="Y312" i="58"/>
  <c r="X312" i="58"/>
  <c r="W312" i="58"/>
  <c r="V312" i="58"/>
  <c r="U312" i="58"/>
  <c r="T312" i="58"/>
  <c r="S312" i="58"/>
  <c r="R312" i="58"/>
  <c r="Q312" i="58"/>
  <c r="P312" i="58"/>
  <c r="O312" i="58"/>
  <c r="N312" i="58"/>
  <c r="M312" i="58"/>
  <c r="L312" i="58"/>
  <c r="K312" i="58"/>
  <c r="J312" i="58"/>
  <c r="I312" i="58"/>
  <c r="H312" i="58"/>
  <c r="G312" i="58"/>
  <c r="F312" i="58"/>
  <c r="E312" i="58"/>
  <c r="D312" i="58"/>
  <c r="Y311" i="58"/>
  <c r="X311" i="58"/>
  <c r="W311" i="58"/>
  <c r="V311" i="58"/>
  <c r="U311" i="58"/>
  <c r="T311" i="58"/>
  <c r="S311" i="58"/>
  <c r="R311" i="58"/>
  <c r="Q311" i="58"/>
  <c r="P311" i="58"/>
  <c r="O311" i="58"/>
  <c r="N311" i="58"/>
  <c r="M311" i="58"/>
  <c r="L311" i="58"/>
  <c r="K311" i="58"/>
  <c r="J311" i="58"/>
  <c r="I311" i="58"/>
  <c r="H311" i="58"/>
  <c r="G311" i="58"/>
  <c r="F311" i="58"/>
  <c r="E311" i="58"/>
  <c r="D311" i="58"/>
  <c r="Y310" i="58"/>
  <c r="X310" i="58"/>
  <c r="W310" i="58"/>
  <c r="V310" i="58"/>
  <c r="U310" i="58"/>
  <c r="T310" i="58"/>
  <c r="S310" i="58"/>
  <c r="R310" i="58"/>
  <c r="Q310" i="58"/>
  <c r="P310" i="58"/>
  <c r="O310" i="58"/>
  <c r="N310" i="58"/>
  <c r="M310" i="58"/>
  <c r="L310" i="58"/>
  <c r="K310" i="58"/>
  <c r="J310" i="58"/>
  <c r="I310" i="58"/>
  <c r="H310" i="58"/>
  <c r="G310" i="58"/>
  <c r="F310" i="58"/>
  <c r="E310" i="58"/>
  <c r="D310" i="58"/>
  <c r="Y309" i="58"/>
  <c r="X309" i="58"/>
  <c r="W309" i="58"/>
  <c r="V309" i="58"/>
  <c r="U309" i="58"/>
  <c r="T309" i="58"/>
  <c r="S309" i="58"/>
  <c r="R309" i="58"/>
  <c r="Q309" i="58"/>
  <c r="P309" i="58"/>
  <c r="O309" i="58"/>
  <c r="N309" i="58"/>
  <c r="M309" i="58"/>
  <c r="L309" i="58"/>
  <c r="K309" i="58"/>
  <c r="J309" i="58"/>
  <c r="I309" i="58"/>
  <c r="H309" i="58"/>
  <c r="G309" i="58"/>
  <c r="F309" i="58"/>
  <c r="E309" i="58"/>
  <c r="D309" i="58"/>
  <c r="Y308" i="58"/>
  <c r="X308" i="58"/>
  <c r="W308" i="58"/>
  <c r="V308" i="58"/>
  <c r="U308" i="58"/>
  <c r="T308" i="58"/>
  <c r="S308" i="58"/>
  <c r="R308" i="58"/>
  <c r="Q308" i="58"/>
  <c r="P308" i="58"/>
  <c r="O308" i="58"/>
  <c r="N308" i="58"/>
  <c r="M308" i="58"/>
  <c r="L308" i="58"/>
  <c r="K308" i="58"/>
  <c r="J308" i="58"/>
  <c r="I308" i="58"/>
  <c r="H308" i="58"/>
  <c r="G308" i="58"/>
  <c r="F308" i="58"/>
  <c r="E308" i="58"/>
  <c r="D308" i="58"/>
  <c r="Y307" i="58"/>
  <c r="X307" i="58"/>
  <c r="W307" i="58"/>
  <c r="V307" i="58"/>
  <c r="U307" i="58"/>
  <c r="T307" i="58"/>
  <c r="S307" i="58"/>
  <c r="R307" i="58"/>
  <c r="Q307" i="58"/>
  <c r="P307" i="58"/>
  <c r="O307" i="58"/>
  <c r="N307" i="58"/>
  <c r="M307" i="58"/>
  <c r="L307" i="58"/>
  <c r="K307" i="58"/>
  <c r="J307" i="58"/>
  <c r="I307" i="58"/>
  <c r="H307" i="58"/>
  <c r="G307" i="58"/>
  <c r="F307" i="58"/>
  <c r="E307" i="58"/>
  <c r="D307" i="58"/>
  <c r="Y306" i="58"/>
  <c r="X306" i="58"/>
  <c r="W306" i="58"/>
  <c r="V306" i="58"/>
  <c r="U306" i="58"/>
  <c r="T306" i="58"/>
  <c r="S306" i="58"/>
  <c r="R306" i="58"/>
  <c r="Q306" i="58"/>
  <c r="P306" i="58"/>
  <c r="O306" i="58"/>
  <c r="N306" i="58"/>
  <c r="M306" i="58"/>
  <c r="L306" i="58"/>
  <c r="K306" i="58"/>
  <c r="J306" i="58"/>
  <c r="I306" i="58"/>
  <c r="H306" i="58"/>
  <c r="G306" i="58"/>
  <c r="F306" i="58"/>
  <c r="E306" i="58"/>
  <c r="D306" i="58"/>
  <c r="Y305" i="58"/>
  <c r="X305" i="58"/>
  <c r="W305" i="58"/>
  <c r="V305" i="58"/>
  <c r="U305" i="58"/>
  <c r="T305" i="58"/>
  <c r="S305" i="58"/>
  <c r="R305" i="58"/>
  <c r="Q305" i="58"/>
  <c r="P305" i="58"/>
  <c r="O305" i="58"/>
  <c r="N305" i="58"/>
  <c r="M305" i="58"/>
  <c r="L305" i="58"/>
  <c r="K305" i="58"/>
  <c r="J305" i="58"/>
  <c r="I305" i="58"/>
  <c r="H305" i="58"/>
  <c r="G305" i="58"/>
  <c r="F305" i="58"/>
  <c r="E305" i="58"/>
  <c r="D305" i="58"/>
  <c r="Y304" i="58"/>
  <c r="X304" i="58"/>
  <c r="W304" i="58"/>
  <c r="V304" i="58"/>
  <c r="U304" i="58"/>
  <c r="T304" i="58"/>
  <c r="S304" i="58"/>
  <c r="R304" i="58"/>
  <c r="Q304" i="58"/>
  <c r="P304" i="58"/>
  <c r="O304" i="58"/>
  <c r="N304" i="58"/>
  <c r="M304" i="58"/>
  <c r="L304" i="58"/>
  <c r="K304" i="58"/>
  <c r="J304" i="58"/>
  <c r="I304" i="58"/>
  <c r="H304" i="58"/>
  <c r="G304" i="58"/>
  <c r="F304" i="58"/>
  <c r="E304" i="58"/>
  <c r="D304" i="58"/>
  <c r="Y303" i="58"/>
  <c r="X303" i="58"/>
  <c r="W303" i="58"/>
  <c r="V303" i="58"/>
  <c r="U303" i="58"/>
  <c r="T303" i="58"/>
  <c r="S303" i="58"/>
  <c r="R303" i="58"/>
  <c r="Q303" i="58"/>
  <c r="P303" i="58"/>
  <c r="O303" i="58"/>
  <c r="N303" i="58"/>
  <c r="M303" i="58"/>
  <c r="L303" i="58"/>
  <c r="K303" i="58"/>
  <c r="J303" i="58"/>
  <c r="I303" i="58"/>
  <c r="H303" i="58"/>
  <c r="G303" i="58"/>
  <c r="F303" i="58"/>
  <c r="E303" i="58"/>
  <c r="D303" i="58"/>
  <c r="Y302" i="58"/>
  <c r="X302" i="58"/>
  <c r="W302" i="58"/>
  <c r="V302" i="58"/>
  <c r="U302" i="58"/>
  <c r="T302" i="58"/>
  <c r="S302" i="58"/>
  <c r="R302" i="58"/>
  <c r="Q302" i="58"/>
  <c r="P302" i="58"/>
  <c r="O302" i="58"/>
  <c r="N302" i="58"/>
  <c r="M302" i="58"/>
  <c r="L302" i="58"/>
  <c r="K302" i="58"/>
  <c r="J302" i="58"/>
  <c r="I302" i="58"/>
  <c r="H302" i="58"/>
  <c r="G302" i="58"/>
  <c r="F302" i="58"/>
  <c r="E302" i="58"/>
  <c r="D302" i="58"/>
  <c r="Y301" i="58"/>
  <c r="X301" i="58"/>
  <c r="W301" i="58"/>
  <c r="V301" i="58"/>
  <c r="U301" i="58"/>
  <c r="T301" i="58"/>
  <c r="S301" i="58"/>
  <c r="R301" i="58"/>
  <c r="Q301" i="58"/>
  <c r="P301" i="58"/>
  <c r="O301" i="58"/>
  <c r="N301" i="58"/>
  <c r="M301" i="58"/>
  <c r="L301" i="58"/>
  <c r="K301" i="58"/>
  <c r="J301" i="58"/>
  <c r="I301" i="58"/>
  <c r="H301" i="58"/>
  <c r="G301" i="58"/>
  <c r="F301" i="58"/>
  <c r="E301" i="58"/>
  <c r="D301" i="58"/>
  <c r="Y300" i="58"/>
  <c r="X300" i="58"/>
  <c r="W300" i="58"/>
  <c r="V300" i="58"/>
  <c r="U300" i="58"/>
  <c r="T300" i="58"/>
  <c r="S300" i="58"/>
  <c r="R300" i="58"/>
  <c r="Q300" i="58"/>
  <c r="P300" i="58"/>
  <c r="O300" i="58"/>
  <c r="N300" i="58"/>
  <c r="M300" i="58"/>
  <c r="L300" i="58"/>
  <c r="K300" i="58"/>
  <c r="J300" i="58"/>
  <c r="I300" i="58"/>
  <c r="H300" i="58"/>
  <c r="G300" i="58"/>
  <c r="F300" i="58"/>
  <c r="E300" i="58"/>
  <c r="D300" i="58"/>
  <c r="Y299" i="58"/>
  <c r="X299" i="58"/>
  <c r="W299" i="58"/>
  <c r="V299" i="58"/>
  <c r="U299" i="58"/>
  <c r="T299" i="58"/>
  <c r="S299" i="58"/>
  <c r="R299" i="58"/>
  <c r="Q299" i="58"/>
  <c r="P299" i="58"/>
  <c r="O299" i="58"/>
  <c r="N299" i="58"/>
  <c r="M299" i="58"/>
  <c r="L299" i="58"/>
  <c r="K299" i="58"/>
  <c r="J299" i="58"/>
  <c r="I299" i="58"/>
  <c r="H299" i="58"/>
  <c r="G299" i="58"/>
  <c r="F299" i="58"/>
  <c r="E299" i="58"/>
  <c r="D299" i="58"/>
  <c r="Y298" i="58"/>
  <c r="X298" i="58"/>
  <c r="W298" i="58"/>
  <c r="V298" i="58"/>
  <c r="U298" i="58"/>
  <c r="T298" i="58"/>
  <c r="S298" i="58"/>
  <c r="R298" i="58"/>
  <c r="Q298" i="58"/>
  <c r="P298" i="58"/>
  <c r="O298" i="58"/>
  <c r="N298" i="58"/>
  <c r="M298" i="58"/>
  <c r="L298" i="58"/>
  <c r="K298" i="58"/>
  <c r="J298" i="58"/>
  <c r="I298" i="58"/>
  <c r="H298" i="58"/>
  <c r="G298" i="58"/>
  <c r="F298" i="58"/>
  <c r="E298" i="58"/>
  <c r="D298" i="58"/>
  <c r="Y297" i="58"/>
  <c r="X297" i="58"/>
  <c r="W297" i="58"/>
  <c r="V297" i="58"/>
  <c r="U297" i="58"/>
  <c r="T297" i="58"/>
  <c r="S297" i="58"/>
  <c r="R297" i="58"/>
  <c r="Q297" i="58"/>
  <c r="P297" i="58"/>
  <c r="O297" i="58"/>
  <c r="N297" i="58"/>
  <c r="M297" i="58"/>
  <c r="L297" i="58"/>
  <c r="K297" i="58"/>
  <c r="J297" i="58"/>
  <c r="I297" i="58"/>
  <c r="H297" i="58"/>
  <c r="G297" i="58"/>
  <c r="F297" i="58"/>
  <c r="E297" i="58"/>
  <c r="D297" i="58"/>
  <c r="Y296" i="58"/>
  <c r="X296" i="58"/>
  <c r="W296" i="58"/>
  <c r="V296" i="58"/>
  <c r="U296" i="58"/>
  <c r="T296" i="58"/>
  <c r="S296" i="58"/>
  <c r="R296" i="58"/>
  <c r="Q296" i="58"/>
  <c r="P296" i="58"/>
  <c r="O296" i="58"/>
  <c r="N296" i="58"/>
  <c r="M296" i="58"/>
  <c r="L296" i="58"/>
  <c r="K296" i="58"/>
  <c r="J296" i="58"/>
  <c r="I296" i="58"/>
  <c r="H296" i="58"/>
  <c r="G296" i="58"/>
  <c r="F296" i="58"/>
  <c r="E296" i="58"/>
  <c r="D296" i="58"/>
  <c r="Y295" i="58"/>
  <c r="X295" i="58"/>
  <c r="W295" i="58"/>
  <c r="V295" i="58"/>
  <c r="U295" i="58"/>
  <c r="T295" i="58"/>
  <c r="S295" i="58"/>
  <c r="R295" i="58"/>
  <c r="Q295" i="58"/>
  <c r="P295" i="58"/>
  <c r="O295" i="58"/>
  <c r="N295" i="58"/>
  <c r="M295" i="58"/>
  <c r="L295" i="58"/>
  <c r="K295" i="58"/>
  <c r="J295" i="58"/>
  <c r="I295" i="58"/>
  <c r="H295" i="58"/>
  <c r="G295" i="58"/>
  <c r="F295" i="58"/>
  <c r="E295" i="58"/>
  <c r="D295" i="58"/>
  <c r="Y294" i="58"/>
  <c r="X294" i="58"/>
  <c r="W294" i="58"/>
  <c r="V294" i="58"/>
  <c r="U294" i="58"/>
  <c r="T294" i="58"/>
  <c r="S294" i="58"/>
  <c r="R294" i="58"/>
  <c r="Q294" i="58"/>
  <c r="P294" i="58"/>
  <c r="O294" i="58"/>
  <c r="N294" i="58"/>
  <c r="M294" i="58"/>
  <c r="L294" i="58"/>
  <c r="K294" i="58"/>
  <c r="J294" i="58"/>
  <c r="I294" i="58"/>
  <c r="H294" i="58"/>
  <c r="G294" i="58"/>
  <c r="F294" i="58"/>
  <c r="E294" i="58"/>
  <c r="D294" i="58"/>
  <c r="Y293" i="58"/>
  <c r="X293" i="58"/>
  <c r="W293" i="58"/>
  <c r="V293" i="58"/>
  <c r="U293" i="58"/>
  <c r="T293" i="58"/>
  <c r="S293" i="58"/>
  <c r="R293" i="58"/>
  <c r="Q293" i="58"/>
  <c r="P293" i="58"/>
  <c r="O293" i="58"/>
  <c r="N293" i="58"/>
  <c r="M293" i="58"/>
  <c r="L293" i="58"/>
  <c r="K293" i="58"/>
  <c r="J293" i="58"/>
  <c r="I293" i="58"/>
  <c r="H293" i="58"/>
  <c r="G293" i="58"/>
  <c r="F293" i="58"/>
  <c r="E293" i="58"/>
  <c r="D293" i="58"/>
  <c r="Y292" i="58"/>
  <c r="X292" i="58"/>
  <c r="W292" i="58"/>
  <c r="V292" i="58"/>
  <c r="U292" i="58"/>
  <c r="T292" i="58"/>
  <c r="S292" i="58"/>
  <c r="R292" i="58"/>
  <c r="Q292" i="58"/>
  <c r="P292" i="58"/>
  <c r="O292" i="58"/>
  <c r="N292" i="58"/>
  <c r="M292" i="58"/>
  <c r="L292" i="58"/>
  <c r="K292" i="58"/>
  <c r="J292" i="58"/>
  <c r="I292" i="58"/>
  <c r="H292" i="58"/>
  <c r="G292" i="58"/>
  <c r="F292" i="58"/>
  <c r="E292" i="58"/>
  <c r="D292" i="58"/>
  <c r="Y291" i="58"/>
  <c r="X291" i="58"/>
  <c r="W291" i="58"/>
  <c r="V291" i="58"/>
  <c r="U291" i="58"/>
  <c r="T291" i="58"/>
  <c r="S291" i="58"/>
  <c r="R291" i="58"/>
  <c r="Q291" i="58"/>
  <c r="P291" i="58"/>
  <c r="O291" i="58"/>
  <c r="N291" i="58"/>
  <c r="M291" i="58"/>
  <c r="L291" i="58"/>
  <c r="K291" i="58"/>
  <c r="J291" i="58"/>
  <c r="I291" i="58"/>
  <c r="H291" i="58"/>
  <c r="G291" i="58"/>
  <c r="F291" i="58"/>
  <c r="E291" i="58"/>
  <c r="D291" i="58"/>
  <c r="Y290" i="58"/>
  <c r="X290" i="58"/>
  <c r="W290" i="58"/>
  <c r="V290" i="58"/>
  <c r="U290" i="58"/>
  <c r="T290" i="58"/>
  <c r="S290" i="58"/>
  <c r="R290" i="58"/>
  <c r="Q290" i="58"/>
  <c r="P290" i="58"/>
  <c r="O290" i="58"/>
  <c r="N290" i="58"/>
  <c r="M290" i="58"/>
  <c r="L290" i="58"/>
  <c r="K290" i="58"/>
  <c r="J290" i="58"/>
  <c r="I290" i="58"/>
  <c r="H290" i="58"/>
  <c r="G290" i="58"/>
  <c r="F290" i="58"/>
  <c r="E290" i="58"/>
  <c r="D290" i="58"/>
  <c r="Y289" i="58"/>
  <c r="X289" i="58"/>
  <c r="W289" i="58"/>
  <c r="V289" i="58"/>
  <c r="U289" i="58"/>
  <c r="T289" i="58"/>
  <c r="S289" i="58"/>
  <c r="R289" i="58"/>
  <c r="Q289" i="58"/>
  <c r="P289" i="58"/>
  <c r="O289" i="58"/>
  <c r="N289" i="58"/>
  <c r="M289" i="58"/>
  <c r="L289" i="58"/>
  <c r="K289" i="58"/>
  <c r="J289" i="58"/>
  <c r="I289" i="58"/>
  <c r="H289" i="58"/>
  <c r="G289" i="58"/>
  <c r="F289" i="58"/>
  <c r="E289" i="58"/>
  <c r="D289" i="58"/>
  <c r="Y288" i="58"/>
  <c r="X288" i="58"/>
  <c r="W288" i="58"/>
  <c r="V288" i="58"/>
  <c r="U288" i="58"/>
  <c r="T288" i="58"/>
  <c r="S288" i="58"/>
  <c r="R288" i="58"/>
  <c r="Q288" i="58"/>
  <c r="P288" i="58"/>
  <c r="O288" i="58"/>
  <c r="N288" i="58"/>
  <c r="M288" i="58"/>
  <c r="L288" i="58"/>
  <c r="K288" i="58"/>
  <c r="J288" i="58"/>
  <c r="I288" i="58"/>
  <c r="H288" i="58"/>
  <c r="G288" i="58"/>
  <c r="F288" i="58"/>
  <c r="E288" i="58"/>
  <c r="D288" i="58"/>
  <c r="Y287" i="58"/>
  <c r="X287" i="58"/>
  <c r="W287" i="58"/>
  <c r="V287" i="58"/>
  <c r="U287" i="58"/>
  <c r="T287" i="58"/>
  <c r="S287" i="58"/>
  <c r="R287" i="58"/>
  <c r="Q287" i="58"/>
  <c r="P287" i="58"/>
  <c r="O287" i="58"/>
  <c r="N287" i="58"/>
  <c r="M287" i="58"/>
  <c r="L287" i="58"/>
  <c r="K287" i="58"/>
  <c r="J287" i="58"/>
  <c r="I287" i="58"/>
  <c r="H287" i="58"/>
  <c r="G287" i="58"/>
  <c r="F287" i="58"/>
  <c r="E287" i="58"/>
  <c r="D287" i="58"/>
  <c r="Y286" i="58"/>
  <c r="X286" i="58"/>
  <c r="W286" i="58"/>
  <c r="V286" i="58"/>
  <c r="U286" i="58"/>
  <c r="T286" i="58"/>
  <c r="S286" i="58"/>
  <c r="R286" i="58"/>
  <c r="Q286" i="58"/>
  <c r="P286" i="58"/>
  <c r="O286" i="58"/>
  <c r="N286" i="58"/>
  <c r="M286" i="58"/>
  <c r="L286" i="58"/>
  <c r="K286" i="58"/>
  <c r="J286" i="58"/>
  <c r="I286" i="58"/>
  <c r="H286" i="58"/>
  <c r="G286" i="58"/>
  <c r="F286" i="58"/>
  <c r="E286" i="58"/>
  <c r="D286" i="58"/>
  <c r="Y285" i="58"/>
  <c r="X285" i="58"/>
  <c r="W285" i="58"/>
  <c r="V285" i="58"/>
  <c r="U285" i="58"/>
  <c r="T285" i="58"/>
  <c r="S285" i="58"/>
  <c r="R285" i="58"/>
  <c r="Q285" i="58"/>
  <c r="P285" i="58"/>
  <c r="O285" i="58"/>
  <c r="N285" i="58"/>
  <c r="M285" i="58"/>
  <c r="L285" i="58"/>
  <c r="K285" i="58"/>
  <c r="J285" i="58"/>
  <c r="I285" i="58"/>
  <c r="H285" i="58"/>
  <c r="G285" i="58"/>
  <c r="F285" i="58"/>
  <c r="E285" i="58"/>
  <c r="D285" i="58"/>
  <c r="Y284" i="58"/>
  <c r="X284" i="58"/>
  <c r="W284" i="58"/>
  <c r="V284" i="58"/>
  <c r="U284" i="58"/>
  <c r="T284" i="58"/>
  <c r="S284" i="58"/>
  <c r="R284" i="58"/>
  <c r="Q284" i="58"/>
  <c r="P284" i="58"/>
  <c r="O284" i="58"/>
  <c r="N284" i="58"/>
  <c r="M284" i="58"/>
  <c r="L284" i="58"/>
  <c r="K284" i="58"/>
  <c r="J284" i="58"/>
  <c r="I284" i="58"/>
  <c r="H284" i="58"/>
  <c r="G284" i="58"/>
  <c r="F284" i="58"/>
  <c r="E284" i="58"/>
  <c r="D284" i="58"/>
  <c r="Y283" i="58"/>
  <c r="X283" i="58"/>
  <c r="W283" i="58"/>
  <c r="V283" i="58"/>
  <c r="U283" i="58"/>
  <c r="T283" i="58"/>
  <c r="S283" i="58"/>
  <c r="R283" i="58"/>
  <c r="Q283" i="58"/>
  <c r="P283" i="58"/>
  <c r="O283" i="58"/>
  <c r="N283" i="58"/>
  <c r="M283" i="58"/>
  <c r="L283" i="58"/>
  <c r="K283" i="58"/>
  <c r="J283" i="58"/>
  <c r="I283" i="58"/>
  <c r="H283" i="58"/>
  <c r="G283" i="58"/>
  <c r="F283" i="58"/>
  <c r="E283" i="58"/>
  <c r="D283" i="58"/>
  <c r="Y282" i="58"/>
  <c r="X282" i="58"/>
  <c r="W282" i="58"/>
  <c r="V282" i="58"/>
  <c r="U282" i="58"/>
  <c r="T282" i="58"/>
  <c r="S282" i="58"/>
  <c r="R282" i="58"/>
  <c r="Q282" i="58"/>
  <c r="P282" i="58"/>
  <c r="O282" i="58"/>
  <c r="N282" i="58"/>
  <c r="M282" i="58"/>
  <c r="L282" i="58"/>
  <c r="K282" i="58"/>
  <c r="J282" i="58"/>
  <c r="I282" i="58"/>
  <c r="H282" i="58"/>
  <c r="G282" i="58"/>
  <c r="F282" i="58"/>
  <c r="E282" i="58"/>
  <c r="D282" i="58"/>
  <c r="Y281" i="58"/>
  <c r="X281" i="58"/>
  <c r="W281" i="58"/>
  <c r="V281" i="58"/>
  <c r="U281" i="58"/>
  <c r="T281" i="58"/>
  <c r="S281" i="58"/>
  <c r="R281" i="58"/>
  <c r="Q281" i="58"/>
  <c r="P281" i="58"/>
  <c r="O281" i="58"/>
  <c r="N281" i="58"/>
  <c r="M281" i="58"/>
  <c r="L281" i="58"/>
  <c r="K281" i="58"/>
  <c r="J281" i="58"/>
  <c r="I281" i="58"/>
  <c r="H281" i="58"/>
  <c r="G281" i="58"/>
  <c r="F281" i="58"/>
  <c r="E281" i="58"/>
  <c r="D281" i="58"/>
  <c r="Y280" i="58"/>
  <c r="X280" i="58"/>
  <c r="W280" i="58"/>
  <c r="V280" i="58"/>
  <c r="U280" i="58"/>
  <c r="T280" i="58"/>
  <c r="S280" i="58"/>
  <c r="R280" i="58"/>
  <c r="Q280" i="58"/>
  <c r="P280" i="58"/>
  <c r="O280" i="58"/>
  <c r="N280" i="58"/>
  <c r="M280" i="58"/>
  <c r="L280" i="58"/>
  <c r="K280" i="58"/>
  <c r="J280" i="58"/>
  <c r="I280" i="58"/>
  <c r="H280" i="58"/>
  <c r="G280" i="58"/>
  <c r="F280" i="58"/>
  <c r="E280" i="58"/>
  <c r="D280" i="58"/>
  <c r="Y279" i="58"/>
  <c r="X279" i="58"/>
  <c r="W279" i="58"/>
  <c r="V279" i="58"/>
  <c r="U279" i="58"/>
  <c r="T279" i="58"/>
  <c r="S279" i="58"/>
  <c r="R279" i="58"/>
  <c r="Q279" i="58"/>
  <c r="P279" i="58"/>
  <c r="O279" i="58"/>
  <c r="N279" i="58"/>
  <c r="M279" i="58"/>
  <c r="L279" i="58"/>
  <c r="K279" i="58"/>
  <c r="J279" i="58"/>
  <c r="I279" i="58"/>
  <c r="H279" i="58"/>
  <c r="G279" i="58"/>
  <c r="F279" i="58"/>
  <c r="E279" i="58"/>
  <c r="D279" i="58"/>
  <c r="Y278" i="58"/>
  <c r="X278" i="58"/>
  <c r="W278" i="58"/>
  <c r="V278" i="58"/>
  <c r="U278" i="58"/>
  <c r="T278" i="58"/>
  <c r="S278" i="58"/>
  <c r="R278" i="58"/>
  <c r="Q278" i="58"/>
  <c r="P278" i="58"/>
  <c r="O278" i="58"/>
  <c r="N278" i="58"/>
  <c r="M278" i="58"/>
  <c r="L278" i="58"/>
  <c r="K278" i="58"/>
  <c r="J278" i="58"/>
  <c r="I278" i="58"/>
  <c r="H278" i="58"/>
  <c r="G278" i="58"/>
  <c r="F278" i="58"/>
  <c r="E278" i="58"/>
  <c r="D278" i="58"/>
  <c r="Y277" i="58"/>
  <c r="X277" i="58"/>
  <c r="W277" i="58"/>
  <c r="V277" i="58"/>
  <c r="U277" i="58"/>
  <c r="T277" i="58"/>
  <c r="S277" i="58"/>
  <c r="R277" i="58"/>
  <c r="Q277" i="58"/>
  <c r="P277" i="58"/>
  <c r="O277" i="58"/>
  <c r="N277" i="58"/>
  <c r="M277" i="58"/>
  <c r="L277" i="58"/>
  <c r="K277" i="58"/>
  <c r="J277" i="58"/>
  <c r="I277" i="58"/>
  <c r="H277" i="58"/>
  <c r="G277" i="58"/>
  <c r="F277" i="58"/>
  <c r="E277" i="58"/>
  <c r="D277" i="58"/>
  <c r="Y276" i="58"/>
  <c r="X276" i="58"/>
  <c r="W276" i="58"/>
  <c r="V276" i="58"/>
  <c r="U276" i="58"/>
  <c r="T276" i="58"/>
  <c r="S276" i="58"/>
  <c r="R276" i="58"/>
  <c r="Q276" i="58"/>
  <c r="P276" i="58"/>
  <c r="O276" i="58"/>
  <c r="N276" i="58"/>
  <c r="M276" i="58"/>
  <c r="L276" i="58"/>
  <c r="K276" i="58"/>
  <c r="J276" i="58"/>
  <c r="I276" i="58"/>
  <c r="H276" i="58"/>
  <c r="G276" i="58"/>
  <c r="F276" i="58"/>
  <c r="E276" i="58"/>
  <c r="D276" i="58"/>
  <c r="Y275" i="58"/>
  <c r="X275" i="58"/>
  <c r="W275" i="58"/>
  <c r="V275" i="58"/>
  <c r="U275" i="58"/>
  <c r="T275" i="58"/>
  <c r="S275" i="58"/>
  <c r="R275" i="58"/>
  <c r="Q275" i="58"/>
  <c r="P275" i="58"/>
  <c r="O275" i="58"/>
  <c r="N275" i="58"/>
  <c r="M275" i="58"/>
  <c r="L275" i="58"/>
  <c r="K275" i="58"/>
  <c r="J275" i="58"/>
  <c r="I275" i="58"/>
  <c r="H275" i="58"/>
  <c r="G275" i="58"/>
  <c r="F275" i="58"/>
  <c r="E275" i="58"/>
  <c r="D275" i="58"/>
  <c r="Y274" i="58"/>
  <c r="X274" i="58"/>
  <c r="W274" i="58"/>
  <c r="V274" i="58"/>
  <c r="U274" i="58"/>
  <c r="T274" i="58"/>
  <c r="S274" i="58"/>
  <c r="R274" i="58"/>
  <c r="Q274" i="58"/>
  <c r="P274" i="58"/>
  <c r="O274" i="58"/>
  <c r="N274" i="58"/>
  <c r="M274" i="58"/>
  <c r="L274" i="58"/>
  <c r="K274" i="58"/>
  <c r="J274" i="58"/>
  <c r="I274" i="58"/>
  <c r="H274" i="58"/>
  <c r="G274" i="58"/>
  <c r="F274" i="58"/>
  <c r="E274" i="58"/>
  <c r="D274" i="58"/>
  <c r="Y273" i="58"/>
  <c r="X273" i="58"/>
  <c r="W273" i="58"/>
  <c r="V273" i="58"/>
  <c r="U273" i="58"/>
  <c r="T273" i="58"/>
  <c r="S273" i="58"/>
  <c r="R273" i="58"/>
  <c r="Q273" i="58"/>
  <c r="P273" i="58"/>
  <c r="O273" i="58"/>
  <c r="N273" i="58"/>
  <c r="M273" i="58"/>
  <c r="L273" i="58"/>
  <c r="K273" i="58"/>
  <c r="J273" i="58"/>
  <c r="I273" i="58"/>
  <c r="H273" i="58"/>
  <c r="G273" i="58"/>
  <c r="F273" i="58"/>
  <c r="E273" i="58"/>
  <c r="D273" i="58"/>
  <c r="Y272" i="58"/>
  <c r="X272" i="58"/>
  <c r="W272" i="58"/>
  <c r="V272" i="58"/>
  <c r="U272" i="58"/>
  <c r="T272" i="58"/>
  <c r="S272" i="58"/>
  <c r="R272" i="58"/>
  <c r="Q272" i="58"/>
  <c r="P272" i="58"/>
  <c r="O272" i="58"/>
  <c r="N272" i="58"/>
  <c r="M272" i="58"/>
  <c r="L272" i="58"/>
  <c r="K272" i="58"/>
  <c r="J272" i="58"/>
  <c r="I272" i="58"/>
  <c r="H272" i="58"/>
  <c r="G272" i="58"/>
  <c r="F272" i="58"/>
  <c r="E272" i="58"/>
  <c r="D272" i="58"/>
  <c r="Y271" i="58"/>
  <c r="X271" i="58"/>
  <c r="W271" i="58"/>
  <c r="V271" i="58"/>
  <c r="U271" i="58"/>
  <c r="T271" i="58"/>
  <c r="S271" i="58"/>
  <c r="R271" i="58"/>
  <c r="Q271" i="58"/>
  <c r="P271" i="58"/>
  <c r="O271" i="58"/>
  <c r="N271" i="58"/>
  <c r="M271" i="58"/>
  <c r="L271" i="58"/>
  <c r="K271" i="58"/>
  <c r="J271" i="58"/>
  <c r="I271" i="58"/>
  <c r="H271" i="58"/>
  <c r="G271" i="58"/>
  <c r="F271" i="58"/>
  <c r="E271" i="58"/>
  <c r="D271" i="58"/>
  <c r="Y270" i="58"/>
  <c r="X270" i="58"/>
  <c r="W270" i="58"/>
  <c r="V270" i="58"/>
  <c r="U270" i="58"/>
  <c r="T270" i="58"/>
  <c r="S270" i="58"/>
  <c r="R270" i="58"/>
  <c r="Q270" i="58"/>
  <c r="P270" i="58"/>
  <c r="O270" i="58"/>
  <c r="N270" i="58"/>
  <c r="M270" i="58"/>
  <c r="L270" i="58"/>
  <c r="K270" i="58"/>
  <c r="J270" i="58"/>
  <c r="I270" i="58"/>
  <c r="H270" i="58"/>
  <c r="G270" i="58"/>
  <c r="F270" i="58"/>
  <c r="E270" i="58"/>
  <c r="D270" i="58"/>
  <c r="Y269" i="58"/>
  <c r="X269" i="58"/>
  <c r="W269" i="58"/>
  <c r="V269" i="58"/>
  <c r="U269" i="58"/>
  <c r="T269" i="58"/>
  <c r="S269" i="58"/>
  <c r="R269" i="58"/>
  <c r="Q269" i="58"/>
  <c r="P269" i="58"/>
  <c r="O269" i="58"/>
  <c r="N269" i="58"/>
  <c r="M269" i="58"/>
  <c r="L269" i="58"/>
  <c r="K269" i="58"/>
  <c r="J269" i="58"/>
  <c r="I269" i="58"/>
  <c r="H269" i="58"/>
  <c r="G269" i="58"/>
  <c r="F269" i="58"/>
  <c r="E269" i="58"/>
  <c r="D269" i="58"/>
  <c r="Y268" i="58"/>
  <c r="X268" i="58"/>
  <c r="W268" i="58"/>
  <c r="V268" i="58"/>
  <c r="U268" i="58"/>
  <c r="T268" i="58"/>
  <c r="S268" i="58"/>
  <c r="R268" i="58"/>
  <c r="Q268" i="58"/>
  <c r="P268" i="58"/>
  <c r="O268" i="58"/>
  <c r="N268" i="58"/>
  <c r="M268" i="58"/>
  <c r="L268" i="58"/>
  <c r="K268" i="58"/>
  <c r="J268" i="58"/>
  <c r="I268" i="58"/>
  <c r="H268" i="58"/>
  <c r="G268" i="58"/>
  <c r="F268" i="58"/>
  <c r="E268" i="58"/>
  <c r="D268" i="58"/>
  <c r="Y267" i="58"/>
  <c r="X267" i="58"/>
  <c r="W267" i="58"/>
  <c r="V267" i="58"/>
  <c r="U267" i="58"/>
  <c r="T267" i="58"/>
  <c r="S267" i="58"/>
  <c r="R267" i="58"/>
  <c r="Q267" i="58"/>
  <c r="P267" i="58"/>
  <c r="O267" i="58"/>
  <c r="N267" i="58"/>
  <c r="M267" i="58"/>
  <c r="L267" i="58"/>
  <c r="K267" i="58"/>
  <c r="J267" i="58"/>
  <c r="I267" i="58"/>
  <c r="H267" i="58"/>
  <c r="G267" i="58"/>
  <c r="F267" i="58"/>
  <c r="E267" i="58"/>
  <c r="D267" i="58"/>
  <c r="Y266" i="58"/>
  <c r="X266" i="58"/>
  <c r="W266" i="58"/>
  <c r="V266" i="58"/>
  <c r="U266" i="58"/>
  <c r="T266" i="58"/>
  <c r="S266" i="58"/>
  <c r="R266" i="58"/>
  <c r="Q266" i="58"/>
  <c r="P266" i="58"/>
  <c r="O266" i="58"/>
  <c r="N266" i="58"/>
  <c r="M266" i="58"/>
  <c r="L266" i="58"/>
  <c r="K266" i="58"/>
  <c r="J266" i="58"/>
  <c r="I266" i="58"/>
  <c r="H266" i="58"/>
  <c r="G266" i="58"/>
  <c r="F266" i="58"/>
  <c r="E266" i="58"/>
  <c r="D266" i="58"/>
  <c r="Y265" i="58"/>
  <c r="X265" i="58"/>
  <c r="W265" i="58"/>
  <c r="V265" i="58"/>
  <c r="U265" i="58"/>
  <c r="T265" i="58"/>
  <c r="S265" i="58"/>
  <c r="R265" i="58"/>
  <c r="Q265" i="58"/>
  <c r="P265" i="58"/>
  <c r="O265" i="58"/>
  <c r="N265" i="58"/>
  <c r="M265" i="58"/>
  <c r="L265" i="58"/>
  <c r="K265" i="58"/>
  <c r="J265" i="58"/>
  <c r="I265" i="58"/>
  <c r="H265" i="58"/>
  <c r="G265" i="58"/>
  <c r="F265" i="58"/>
  <c r="E265" i="58"/>
  <c r="D265" i="58"/>
  <c r="Y264" i="58"/>
  <c r="X264" i="58"/>
  <c r="W264" i="58"/>
  <c r="V264" i="58"/>
  <c r="U264" i="58"/>
  <c r="T264" i="58"/>
  <c r="S264" i="58"/>
  <c r="R264" i="58"/>
  <c r="Q264" i="58"/>
  <c r="P264" i="58"/>
  <c r="O264" i="58"/>
  <c r="N264" i="58"/>
  <c r="M264" i="58"/>
  <c r="L264" i="58"/>
  <c r="K264" i="58"/>
  <c r="J264" i="58"/>
  <c r="I264" i="58"/>
  <c r="H264" i="58"/>
  <c r="G264" i="58"/>
  <c r="F264" i="58"/>
  <c r="E264" i="58"/>
  <c r="D264" i="58"/>
  <c r="Y263" i="58"/>
  <c r="X263" i="58"/>
  <c r="W263" i="58"/>
  <c r="V263" i="58"/>
  <c r="U263" i="58"/>
  <c r="T263" i="58"/>
  <c r="S263" i="58"/>
  <c r="R263" i="58"/>
  <c r="Q263" i="58"/>
  <c r="P263" i="58"/>
  <c r="O263" i="58"/>
  <c r="N263" i="58"/>
  <c r="M263" i="58"/>
  <c r="L263" i="58"/>
  <c r="K263" i="58"/>
  <c r="J263" i="58"/>
  <c r="I263" i="58"/>
  <c r="H263" i="58"/>
  <c r="G263" i="58"/>
  <c r="F263" i="58"/>
  <c r="E263" i="58"/>
  <c r="D263" i="58"/>
  <c r="Y262" i="58"/>
  <c r="X262" i="58"/>
  <c r="W262" i="58"/>
  <c r="V262" i="58"/>
  <c r="U262" i="58"/>
  <c r="T262" i="58"/>
  <c r="S262" i="58"/>
  <c r="R262" i="58"/>
  <c r="Q262" i="58"/>
  <c r="P262" i="58"/>
  <c r="O262" i="58"/>
  <c r="N262" i="58"/>
  <c r="M262" i="58"/>
  <c r="L262" i="58"/>
  <c r="K262" i="58"/>
  <c r="J262" i="58"/>
  <c r="I262" i="58"/>
  <c r="H262" i="58"/>
  <c r="G262" i="58"/>
  <c r="F262" i="58"/>
  <c r="E262" i="58"/>
  <c r="D262" i="58"/>
  <c r="Y261" i="58"/>
  <c r="X261" i="58"/>
  <c r="W261" i="58"/>
  <c r="V261" i="58"/>
  <c r="U261" i="58"/>
  <c r="T261" i="58"/>
  <c r="S261" i="58"/>
  <c r="R261" i="58"/>
  <c r="Q261" i="58"/>
  <c r="P261" i="58"/>
  <c r="O261" i="58"/>
  <c r="N261" i="58"/>
  <c r="M261" i="58"/>
  <c r="L261" i="58"/>
  <c r="K261" i="58"/>
  <c r="J261" i="58"/>
  <c r="I261" i="58"/>
  <c r="H261" i="58"/>
  <c r="G261" i="58"/>
  <c r="F261" i="58"/>
  <c r="E261" i="58"/>
  <c r="D261" i="58"/>
  <c r="Y260" i="58"/>
  <c r="X260" i="58"/>
  <c r="W260" i="58"/>
  <c r="V260" i="58"/>
  <c r="U260" i="58"/>
  <c r="T260" i="58"/>
  <c r="S260" i="58"/>
  <c r="R260" i="58"/>
  <c r="Q260" i="58"/>
  <c r="P260" i="58"/>
  <c r="O260" i="58"/>
  <c r="N260" i="58"/>
  <c r="M260" i="58"/>
  <c r="L260" i="58"/>
  <c r="K260" i="58"/>
  <c r="J260" i="58"/>
  <c r="I260" i="58"/>
  <c r="H260" i="58"/>
  <c r="G260" i="58"/>
  <c r="F260" i="58"/>
  <c r="E260" i="58"/>
  <c r="D260" i="58"/>
  <c r="Y259" i="58"/>
  <c r="X259" i="58"/>
  <c r="W259" i="58"/>
  <c r="V259" i="58"/>
  <c r="U259" i="58"/>
  <c r="T259" i="58"/>
  <c r="S259" i="58"/>
  <c r="R259" i="58"/>
  <c r="Q259" i="58"/>
  <c r="P259" i="58"/>
  <c r="O259" i="58"/>
  <c r="N259" i="58"/>
  <c r="M259" i="58"/>
  <c r="L259" i="58"/>
  <c r="K259" i="58"/>
  <c r="J259" i="58"/>
  <c r="I259" i="58"/>
  <c r="H259" i="58"/>
  <c r="G259" i="58"/>
  <c r="F259" i="58"/>
  <c r="E259" i="58"/>
  <c r="D259" i="58"/>
  <c r="Y258" i="58"/>
  <c r="X258" i="58"/>
  <c r="W258" i="58"/>
  <c r="V258" i="58"/>
  <c r="U258" i="58"/>
  <c r="T258" i="58"/>
  <c r="S258" i="58"/>
  <c r="R258" i="58"/>
  <c r="Q258" i="58"/>
  <c r="P258" i="58"/>
  <c r="O258" i="58"/>
  <c r="N258" i="58"/>
  <c r="M258" i="58"/>
  <c r="L258" i="58"/>
  <c r="K258" i="58"/>
  <c r="J258" i="58"/>
  <c r="I258" i="58"/>
  <c r="H258" i="58"/>
  <c r="G258" i="58"/>
  <c r="F258" i="58"/>
  <c r="E258" i="58"/>
  <c r="D258" i="58"/>
  <c r="Y252" i="58"/>
  <c r="X252" i="58"/>
  <c r="W252" i="58"/>
  <c r="V252" i="58"/>
  <c r="U252" i="58"/>
  <c r="T252" i="58"/>
  <c r="S252" i="58"/>
  <c r="R252" i="58"/>
  <c r="Q252" i="58"/>
  <c r="P252" i="58"/>
  <c r="O252" i="58"/>
  <c r="N252" i="58"/>
  <c r="M252" i="58"/>
  <c r="L252" i="58"/>
  <c r="K252" i="58"/>
  <c r="J252" i="58"/>
  <c r="I252" i="58"/>
  <c r="H252" i="58"/>
  <c r="G252" i="58"/>
  <c r="F252" i="58"/>
  <c r="E252" i="58"/>
  <c r="D252" i="58"/>
  <c r="Y251" i="58"/>
  <c r="X251" i="58"/>
  <c r="W251" i="58"/>
  <c r="V251" i="58"/>
  <c r="U251" i="58"/>
  <c r="T251" i="58"/>
  <c r="S251" i="58"/>
  <c r="R251" i="58"/>
  <c r="Q251" i="58"/>
  <c r="P251" i="58"/>
  <c r="O251" i="58"/>
  <c r="N251" i="58"/>
  <c r="M251" i="58"/>
  <c r="L251" i="58"/>
  <c r="K251" i="58"/>
  <c r="J251" i="58"/>
  <c r="I251" i="58"/>
  <c r="H251" i="58"/>
  <c r="G251" i="58"/>
  <c r="F251" i="58"/>
  <c r="E251" i="58"/>
  <c r="D251" i="58"/>
  <c r="Y250" i="58"/>
  <c r="X250" i="58"/>
  <c r="W250" i="58"/>
  <c r="V250" i="58"/>
  <c r="U250" i="58"/>
  <c r="T250" i="58"/>
  <c r="S250" i="58"/>
  <c r="R250" i="58"/>
  <c r="Q250" i="58"/>
  <c r="P250" i="58"/>
  <c r="O250" i="58"/>
  <c r="N250" i="58"/>
  <c r="M250" i="58"/>
  <c r="L250" i="58"/>
  <c r="K250" i="58"/>
  <c r="J250" i="58"/>
  <c r="I250" i="58"/>
  <c r="H250" i="58"/>
  <c r="G250" i="58"/>
  <c r="F250" i="58"/>
  <c r="E250" i="58"/>
  <c r="D250" i="58"/>
  <c r="Y249" i="58"/>
  <c r="X249" i="58"/>
  <c r="W249" i="58"/>
  <c r="V249" i="58"/>
  <c r="U249" i="58"/>
  <c r="T249" i="58"/>
  <c r="S249" i="58"/>
  <c r="R249" i="58"/>
  <c r="Q249" i="58"/>
  <c r="P249" i="58"/>
  <c r="O249" i="58"/>
  <c r="N249" i="58"/>
  <c r="M249" i="58"/>
  <c r="L249" i="58"/>
  <c r="K249" i="58"/>
  <c r="J249" i="58"/>
  <c r="I249" i="58"/>
  <c r="H249" i="58"/>
  <c r="G249" i="58"/>
  <c r="F249" i="58"/>
  <c r="E249" i="58"/>
  <c r="D249" i="58"/>
  <c r="Y248" i="58"/>
  <c r="X248" i="58"/>
  <c r="W248" i="58"/>
  <c r="V248" i="58"/>
  <c r="U248" i="58"/>
  <c r="T248" i="58"/>
  <c r="S248" i="58"/>
  <c r="R248" i="58"/>
  <c r="Q248" i="58"/>
  <c r="P248" i="58"/>
  <c r="O248" i="58"/>
  <c r="N248" i="58"/>
  <c r="M248" i="58"/>
  <c r="L248" i="58"/>
  <c r="K248" i="58"/>
  <c r="J248" i="58"/>
  <c r="I248" i="58"/>
  <c r="H248" i="58"/>
  <c r="G248" i="58"/>
  <c r="F248" i="58"/>
  <c r="E248" i="58"/>
  <c r="D248" i="58"/>
  <c r="Y247" i="58"/>
  <c r="X247" i="58"/>
  <c r="W247" i="58"/>
  <c r="V247" i="58"/>
  <c r="U247" i="58"/>
  <c r="T247" i="58"/>
  <c r="S247" i="58"/>
  <c r="R247" i="58"/>
  <c r="Q247" i="58"/>
  <c r="P247" i="58"/>
  <c r="O247" i="58"/>
  <c r="N247" i="58"/>
  <c r="M247" i="58"/>
  <c r="L247" i="58"/>
  <c r="K247" i="58"/>
  <c r="J247" i="58"/>
  <c r="I247" i="58"/>
  <c r="H247" i="58"/>
  <c r="G247" i="58"/>
  <c r="F247" i="58"/>
  <c r="E247" i="58"/>
  <c r="D247" i="58"/>
  <c r="Y246" i="58"/>
  <c r="X246" i="58"/>
  <c r="W246" i="58"/>
  <c r="V246" i="58"/>
  <c r="U246" i="58"/>
  <c r="T246" i="58"/>
  <c r="S246" i="58"/>
  <c r="R246" i="58"/>
  <c r="Q246" i="58"/>
  <c r="P246" i="58"/>
  <c r="O246" i="58"/>
  <c r="N246" i="58"/>
  <c r="M246" i="58"/>
  <c r="L246" i="58"/>
  <c r="K246" i="58"/>
  <c r="J246" i="58"/>
  <c r="I246" i="58"/>
  <c r="H246" i="58"/>
  <c r="G246" i="58"/>
  <c r="F246" i="58"/>
  <c r="E246" i="58"/>
  <c r="D246" i="58"/>
  <c r="Y245" i="58"/>
  <c r="X245" i="58"/>
  <c r="W245" i="58"/>
  <c r="V245" i="58"/>
  <c r="U245" i="58"/>
  <c r="T245" i="58"/>
  <c r="S245" i="58"/>
  <c r="R245" i="58"/>
  <c r="Q245" i="58"/>
  <c r="P245" i="58"/>
  <c r="O245" i="58"/>
  <c r="N245" i="58"/>
  <c r="M245" i="58"/>
  <c r="L245" i="58"/>
  <c r="K245" i="58"/>
  <c r="J245" i="58"/>
  <c r="I245" i="58"/>
  <c r="H245" i="58"/>
  <c r="G245" i="58"/>
  <c r="F245" i="58"/>
  <c r="E245" i="58"/>
  <c r="D245" i="58"/>
  <c r="Y244" i="58"/>
  <c r="X244" i="58"/>
  <c r="W244" i="58"/>
  <c r="V244" i="58"/>
  <c r="U244" i="58"/>
  <c r="T244" i="58"/>
  <c r="S244" i="58"/>
  <c r="R244" i="58"/>
  <c r="Q244" i="58"/>
  <c r="P244" i="58"/>
  <c r="O244" i="58"/>
  <c r="N244" i="58"/>
  <c r="M244" i="58"/>
  <c r="L244" i="58"/>
  <c r="K244" i="58"/>
  <c r="J244" i="58"/>
  <c r="I244" i="58"/>
  <c r="H244" i="58"/>
  <c r="G244" i="58"/>
  <c r="F244" i="58"/>
  <c r="E244" i="58"/>
  <c r="D244" i="58"/>
  <c r="Y243" i="58"/>
  <c r="X243" i="58"/>
  <c r="W243" i="58"/>
  <c r="V243" i="58"/>
  <c r="U243" i="58"/>
  <c r="T243" i="58"/>
  <c r="S243" i="58"/>
  <c r="R243" i="58"/>
  <c r="Q243" i="58"/>
  <c r="P243" i="58"/>
  <c r="O243" i="58"/>
  <c r="N243" i="58"/>
  <c r="M243" i="58"/>
  <c r="L243" i="58"/>
  <c r="K243" i="58"/>
  <c r="J243" i="58"/>
  <c r="I243" i="58"/>
  <c r="H243" i="58"/>
  <c r="G243" i="58"/>
  <c r="F243" i="58"/>
  <c r="E243" i="58"/>
  <c r="D243" i="58"/>
  <c r="Y242" i="58"/>
  <c r="X242" i="58"/>
  <c r="W242" i="58"/>
  <c r="V242" i="58"/>
  <c r="U242" i="58"/>
  <c r="T242" i="58"/>
  <c r="S242" i="58"/>
  <c r="R242" i="58"/>
  <c r="Q242" i="58"/>
  <c r="P242" i="58"/>
  <c r="O242" i="58"/>
  <c r="N242" i="58"/>
  <c r="M242" i="58"/>
  <c r="L242" i="58"/>
  <c r="K242" i="58"/>
  <c r="J242" i="58"/>
  <c r="I242" i="58"/>
  <c r="H242" i="58"/>
  <c r="G242" i="58"/>
  <c r="F242" i="58"/>
  <c r="E242" i="58"/>
  <c r="D242" i="58"/>
  <c r="Y241" i="58"/>
  <c r="X241" i="58"/>
  <c r="W241" i="58"/>
  <c r="V241" i="58"/>
  <c r="U241" i="58"/>
  <c r="T241" i="58"/>
  <c r="S241" i="58"/>
  <c r="R241" i="58"/>
  <c r="Q241" i="58"/>
  <c r="P241" i="58"/>
  <c r="O241" i="58"/>
  <c r="N241" i="58"/>
  <c r="M241" i="58"/>
  <c r="L241" i="58"/>
  <c r="K241" i="58"/>
  <c r="J241" i="58"/>
  <c r="I241" i="58"/>
  <c r="H241" i="58"/>
  <c r="G241" i="58"/>
  <c r="F241" i="58"/>
  <c r="E241" i="58"/>
  <c r="D241" i="58"/>
  <c r="Y240" i="58"/>
  <c r="X240" i="58"/>
  <c r="W240" i="58"/>
  <c r="V240" i="58"/>
  <c r="U240" i="58"/>
  <c r="T240" i="58"/>
  <c r="S240" i="58"/>
  <c r="R240" i="58"/>
  <c r="Q240" i="58"/>
  <c r="P240" i="58"/>
  <c r="O240" i="58"/>
  <c r="N240" i="58"/>
  <c r="M240" i="58"/>
  <c r="L240" i="58"/>
  <c r="K240" i="58"/>
  <c r="J240" i="58"/>
  <c r="I240" i="58"/>
  <c r="H240" i="58"/>
  <c r="G240" i="58"/>
  <c r="F240" i="58"/>
  <c r="E240" i="58"/>
  <c r="D240" i="58"/>
  <c r="Y239" i="58"/>
  <c r="X239" i="58"/>
  <c r="W239" i="58"/>
  <c r="V239" i="58"/>
  <c r="U239" i="58"/>
  <c r="T239" i="58"/>
  <c r="S239" i="58"/>
  <c r="R239" i="58"/>
  <c r="Q239" i="58"/>
  <c r="P239" i="58"/>
  <c r="O239" i="58"/>
  <c r="N239" i="58"/>
  <c r="M239" i="58"/>
  <c r="L239" i="58"/>
  <c r="K239" i="58"/>
  <c r="J239" i="58"/>
  <c r="I239" i="58"/>
  <c r="H239" i="58"/>
  <c r="G239" i="58"/>
  <c r="F239" i="58"/>
  <c r="E239" i="58"/>
  <c r="D239" i="58"/>
  <c r="Y238" i="58"/>
  <c r="X238" i="58"/>
  <c r="W238" i="58"/>
  <c r="V238" i="58"/>
  <c r="U238" i="58"/>
  <c r="T238" i="58"/>
  <c r="S238" i="58"/>
  <c r="R238" i="58"/>
  <c r="Q238" i="58"/>
  <c r="P238" i="58"/>
  <c r="O238" i="58"/>
  <c r="N238" i="58"/>
  <c r="M238" i="58"/>
  <c r="L238" i="58"/>
  <c r="K238" i="58"/>
  <c r="J238" i="58"/>
  <c r="I238" i="58"/>
  <c r="H238" i="58"/>
  <c r="G238" i="58"/>
  <c r="F238" i="58"/>
  <c r="E238" i="58"/>
  <c r="D238" i="58"/>
  <c r="Y237" i="58"/>
  <c r="X237" i="58"/>
  <c r="W237" i="58"/>
  <c r="V237" i="58"/>
  <c r="U237" i="58"/>
  <c r="T237" i="58"/>
  <c r="S237" i="58"/>
  <c r="R237" i="58"/>
  <c r="Q237" i="58"/>
  <c r="P237" i="58"/>
  <c r="O237" i="58"/>
  <c r="N237" i="58"/>
  <c r="M237" i="58"/>
  <c r="L237" i="58"/>
  <c r="K237" i="58"/>
  <c r="J237" i="58"/>
  <c r="I237" i="58"/>
  <c r="H237" i="58"/>
  <c r="G237" i="58"/>
  <c r="F237" i="58"/>
  <c r="E237" i="58"/>
  <c r="D237" i="58"/>
  <c r="Y236" i="58"/>
  <c r="X236" i="58"/>
  <c r="W236" i="58"/>
  <c r="V236" i="58"/>
  <c r="U236" i="58"/>
  <c r="T236" i="58"/>
  <c r="S236" i="58"/>
  <c r="R236" i="58"/>
  <c r="Q236" i="58"/>
  <c r="P236" i="58"/>
  <c r="O236" i="58"/>
  <c r="N236" i="58"/>
  <c r="M236" i="58"/>
  <c r="L236" i="58"/>
  <c r="K236" i="58"/>
  <c r="J236" i="58"/>
  <c r="I236" i="58"/>
  <c r="H236" i="58"/>
  <c r="G236" i="58"/>
  <c r="F236" i="58"/>
  <c r="E236" i="58"/>
  <c r="D236" i="58"/>
  <c r="Y235" i="58"/>
  <c r="X235" i="58"/>
  <c r="W235" i="58"/>
  <c r="V235" i="58"/>
  <c r="U235" i="58"/>
  <c r="T235" i="58"/>
  <c r="S235" i="58"/>
  <c r="R235" i="58"/>
  <c r="Q235" i="58"/>
  <c r="P235" i="58"/>
  <c r="O235" i="58"/>
  <c r="N235" i="58"/>
  <c r="M235" i="58"/>
  <c r="L235" i="58"/>
  <c r="K235" i="58"/>
  <c r="J235" i="58"/>
  <c r="I235" i="58"/>
  <c r="H235" i="58"/>
  <c r="G235" i="58"/>
  <c r="F235" i="58"/>
  <c r="E235" i="58"/>
  <c r="D235" i="58"/>
  <c r="Y234" i="58"/>
  <c r="X234" i="58"/>
  <c r="W234" i="58"/>
  <c r="V234" i="58"/>
  <c r="U234" i="58"/>
  <c r="T234" i="58"/>
  <c r="S234" i="58"/>
  <c r="R234" i="58"/>
  <c r="Q234" i="58"/>
  <c r="P234" i="58"/>
  <c r="O234" i="58"/>
  <c r="N234" i="58"/>
  <c r="M234" i="58"/>
  <c r="L234" i="58"/>
  <c r="K234" i="58"/>
  <c r="J234" i="58"/>
  <c r="I234" i="58"/>
  <c r="H234" i="58"/>
  <c r="G234" i="58"/>
  <c r="F234" i="58"/>
  <c r="E234" i="58"/>
  <c r="D234" i="58"/>
  <c r="Y233" i="58"/>
  <c r="X233" i="58"/>
  <c r="W233" i="58"/>
  <c r="V233" i="58"/>
  <c r="U233" i="58"/>
  <c r="T233" i="58"/>
  <c r="S233" i="58"/>
  <c r="R233" i="58"/>
  <c r="Q233" i="58"/>
  <c r="P233" i="58"/>
  <c r="O233" i="58"/>
  <c r="N233" i="58"/>
  <c r="M233" i="58"/>
  <c r="L233" i="58"/>
  <c r="K233" i="58"/>
  <c r="J233" i="58"/>
  <c r="I233" i="58"/>
  <c r="H233" i="58"/>
  <c r="G233" i="58"/>
  <c r="F233" i="58"/>
  <c r="E233" i="58"/>
  <c r="D233" i="58"/>
  <c r="Y232" i="58"/>
  <c r="X232" i="58"/>
  <c r="W232" i="58"/>
  <c r="V232" i="58"/>
  <c r="U232" i="58"/>
  <c r="T232" i="58"/>
  <c r="S232" i="58"/>
  <c r="R232" i="58"/>
  <c r="Q232" i="58"/>
  <c r="P232" i="58"/>
  <c r="O232" i="58"/>
  <c r="N232" i="58"/>
  <c r="M232" i="58"/>
  <c r="L232" i="58"/>
  <c r="K232" i="58"/>
  <c r="J232" i="58"/>
  <c r="I232" i="58"/>
  <c r="H232" i="58"/>
  <c r="G232" i="58"/>
  <c r="F232" i="58"/>
  <c r="E232" i="58"/>
  <c r="D232" i="58"/>
  <c r="Y231" i="58"/>
  <c r="X231" i="58"/>
  <c r="W231" i="58"/>
  <c r="V231" i="58"/>
  <c r="U231" i="58"/>
  <c r="T231" i="58"/>
  <c r="S231" i="58"/>
  <c r="R231" i="58"/>
  <c r="Q231" i="58"/>
  <c r="P231" i="58"/>
  <c r="O231" i="58"/>
  <c r="N231" i="58"/>
  <c r="M231" i="58"/>
  <c r="L231" i="58"/>
  <c r="K231" i="58"/>
  <c r="J231" i="58"/>
  <c r="I231" i="58"/>
  <c r="H231" i="58"/>
  <c r="G231" i="58"/>
  <c r="F231" i="58"/>
  <c r="E231" i="58"/>
  <c r="D231" i="58"/>
  <c r="Y230" i="58"/>
  <c r="X230" i="58"/>
  <c r="W230" i="58"/>
  <c r="V230" i="58"/>
  <c r="U230" i="58"/>
  <c r="T230" i="58"/>
  <c r="S230" i="58"/>
  <c r="R230" i="58"/>
  <c r="Q230" i="58"/>
  <c r="P230" i="58"/>
  <c r="O230" i="58"/>
  <c r="N230" i="58"/>
  <c r="M230" i="58"/>
  <c r="L230" i="58"/>
  <c r="K230" i="58"/>
  <c r="J230" i="58"/>
  <c r="I230" i="58"/>
  <c r="H230" i="58"/>
  <c r="G230" i="58"/>
  <c r="F230" i="58"/>
  <c r="E230" i="58"/>
  <c r="D230" i="58"/>
  <c r="Y229" i="58"/>
  <c r="X229" i="58"/>
  <c r="W229" i="58"/>
  <c r="V229" i="58"/>
  <c r="U229" i="58"/>
  <c r="T229" i="58"/>
  <c r="S229" i="58"/>
  <c r="R229" i="58"/>
  <c r="Q229" i="58"/>
  <c r="P229" i="58"/>
  <c r="O229" i="58"/>
  <c r="N229" i="58"/>
  <c r="M229" i="58"/>
  <c r="L229" i="58"/>
  <c r="K229" i="58"/>
  <c r="J229" i="58"/>
  <c r="I229" i="58"/>
  <c r="H229" i="58"/>
  <c r="G229" i="58"/>
  <c r="F229" i="58"/>
  <c r="E229" i="58"/>
  <c r="D229" i="58"/>
  <c r="Y228" i="58"/>
  <c r="X228" i="58"/>
  <c r="W228" i="58"/>
  <c r="V228" i="58"/>
  <c r="U228" i="58"/>
  <c r="T228" i="58"/>
  <c r="S228" i="58"/>
  <c r="R228" i="58"/>
  <c r="Q228" i="58"/>
  <c r="P228" i="58"/>
  <c r="O228" i="58"/>
  <c r="N228" i="58"/>
  <c r="M228" i="58"/>
  <c r="L228" i="58"/>
  <c r="K228" i="58"/>
  <c r="J228" i="58"/>
  <c r="I228" i="58"/>
  <c r="H228" i="58"/>
  <c r="G228" i="58"/>
  <c r="F228" i="58"/>
  <c r="E228" i="58"/>
  <c r="D228" i="58"/>
  <c r="Y227" i="58"/>
  <c r="X227" i="58"/>
  <c r="W227" i="58"/>
  <c r="V227" i="58"/>
  <c r="U227" i="58"/>
  <c r="T227" i="58"/>
  <c r="S227" i="58"/>
  <c r="R227" i="58"/>
  <c r="Q227" i="58"/>
  <c r="P227" i="58"/>
  <c r="O227" i="58"/>
  <c r="N227" i="58"/>
  <c r="M227" i="58"/>
  <c r="L227" i="58"/>
  <c r="K227" i="58"/>
  <c r="J227" i="58"/>
  <c r="I227" i="58"/>
  <c r="H227" i="58"/>
  <c r="G227" i="58"/>
  <c r="F227" i="58"/>
  <c r="E227" i="58"/>
  <c r="D227" i="58"/>
  <c r="Y226" i="58"/>
  <c r="X226" i="58"/>
  <c r="W226" i="58"/>
  <c r="V226" i="58"/>
  <c r="U226" i="58"/>
  <c r="T226" i="58"/>
  <c r="S226" i="58"/>
  <c r="R226" i="58"/>
  <c r="Q226" i="58"/>
  <c r="P226" i="58"/>
  <c r="O226" i="58"/>
  <c r="N226" i="58"/>
  <c r="M226" i="58"/>
  <c r="L226" i="58"/>
  <c r="K226" i="58"/>
  <c r="J226" i="58"/>
  <c r="I226" i="58"/>
  <c r="H226" i="58"/>
  <c r="G226" i="58"/>
  <c r="F226" i="58"/>
  <c r="E226" i="58"/>
  <c r="D226" i="58"/>
  <c r="Y225" i="58"/>
  <c r="X225" i="58"/>
  <c r="W225" i="58"/>
  <c r="V225" i="58"/>
  <c r="U225" i="58"/>
  <c r="T225" i="58"/>
  <c r="S225" i="58"/>
  <c r="R225" i="58"/>
  <c r="Q225" i="58"/>
  <c r="P225" i="58"/>
  <c r="O225" i="58"/>
  <c r="N225" i="58"/>
  <c r="M225" i="58"/>
  <c r="L225" i="58"/>
  <c r="K225" i="58"/>
  <c r="J225" i="58"/>
  <c r="I225" i="58"/>
  <c r="H225" i="58"/>
  <c r="G225" i="58"/>
  <c r="F225" i="58"/>
  <c r="E225" i="58"/>
  <c r="D225" i="58"/>
  <c r="Y224" i="58"/>
  <c r="X224" i="58"/>
  <c r="W224" i="58"/>
  <c r="V224" i="58"/>
  <c r="U224" i="58"/>
  <c r="T224" i="58"/>
  <c r="S224" i="58"/>
  <c r="R224" i="58"/>
  <c r="Q224" i="58"/>
  <c r="P224" i="58"/>
  <c r="O224" i="58"/>
  <c r="N224" i="58"/>
  <c r="M224" i="58"/>
  <c r="L224" i="58"/>
  <c r="K224" i="58"/>
  <c r="J224" i="58"/>
  <c r="I224" i="58"/>
  <c r="H224" i="58"/>
  <c r="G224" i="58"/>
  <c r="F224" i="58"/>
  <c r="E224" i="58"/>
  <c r="D224" i="58"/>
  <c r="Y223" i="58"/>
  <c r="X223" i="58"/>
  <c r="W223" i="58"/>
  <c r="V223" i="58"/>
  <c r="U223" i="58"/>
  <c r="T223" i="58"/>
  <c r="S223" i="58"/>
  <c r="R223" i="58"/>
  <c r="Q223" i="58"/>
  <c r="P223" i="58"/>
  <c r="O223" i="58"/>
  <c r="N223" i="58"/>
  <c r="M223" i="58"/>
  <c r="L223" i="58"/>
  <c r="K223" i="58"/>
  <c r="J223" i="58"/>
  <c r="I223" i="58"/>
  <c r="H223" i="58"/>
  <c r="G223" i="58"/>
  <c r="F223" i="58"/>
  <c r="E223" i="58"/>
  <c r="D223" i="58"/>
  <c r="Y222" i="58"/>
  <c r="X222" i="58"/>
  <c r="W222" i="58"/>
  <c r="V222" i="58"/>
  <c r="U222" i="58"/>
  <c r="T222" i="58"/>
  <c r="S222" i="58"/>
  <c r="R222" i="58"/>
  <c r="Q222" i="58"/>
  <c r="P222" i="58"/>
  <c r="O222" i="58"/>
  <c r="N222" i="58"/>
  <c r="M222" i="58"/>
  <c r="L222" i="58"/>
  <c r="K222" i="58"/>
  <c r="J222" i="58"/>
  <c r="I222" i="58"/>
  <c r="H222" i="58"/>
  <c r="G222" i="58"/>
  <c r="F222" i="58"/>
  <c r="E222" i="58"/>
  <c r="D222" i="58"/>
  <c r="Y221" i="58"/>
  <c r="X221" i="58"/>
  <c r="W221" i="58"/>
  <c r="V221" i="58"/>
  <c r="U221" i="58"/>
  <c r="T221" i="58"/>
  <c r="S221" i="58"/>
  <c r="R221" i="58"/>
  <c r="Q221" i="58"/>
  <c r="P221" i="58"/>
  <c r="O221" i="58"/>
  <c r="N221" i="58"/>
  <c r="M221" i="58"/>
  <c r="L221" i="58"/>
  <c r="K221" i="58"/>
  <c r="J221" i="58"/>
  <c r="I221" i="58"/>
  <c r="H221" i="58"/>
  <c r="G221" i="58"/>
  <c r="F221" i="58"/>
  <c r="E221" i="58"/>
  <c r="D221" i="58"/>
  <c r="Y220" i="58"/>
  <c r="X220" i="58"/>
  <c r="W220" i="58"/>
  <c r="V220" i="58"/>
  <c r="U220" i="58"/>
  <c r="T220" i="58"/>
  <c r="S220" i="58"/>
  <c r="R220" i="58"/>
  <c r="Q220" i="58"/>
  <c r="P220" i="58"/>
  <c r="O220" i="58"/>
  <c r="N220" i="58"/>
  <c r="M220" i="58"/>
  <c r="L220" i="58"/>
  <c r="K220" i="58"/>
  <c r="J220" i="58"/>
  <c r="I220" i="58"/>
  <c r="H220" i="58"/>
  <c r="G220" i="58"/>
  <c r="F220" i="58"/>
  <c r="E220" i="58"/>
  <c r="D220" i="58"/>
  <c r="Y219" i="58"/>
  <c r="X219" i="58"/>
  <c r="W219" i="58"/>
  <c r="V219" i="58"/>
  <c r="U219" i="58"/>
  <c r="T219" i="58"/>
  <c r="S219" i="58"/>
  <c r="R219" i="58"/>
  <c r="Q219" i="58"/>
  <c r="P219" i="58"/>
  <c r="O219" i="58"/>
  <c r="N219" i="58"/>
  <c r="M219" i="58"/>
  <c r="L219" i="58"/>
  <c r="K219" i="58"/>
  <c r="J219" i="58"/>
  <c r="I219" i="58"/>
  <c r="H219" i="58"/>
  <c r="G219" i="58"/>
  <c r="F219" i="58"/>
  <c r="E219" i="58"/>
  <c r="D219" i="58"/>
  <c r="Y218" i="58"/>
  <c r="X218" i="58"/>
  <c r="W218" i="58"/>
  <c r="V218" i="58"/>
  <c r="U218" i="58"/>
  <c r="T218" i="58"/>
  <c r="S218" i="58"/>
  <c r="R218" i="58"/>
  <c r="Q218" i="58"/>
  <c r="P218" i="58"/>
  <c r="O218" i="58"/>
  <c r="N218" i="58"/>
  <c r="M218" i="58"/>
  <c r="L218" i="58"/>
  <c r="K218" i="58"/>
  <c r="J218" i="58"/>
  <c r="I218" i="58"/>
  <c r="H218" i="58"/>
  <c r="G218" i="58"/>
  <c r="F218" i="58"/>
  <c r="E218" i="58"/>
  <c r="D218" i="58"/>
  <c r="Y217" i="58"/>
  <c r="X217" i="58"/>
  <c r="W217" i="58"/>
  <c r="V217" i="58"/>
  <c r="U217" i="58"/>
  <c r="T217" i="58"/>
  <c r="S217" i="58"/>
  <c r="R217" i="58"/>
  <c r="Q217" i="58"/>
  <c r="P217" i="58"/>
  <c r="O217" i="58"/>
  <c r="N217" i="58"/>
  <c r="M217" i="58"/>
  <c r="L217" i="58"/>
  <c r="K217" i="58"/>
  <c r="J217" i="58"/>
  <c r="I217" i="58"/>
  <c r="H217" i="58"/>
  <c r="G217" i="58"/>
  <c r="F217" i="58"/>
  <c r="E217" i="58"/>
  <c r="D217" i="58"/>
  <c r="Y216" i="58"/>
  <c r="X216" i="58"/>
  <c r="W216" i="58"/>
  <c r="V216" i="58"/>
  <c r="U216" i="58"/>
  <c r="T216" i="58"/>
  <c r="S216" i="58"/>
  <c r="R216" i="58"/>
  <c r="Q216" i="58"/>
  <c r="P216" i="58"/>
  <c r="O216" i="58"/>
  <c r="N216" i="58"/>
  <c r="M216" i="58"/>
  <c r="L216" i="58"/>
  <c r="K216" i="58"/>
  <c r="J216" i="58"/>
  <c r="I216" i="58"/>
  <c r="H216" i="58"/>
  <c r="G216" i="58"/>
  <c r="F216" i="58"/>
  <c r="E216" i="58"/>
  <c r="D216" i="58"/>
  <c r="Y215" i="58"/>
  <c r="X215" i="58"/>
  <c r="W215" i="58"/>
  <c r="V215" i="58"/>
  <c r="U215" i="58"/>
  <c r="T215" i="58"/>
  <c r="S215" i="58"/>
  <c r="R215" i="58"/>
  <c r="Q215" i="58"/>
  <c r="P215" i="58"/>
  <c r="O215" i="58"/>
  <c r="N215" i="58"/>
  <c r="M215" i="58"/>
  <c r="L215" i="58"/>
  <c r="K215" i="58"/>
  <c r="J215" i="58"/>
  <c r="I215" i="58"/>
  <c r="H215" i="58"/>
  <c r="G215" i="58"/>
  <c r="F215" i="58"/>
  <c r="E215" i="58"/>
  <c r="D215" i="58"/>
  <c r="Y214" i="58"/>
  <c r="X214" i="58"/>
  <c r="W214" i="58"/>
  <c r="V214" i="58"/>
  <c r="U214" i="58"/>
  <c r="T214" i="58"/>
  <c r="S214" i="58"/>
  <c r="R214" i="58"/>
  <c r="Q214" i="58"/>
  <c r="P214" i="58"/>
  <c r="O214" i="58"/>
  <c r="N214" i="58"/>
  <c r="M214" i="58"/>
  <c r="L214" i="58"/>
  <c r="K214" i="58"/>
  <c r="J214" i="58"/>
  <c r="I214" i="58"/>
  <c r="H214" i="58"/>
  <c r="G214" i="58"/>
  <c r="F214" i="58"/>
  <c r="E214" i="58"/>
  <c r="D214" i="58"/>
  <c r="Y213" i="58"/>
  <c r="X213" i="58"/>
  <c r="W213" i="58"/>
  <c r="V213" i="58"/>
  <c r="U213" i="58"/>
  <c r="T213" i="58"/>
  <c r="S213" i="58"/>
  <c r="R213" i="58"/>
  <c r="Q213" i="58"/>
  <c r="P213" i="58"/>
  <c r="O213" i="58"/>
  <c r="N213" i="58"/>
  <c r="M213" i="58"/>
  <c r="L213" i="58"/>
  <c r="K213" i="58"/>
  <c r="J213" i="58"/>
  <c r="I213" i="58"/>
  <c r="H213" i="58"/>
  <c r="G213" i="58"/>
  <c r="F213" i="58"/>
  <c r="E213" i="58"/>
  <c r="D213" i="58"/>
  <c r="Y212" i="58"/>
  <c r="X212" i="58"/>
  <c r="W212" i="58"/>
  <c r="V212" i="58"/>
  <c r="U212" i="58"/>
  <c r="T212" i="58"/>
  <c r="S212" i="58"/>
  <c r="R212" i="58"/>
  <c r="Q212" i="58"/>
  <c r="P212" i="58"/>
  <c r="O212" i="58"/>
  <c r="N212" i="58"/>
  <c r="M212" i="58"/>
  <c r="L212" i="58"/>
  <c r="K212" i="58"/>
  <c r="J212" i="58"/>
  <c r="I212" i="58"/>
  <c r="H212" i="58"/>
  <c r="G212" i="58"/>
  <c r="F212" i="58"/>
  <c r="E212" i="58"/>
  <c r="D212" i="58"/>
  <c r="Y211" i="58"/>
  <c r="X211" i="58"/>
  <c r="W211" i="58"/>
  <c r="V211" i="58"/>
  <c r="U211" i="58"/>
  <c r="T211" i="58"/>
  <c r="S211" i="58"/>
  <c r="R211" i="58"/>
  <c r="Q211" i="58"/>
  <c r="P211" i="58"/>
  <c r="O211" i="58"/>
  <c r="N211" i="58"/>
  <c r="M211" i="58"/>
  <c r="L211" i="58"/>
  <c r="K211" i="58"/>
  <c r="J211" i="58"/>
  <c r="I211" i="58"/>
  <c r="H211" i="58"/>
  <c r="G211" i="58"/>
  <c r="F211" i="58"/>
  <c r="E211" i="58"/>
  <c r="D211" i="58"/>
  <c r="Y210" i="58"/>
  <c r="X210" i="58"/>
  <c r="W210" i="58"/>
  <c r="V210" i="58"/>
  <c r="U210" i="58"/>
  <c r="T210" i="58"/>
  <c r="S210" i="58"/>
  <c r="R210" i="58"/>
  <c r="Q210" i="58"/>
  <c r="P210" i="58"/>
  <c r="O210" i="58"/>
  <c r="N210" i="58"/>
  <c r="M210" i="58"/>
  <c r="L210" i="58"/>
  <c r="K210" i="58"/>
  <c r="J210" i="58"/>
  <c r="I210" i="58"/>
  <c r="H210" i="58"/>
  <c r="G210" i="58"/>
  <c r="F210" i="58"/>
  <c r="E210" i="58"/>
  <c r="D210" i="58"/>
  <c r="Y209" i="58"/>
  <c r="X209" i="58"/>
  <c r="W209" i="58"/>
  <c r="V209" i="58"/>
  <c r="U209" i="58"/>
  <c r="T209" i="58"/>
  <c r="S209" i="58"/>
  <c r="R209" i="58"/>
  <c r="Q209" i="58"/>
  <c r="P209" i="58"/>
  <c r="O209" i="58"/>
  <c r="N209" i="58"/>
  <c r="M209" i="58"/>
  <c r="L209" i="58"/>
  <c r="K209" i="58"/>
  <c r="J209" i="58"/>
  <c r="I209" i="58"/>
  <c r="H209" i="58"/>
  <c r="G209" i="58"/>
  <c r="F209" i="58"/>
  <c r="E209" i="58"/>
  <c r="D209" i="58"/>
  <c r="Y208" i="58"/>
  <c r="X208" i="58"/>
  <c r="W208" i="58"/>
  <c r="V208" i="58"/>
  <c r="U208" i="58"/>
  <c r="T208" i="58"/>
  <c r="S208" i="58"/>
  <c r="R208" i="58"/>
  <c r="Q208" i="58"/>
  <c r="P208" i="58"/>
  <c r="O208" i="58"/>
  <c r="N208" i="58"/>
  <c r="M208" i="58"/>
  <c r="L208" i="58"/>
  <c r="K208" i="58"/>
  <c r="J208" i="58"/>
  <c r="I208" i="58"/>
  <c r="H208" i="58"/>
  <c r="G208" i="58"/>
  <c r="F208" i="58"/>
  <c r="E208" i="58"/>
  <c r="D208" i="58"/>
  <c r="Y207" i="58"/>
  <c r="X207" i="58"/>
  <c r="W207" i="58"/>
  <c r="V207" i="58"/>
  <c r="U207" i="58"/>
  <c r="T207" i="58"/>
  <c r="S207" i="58"/>
  <c r="R207" i="58"/>
  <c r="Q207" i="58"/>
  <c r="P207" i="58"/>
  <c r="O207" i="58"/>
  <c r="N207" i="58"/>
  <c r="M207" i="58"/>
  <c r="L207" i="58"/>
  <c r="K207" i="58"/>
  <c r="J207" i="58"/>
  <c r="I207" i="58"/>
  <c r="H207" i="58"/>
  <c r="G207" i="58"/>
  <c r="F207" i="58"/>
  <c r="E207" i="58"/>
  <c r="D207" i="58"/>
  <c r="Y205" i="58"/>
  <c r="X205" i="58"/>
  <c r="W205" i="58"/>
  <c r="V205" i="58"/>
  <c r="U205" i="58"/>
  <c r="T205" i="58"/>
  <c r="S205" i="58"/>
  <c r="R205" i="58"/>
  <c r="Q205" i="58"/>
  <c r="P205" i="58"/>
  <c r="O205" i="58"/>
  <c r="N205" i="58"/>
  <c r="M205" i="58"/>
  <c r="L205" i="58"/>
  <c r="K205" i="58"/>
  <c r="J205" i="58"/>
  <c r="I205" i="58"/>
  <c r="H205" i="58"/>
  <c r="G205" i="58"/>
  <c r="F205" i="58"/>
  <c r="E205" i="58"/>
  <c r="D205" i="58"/>
  <c r="Y204" i="58"/>
  <c r="X204" i="58"/>
  <c r="W204" i="58"/>
  <c r="V204" i="58"/>
  <c r="U204" i="58"/>
  <c r="T204" i="58"/>
  <c r="S204" i="58"/>
  <c r="R204" i="58"/>
  <c r="Q204" i="58"/>
  <c r="P204" i="58"/>
  <c r="O204" i="58"/>
  <c r="N204" i="58"/>
  <c r="M204" i="58"/>
  <c r="L204" i="58"/>
  <c r="K204" i="58"/>
  <c r="J204" i="58"/>
  <c r="I204" i="58"/>
  <c r="H204" i="58"/>
  <c r="G204" i="58"/>
  <c r="F204" i="58"/>
  <c r="E204" i="58"/>
  <c r="D204" i="58"/>
  <c r="Y200" i="58"/>
  <c r="X200" i="58"/>
  <c r="W200" i="58"/>
  <c r="V200" i="58"/>
  <c r="U200" i="58"/>
  <c r="T200" i="58"/>
  <c r="S200" i="58"/>
  <c r="R200" i="58"/>
  <c r="Q200" i="58"/>
  <c r="P200" i="58"/>
  <c r="O200" i="58"/>
  <c r="N200" i="58"/>
  <c r="M200" i="58"/>
  <c r="L200" i="58"/>
  <c r="K200" i="58"/>
  <c r="J200" i="58"/>
  <c r="I200" i="58"/>
  <c r="H200" i="58"/>
  <c r="G200" i="58"/>
  <c r="F200" i="58"/>
  <c r="E200" i="58"/>
  <c r="D200" i="58"/>
  <c r="Y199" i="58"/>
  <c r="X199" i="58"/>
  <c r="W199" i="58"/>
  <c r="V199" i="58"/>
  <c r="U199" i="58"/>
  <c r="T199" i="58"/>
  <c r="S199" i="58"/>
  <c r="R199" i="58"/>
  <c r="Q199" i="58"/>
  <c r="P199" i="58"/>
  <c r="O199" i="58"/>
  <c r="N199" i="58"/>
  <c r="M199" i="58"/>
  <c r="L199" i="58"/>
  <c r="K199" i="58"/>
  <c r="J199" i="58"/>
  <c r="I199" i="58"/>
  <c r="H199" i="58"/>
  <c r="G199" i="58"/>
  <c r="F199" i="58"/>
  <c r="E199" i="58"/>
  <c r="D199" i="58"/>
  <c r="Y198" i="58"/>
  <c r="X198" i="58"/>
  <c r="W198" i="58"/>
  <c r="V198" i="58"/>
  <c r="U198" i="58"/>
  <c r="T198" i="58"/>
  <c r="S198" i="58"/>
  <c r="R198" i="58"/>
  <c r="Q198" i="58"/>
  <c r="P198" i="58"/>
  <c r="O198" i="58"/>
  <c r="N198" i="58"/>
  <c r="M198" i="58"/>
  <c r="L198" i="58"/>
  <c r="K198" i="58"/>
  <c r="J198" i="58"/>
  <c r="I198" i="58"/>
  <c r="H198" i="58"/>
  <c r="G198" i="58"/>
  <c r="F198" i="58"/>
  <c r="E198" i="58"/>
  <c r="D198" i="58"/>
  <c r="Y197" i="58"/>
  <c r="X197" i="58"/>
  <c r="W197" i="58"/>
  <c r="V197" i="58"/>
  <c r="U197" i="58"/>
  <c r="T197" i="58"/>
  <c r="S197" i="58"/>
  <c r="R197" i="58"/>
  <c r="Q197" i="58"/>
  <c r="P197" i="58"/>
  <c r="O197" i="58"/>
  <c r="N197" i="58"/>
  <c r="M197" i="58"/>
  <c r="L197" i="58"/>
  <c r="K197" i="58"/>
  <c r="J197" i="58"/>
  <c r="I197" i="58"/>
  <c r="H197" i="58"/>
  <c r="G197" i="58"/>
  <c r="F197" i="58"/>
  <c r="E197" i="58"/>
  <c r="D197" i="58"/>
  <c r="Y196" i="58"/>
  <c r="X196" i="58"/>
  <c r="W196" i="58"/>
  <c r="V196" i="58"/>
  <c r="U196" i="58"/>
  <c r="T196" i="58"/>
  <c r="S196" i="58"/>
  <c r="R196" i="58"/>
  <c r="Q196" i="58"/>
  <c r="P196" i="58"/>
  <c r="O196" i="58"/>
  <c r="N196" i="58"/>
  <c r="M196" i="58"/>
  <c r="L196" i="58"/>
  <c r="K196" i="58"/>
  <c r="J196" i="58"/>
  <c r="I196" i="58"/>
  <c r="H196" i="58"/>
  <c r="G196" i="58"/>
  <c r="F196" i="58"/>
  <c r="E196" i="58"/>
  <c r="D196" i="58"/>
  <c r="Y195" i="58"/>
  <c r="X195" i="58"/>
  <c r="W195" i="58"/>
  <c r="V195" i="58"/>
  <c r="U195" i="58"/>
  <c r="T195" i="58"/>
  <c r="S195" i="58"/>
  <c r="R195" i="58"/>
  <c r="Q195" i="58"/>
  <c r="P195" i="58"/>
  <c r="O195" i="58"/>
  <c r="N195" i="58"/>
  <c r="M195" i="58"/>
  <c r="L195" i="58"/>
  <c r="K195" i="58"/>
  <c r="J195" i="58"/>
  <c r="I195" i="58"/>
  <c r="H195" i="58"/>
  <c r="G195" i="58"/>
  <c r="F195" i="58"/>
  <c r="E195" i="58"/>
  <c r="D195" i="58"/>
  <c r="Y194" i="58"/>
  <c r="X194" i="58"/>
  <c r="W194" i="58"/>
  <c r="V194" i="58"/>
  <c r="U194" i="58"/>
  <c r="T194" i="58"/>
  <c r="S194" i="58"/>
  <c r="R194" i="58"/>
  <c r="Q194" i="58"/>
  <c r="P194" i="58"/>
  <c r="O194" i="58"/>
  <c r="N194" i="58"/>
  <c r="M194" i="58"/>
  <c r="L194" i="58"/>
  <c r="K194" i="58"/>
  <c r="J194" i="58"/>
  <c r="I194" i="58"/>
  <c r="H194" i="58"/>
  <c r="G194" i="58"/>
  <c r="F194" i="58"/>
  <c r="E194" i="58"/>
  <c r="D194" i="58"/>
  <c r="Y193" i="58"/>
  <c r="X193" i="58"/>
  <c r="W193" i="58"/>
  <c r="V193" i="58"/>
  <c r="U193" i="58"/>
  <c r="T193" i="58"/>
  <c r="S193" i="58"/>
  <c r="R193" i="58"/>
  <c r="Q193" i="58"/>
  <c r="P193" i="58"/>
  <c r="O193" i="58"/>
  <c r="N193" i="58"/>
  <c r="M193" i="58"/>
  <c r="L193" i="58"/>
  <c r="K193" i="58"/>
  <c r="J193" i="58"/>
  <c r="I193" i="58"/>
  <c r="H193" i="58"/>
  <c r="G193" i="58"/>
  <c r="F193" i="58"/>
  <c r="E193" i="58"/>
  <c r="D193" i="58"/>
  <c r="Y185" i="58"/>
  <c r="X185" i="58"/>
  <c r="W185" i="58"/>
  <c r="V185" i="58"/>
  <c r="U185" i="58"/>
  <c r="T185" i="58"/>
  <c r="S185" i="58"/>
  <c r="R185" i="58"/>
  <c r="Q185" i="58"/>
  <c r="P185" i="58"/>
  <c r="O185" i="58"/>
  <c r="N185" i="58"/>
  <c r="M185" i="58"/>
  <c r="L185" i="58"/>
  <c r="K185" i="58"/>
  <c r="J185" i="58"/>
  <c r="I185" i="58"/>
  <c r="H185" i="58"/>
  <c r="G185" i="58"/>
  <c r="F185" i="58"/>
  <c r="E185" i="58"/>
  <c r="D185" i="58"/>
  <c r="Y184" i="58"/>
  <c r="X184" i="58"/>
  <c r="W184" i="58"/>
  <c r="V184" i="58"/>
  <c r="U184" i="58"/>
  <c r="T184" i="58"/>
  <c r="S184" i="58"/>
  <c r="R184" i="58"/>
  <c r="Q184" i="58"/>
  <c r="P184" i="58"/>
  <c r="O184" i="58"/>
  <c r="N184" i="58"/>
  <c r="M184" i="58"/>
  <c r="L184" i="58"/>
  <c r="K184" i="58"/>
  <c r="J184" i="58"/>
  <c r="I184" i="58"/>
  <c r="H184" i="58"/>
  <c r="G184" i="58"/>
  <c r="F184" i="58"/>
  <c r="E184" i="58"/>
  <c r="D184" i="58"/>
  <c r="Y183" i="58"/>
  <c r="X183" i="58"/>
  <c r="W183" i="58"/>
  <c r="V183" i="58"/>
  <c r="U183" i="58"/>
  <c r="T183" i="58"/>
  <c r="S183" i="58"/>
  <c r="R183" i="58"/>
  <c r="Q183" i="58"/>
  <c r="P183" i="58"/>
  <c r="O183" i="58"/>
  <c r="N183" i="58"/>
  <c r="M183" i="58"/>
  <c r="L183" i="58"/>
  <c r="K183" i="58"/>
  <c r="J183" i="58"/>
  <c r="I183" i="58"/>
  <c r="H183" i="58"/>
  <c r="G183" i="58"/>
  <c r="F183" i="58"/>
  <c r="E183" i="58"/>
  <c r="D183" i="58"/>
  <c r="Y182" i="58"/>
  <c r="X182" i="58"/>
  <c r="W182" i="58"/>
  <c r="V182" i="58"/>
  <c r="U182" i="58"/>
  <c r="T182" i="58"/>
  <c r="S182" i="58"/>
  <c r="R182" i="58"/>
  <c r="Q182" i="58"/>
  <c r="P182" i="58"/>
  <c r="O182" i="58"/>
  <c r="N182" i="58"/>
  <c r="M182" i="58"/>
  <c r="L182" i="58"/>
  <c r="K182" i="58"/>
  <c r="J182" i="58"/>
  <c r="I182" i="58"/>
  <c r="H182" i="58"/>
  <c r="G182" i="58"/>
  <c r="F182" i="58"/>
  <c r="E182" i="58"/>
  <c r="D182" i="58"/>
  <c r="Y181" i="58"/>
  <c r="X181" i="58"/>
  <c r="W181" i="58"/>
  <c r="V181" i="58"/>
  <c r="U181" i="58"/>
  <c r="T181" i="58"/>
  <c r="S181" i="58"/>
  <c r="R181" i="58"/>
  <c r="Q181" i="58"/>
  <c r="P181" i="58"/>
  <c r="O181" i="58"/>
  <c r="N181" i="58"/>
  <c r="M181" i="58"/>
  <c r="L181" i="58"/>
  <c r="K181" i="58"/>
  <c r="J181" i="58"/>
  <c r="I181" i="58"/>
  <c r="H181" i="58"/>
  <c r="G181" i="58"/>
  <c r="F181" i="58"/>
  <c r="E181" i="58"/>
  <c r="D181" i="58"/>
  <c r="Y180" i="58"/>
  <c r="X180" i="58"/>
  <c r="W180" i="58"/>
  <c r="V180" i="58"/>
  <c r="U180" i="58"/>
  <c r="T180" i="58"/>
  <c r="S180" i="58"/>
  <c r="R180" i="58"/>
  <c r="Q180" i="58"/>
  <c r="P180" i="58"/>
  <c r="O180" i="58"/>
  <c r="N180" i="58"/>
  <c r="M180" i="58"/>
  <c r="L180" i="58"/>
  <c r="K180" i="58"/>
  <c r="J180" i="58"/>
  <c r="I180" i="58"/>
  <c r="H180" i="58"/>
  <c r="G180" i="58"/>
  <c r="F180" i="58"/>
  <c r="E180" i="58"/>
  <c r="D180" i="58"/>
  <c r="Y179" i="58"/>
  <c r="X179" i="58"/>
  <c r="W179" i="58"/>
  <c r="V179" i="58"/>
  <c r="U179" i="58"/>
  <c r="T179" i="58"/>
  <c r="S179" i="58"/>
  <c r="R179" i="58"/>
  <c r="Q179" i="58"/>
  <c r="P179" i="58"/>
  <c r="O179" i="58"/>
  <c r="N179" i="58"/>
  <c r="M179" i="58"/>
  <c r="L179" i="58"/>
  <c r="K179" i="58"/>
  <c r="J179" i="58"/>
  <c r="I179" i="58"/>
  <c r="H179" i="58"/>
  <c r="G179" i="58"/>
  <c r="F179" i="58"/>
  <c r="E179" i="58"/>
  <c r="D179" i="58"/>
  <c r="Y178" i="58"/>
  <c r="X178" i="58"/>
  <c r="W178" i="58"/>
  <c r="V178" i="58"/>
  <c r="U178" i="58"/>
  <c r="T178" i="58"/>
  <c r="S178" i="58"/>
  <c r="R178" i="58"/>
  <c r="Q178" i="58"/>
  <c r="P178" i="58"/>
  <c r="O178" i="58"/>
  <c r="N178" i="58"/>
  <c r="M178" i="58"/>
  <c r="L178" i="58"/>
  <c r="K178" i="58"/>
  <c r="J178" i="58"/>
  <c r="I178" i="58"/>
  <c r="H178" i="58"/>
  <c r="G178" i="58"/>
  <c r="F178" i="58"/>
  <c r="E178" i="58"/>
  <c r="D178" i="58"/>
  <c r="Y177" i="58"/>
  <c r="X177" i="58"/>
  <c r="W177" i="58"/>
  <c r="V177" i="58"/>
  <c r="U177" i="58"/>
  <c r="T177" i="58"/>
  <c r="S177" i="58"/>
  <c r="R177" i="58"/>
  <c r="Q177" i="58"/>
  <c r="P177" i="58"/>
  <c r="O177" i="58"/>
  <c r="N177" i="58"/>
  <c r="M177" i="58"/>
  <c r="L177" i="58"/>
  <c r="K177" i="58"/>
  <c r="J177" i="58"/>
  <c r="I177" i="58"/>
  <c r="H177" i="58"/>
  <c r="G177" i="58"/>
  <c r="F177" i="58"/>
  <c r="E177" i="58"/>
  <c r="D177" i="58"/>
  <c r="Y176" i="58"/>
  <c r="X176" i="58"/>
  <c r="W176" i="58"/>
  <c r="V176" i="58"/>
  <c r="U176" i="58"/>
  <c r="T176" i="58"/>
  <c r="S176" i="58"/>
  <c r="R176" i="58"/>
  <c r="Q176" i="58"/>
  <c r="P176" i="58"/>
  <c r="O176" i="58"/>
  <c r="N176" i="58"/>
  <c r="M176" i="58"/>
  <c r="L176" i="58"/>
  <c r="K176" i="58"/>
  <c r="J176" i="58"/>
  <c r="I176" i="58"/>
  <c r="H176" i="58"/>
  <c r="G176" i="58"/>
  <c r="F176" i="58"/>
  <c r="E176" i="58"/>
  <c r="D176" i="58"/>
  <c r="Y175" i="58"/>
  <c r="X175" i="58"/>
  <c r="W175" i="58"/>
  <c r="V175" i="58"/>
  <c r="U175" i="58"/>
  <c r="T175" i="58"/>
  <c r="S175" i="58"/>
  <c r="R175" i="58"/>
  <c r="Q175" i="58"/>
  <c r="P175" i="58"/>
  <c r="O175" i="58"/>
  <c r="N175" i="58"/>
  <c r="M175" i="58"/>
  <c r="L175" i="58"/>
  <c r="K175" i="58"/>
  <c r="J175" i="58"/>
  <c r="I175" i="58"/>
  <c r="H175" i="58"/>
  <c r="G175" i="58"/>
  <c r="F175" i="58"/>
  <c r="E175" i="58"/>
  <c r="D175" i="58"/>
  <c r="Y174" i="58"/>
  <c r="X174" i="58"/>
  <c r="W174" i="58"/>
  <c r="V174" i="58"/>
  <c r="U174" i="58"/>
  <c r="T174" i="58"/>
  <c r="S174" i="58"/>
  <c r="R174" i="58"/>
  <c r="Q174" i="58"/>
  <c r="P174" i="58"/>
  <c r="O174" i="58"/>
  <c r="N174" i="58"/>
  <c r="M174" i="58"/>
  <c r="L174" i="58"/>
  <c r="K174" i="58"/>
  <c r="J174" i="58"/>
  <c r="I174" i="58"/>
  <c r="H174" i="58"/>
  <c r="G174" i="58"/>
  <c r="F174" i="58"/>
  <c r="E174" i="58"/>
  <c r="D174" i="58"/>
  <c r="Y173" i="58"/>
  <c r="X173" i="58"/>
  <c r="W173" i="58"/>
  <c r="V173" i="58"/>
  <c r="U173" i="58"/>
  <c r="T173" i="58"/>
  <c r="S173" i="58"/>
  <c r="R173" i="58"/>
  <c r="Q173" i="58"/>
  <c r="P173" i="58"/>
  <c r="O173" i="58"/>
  <c r="N173" i="58"/>
  <c r="M173" i="58"/>
  <c r="L173" i="58"/>
  <c r="K173" i="58"/>
  <c r="J173" i="58"/>
  <c r="I173" i="58"/>
  <c r="H173" i="58"/>
  <c r="G173" i="58"/>
  <c r="F173" i="58"/>
  <c r="E173" i="58"/>
  <c r="D173" i="58"/>
  <c r="Y172" i="58"/>
  <c r="X172" i="58"/>
  <c r="W172" i="58"/>
  <c r="V172" i="58"/>
  <c r="U172" i="58"/>
  <c r="T172" i="58"/>
  <c r="S172" i="58"/>
  <c r="R172" i="58"/>
  <c r="Q172" i="58"/>
  <c r="P172" i="58"/>
  <c r="O172" i="58"/>
  <c r="N172" i="58"/>
  <c r="M172" i="58"/>
  <c r="L172" i="58"/>
  <c r="K172" i="58"/>
  <c r="J172" i="58"/>
  <c r="I172" i="58"/>
  <c r="H172" i="58"/>
  <c r="G172" i="58"/>
  <c r="F172" i="58"/>
  <c r="E172" i="58"/>
  <c r="D172" i="58"/>
  <c r="Y171" i="58"/>
  <c r="X171" i="58"/>
  <c r="W171" i="58"/>
  <c r="V171" i="58"/>
  <c r="U171" i="58"/>
  <c r="T171" i="58"/>
  <c r="S171" i="58"/>
  <c r="R171" i="58"/>
  <c r="Q171" i="58"/>
  <c r="P171" i="58"/>
  <c r="O171" i="58"/>
  <c r="N171" i="58"/>
  <c r="M171" i="58"/>
  <c r="L171" i="58"/>
  <c r="K171" i="58"/>
  <c r="J171" i="58"/>
  <c r="I171" i="58"/>
  <c r="H171" i="58"/>
  <c r="G171" i="58"/>
  <c r="F171" i="58"/>
  <c r="E171" i="58"/>
  <c r="D171" i="58"/>
  <c r="Y170" i="58"/>
  <c r="X170" i="58"/>
  <c r="W170" i="58"/>
  <c r="V170" i="58"/>
  <c r="U170" i="58"/>
  <c r="T170" i="58"/>
  <c r="S170" i="58"/>
  <c r="R170" i="58"/>
  <c r="Q170" i="58"/>
  <c r="P170" i="58"/>
  <c r="O170" i="58"/>
  <c r="N170" i="58"/>
  <c r="M170" i="58"/>
  <c r="L170" i="58"/>
  <c r="K170" i="58"/>
  <c r="J170" i="58"/>
  <c r="I170" i="58"/>
  <c r="H170" i="58"/>
  <c r="G170" i="58"/>
  <c r="F170" i="58"/>
  <c r="E170" i="58"/>
  <c r="D170" i="58"/>
  <c r="Y169" i="58"/>
  <c r="X169" i="58"/>
  <c r="W169" i="58"/>
  <c r="V169" i="58"/>
  <c r="U169" i="58"/>
  <c r="T169" i="58"/>
  <c r="S169" i="58"/>
  <c r="R169" i="58"/>
  <c r="Q169" i="58"/>
  <c r="P169" i="58"/>
  <c r="O169" i="58"/>
  <c r="N169" i="58"/>
  <c r="M169" i="58"/>
  <c r="L169" i="58"/>
  <c r="K169" i="58"/>
  <c r="J169" i="58"/>
  <c r="I169" i="58"/>
  <c r="H169" i="58"/>
  <c r="G169" i="58"/>
  <c r="F169" i="58"/>
  <c r="E169" i="58"/>
  <c r="D169" i="58"/>
  <c r="Y168" i="58"/>
  <c r="X168" i="58"/>
  <c r="W168" i="58"/>
  <c r="V168" i="58"/>
  <c r="U168" i="58"/>
  <c r="T168" i="58"/>
  <c r="S168" i="58"/>
  <c r="R168" i="58"/>
  <c r="Q168" i="58"/>
  <c r="P168" i="58"/>
  <c r="O168" i="58"/>
  <c r="N168" i="58"/>
  <c r="M168" i="58"/>
  <c r="L168" i="58"/>
  <c r="K168" i="58"/>
  <c r="J168" i="58"/>
  <c r="I168" i="58"/>
  <c r="H168" i="58"/>
  <c r="G168" i="58"/>
  <c r="F168" i="58"/>
  <c r="E168" i="58"/>
  <c r="D168" i="58"/>
  <c r="Y167" i="58"/>
  <c r="X167" i="58"/>
  <c r="W167" i="58"/>
  <c r="V167" i="58"/>
  <c r="U167" i="58"/>
  <c r="T167" i="58"/>
  <c r="S167" i="58"/>
  <c r="R167" i="58"/>
  <c r="Q167" i="58"/>
  <c r="P167" i="58"/>
  <c r="O167" i="58"/>
  <c r="N167" i="58"/>
  <c r="M167" i="58"/>
  <c r="L167" i="58"/>
  <c r="K167" i="58"/>
  <c r="J167" i="58"/>
  <c r="I167" i="58"/>
  <c r="H167" i="58"/>
  <c r="G167" i="58"/>
  <c r="F167" i="58"/>
  <c r="E167" i="58"/>
  <c r="D167" i="58"/>
  <c r="Y166" i="58"/>
  <c r="X166" i="58"/>
  <c r="W166" i="58"/>
  <c r="V166" i="58"/>
  <c r="U166" i="58"/>
  <c r="T166" i="58"/>
  <c r="S166" i="58"/>
  <c r="R166" i="58"/>
  <c r="Q166" i="58"/>
  <c r="P166" i="58"/>
  <c r="O166" i="58"/>
  <c r="N166" i="58"/>
  <c r="M166" i="58"/>
  <c r="L166" i="58"/>
  <c r="K166" i="58"/>
  <c r="J166" i="58"/>
  <c r="I166" i="58"/>
  <c r="H166" i="58"/>
  <c r="G166" i="58"/>
  <c r="F166" i="58"/>
  <c r="E166" i="58"/>
  <c r="D166" i="58"/>
  <c r="Y165" i="58"/>
  <c r="X165" i="58"/>
  <c r="W165" i="58"/>
  <c r="V165" i="58"/>
  <c r="U165" i="58"/>
  <c r="T165" i="58"/>
  <c r="S165" i="58"/>
  <c r="R165" i="58"/>
  <c r="Q165" i="58"/>
  <c r="P165" i="58"/>
  <c r="O165" i="58"/>
  <c r="N165" i="58"/>
  <c r="M165" i="58"/>
  <c r="L165" i="58"/>
  <c r="K165" i="58"/>
  <c r="J165" i="58"/>
  <c r="I165" i="58"/>
  <c r="H165" i="58"/>
  <c r="G165" i="58"/>
  <c r="F165" i="58"/>
  <c r="E165" i="58"/>
  <c r="D165" i="58"/>
  <c r="Y164" i="58"/>
  <c r="X164" i="58"/>
  <c r="W164" i="58"/>
  <c r="V164" i="58"/>
  <c r="U164" i="58"/>
  <c r="T164" i="58"/>
  <c r="S164" i="58"/>
  <c r="R164" i="58"/>
  <c r="Q164" i="58"/>
  <c r="P164" i="58"/>
  <c r="O164" i="58"/>
  <c r="N164" i="58"/>
  <c r="M164" i="58"/>
  <c r="L164" i="58"/>
  <c r="K164" i="58"/>
  <c r="J164" i="58"/>
  <c r="I164" i="58"/>
  <c r="H164" i="58"/>
  <c r="G164" i="58"/>
  <c r="F164" i="58"/>
  <c r="E164" i="58"/>
  <c r="D164" i="58"/>
  <c r="Y163" i="58"/>
  <c r="X163" i="58"/>
  <c r="W163" i="58"/>
  <c r="V163" i="58"/>
  <c r="U163" i="58"/>
  <c r="T163" i="58"/>
  <c r="S163" i="58"/>
  <c r="R163" i="58"/>
  <c r="Q163" i="58"/>
  <c r="P163" i="58"/>
  <c r="O163" i="58"/>
  <c r="N163" i="58"/>
  <c r="M163" i="58"/>
  <c r="L163" i="58"/>
  <c r="K163" i="58"/>
  <c r="J163" i="58"/>
  <c r="I163" i="58"/>
  <c r="H163" i="58"/>
  <c r="G163" i="58"/>
  <c r="F163" i="58"/>
  <c r="E163" i="58"/>
  <c r="D163" i="58"/>
  <c r="Y162" i="58"/>
  <c r="X162" i="58"/>
  <c r="W162" i="58"/>
  <c r="V162" i="58"/>
  <c r="U162" i="58"/>
  <c r="T162" i="58"/>
  <c r="S162" i="58"/>
  <c r="R162" i="58"/>
  <c r="Q162" i="58"/>
  <c r="P162" i="58"/>
  <c r="O162" i="58"/>
  <c r="N162" i="58"/>
  <c r="M162" i="58"/>
  <c r="L162" i="58"/>
  <c r="K162" i="58"/>
  <c r="J162" i="58"/>
  <c r="I162" i="58"/>
  <c r="H162" i="58"/>
  <c r="G162" i="58"/>
  <c r="F162" i="58"/>
  <c r="E162" i="58"/>
  <c r="D162" i="58"/>
  <c r="Y161" i="58"/>
  <c r="X161" i="58"/>
  <c r="W161" i="58"/>
  <c r="V161" i="58"/>
  <c r="U161" i="58"/>
  <c r="T161" i="58"/>
  <c r="S161" i="58"/>
  <c r="R161" i="58"/>
  <c r="Q161" i="58"/>
  <c r="P161" i="58"/>
  <c r="O161" i="58"/>
  <c r="N161" i="58"/>
  <c r="M161" i="58"/>
  <c r="L161" i="58"/>
  <c r="K161" i="58"/>
  <c r="J161" i="58"/>
  <c r="I161" i="58"/>
  <c r="H161" i="58"/>
  <c r="G161" i="58"/>
  <c r="F161" i="58"/>
  <c r="E161" i="58"/>
  <c r="D161" i="58"/>
  <c r="Y160" i="58"/>
  <c r="X160" i="58"/>
  <c r="W160" i="58"/>
  <c r="V160" i="58"/>
  <c r="U160" i="58"/>
  <c r="T160" i="58"/>
  <c r="S160" i="58"/>
  <c r="R160" i="58"/>
  <c r="Q160" i="58"/>
  <c r="P160" i="58"/>
  <c r="O160" i="58"/>
  <c r="N160" i="58"/>
  <c r="M160" i="58"/>
  <c r="L160" i="58"/>
  <c r="K160" i="58"/>
  <c r="J160" i="58"/>
  <c r="I160" i="58"/>
  <c r="H160" i="58"/>
  <c r="G160" i="58"/>
  <c r="F160" i="58"/>
  <c r="E160" i="58"/>
  <c r="D160" i="58"/>
  <c r="Y159" i="58"/>
  <c r="X159" i="58"/>
  <c r="W159" i="58"/>
  <c r="V159" i="58"/>
  <c r="U159" i="58"/>
  <c r="T159" i="58"/>
  <c r="S159" i="58"/>
  <c r="R159" i="58"/>
  <c r="Q159" i="58"/>
  <c r="P159" i="58"/>
  <c r="O159" i="58"/>
  <c r="N159" i="58"/>
  <c r="M159" i="58"/>
  <c r="L159" i="58"/>
  <c r="K159" i="58"/>
  <c r="J159" i="58"/>
  <c r="I159" i="58"/>
  <c r="H159" i="58"/>
  <c r="G159" i="58"/>
  <c r="F159" i="58"/>
  <c r="E159" i="58"/>
  <c r="D159" i="58"/>
  <c r="Y158" i="58"/>
  <c r="X158" i="58"/>
  <c r="W158" i="58"/>
  <c r="V158" i="58"/>
  <c r="U158" i="58"/>
  <c r="T158" i="58"/>
  <c r="S158" i="58"/>
  <c r="R158" i="58"/>
  <c r="Q158" i="58"/>
  <c r="P158" i="58"/>
  <c r="O158" i="58"/>
  <c r="N158" i="58"/>
  <c r="M158" i="58"/>
  <c r="L158" i="58"/>
  <c r="K158" i="58"/>
  <c r="J158" i="58"/>
  <c r="I158" i="58"/>
  <c r="H158" i="58"/>
  <c r="G158" i="58"/>
  <c r="F158" i="58"/>
  <c r="E158" i="58"/>
  <c r="D158" i="58"/>
  <c r="Y157" i="58"/>
  <c r="X157" i="58"/>
  <c r="W157" i="58"/>
  <c r="V157" i="58"/>
  <c r="U157" i="58"/>
  <c r="T157" i="58"/>
  <c r="S157" i="58"/>
  <c r="R157" i="58"/>
  <c r="Q157" i="58"/>
  <c r="P157" i="58"/>
  <c r="O157" i="58"/>
  <c r="N157" i="58"/>
  <c r="M157" i="58"/>
  <c r="L157" i="58"/>
  <c r="K157" i="58"/>
  <c r="J157" i="58"/>
  <c r="I157" i="58"/>
  <c r="H157" i="58"/>
  <c r="G157" i="58"/>
  <c r="F157" i="58"/>
  <c r="E157" i="58"/>
  <c r="D157" i="58"/>
  <c r="Y156" i="58"/>
  <c r="X156" i="58"/>
  <c r="W156" i="58"/>
  <c r="V156" i="58"/>
  <c r="U156" i="58"/>
  <c r="T156" i="58"/>
  <c r="S156" i="58"/>
  <c r="R156" i="58"/>
  <c r="Q156" i="58"/>
  <c r="P156" i="58"/>
  <c r="O156" i="58"/>
  <c r="N156" i="58"/>
  <c r="M156" i="58"/>
  <c r="L156" i="58"/>
  <c r="K156" i="58"/>
  <c r="J156" i="58"/>
  <c r="I156" i="58"/>
  <c r="H156" i="58"/>
  <c r="G156" i="58"/>
  <c r="F156" i="58"/>
  <c r="E156" i="58"/>
  <c r="D156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Y154" i="58"/>
  <c r="X154" i="58"/>
  <c r="W154" i="58"/>
  <c r="V154" i="58"/>
  <c r="U154" i="58"/>
  <c r="T154" i="58"/>
  <c r="S154" i="58"/>
  <c r="R154" i="58"/>
  <c r="Q154" i="58"/>
  <c r="P154" i="58"/>
  <c r="O154" i="58"/>
  <c r="N154" i="58"/>
  <c r="M154" i="58"/>
  <c r="L154" i="58"/>
  <c r="K154" i="58"/>
  <c r="J154" i="58"/>
  <c r="I154" i="58"/>
  <c r="H154" i="58"/>
  <c r="G154" i="58"/>
  <c r="F154" i="58"/>
  <c r="E154" i="58"/>
  <c r="D154" i="58"/>
  <c r="Y153" i="58"/>
  <c r="X153" i="58"/>
  <c r="W153" i="58"/>
  <c r="V153" i="58"/>
  <c r="U153" i="58"/>
  <c r="T153" i="58"/>
  <c r="S153" i="58"/>
  <c r="R153" i="58"/>
  <c r="Q153" i="58"/>
  <c r="P153" i="58"/>
  <c r="O153" i="58"/>
  <c r="N153" i="58"/>
  <c r="M153" i="58"/>
  <c r="L153" i="58"/>
  <c r="K153" i="58"/>
  <c r="J153" i="58"/>
  <c r="I153" i="58"/>
  <c r="H153" i="58"/>
  <c r="G153" i="58"/>
  <c r="F153" i="58"/>
  <c r="E153" i="58"/>
  <c r="D153" i="58"/>
  <c r="Y152" i="58"/>
  <c r="X152" i="58"/>
  <c r="W152" i="58"/>
  <c r="V152" i="58"/>
  <c r="U152" i="58"/>
  <c r="T152" i="58"/>
  <c r="S152" i="58"/>
  <c r="R152" i="58"/>
  <c r="Q152" i="58"/>
  <c r="P152" i="58"/>
  <c r="O152" i="58"/>
  <c r="N152" i="58"/>
  <c r="M152" i="58"/>
  <c r="L152" i="58"/>
  <c r="K152" i="58"/>
  <c r="J152" i="58"/>
  <c r="I152" i="58"/>
  <c r="H152" i="58"/>
  <c r="G152" i="58"/>
  <c r="F152" i="58"/>
  <c r="E152" i="58"/>
  <c r="D152" i="58"/>
  <c r="Y151" i="58"/>
  <c r="X151" i="58"/>
  <c r="W151" i="58"/>
  <c r="V151" i="58"/>
  <c r="U151" i="58"/>
  <c r="T151" i="58"/>
  <c r="S151" i="58"/>
  <c r="R151" i="58"/>
  <c r="Q151" i="58"/>
  <c r="P151" i="58"/>
  <c r="O151" i="58"/>
  <c r="N151" i="58"/>
  <c r="M151" i="58"/>
  <c r="L151" i="58"/>
  <c r="K151" i="58"/>
  <c r="J151" i="58"/>
  <c r="I151" i="58"/>
  <c r="H151" i="58"/>
  <c r="G151" i="58"/>
  <c r="F151" i="58"/>
  <c r="E151" i="58"/>
  <c r="D151" i="58"/>
  <c r="Y150" i="58"/>
  <c r="X150" i="58"/>
  <c r="W150" i="58"/>
  <c r="V150" i="58"/>
  <c r="U150" i="58"/>
  <c r="T150" i="58"/>
  <c r="S150" i="58"/>
  <c r="R150" i="58"/>
  <c r="Q150" i="58"/>
  <c r="P150" i="58"/>
  <c r="O150" i="58"/>
  <c r="N150" i="58"/>
  <c r="M150" i="58"/>
  <c r="L150" i="58"/>
  <c r="K150" i="58"/>
  <c r="J150" i="58"/>
  <c r="I150" i="58"/>
  <c r="H150" i="58"/>
  <c r="G150" i="58"/>
  <c r="F150" i="58"/>
  <c r="E150" i="58"/>
  <c r="D150" i="58"/>
  <c r="Y149" i="58"/>
  <c r="X149" i="58"/>
  <c r="W149" i="58"/>
  <c r="V149" i="58"/>
  <c r="U149" i="58"/>
  <c r="T149" i="58"/>
  <c r="S149" i="58"/>
  <c r="R149" i="58"/>
  <c r="Q149" i="58"/>
  <c r="P149" i="58"/>
  <c r="O149" i="58"/>
  <c r="N149" i="58"/>
  <c r="M149" i="58"/>
  <c r="L149" i="58"/>
  <c r="K149" i="58"/>
  <c r="J149" i="58"/>
  <c r="I149" i="58"/>
  <c r="H149" i="58"/>
  <c r="G149" i="58"/>
  <c r="F149" i="58"/>
  <c r="E149" i="58"/>
  <c r="D149" i="58"/>
  <c r="Y148" i="58"/>
  <c r="X148" i="58"/>
  <c r="W148" i="58"/>
  <c r="V148" i="58"/>
  <c r="U148" i="58"/>
  <c r="T148" i="58"/>
  <c r="S148" i="58"/>
  <c r="R148" i="58"/>
  <c r="Q148" i="58"/>
  <c r="P148" i="58"/>
  <c r="O148" i="58"/>
  <c r="N148" i="58"/>
  <c r="M148" i="58"/>
  <c r="L148" i="58"/>
  <c r="K148" i="58"/>
  <c r="J148" i="58"/>
  <c r="I148" i="58"/>
  <c r="H148" i="58"/>
  <c r="G148" i="58"/>
  <c r="F148" i="58"/>
  <c r="E148" i="58"/>
  <c r="D148" i="58"/>
  <c r="Y147" i="58"/>
  <c r="X147" i="58"/>
  <c r="W147" i="58"/>
  <c r="V147" i="58"/>
  <c r="U147" i="58"/>
  <c r="T147" i="58"/>
  <c r="S147" i="58"/>
  <c r="R147" i="58"/>
  <c r="Q147" i="58"/>
  <c r="P147" i="58"/>
  <c r="O147" i="58"/>
  <c r="N147" i="58"/>
  <c r="M147" i="58"/>
  <c r="L147" i="58"/>
  <c r="K147" i="58"/>
  <c r="J147" i="58"/>
  <c r="I147" i="58"/>
  <c r="H147" i="58"/>
  <c r="G147" i="58"/>
  <c r="F147" i="58"/>
  <c r="E147" i="58"/>
  <c r="D147" i="58"/>
  <c r="Y146" i="58"/>
  <c r="X146" i="58"/>
  <c r="W146" i="58"/>
  <c r="V146" i="58"/>
  <c r="U146" i="58"/>
  <c r="T146" i="58"/>
  <c r="S146" i="58"/>
  <c r="R146" i="58"/>
  <c r="Q146" i="58"/>
  <c r="P146" i="58"/>
  <c r="O146" i="58"/>
  <c r="N146" i="58"/>
  <c r="M146" i="58"/>
  <c r="L146" i="58"/>
  <c r="K146" i="58"/>
  <c r="J146" i="58"/>
  <c r="I146" i="58"/>
  <c r="H146" i="58"/>
  <c r="G146" i="58"/>
  <c r="F146" i="58"/>
  <c r="E146" i="58"/>
  <c r="D146" i="58"/>
  <c r="Y145" i="58"/>
  <c r="X145" i="58"/>
  <c r="W145" i="58"/>
  <c r="V145" i="58"/>
  <c r="U145" i="58"/>
  <c r="T145" i="58"/>
  <c r="S145" i="58"/>
  <c r="R145" i="58"/>
  <c r="Q145" i="58"/>
  <c r="P145" i="58"/>
  <c r="O145" i="58"/>
  <c r="N145" i="58"/>
  <c r="M145" i="58"/>
  <c r="L145" i="58"/>
  <c r="K145" i="58"/>
  <c r="J145" i="58"/>
  <c r="I145" i="58"/>
  <c r="H145" i="58"/>
  <c r="G145" i="58"/>
  <c r="F145" i="58"/>
  <c r="E145" i="58"/>
  <c r="D145" i="58"/>
  <c r="Y144" i="58"/>
  <c r="X144" i="58"/>
  <c r="W144" i="58"/>
  <c r="V144" i="58"/>
  <c r="U144" i="58"/>
  <c r="T144" i="58"/>
  <c r="S144" i="58"/>
  <c r="R144" i="58"/>
  <c r="Q144" i="58"/>
  <c r="P144" i="58"/>
  <c r="O144" i="58"/>
  <c r="N144" i="58"/>
  <c r="M144" i="58"/>
  <c r="L144" i="58"/>
  <c r="K144" i="58"/>
  <c r="J144" i="58"/>
  <c r="I144" i="58"/>
  <c r="H144" i="58"/>
  <c r="G144" i="58"/>
  <c r="F144" i="58"/>
  <c r="E144" i="58"/>
  <c r="D144" i="58"/>
  <c r="Y143" i="58"/>
  <c r="X143" i="58"/>
  <c r="W143" i="58"/>
  <c r="V143" i="58"/>
  <c r="U143" i="58"/>
  <c r="T143" i="58"/>
  <c r="S143" i="58"/>
  <c r="R143" i="58"/>
  <c r="Q143" i="58"/>
  <c r="P143" i="58"/>
  <c r="O143" i="58"/>
  <c r="N143" i="58"/>
  <c r="M143" i="58"/>
  <c r="L143" i="58"/>
  <c r="K143" i="58"/>
  <c r="J143" i="58"/>
  <c r="I143" i="58"/>
  <c r="H143" i="58"/>
  <c r="G143" i="58"/>
  <c r="F143" i="58"/>
  <c r="E143" i="58"/>
  <c r="D143" i="58"/>
  <c r="Y142" i="58"/>
  <c r="X142" i="58"/>
  <c r="W142" i="58"/>
  <c r="V142" i="58"/>
  <c r="U142" i="58"/>
  <c r="T142" i="58"/>
  <c r="S142" i="58"/>
  <c r="R142" i="58"/>
  <c r="Q142" i="58"/>
  <c r="P142" i="58"/>
  <c r="O142" i="58"/>
  <c r="N142" i="58"/>
  <c r="M142" i="58"/>
  <c r="L142" i="58"/>
  <c r="K142" i="58"/>
  <c r="J142" i="58"/>
  <c r="I142" i="58"/>
  <c r="H142" i="58"/>
  <c r="G142" i="58"/>
  <c r="F142" i="58"/>
  <c r="E142" i="58"/>
  <c r="D142" i="58"/>
  <c r="Y141" i="58"/>
  <c r="X141" i="58"/>
  <c r="W141" i="58"/>
  <c r="V141" i="58"/>
  <c r="U141" i="58"/>
  <c r="T141" i="58"/>
  <c r="S141" i="58"/>
  <c r="R141" i="58"/>
  <c r="Q141" i="58"/>
  <c r="P141" i="58"/>
  <c r="O141" i="58"/>
  <c r="N141" i="58"/>
  <c r="M141" i="58"/>
  <c r="L141" i="58"/>
  <c r="K141" i="58"/>
  <c r="J141" i="58"/>
  <c r="I141" i="58"/>
  <c r="H141" i="58"/>
  <c r="G141" i="58"/>
  <c r="F141" i="58"/>
  <c r="E141" i="58"/>
  <c r="D141" i="58"/>
  <c r="Y140" i="58"/>
  <c r="X140" i="58"/>
  <c r="W140" i="58"/>
  <c r="V140" i="58"/>
  <c r="U140" i="58"/>
  <c r="T140" i="58"/>
  <c r="S140" i="58"/>
  <c r="R140" i="58"/>
  <c r="Q140" i="58"/>
  <c r="P140" i="58"/>
  <c r="O140" i="58"/>
  <c r="N140" i="58"/>
  <c r="M140" i="58"/>
  <c r="L140" i="58"/>
  <c r="K140" i="58"/>
  <c r="J140" i="58"/>
  <c r="I140" i="58"/>
  <c r="H140" i="58"/>
  <c r="G140" i="58"/>
  <c r="F140" i="58"/>
  <c r="E140" i="58"/>
  <c r="D140" i="58"/>
  <c r="Y139" i="58"/>
  <c r="X139" i="58"/>
  <c r="W139" i="58"/>
  <c r="V139" i="58"/>
  <c r="U139" i="58"/>
  <c r="T139" i="58"/>
  <c r="S139" i="58"/>
  <c r="R139" i="58"/>
  <c r="Q139" i="58"/>
  <c r="P139" i="58"/>
  <c r="O139" i="58"/>
  <c r="N139" i="58"/>
  <c r="M139" i="58"/>
  <c r="L139" i="58"/>
  <c r="K139" i="58"/>
  <c r="J139" i="58"/>
  <c r="I139" i="58"/>
  <c r="H139" i="58"/>
  <c r="G139" i="58"/>
  <c r="F139" i="58"/>
  <c r="E139" i="58"/>
  <c r="D139" i="58"/>
  <c r="Y137" i="58"/>
  <c r="X137" i="58"/>
  <c r="W137" i="58"/>
  <c r="V137" i="58"/>
  <c r="U137" i="58"/>
  <c r="T137" i="58"/>
  <c r="S137" i="58"/>
  <c r="R137" i="58"/>
  <c r="Q137" i="58"/>
  <c r="P137" i="58"/>
  <c r="O137" i="58"/>
  <c r="N137" i="58"/>
  <c r="M137" i="58"/>
  <c r="L137" i="58"/>
  <c r="K137" i="58"/>
  <c r="J137" i="58"/>
  <c r="I137" i="58"/>
  <c r="H137" i="58"/>
  <c r="G137" i="58"/>
  <c r="F137" i="58"/>
  <c r="E137" i="58"/>
  <c r="D137" i="58"/>
  <c r="Y136" i="58"/>
  <c r="X136" i="58"/>
  <c r="W136" i="58"/>
  <c r="V136" i="58"/>
  <c r="U136" i="58"/>
  <c r="T136" i="58"/>
  <c r="S136" i="58"/>
  <c r="R136" i="58"/>
  <c r="Q136" i="58"/>
  <c r="P136" i="58"/>
  <c r="O136" i="58"/>
  <c r="N136" i="58"/>
  <c r="M136" i="58"/>
  <c r="L136" i="58"/>
  <c r="K136" i="58"/>
  <c r="J136" i="58"/>
  <c r="I136" i="58"/>
  <c r="H136" i="58"/>
  <c r="G136" i="58"/>
  <c r="F136" i="58"/>
  <c r="E136" i="58"/>
  <c r="D136" i="58"/>
  <c r="Y135" i="58"/>
  <c r="X135" i="58"/>
  <c r="W135" i="58"/>
  <c r="V135" i="58"/>
  <c r="U135" i="58"/>
  <c r="T135" i="58"/>
  <c r="S135" i="58"/>
  <c r="R135" i="58"/>
  <c r="Q135" i="58"/>
  <c r="P135" i="58"/>
  <c r="O135" i="58"/>
  <c r="N135" i="58"/>
  <c r="M135" i="58"/>
  <c r="L135" i="58"/>
  <c r="K135" i="58"/>
  <c r="J135" i="58"/>
  <c r="I135" i="58"/>
  <c r="H135" i="58"/>
  <c r="G135" i="58"/>
  <c r="F135" i="58"/>
  <c r="E135" i="58"/>
  <c r="D135" i="58"/>
  <c r="Y134" i="58"/>
  <c r="X134" i="58"/>
  <c r="W134" i="58"/>
  <c r="V134" i="58"/>
  <c r="U134" i="58"/>
  <c r="T134" i="58"/>
  <c r="S134" i="58"/>
  <c r="R134" i="58"/>
  <c r="Q134" i="58"/>
  <c r="P134" i="58"/>
  <c r="O134" i="58"/>
  <c r="N134" i="58"/>
  <c r="M134" i="58"/>
  <c r="L134" i="58"/>
  <c r="K134" i="58"/>
  <c r="J134" i="58"/>
  <c r="I134" i="58"/>
  <c r="H134" i="58"/>
  <c r="G134" i="58"/>
  <c r="F134" i="58"/>
  <c r="E134" i="58"/>
  <c r="D134" i="58"/>
  <c r="Y133" i="58"/>
  <c r="X133" i="58"/>
  <c r="W133" i="58"/>
  <c r="V133" i="58"/>
  <c r="U133" i="58"/>
  <c r="T133" i="58"/>
  <c r="S133" i="58"/>
  <c r="R133" i="58"/>
  <c r="Q133" i="58"/>
  <c r="P133" i="58"/>
  <c r="O133" i="58"/>
  <c r="N133" i="58"/>
  <c r="M133" i="58"/>
  <c r="L133" i="58"/>
  <c r="K133" i="58"/>
  <c r="J133" i="58"/>
  <c r="I133" i="58"/>
  <c r="H133" i="58"/>
  <c r="G133" i="58"/>
  <c r="F133" i="58"/>
  <c r="E133" i="58"/>
  <c r="D133" i="58"/>
  <c r="Y132" i="58"/>
  <c r="X132" i="58"/>
  <c r="W132" i="58"/>
  <c r="V132" i="58"/>
  <c r="U132" i="58"/>
  <c r="T132" i="58"/>
  <c r="S132" i="58"/>
  <c r="R132" i="58"/>
  <c r="Q132" i="58"/>
  <c r="P132" i="58"/>
  <c r="O132" i="58"/>
  <c r="N132" i="58"/>
  <c r="M132" i="58"/>
  <c r="L132" i="58"/>
  <c r="K132" i="58"/>
  <c r="J132" i="58"/>
  <c r="I132" i="58"/>
  <c r="H132" i="58"/>
  <c r="G132" i="58"/>
  <c r="F132" i="58"/>
  <c r="E132" i="58"/>
  <c r="D132" i="58"/>
  <c r="Y131" i="58"/>
  <c r="X131" i="58"/>
  <c r="W131" i="58"/>
  <c r="V131" i="58"/>
  <c r="U131" i="58"/>
  <c r="T131" i="58"/>
  <c r="S131" i="58"/>
  <c r="R131" i="58"/>
  <c r="Q131" i="58"/>
  <c r="P131" i="58"/>
  <c r="O131" i="58"/>
  <c r="N131" i="58"/>
  <c r="M131" i="58"/>
  <c r="L131" i="58"/>
  <c r="K131" i="58"/>
  <c r="J131" i="58"/>
  <c r="I131" i="58"/>
  <c r="H131" i="58"/>
  <c r="G131" i="58"/>
  <c r="F131" i="58"/>
  <c r="E131" i="58"/>
  <c r="D131" i="58"/>
  <c r="Y130" i="58"/>
  <c r="X130" i="58"/>
  <c r="W130" i="58"/>
  <c r="V130" i="58"/>
  <c r="U130" i="58"/>
  <c r="T130" i="58"/>
  <c r="S130" i="58"/>
  <c r="R130" i="58"/>
  <c r="Q130" i="58"/>
  <c r="P130" i="58"/>
  <c r="O130" i="58"/>
  <c r="N130" i="58"/>
  <c r="M130" i="58"/>
  <c r="L130" i="58"/>
  <c r="K130" i="58"/>
  <c r="J130" i="58"/>
  <c r="I130" i="58"/>
  <c r="H130" i="58"/>
  <c r="G130" i="58"/>
  <c r="F130" i="58"/>
  <c r="E130" i="58"/>
  <c r="D130" i="58"/>
  <c r="Y129" i="58"/>
  <c r="X129" i="58"/>
  <c r="W129" i="58"/>
  <c r="V129" i="58"/>
  <c r="U129" i="58"/>
  <c r="T129" i="58"/>
  <c r="S129" i="58"/>
  <c r="R129" i="58"/>
  <c r="Q129" i="58"/>
  <c r="P129" i="58"/>
  <c r="O129" i="58"/>
  <c r="N129" i="58"/>
  <c r="M129" i="58"/>
  <c r="L129" i="58"/>
  <c r="K129" i="58"/>
  <c r="J129" i="58"/>
  <c r="I129" i="58"/>
  <c r="H129" i="58"/>
  <c r="G129" i="58"/>
  <c r="F129" i="58"/>
  <c r="E129" i="58"/>
  <c r="D129" i="58"/>
  <c r="Y128" i="58"/>
  <c r="X128" i="58"/>
  <c r="W128" i="58"/>
  <c r="V128" i="58"/>
  <c r="U128" i="58"/>
  <c r="T128" i="58"/>
  <c r="S128" i="58"/>
  <c r="R128" i="58"/>
  <c r="Q128" i="58"/>
  <c r="P128" i="58"/>
  <c r="O128" i="58"/>
  <c r="N128" i="58"/>
  <c r="M128" i="58"/>
  <c r="L128" i="58"/>
  <c r="K128" i="58"/>
  <c r="J128" i="58"/>
  <c r="I128" i="58"/>
  <c r="H128" i="58"/>
  <c r="G128" i="58"/>
  <c r="F128" i="58"/>
  <c r="E128" i="58"/>
  <c r="D128" i="58"/>
  <c r="Y127" i="58"/>
  <c r="X127" i="58"/>
  <c r="W127" i="58"/>
  <c r="V127" i="58"/>
  <c r="U127" i="58"/>
  <c r="T127" i="58"/>
  <c r="S127" i="58"/>
  <c r="R127" i="58"/>
  <c r="Q127" i="58"/>
  <c r="P127" i="58"/>
  <c r="O127" i="58"/>
  <c r="N127" i="58"/>
  <c r="M127" i="58"/>
  <c r="L127" i="58"/>
  <c r="K127" i="58"/>
  <c r="J127" i="58"/>
  <c r="I127" i="58"/>
  <c r="H127" i="58"/>
  <c r="G127" i="58"/>
  <c r="F127" i="58"/>
  <c r="E127" i="58"/>
  <c r="D127" i="58"/>
  <c r="Y126" i="58"/>
  <c r="X126" i="58"/>
  <c r="W126" i="58"/>
  <c r="V126" i="58"/>
  <c r="U126" i="58"/>
  <c r="T126" i="58"/>
  <c r="S126" i="58"/>
  <c r="R126" i="58"/>
  <c r="Q126" i="58"/>
  <c r="P126" i="58"/>
  <c r="O126" i="58"/>
  <c r="N126" i="58"/>
  <c r="M126" i="58"/>
  <c r="L126" i="58"/>
  <c r="K126" i="58"/>
  <c r="J126" i="58"/>
  <c r="I126" i="58"/>
  <c r="H126" i="58"/>
  <c r="G126" i="58"/>
  <c r="F126" i="58"/>
  <c r="E126" i="58"/>
  <c r="D126" i="58"/>
  <c r="Y125" i="58"/>
  <c r="X125" i="58"/>
  <c r="W125" i="58"/>
  <c r="V125" i="58"/>
  <c r="U125" i="58"/>
  <c r="T125" i="58"/>
  <c r="S125" i="58"/>
  <c r="R125" i="58"/>
  <c r="Q125" i="58"/>
  <c r="P125" i="58"/>
  <c r="O125" i="58"/>
  <c r="N125" i="58"/>
  <c r="M125" i="58"/>
  <c r="L125" i="58"/>
  <c r="K125" i="58"/>
  <c r="J125" i="58"/>
  <c r="I125" i="58"/>
  <c r="H125" i="58"/>
  <c r="G125" i="58"/>
  <c r="F125" i="58"/>
  <c r="E125" i="58"/>
  <c r="D125" i="58"/>
  <c r="Y124" i="58"/>
  <c r="X124" i="58"/>
  <c r="W124" i="58"/>
  <c r="V124" i="58"/>
  <c r="U124" i="58"/>
  <c r="T124" i="58"/>
  <c r="S124" i="58"/>
  <c r="R124" i="58"/>
  <c r="Q124" i="58"/>
  <c r="P124" i="58"/>
  <c r="O124" i="58"/>
  <c r="N124" i="58"/>
  <c r="M124" i="58"/>
  <c r="L124" i="58"/>
  <c r="K124" i="58"/>
  <c r="J124" i="58"/>
  <c r="I124" i="58"/>
  <c r="H124" i="58"/>
  <c r="G124" i="58"/>
  <c r="F124" i="58"/>
  <c r="E124" i="58"/>
  <c r="D124" i="58"/>
  <c r="Y123" i="58"/>
  <c r="X123" i="58"/>
  <c r="W123" i="58"/>
  <c r="V123" i="58"/>
  <c r="U123" i="58"/>
  <c r="T123" i="58"/>
  <c r="S123" i="58"/>
  <c r="R123" i="58"/>
  <c r="Q123" i="58"/>
  <c r="P123" i="58"/>
  <c r="O123" i="58"/>
  <c r="N123" i="58"/>
  <c r="M123" i="58"/>
  <c r="L123" i="58"/>
  <c r="K123" i="58"/>
  <c r="J123" i="58"/>
  <c r="I123" i="58"/>
  <c r="H123" i="58"/>
  <c r="G123" i="58"/>
  <c r="F123" i="58"/>
  <c r="E123" i="58"/>
  <c r="D123" i="58"/>
  <c r="Y122" i="58"/>
  <c r="X122" i="58"/>
  <c r="W122" i="58"/>
  <c r="V122" i="58"/>
  <c r="U122" i="58"/>
  <c r="T122" i="58"/>
  <c r="S122" i="58"/>
  <c r="R122" i="58"/>
  <c r="Q122" i="58"/>
  <c r="P122" i="58"/>
  <c r="O122" i="58"/>
  <c r="N122" i="58"/>
  <c r="M122" i="58"/>
  <c r="L122" i="58"/>
  <c r="K122" i="58"/>
  <c r="J122" i="58"/>
  <c r="I122" i="58"/>
  <c r="H122" i="58"/>
  <c r="G122" i="58"/>
  <c r="F122" i="58"/>
  <c r="E122" i="58"/>
  <c r="D122" i="58"/>
  <c r="Y121" i="58"/>
  <c r="X121" i="58"/>
  <c r="W121" i="58"/>
  <c r="V121" i="58"/>
  <c r="U121" i="58"/>
  <c r="T121" i="58"/>
  <c r="S121" i="58"/>
  <c r="R121" i="58"/>
  <c r="Q121" i="58"/>
  <c r="P121" i="58"/>
  <c r="O121" i="58"/>
  <c r="N121" i="58"/>
  <c r="M121" i="58"/>
  <c r="L121" i="58"/>
  <c r="K121" i="58"/>
  <c r="J121" i="58"/>
  <c r="I121" i="58"/>
  <c r="H121" i="58"/>
  <c r="G121" i="58"/>
  <c r="F121" i="58"/>
  <c r="E121" i="58"/>
  <c r="D121" i="58"/>
  <c r="Y120" i="58"/>
  <c r="X120" i="58"/>
  <c r="W120" i="58"/>
  <c r="V120" i="58"/>
  <c r="U120" i="58"/>
  <c r="T120" i="58"/>
  <c r="S120" i="58"/>
  <c r="R120" i="58"/>
  <c r="Q120" i="58"/>
  <c r="P120" i="58"/>
  <c r="O120" i="58"/>
  <c r="N120" i="58"/>
  <c r="M120" i="58"/>
  <c r="L120" i="58"/>
  <c r="K120" i="58"/>
  <c r="J120" i="58"/>
  <c r="I120" i="58"/>
  <c r="H120" i="58"/>
  <c r="G120" i="58"/>
  <c r="F120" i="58"/>
  <c r="E120" i="58"/>
  <c r="D120" i="58"/>
  <c r="Y119" i="58"/>
  <c r="X119" i="58"/>
  <c r="W119" i="58"/>
  <c r="V119" i="58"/>
  <c r="U119" i="58"/>
  <c r="T119" i="58"/>
  <c r="S119" i="58"/>
  <c r="R119" i="58"/>
  <c r="Q119" i="58"/>
  <c r="P119" i="58"/>
  <c r="O119" i="58"/>
  <c r="N119" i="58"/>
  <c r="M119" i="58"/>
  <c r="L119" i="58"/>
  <c r="K119" i="58"/>
  <c r="J119" i="58"/>
  <c r="I119" i="58"/>
  <c r="H119" i="58"/>
  <c r="G119" i="58"/>
  <c r="F119" i="58"/>
  <c r="E119" i="58"/>
  <c r="D119" i="58"/>
  <c r="Y118" i="58"/>
  <c r="X118" i="58"/>
  <c r="W118" i="58"/>
  <c r="V118" i="58"/>
  <c r="U118" i="58"/>
  <c r="T118" i="58"/>
  <c r="S118" i="58"/>
  <c r="R118" i="58"/>
  <c r="Q118" i="58"/>
  <c r="P118" i="58"/>
  <c r="O118" i="58"/>
  <c r="N118" i="58"/>
  <c r="M118" i="58"/>
  <c r="L118" i="58"/>
  <c r="K118" i="58"/>
  <c r="J118" i="58"/>
  <c r="I118" i="58"/>
  <c r="H118" i="58"/>
  <c r="G118" i="58"/>
  <c r="F118" i="58"/>
  <c r="E118" i="58"/>
  <c r="D118" i="58"/>
  <c r="Y117" i="58"/>
  <c r="X117" i="58"/>
  <c r="W117" i="58"/>
  <c r="V117" i="58"/>
  <c r="U117" i="58"/>
  <c r="T117" i="58"/>
  <c r="S117" i="58"/>
  <c r="R117" i="58"/>
  <c r="Q117" i="58"/>
  <c r="P117" i="58"/>
  <c r="O117" i="58"/>
  <c r="N117" i="58"/>
  <c r="M117" i="58"/>
  <c r="L117" i="58"/>
  <c r="K117" i="58"/>
  <c r="J117" i="58"/>
  <c r="I117" i="58"/>
  <c r="H117" i="58"/>
  <c r="G117" i="58"/>
  <c r="F117" i="58"/>
  <c r="E117" i="58"/>
  <c r="D117" i="58"/>
  <c r="Y116" i="58"/>
  <c r="X116" i="58"/>
  <c r="W116" i="58"/>
  <c r="V116" i="58"/>
  <c r="U116" i="58"/>
  <c r="T116" i="58"/>
  <c r="S116" i="58"/>
  <c r="R116" i="58"/>
  <c r="Q116" i="58"/>
  <c r="P116" i="58"/>
  <c r="O116" i="58"/>
  <c r="N116" i="58"/>
  <c r="M116" i="58"/>
  <c r="L116" i="58"/>
  <c r="K116" i="58"/>
  <c r="J116" i="58"/>
  <c r="I116" i="58"/>
  <c r="H116" i="58"/>
  <c r="G116" i="58"/>
  <c r="F116" i="58"/>
  <c r="E116" i="58"/>
  <c r="D116" i="58"/>
  <c r="Y115" i="58"/>
  <c r="X115" i="58"/>
  <c r="W115" i="58"/>
  <c r="V115" i="58"/>
  <c r="U115" i="58"/>
  <c r="T115" i="58"/>
  <c r="S115" i="58"/>
  <c r="R115" i="58"/>
  <c r="Q115" i="58"/>
  <c r="P115" i="58"/>
  <c r="O115" i="58"/>
  <c r="N115" i="58"/>
  <c r="M115" i="58"/>
  <c r="L115" i="58"/>
  <c r="K115" i="58"/>
  <c r="J115" i="58"/>
  <c r="I115" i="58"/>
  <c r="H115" i="58"/>
  <c r="G115" i="58"/>
  <c r="F115" i="58"/>
  <c r="E115" i="58"/>
  <c r="D115" i="58"/>
  <c r="Y114" i="58"/>
  <c r="X114" i="58"/>
  <c r="W114" i="58"/>
  <c r="V114" i="58"/>
  <c r="U114" i="58"/>
  <c r="T114" i="58"/>
  <c r="S114" i="58"/>
  <c r="R114" i="58"/>
  <c r="Q114" i="58"/>
  <c r="P114" i="58"/>
  <c r="O114" i="58"/>
  <c r="N114" i="58"/>
  <c r="M114" i="58"/>
  <c r="L114" i="58"/>
  <c r="K114" i="58"/>
  <c r="J114" i="58"/>
  <c r="I114" i="58"/>
  <c r="H114" i="58"/>
  <c r="G114" i="58"/>
  <c r="F114" i="58"/>
  <c r="E114" i="58"/>
  <c r="D114" i="58"/>
  <c r="Y113" i="58"/>
  <c r="X113" i="58"/>
  <c r="W113" i="58"/>
  <c r="V113" i="58"/>
  <c r="U113" i="58"/>
  <c r="T113" i="58"/>
  <c r="S113" i="58"/>
  <c r="R113" i="58"/>
  <c r="Q113" i="58"/>
  <c r="P113" i="58"/>
  <c r="O113" i="58"/>
  <c r="N113" i="58"/>
  <c r="M113" i="58"/>
  <c r="L113" i="58"/>
  <c r="K113" i="58"/>
  <c r="J113" i="58"/>
  <c r="I113" i="58"/>
  <c r="H113" i="58"/>
  <c r="G113" i="58"/>
  <c r="F113" i="58"/>
  <c r="E113" i="58"/>
  <c r="D113" i="58"/>
  <c r="Y112" i="58"/>
  <c r="X112" i="58"/>
  <c r="W112" i="58"/>
  <c r="V112" i="58"/>
  <c r="U112" i="58"/>
  <c r="T112" i="58"/>
  <c r="S112" i="58"/>
  <c r="R112" i="58"/>
  <c r="Q112" i="58"/>
  <c r="P112" i="58"/>
  <c r="O112" i="58"/>
  <c r="N112" i="58"/>
  <c r="M112" i="58"/>
  <c r="L112" i="58"/>
  <c r="K112" i="58"/>
  <c r="J112" i="58"/>
  <c r="I112" i="58"/>
  <c r="H112" i="58"/>
  <c r="G112" i="58"/>
  <c r="F112" i="58"/>
  <c r="E112" i="58"/>
  <c r="D112" i="58"/>
  <c r="Y111" i="58"/>
  <c r="X111" i="58"/>
  <c r="W111" i="58"/>
  <c r="V111" i="58"/>
  <c r="U111" i="58"/>
  <c r="T111" i="58"/>
  <c r="S111" i="58"/>
  <c r="R111" i="58"/>
  <c r="Q111" i="58"/>
  <c r="P111" i="58"/>
  <c r="O111" i="58"/>
  <c r="N111" i="58"/>
  <c r="M111" i="58"/>
  <c r="L111" i="58"/>
  <c r="K111" i="58"/>
  <c r="J111" i="58"/>
  <c r="I111" i="58"/>
  <c r="H111" i="58"/>
  <c r="G111" i="58"/>
  <c r="F111" i="58"/>
  <c r="E111" i="58"/>
  <c r="D111" i="58"/>
  <c r="Y110" i="58"/>
  <c r="X110" i="58"/>
  <c r="W110" i="58"/>
  <c r="V110" i="58"/>
  <c r="U110" i="58"/>
  <c r="T110" i="58"/>
  <c r="S110" i="58"/>
  <c r="R110" i="58"/>
  <c r="Q110" i="58"/>
  <c r="P110" i="58"/>
  <c r="O110" i="58"/>
  <c r="N110" i="58"/>
  <c r="M110" i="58"/>
  <c r="L110" i="58"/>
  <c r="K110" i="58"/>
  <c r="J110" i="58"/>
  <c r="I110" i="58"/>
  <c r="H110" i="58"/>
  <c r="G110" i="58"/>
  <c r="F110" i="58"/>
  <c r="E110" i="58"/>
  <c r="D110" i="58"/>
  <c r="Y109" i="58"/>
  <c r="X109" i="58"/>
  <c r="W109" i="58"/>
  <c r="V109" i="58"/>
  <c r="U109" i="58"/>
  <c r="T109" i="58"/>
  <c r="S109" i="58"/>
  <c r="R109" i="58"/>
  <c r="Q109" i="58"/>
  <c r="P109" i="58"/>
  <c r="O109" i="58"/>
  <c r="N109" i="58"/>
  <c r="M109" i="58"/>
  <c r="L109" i="58"/>
  <c r="K109" i="58"/>
  <c r="J109" i="58"/>
  <c r="I109" i="58"/>
  <c r="H109" i="58"/>
  <c r="G109" i="58"/>
  <c r="F109" i="58"/>
  <c r="E109" i="58"/>
  <c r="D109" i="58"/>
  <c r="Y108" i="58"/>
  <c r="X108" i="58"/>
  <c r="W108" i="58"/>
  <c r="V108" i="58"/>
  <c r="U108" i="58"/>
  <c r="T108" i="58"/>
  <c r="S108" i="58"/>
  <c r="R108" i="58"/>
  <c r="Q108" i="58"/>
  <c r="P108" i="58"/>
  <c r="O108" i="58"/>
  <c r="N108" i="58"/>
  <c r="M108" i="58"/>
  <c r="L108" i="58"/>
  <c r="K108" i="58"/>
  <c r="J108" i="58"/>
  <c r="I108" i="58"/>
  <c r="H108" i="58"/>
  <c r="G108" i="58"/>
  <c r="F108" i="58"/>
  <c r="E108" i="58"/>
  <c r="D108" i="58"/>
  <c r="Y107" i="58"/>
  <c r="X107" i="58"/>
  <c r="W107" i="58"/>
  <c r="V107" i="58"/>
  <c r="U107" i="58"/>
  <c r="T107" i="58"/>
  <c r="S107" i="58"/>
  <c r="R107" i="58"/>
  <c r="Q107" i="58"/>
  <c r="P107" i="58"/>
  <c r="O107" i="58"/>
  <c r="N107" i="58"/>
  <c r="M107" i="58"/>
  <c r="L107" i="58"/>
  <c r="K107" i="58"/>
  <c r="J107" i="58"/>
  <c r="I107" i="58"/>
  <c r="H107" i="58"/>
  <c r="G107" i="58"/>
  <c r="F107" i="58"/>
  <c r="E107" i="58"/>
  <c r="D107" i="58"/>
  <c r="Y106" i="58"/>
  <c r="X106" i="58"/>
  <c r="W106" i="58"/>
  <c r="V106" i="58"/>
  <c r="U106" i="58"/>
  <c r="T106" i="58"/>
  <c r="S106" i="58"/>
  <c r="R106" i="58"/>
  <c r="Q106" i="58"/>
  <c r="P106" i="58"/>
  <c r="O106" i="58"/>
  <c r="N106" i="58"/>
  <c r="M106" i="58"/>
  <c r="L106" i="58"/>
  <c r="K106" i="58"/>
  <c r="J106" i="58"/>
  <c r="I106" i="58"/>
  <c r="H106" i="58"/>
  <c r="G106" i="58"/>
  <c r="F106" i="58"/>
  <c r="E106" i="58"/>
  <c r="D106" i="58"/>
  <c r="Y105" i="58"/>
  <c r="X105" i="58"/>
  <c r="W105" i="58"/>
  <c r="V105" i="58"/>
  <c r="U105" i="58"/>
  <c r="T105" i="58"/>
  <c r="S105" i="58"/>
  <c r="R105" i="58"/>
  <c r="Q105" i="58"/>
  <c r="P105" i="58"/>
  <c r="O105" i="58"/>
  <c r="N105" i="58"/>
  <c r="M105" i="58"/>
  <c r="L105" i="58"/>
  <c r="K105" i="58"/>
  <c r="J105" i="58"/>
  <c r="I105" i="58"/>
  <c r="H105" i="58"/>
  <c r="G105" i="58"/>
  <c r="F105" i="58"/>
  <c r="E105" i="58"/>
  <c r="D105" i="58"/>
  <c r="Y104" i="58"/>
  <c r="X104" i="58"/>
  <c r="W104" i="58"/>
  <c r="V104" i="58"/>
  <c r="U104" i="58"/>
  <c r="T104" i="58"/>
  <c r="S104" i="58"/>
  <c r="R104" i="58"/>
  <c r="Q104" i="58"/>
  <c r="P104" i="58"/>
  <c r="O104" i="58"/>
  <c r="N104" i="58"/>
  <c r="M104" i="58"/>
  <c r="L104" i="58"/>
  <c r="K104" i="58"/>
  <c r="J104" i="58"/>
  <c r="I104" i="58"/>
  <c r="H104" i="58"/>
  <c r="G104" i="58"/>
  <c r="F104" i="58"/>
  <c r="E104" i="58"/>
  <c r="D104" i="58"/>
  <c r="Y103" i="58"/>
  <c r="X103" i="58"/>
  <c r="W103" i="58"/>
  <c r="V103" i="58"/>
  <c r="U103" i="58"/>
  <c r="T103" i="58"/>
  <c r="S103" i="58"/>
  <c r="R103" i="58"/>
  <c r="Q103" i="58"/>
  <c r="P103" i="58"/>
  <c r="O103" i="58"/>
  <c r="N103" i="58"/>
  <c r="M103" i="58"/>
  <c r="L103" i="58"/>
  <c r="K103" i="58"/>
  <c r="J103" i="58"/>
  <c r="I103" i="58"/>
  <c r="H103" i="58"/>
  <c r="G103" i="58"/>
  <c r="F103" i="58"/>
  <c r="E103" i="58"/>
  <c r="D103" i="58"/>
  <c r="Y102" i="58"/>
  <c r="X102" i="58"/>
  <c r="W102" i="58"/>
  <c r="V102" i="58"/>
  <c r="U102" i="58"/>
  <c r="T102" i="58"/>
  <c r="S102" i="58"/>
  <c r="R102" i="58"/>
  <c r="Q102" i="58"/>
  <c r="P102" i="58"/>
  <c r="O102" i="58"/>
  <c r="N102" i="58"/>
  <c r="M102" i="58"/>
  <c r="L102" i="58"/>
  <c r="K102" i="58"/>
  <c r="J102" i="58"/>
  <c r="I102" i="58"/>
  <c r="H102" i="58"/>
  <c r="G102" i="58"/>
  <c r="F102" i="58"/>
  <c r="E102" i="58"/>
  <c r="D102" i="58"/>
  <c r="Y101" i="58"/>
  <c r="X101" i="58"/>
  <c r="W101" i="58"/>
  <c r="V101" i="58"/>
  <c r="U101" i="58"/>
  <c r="T101" i="58"/>
  <c r="S101" i="58"/>
  <c r="R101" i="58"/>
  <c r="Q101" i="58"/>
  <c r="P101" i="58"/>
  <c r="O101" i="58"/>
  <c r="N101" i="58"/>
  <c r="M101" i="58"/>
  <c r="L101" i="58"/>
  <c r="K101" i="58"/>
  <c r="J101" i="58"/>
  <c r="I101" i="58"/>
  <c r="H101" i="58"/>
  <c r="G101" i="58"/>
  <c r="F101" i="58"/>
  <c r="E101" i="58"/>
  <c r="D101" i="58"/>
  <c r="Y100" i="58"/>
  <c r="X100" i="58"/>
  <c r="W100" i="58"/>
  <c r="V100" i="58"/>
  <c r="U100" i="58"/>
  <c r="T100" i="58"/>
  <c r="S100" i="58"/>
  <c r="R100" i="58"/>
  <c r="Q100" i="58"/>
  <c r="P100" i="58"/>
  <c r="O100" i="58"/>
  <c r="N100" i="58"/>
  <c r="M100" i="58"/>
  <c r="L100" i="58"/>
  <c r="K100" i="58"/>
  <c r="J100" i="58"/>
  <c r="I100" i="58"/>
  <c r="H100" i="58"/>
  <c r="G100" i="58"/>
  <c r="F100" i="58"/>
  <c r="E100" i="58"/>
  <c r="D100" i="58"/>
  <c r="Y99" i="58"/>
  <c r="X99" i="58"/>
  <c r="W99" i="58"/>
  <c r="V99" i="58"/>
  <c r="U99" i="58"/>
  <c r="T99" i="58"/>
  <c r="S99" i="58"/>
  <c r="R99" i="58"/>
  <c r="Q99" i="58"/>
  <c r="P99" i="58"/>
  <c r="O99" i="58"/>
  <c r="N99" i="58"/>
  <c r="M99" i="58"/>
  <c r="L99" i="58"/>
  <c r="K99" i="58"/>
  <c r="J99" i="58"/>
  <c r="I99" i="58"/>
  <c r="H99" i="58"/>
  <c r="G99" i="58"/>
  <c r="F99" i="58"/>
  <c r="E99" i="58"/>
  <c r="D99" i="58"/>
  <c r="Y98" i="58"/>
  <c r="X98" i="58"/>
  <c r="W98" i="58"/>
  <c r="V98" i="58"/>
  <c r="U98" i="58"/>
  <c r="T98" i="58"/>
  <c r="S98" i="58"/>
  <c r="R98" i="58"/>
  <c r="Q98" i="58"/>
  <c r="P98" i="58"/>
  <c r="O98" i="58"/>
  <c r="N98" i="58"/>
  <c r="M98" i="58"/>
  <c r="L98" i="58"/>
  <c r="K98" i="58"/>
  <c r="J98" i="58"/>
  <c r="I98" i="58"/>
  <c r="H98" i="58"/>
  <c r="G98" i="58"/>
  <c r="F98" i="58"/>
  <c r="E98" i="58"/>
  <c r="D98" i="58"/>
  <c r="Y97" i="58"/>
  <c r="X97" i="58"/>
  <c r="W97" i="58"/>
  <c r="V97" i="58"/>
  <c r="U97" i="58"/>
  <c r="T97" i="58"/>
  <c r="S97" i="58"/>
  <c r="R97" i="58"/>
  <c r="Q97" i="58"/>
  <c r="P97" i="58"/>
  <c r="O97" i="58"/>
  <c r="N97" i="58"/>
  <c r="M97" i="58"/>
  <c r="L97" i="58"/>
  <c r="K97" i="58"/>
  <c r="J97" i="58"/>
  <c r="I97" i="58"/>
  <c r="H97" i="58"/>
  <c r="G97" i="58"/>
  <c r="F97" i="58"/>
  <c r="E97" i="58"/>
  <c r="D97" i="58"/>
  <c r="Y96" i="58"/>
  <c r="X96" i="58"/>
  <c r="W96" i="58"/>
  <c r="V96" i="58"/>
  <c r="U96" i="58"/>
  <c r="T96" i="58"/>
  <c r="S96" i="58"/>
  <c r="R96" i="58"/>
  <c r="Q96" i="58"/>
  <c r="P96" i="58"/>
  <c r="O96" i="58"/>
  <c r="N96" i="58"/>
  <c r="M96" i="58"/>
  <c r="L96" i="58"/>
  <c r="K96" i="58"/>
  <c r="J96" i="58"/>
  <c r="I96" i="58"/>
  <c r="H96" i="58"/>
  <c r="G96" i="58"/>
  <c r="F96" i="58"/>
  <c r="E96" i="58"/>
  <c r="D96" i="58"/>
  <c r="Y95" i="58"/>
  <c r="X95" i="58"/>
  <c r="W95" i="58"/>
  <c r="V95" i="58"/>
  <c r="U95" i="58"/>
  <c r="T95" i="58"/>
  <c r="S95" i="58"/>
  <c r="R95" i="58"/>
  <c r="Q95" i="58"/>
  <c r="P95" i="58"/>
  <c r="O95" i="58"/>
  <c r="N95" i="58"/>
  <c r="M95" i="58"/>
  <c r="L95" i="58"/>
  <c r="K95" i="58"/>
  <c r="J95" i="58"/>
  <c r="I95" i="58"/>
  <c r="H95" i="58"/>
  <c r="G95" i="58"/>
  <c r="F95" i="58"/>
  <c r="E95" i="58"/>
  <c r="D95" i="58"/>
  <c r="Y94" i="58"/>
  <c r="X94" i="58"/>
  <c r="W94" i="58"/>
  <c r="V94" i="58"/>
  <c r="U94" i="58"/>
  <c r="T94" i="58"/>
  <c r="S94" i="58"/>
  <c r="R94" i="58"/>
  <c r="Q94" i="58"/>
  <c r="P94" i="58"/>
  <c r="O94" i="58"/>
  <c r="N94" i="58"/>
  <c r="M94" i="58"/>
  <c r="L94" i="58"/>
  <c r="K94" i="58"/>
  <c r="J94" i="58"/>
  <c r="I94" i="58"/>
  <c r="H94" i="58"/>
  <c r="G94" i="58"/>
  <c r="F94" i="58"/>
  <c r="E94" i="58"/>
  <c r="D94" i="58"/>
  <c r="Y93" i="58"/>
  <c r="X93" i="58"/>
  <c r="W93" i="58"/>
  <c r="V93" i="58"/>
  <c r="U93" i="58"/>
  <c r="T93" i="58"/>
  <c r="S93" i="58"/>
  <c r="R93" i="58"/>
  <c r="Q93" i="58"/>
  <c r="P93" i="58"/>
  <c r="O93" i="58"/>
  <c r="N93" i="58"/>
  <c r="M93" i="58"/>
  <c r="L93" i="58"/>
  <c r="K93" i="58"/>
  <c r="J93" i="58"/>
  <c r="I93" i="58"/>
  <c r="H93" i="58"/>
  <c r="G93" i="58"/>
  <c r="F93" i="58"/>
  <c r="E93" i="58"/>
  <c r="D93" i="58"/>
  <c r="Y92" i="58"/>
  <c r="X92" i="58"/>
  <c r="W92" i="58"/>
  <c r="V92" i="58"/>
  <c r="U92" i="58"/>
  <c r="T92" i="58"/>
  <c r="S92" i="58"/>
  <c r="R92" i="58"/>
  <c r="Q92" i="58"/>
  <c r="P92" i="58"/>
  <c r="O92" i="58"/>
  <c r="N92" i="58"/>
  <c r="M92" i="58"/>
  <c r="L92" i="58"/>
  <c r="K92" i="58"/>
  <c r="J92" i="58"/>
  <c r="I92" i="58"/>
  <c r="H92" i="58"/>
  <c r="G92" i="58"/>
  <c r="F92" i="58"/>
  <c r="E92" i="58"/>
  <c r="D92" i="58"/>
  <c r="Y91" i="58"/>
  <c r="X91" i="58"/>
  <c r="W91" i="58"/>
  <c r="V91" i="58"/>
  <c r="U91" i="58"/>
  <c r="T91" i="58"/>
  <c r="S91" i="58"/>
  <c r="R91" i="58"/>
  <c r="Q91" i="58"/>
  <c r="P91" i="58"/>
  <c r="O91" i="58"/>
  <c r="N91" i="58"/>
  <c r="M91" i="58"/>
  <c r="L91" i="58"/>
  <c r="K91" i="58"/>
  <c r="J91" i="58"/>
  <c r="I91" i="58"/>
  <c r="H91" i="58"/>
  <c r="G91" i="58"/>
  <c r="F91" i="58"/>
  <c r="E91" i="58"/>
  <c r="D91" i="58"/>
  <c r="Y90" i="58"/>
  <c r="X90" i="58"/>
  <c r="W90" i="58"/>
  <c r="V90" i="58"/>
  <c r="U90" i="58"/>
  <c r="T90" i="58"/>
  <c r="S90" i="58"/>
  <c r="R90" i="58"/>
  <c r="Q90" i="58"/>
  <c r="P90" i="58"/>
  <c r="O90" i="58"/>
  <c r="N90" i="58"/>
  <c r="M90" i="58"/>
  <c r="L90" i="58"/>
  <c r="K90" i="58"/>
  <c r="J90" i="58"/>
  <c r="I90" i="58"/>
  <c r="H90" i="58"/>
  <c r="G90" i="58"/>
  <c r="F90" i="58"/>
  <c r="E90" i="58"/>
  <c r="D90" i="58"/>
  <c r="Y89" i="58"/>
  <c r="X89" i="58"/>
  <c r="W89" i="58"/>
  <c r="V89" i="58"/>
  <c r="U89" i="58"/>
  <c r="T89" i="58"/>
  <c r="S89" i="58"/>
  <c r="R89" i="58"/>
  <c r="Q89" i="58"/>
  <c r="P89" i="58"/>
  <c r="O89" i="58"/>
  <c r="N89" i="58"/>
  <c r="M89" i="58"/>
  <c r="L89" i="58"/>
  <c r="K89" i="58"/>
  <c r="J89" i="58"/>
  <c r="I89" i="58"/>
  <c r="H89" i="58"/>
  <c r="G89" i="58"/>
  <c r="F89" i="58"/>
  <c r="E89" i="58"/>
  <c r="D89" i="58"/>
  <c r="Y88" i="58"/>
  <c r="X88" i="58"/>
  <c r="W88" i="58"/>
  <c r="V88" i="58"/>
  <c r="U88" i="58"/>
  <c r="T88" i="58"/>
  <c r="S88" i="58"/>
  <c r="R88" i="58"/>
  <c r="Q88" i="58"/>
  <c r="P88" i="58"/>
  <c r="O88" i="58"/>
  <c r="N88" i="58"/>
  <c r="M88" i="58"/>
  <c r="L88" i="58"/>
  <c r="K88" i="58"/>
  <c r="J88" i="58"/>
  <c r="I88" i="58"/>
  <c r="H88" i="58"/>
  <c r="G88" i="58"/>
  <c r="F88" i="58"/>
  <c r="E88" i="58"/>
  <c r="D88" i="58"/>
  <c r="Y87" i="58"/>
  <c r="X87" i="58"/>
  <c r="W87" i="58"/>
  <c r="V87" i="58"/>
  <c r="U87" i="58"/>
  <c r="T87" i="58"/>
  <c r="S87" i="58"/>
  <c r="R87" i="58"/>
  <c r="Q87" i="58"/>
  <c r="P87" i="58"/>
  <c r="O87" i="58"/>
  <c r="N87" i="58"/>
  <c r="M87" i="58"/>
  <c r="L87" i="58"/>
  <c r="K87" i="58"/>
  <c r="J87" i="58"/>
  <c r="I87" i="58"/>
  <c r="H87" i="58"/>
  <c r="G87" i="58"/>
  <c r="F87" i="58"/>
  <c r="E87" i="58"/>
  <c r="D87" i="58"/>
  <c r="Y86" i="58"/>
  <c r="X86" i="58"/>
  <c r="W86" i="58"/>
  <c r="V86" i="58"/>
  <c r="U86" i="58"/>
  <c r="T86" i="58"/>
  <c r="S86" i="58"/>
  <c r="R86" i="58"/>
  <c r="Q86" i="58"/>
  <c r="P86" i="58"/>
  <c r="O86" i="58"/>
  <c r="N86" i="58"/>
  <c r="M86" i="58"/>
  <c r="L86" i="58"/>
  <c r="K86" i="58"/>
  <c r="J86" i="58"/>
  <c r="I86" i="58"/>
  <c r="H86" i="58"/>
  <c r="G86" i="58"/>
  <c r="F86" i="58"/>
  <c r="E86" i="58"/>
  <c r="D86" i="58"/>
  <c r="Y85" i="58"/>
  <c r="X85" i="58"/>
  <c r="W85" i="58"/>
  <c r="V85" i="58"/>
  <c r="U85" i="58"/>
  <c r="T85" i="58"/>
  <c r="S85" i="58"/>
  <c r="R85" i="58"/>
  <c r="Q85" i="58"/>
  <c r="P85" i="58"/>
  <c r="O85" i="58"/>
  <c r="N85" i="58"/>
  <c r="M85" i="58"/>
  <c r="L85" i="58"/>
  <c r="K85" i="58"/>
  <c r="J85" i="58"/>
  <c r="I85" i="58"/>
  <c r="H85" i="58"/>
  <c r="G85" i="58"/>
  <c r="F85" i="58"/>
  <c r="E85" i="58"/>
  <c r="D85" i="58"/>
  <c r="Y84" i="58"/>
  <c r="X84" i="58"/>
  <c r="W84" i="58"/>
  <c r="V84" i="58"/>
  <c r="U84" i="58"/>
  <c r="T84" i="58"/>
  <c r="S84" i="58"/>
  <c r="R84" i="58"/>
  <c r="Q84" i="58"/>
  <c r="P84" i="58"/>
  <c r="O84" i="58"/>
  <c r="N84" i="58"/>
  <c r="M84" i="58"/>
  <c r="L84" i="58"/>
  <c r="K84" i="58"/>
  <c r="J84" i="58"/>
  <c r="I84" i="58"/>
  <c r="H84" i="58"/>
  <c r="G84" i="58"/>
  <c r="F84" i="58"/>
  <c r="E84" i="58"/>
  <c r="D84" i="58"/>
  <c r="Y83" i="58"/>
  <c r="X83" i="58"/>
  <c r="W83" i="58"/>
  <c r="V83" i="58"/>
  <c r="U83" i="58"/>
  <c r="T83" i="58"/>
  <c r="S83" i="58"/>
  <c r="R83" i="58"/>
  <c r="Q83" i="58"/>
  <c r="P83" i="58"/>
  <c r="O83" i="58"/>
  <c r="N83" i="58"/>
  <c r="M83" i="58"/>
  <c r="L83" i="58"/>
  <c r="K83" i="58"/>
  <c r="J83" i="58"/>
  <c r="I83" i="58"/>
  <c r="H83" i="58"/>
  <c r="G83" i="58"/>
  <c r="F83" i="58"/>
  <c r="E83" i="58"/>
  <c r="D83" i="58"/>
  <c r="Y82" i="58"/>
  <c r="X82" i="58"/>
  <c r="W82" i="58"/>
  <c r="V82" i="58"/>
  <c r="U82" i="58"/>
  <c r="T82" i="58"/>
  <c r="S82" i="58"/>
  <c r="R82" i="58"/>
  <c r="Q82" i="58"/>
  <c r="P82" i="58"/>
  <c r="O82" i="58"/>
  <c r="N82" i="58"/>
  <c r="M82" i="58"/>
  <c r="L82" i="58"/>
  <c r="K82" i="58"/>
  <c r="J82" i="58"/>
  <c r="I82" i="58"/>
  <c r="H82" i="58"/>
  <c r="G82" i="58"/>
  <c r="F82" i="58"/>
  <c r="E82" i="58"/>
  <c r="D82" i="58"/>
  <c r="Y81" i="58"/>
  <c r="X81" i="58"/>
  <c r="W81" i="58"/>
  <c r="V81" i="58"/>
  <c r="U81" i="58"/>
  <c r="T81" i="58"/>
  <c r="S81" i="58"/>
  <c r="R81" i="58"/>
  <c r="Q81" i="58"/>
  <c r="P81" i="58"/>
  <c r="O81" i="58"/>
  <c r="N81" i="58"/>
  <c r="M81" i="58"/>
  <c r="L81" i="58"/>
  <c r="K81" i="58"/>
  <c r="J81" i="58"/>
  <c r="I81" i="58"/>
  <c r="H81" i="58"/>
  <c r="G81" i="58"/>
  <c r="F81" i="58"/>
  <c r="E81" i="58"/>
  <c r="D81" i="58"/>
  <c r="Y80" i="58"/>
  <c r="X80" i="58"/>
  <c r="W80" i="58"/>
  <c r="V80" i="58"/>
  <c r="U80" i="58"/>
  <c r="T80" i="58"/>
  <c r="S80" i="58"/>
  <c r="R80" i="58"/>
  <c r="Q80" i="58"/>
  <c r="P80" i="58"/>
  <c r="O80" i="58"/>
  <c r="N80" i="58"/>
  <c r="M80" i="58"/>
  <c r="L80" i="58"/>
  <c r="K80" i="58"/>
  <c r="J80" i="58"/>
  <c r="I80" i="58"/>
  <c r="H80" i="58"/>
  <c r="G80" i="58"/>
  <c r="F80" i="58"/>
  <c r="E80" i="58"/>
  <c r="D80" i="58"/>
  <c r="Y79" i="58"/>
  <c r="X79" i="58"/>
  <c r="W79" i="58"/>
  <c r="V79" i="58"/>
  <c r="U79" i="58"/>
  <c r="T79" i="58"/>
  <c r="S79" i="58"/>
  <c r="R79" i="58"/>
  <c r="Q79" i="58"/>
  <c r="P79" i="58"/>
  <c r="O79" i="58"/>
  <c r="N79" i="58"/>
  <c r="M79" i="58"/>
  <c r="L79" i="58"/>
  <c r="K79" i="58"/>
  <c r="J79" i="58"/>
  <c r="I79" i="58"/>
  <c r="H79" i="58"/>
  <c r="G79" i="58"/>
  <c r="F79" i="58"/>
  <c r="E79" i="58"/>
  <c r="D79" i="58"/>
  <c r="Y78" i="58"/>
  <c r="X78" i="58"/>
  <c r="W78" i="58"/>
  <c r="V78" i="58"/>
  <c r="U78" i="58"/>
  <c r="T78" i="58"/>
  <c r="S78" i="58"/>
  <c r="R78" i="58"/>
  <c r="Q78" i="58"/>
  <c r="P78" i="58"/>
  <c r="O78" i="58"/>
  <c r="N78" i="58"/>
  <c r="M78" i="58"/>
  <c r="L78" i="58"/>
  <c r="K78" i="58"/>
  <c r="J78" i="58"/>
  <c r="I78" i="58"/>
  <c r="H78" i="58"/>
  <c r="G78" i="58"/>
  <c r="F78" i="58"/>
  <c r="E78" i="58"/>
  <c r="D78" i="58"/>
  <c r="Y77" i="58"/>
  <c r="X77" i="58"/>
  <c r="W77" i="58"/>
  <c r="V77" i="58"/>
  <c r="U77" i="58"/>
  <c r="T77" i="58"/>
  <c r="S77" i="58"/>
  <c r="R77" i="58"/>
  <c r="Q77" i="58"/>
  <c r="P77" i="58"/>
  <c r="O77" i="58"/>
  <c r="N77" i="58"/>
  <c r="M77" i="58"/>
  <c r="L77" i="58"/>
  <c r="K77" i="58"/>
  <c r="J77" i="58"/>
  <c r="I77" i="58"/>
  <c r="H77" i="58"/>
  <c r="G77" i="58"/>
  <c r="F77" i="58"/>
  <c r="E77" i="58"/>
  <c r="D77" i="58"/>
  <c r="Y76" i="58"/>
  <c r="X76" i="58"/>
  <c r="W76" i="58"/>
  <c r="V76" i="58"/>
  <c r="U76" i="58"/>
  <c r="T76" i="58"/>
  <c r="S76" i="58"/>
  <c r="R76" i="58"/>
  <c r="Q76" i="58"/>
  <c r="P76" i="58"/>
  <c r="O76" i="58"/>
  <c r="N76" i="58"/>
  <c r="M76" i="58"/>
  <c r="L76" i="58"/>
  <c r="K76" i="58"/>
  <c r="J76" i="58"/>
  <c r="I76" i="58"/>
  <c r="H76" i="58"/>
  <c r="G76" i="58"/>
  <c r="F76" i="58"/>
  <c r="E76" i="58"/>
  <c r="D76" i="58"/>
  <c r="Y75" i="58"/>
  <c r="X75" i="58"/>
  <c r="W75" i="58"/>
  <c r="V75" i="58"/>
  <c r="U75" i="58"/>
  <c r="T75" i="58"/>
  <c r="S75" i="58"/>
  <c r="R75" i="58"/>
  <c r="Q75" i="58"/>
  <c r="P75" i="58"/>
  <c r="O75" i="58"/>
  <c r="N75" i="58"/>
  <c r="M75" i="58"/>
  <c r="L75" i="58"/>
  <c r="K75" i="58"/>
  <c r="J75" i="58"/>
  <c r="I75" i="58"/>
  <c r="H75" i="58"/>
  <c r="G75" i="58"/>
  <c r="F75" i="58"/>
  <c r="E75" i="58"/>
  <c r="D75" i="58"/>
  <c r="Y74" i="58"/>
  <c r="X74" i="58"/>
  <c r="W74" i="58"/>
  <c r="V74" i="58"/>
  <c r="U74" i="58"/>
  <c r="T74" i="58"/>
  <c r="S74" i="58"/>
  <c r="R74" i="58"/>
  <c r="Q74" i="58"/>
  <c r="P74" i="58"/>
  <c r="O74" i="58"/>
  <c r="N74" i="58"/>
  <c r="M74" i="58"/>
  <c r="L74" i="58"/>
  <c r="K74" i="58"/>
  <c r="J74" i="58"/>
  <c r="I74" i="58"/>
  <c r="H74" i="58"/>
  <c r="G74" i="58"/>
  <c r="F74" i="58"/>
  <c r="E74" i="58"/>
  <c r="D74" i="58"/>
  <c r="Y73" i="58"/>
  <c r="X73" i="58"/>
  <c r="W73" i="58"/>
  <c r="V73" i="58"/>
  <c r="U73" i="58"/>
  <c r="T73" i="58"/>
  <c r="S73" i="58"/>
  <c r="R73" i="58"/>
  <c r="Q73" i="58"/>
  <c r="P73" i="58"/>
  <c r="O73" i="58"/>
  <c r="N73" i="58"/>
  <c r="M73" i="58"/>
  <c r="L73" i="58"/>
  <c r="K73" i="58"/>
  <c r="J73" i="58"/>
  <c r="I73" i="58"/>
  <c r="H73" i="58"/>
  <c r="G73" i="58"/>
  <c r="F73" i="58"/>
  <c r="E73" i="58"/>
  <c r="D73" i="58"/>
  <c r="Y72" i="58"/>
  <c r="X72" i="58"/>
  <c r="W72" i="58"/>
  <c r="V72" i="58"/>
  <c r="U72" i="58"/>
  <c r="T72" i="58"/>
  <c r="S72" i="58"/>
  <c r="R72" i="58"/>
  <c r="Q72" i="58"/>
  <c r="P72" i="58"/>
  <c r="O72" i="58"/>
  <c r="N72" i="58"/>
  <c r="M72" i="58"/>
  <c r="L72" i="58"/>
  <c r="K72" i="58"/>
  <c r="J72" i="58"/>
  <c r="I72" i="58"/>
  <c r="H72" i="58"/>
  <c r="G72" i="58"/>
  <c r="F72" i="58"/>
  <c r="E72" i="58"/>
  <c r="D72" i="58"/>
  <c r="Y71" i="58"/>
  <c r="X71" i="58"/>
  <c r="W71" i="58"/>
  <c r="V71" i="58"/>
  <c r="U71" i="58"/>
  <c r="T71" i="58"/>
  <c r="S71" i="58"/>
  <c r="R71" i="58"/>
  <c r="Q71" i="58"/>
  <c r="P71" i="58"/>
  <c r="O71" i="58"/>
  <c r="N71" i="58"/>
  <c r="M71" i="58"/>
  <c r="L71" i="58"/>
  <c r="K71" i="58"/>
  <c r="J71" i="58"/>
  <c r="I71" i="58"/>
  <c r="H71" i="58"/>
  <c r="G71" i="58"/>
  <c r="F71" i="58"/>
  <c r="E71" i="58"/>
  <c r="D71" i="58"/>
  <c r="Y70" i="58"/>
  <c r="X70" i="58"/>
  <c r="W70" i="58"/>
  <c r="V70" i="58"/>
  <c r="U70" i="58"/>
  <c r="T70" i="58"/>
  <c r="S70" i="58"/>
  <c r="R70" i="58"/>
  <c r="Q70" i="58"/>
  <c r="P70" i="58"/>
  <c r="O70" i="58"/>
  <c r="N70" i="58"/>
  <c r="M70" i="58"/>
  <c r="L70" i="58"/>
  <c r="K70" i="58"/>
  <c r="J70" i="58"/>
  <c r="I70" i="58"/>
  <c r="H70" i="58"/>
  <c r="G70" i="58"/>
  <c r="F70" i="58"/>
  <c r="E70" i="58"/>
  <c r="D70" i="58"/>
  <c r="Y69" i="58"/>
  <c r="X69" i="58"/>
  <c r="W69" i="58"/>
  <c r="V69" i="58"/>
  <c r="U69" i="58"/>
  <c r="T69" i="58"/>
  <c r="S69" i="58"/>
  <c r="R69" i="58"/>
  <c r="Q69" i="58"/>
  <c r="P69" i="58"/>
  <c r="O69" i="58"/>
  <c r="N69" i="58"/>
  <c r="M69" i="58"/>
  <c r="L69" i="58"/>
  <c r="K69" i="58"/>
  <c r="J69" i="58"/>
  <c r="I69" i="58"/>
  <c r="H69" i="58"/>
  <c r="G69" i="58"/>
  <c r="F69" i="58"/>
  <c r="E69" i="58"/>
  <c r="D69" i="58"/>
  <c r="Y68" i="58"/>
  <c r="X68" i="58"/>
  <c r="W68" i="58"/>
  <c r="V68" i="58"/>
  <c r="U68" i="58"/>
  <c r="T68" i="58"/>
  <c r="S68" i="58"/>
  <c r="R68" i="58"/>
  <c r="Q68" i="58"/>
  <c r="P68" i="58"/>
  <c r="O68" i="58"/>
  <c r="N68" i="58"/>
  <c r="M68" i="58"/>
  <c r="L68" i="58"/>
  <c r="K68" i="58"/>
  <c r="J68" i="58"/>
  <c r="I68" i="58"/>
  <c r="H68" i="58"/>
  <c r="G68" i="58"/>
  <c r="F68" i="58"/>
  <c r="E68" i="58"/>
  <c r="D68" i="58"/>
  <c r="Y67" i="58"/>
  <c r="X67" i="58"/>
  <c r="W67" i="58"/>
  <c r="V67" i="58"/>
  <c r="U67" i="58"/>
  <c r="T67" i="58"/>
  <c r="S67" i="58"/>
  <c r="R67" i="58"/>
  <c r="Q67" i="58"/>
  <c r="P67" i="58"/>
  <c r="O67" i="58"/>
  <c r="N67" i="58"/>
  <c r="M67" i="58"/>
  <c r="L67" i="58"/>
  <c r="K67" i="58"/>
  <c r="J67" i="58"/>
  <c r="I67" i="58"/>
  <c r="H67" i="58"/>
  <c r="G67" i="58"/>
  <c r="F67" i="58"/>
  <c r="E67" i="58"/>
  <c r="D67" i="58"/>
  <c r="Y66" i="58"/>
  <c r="X66" i="58"/>
  <c r="W66" i="58"/>
  <c r="V66" i="58"/>
  <c r="U66" i="58"/>
  <c r="T66" i="58"/>
  <c r="S66" i="58"/>
  <c r="R66" i="58"/>
  <c r="Q66" i="58"/>
  <c r="P66" i="58"/>
  <c r="O66" i="58"/>
  <c r="N66" i="58"/>
  <c r="M66" i="58"/>
  <c r="L66" i="58"/>
  <c r="K66" i="58"/>
  <c r="J66" i="58"/>
  <c r="I66" i="58"/>
  <c r="H66" i="58"/>
  <c r="G66" i="58"/>
  <c r="F66" i="58"/>
  <c r="E66" i="58"/>
  <c r="D66" i="58"/>
  <c r="Y65" i="58"/>
  <c r="X65" i="58"/>
  <c r="W65" i="58"/>
  <c r="V65" i="58"/>
  <c r="U65" i="58"/>
  <c r="T65" i="58"/>
  <c r="S65" i="58"/>
  <c r="R65" i="58"/>
  <c r="Q65" i="58"/>
  <c r="P65" i="58"/>
  <c r="O65" i="58"/>
  <c r="N65" i="58"/>
  <c r="M65" i="58"/>
  <c r="L65" i="58"/>
  <c r="K65" i="58"/>
  <c r="J65" i="58"/>
  <c r="I65" i="58"/>
  <c r="H65" i="58"/>
  <c r="G65" i="58"/>
  <c r="F65" i="58"/>
  <c r="E65" i="58"/>
  <c r="D65" i="58"/>
  <c r="Y64" i="58"/>
  <c r="X64" i="58"/>
  <c r="W64" i="58"/>
  <c r="V64" i="58"/>
  <c r="U64" i="58"/>
  <c r="T64" i="58"/>
  <c r="S64" i="58"/>
  <c r="R64" i="58"/>
  <c r="Q64" i="58"/>
  <c r="P64" i="58"/>
  <c r="O64" i="58"/>
  <c r="N64" i="58"/>
  <c r="M64" i="58"/>
  <c r="L64" i="58"/>
  <c r="K64" i="58"/>
  <c r="J64" i="58"/>
  <c r="I64" i="58"/>
  <c r="H64" i="58"/>
  <c r="G64" i="58"/>
  <c r="F64" i="58"/>
  <c r="E64" i="58"/>
  <c r="D64" i="58"/>
  <c r="Y63" i="58"/>
  <c r="X63" i="58"/>
  <c r="W63" i="58"/>
  <c r="V63" i="58"/>
  <c r="U63" i="58"/>
  <c r="T63" i="58"/>
  <c r="S63" i="58"/>
  <c r="R63" i="58"/>
  <c r="Q63" i="58"/>
  <c r="P63" i="58"/>
  <c r="O63" i="58"/>
  <c r="N63" i="58"/>
  <c r="M63" i="58"/>
  <c r="L63" i="58"/>
  <c r="K63" i="58"/>
  <c r="J63" i="58"/>
  <c r="I63" i="58"/>
  <c r="H63" i="58"/>
  <c r="G63" i="58"/>
  <c r="F63" i="58"/>
  <c r="E63" i="58"/>
  <c r="D63" i="58"/>
  <c r="Y62" i="58"/>
  <c r="X62" i="58"/>
  <c r="W62" i="58"/>
  <c r="V62" i="58"/>
  <c r="U62" i="58"/>
  <c r="T62" i="58"/>
  <c r="S62" i="58"/>
  <c r="R62" i="58"/>
  <c r="Q62" i="58"/>
  <c r="P62" i="58"/>
  <c r="O62" i="58"/>
  <c r="N62" i="58"/>
  <c r="M62" i="58"/>
  <c r="L62" i="58"/>
  <c r="K62" i="58"/>
  <c r="J62" i="58"/>
  <c r="I62" i="58"/>
  <c r="H62" i="58"/>
  <c r="G62" i="58"/>
  <c r="F62" i="58"/>
  <c r="E62" i="58"/>
  <c r="D62" i="58"/>
  <c r="Y61" i="58"/>
  <c r="X61" i="58"/>
  <c r="W61" i="58"/>
  <c r="V61" i="58"/>
  <c r="U61" i="58"/>
  <c r="T61" i="58"/>
  <c r="S61" i="58"/>
  <c r="R61" i="58"/>
  <c r="Q61" i="58"/>
  <c r="P61" i="58"/>
  <c r="O61" i="58"/>
  <c r="N61" i="58"/>
  <c r="M61" i="58"/>
  <c r="L61" i="58"/>
  <c r="K61" i="58"/>
  <c r="J61" i="58"/>
  <c r="I61" i="58"/>
  <c r="H61" i="58"/>
  <c r="G61" i="58"/>
  <c r="F61" i="58"/>
  <c r="E61" i="58"/>
  <c r="D61" i="58"/>
  <c r="Y60" i="58"/>
  <c r="X60" i="58"/>
  <c r="W60" i="58"/>
  <c r="V60" i="58"/>
  <c r="U60" i="58"/>
  <c r="T60" i="58"/>
  <c r="S60" i="58"/>
  <c r="R60" i="58"/>
  <c r="Q60" i="58"/>
  <c r="P60" i="58"/>
  <c r="O60" i="58"/>
  <c r="N60" i="58"/>
  <c r="M60" i="58"/>
  <c r="L60" i="58"/>
  <c r="K60" i="58"/>
  <c r="J60" i="58"/>
  <c r="I60" i="58"/>
  <c r="H60" i="58"/>
  <c r="G60" i="58"/>
  <c r="F60" i="58"/>
  <c r="E60" i="58"/>
  <c r="D60" i="58"/>
  <c r="Y59" i="58"/>
  <c r="X59" i="58"/>
  <c r="W59" i="58"/>
  <c r="V59" i="58"/>
  <c r="U59" i="58"/>
  <c r="T59" i="58"/>
  <c r="S59" i="58"/>
  <c r="R59" i="58"/>
  <c r="Q59" i="58"/>
  <c r="P59" i="58"/>
  <c r="O59" i="58"/>
  <c r="N59" i="58"/>
  <c r="M59" i="58"/>
  <c r="L59" i="58"/>
  <c r="K59" i="58"/>
  <c r="J59" i="58"/>
  <c r="I59" i="58"/>
  <c r="H59" i="58"/>
  <c r="G59" i="58"/>
  <c r="F59" i="58"/>
  <c r="E59" i="58"/>
  <c r="D59" i="58"/>
  <c r="Y58" i="58"/>
  <c r="X58" i="58"/>
  <c r="W58" i="58"/>
  <c r="V58" i="58"/>
  <c r="U58" i="58"/>
  <c r="T58" i="58"/>
  <c r="S58" i="58"/>
  <c r="R58" i="58"/>
  <c r="Q58" i="58"/>
  <c r="P58" i="58"/>
  <c r="O58" i="58"/>
  <c r="N58" i="58"/>
  <c r="M58" i="58"/>
  <c r="L58" i="58"/>
  <c r="K58" i="58"/>
  <c r="J58" i="58"/>
  <c r="I58" i="58"/>
  <c r="H58" i="58"/>
  <c r="G58" i="58"/>
  <c r="F58" i="58"/>
  <c r="E58" i="58"/>
  <c r="D58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7" i="58"/>
  <c r="Y56" i="58"/>
  <c r="X56" i="58"/>
  <c r="W56" i="58"/>
  <c r="V56" i="58"/>
  <c r="U56" i="58"/>
  <c r="T56" i="58"/>
  <c r="S56" i="58"/>
  <c r="R56" i="58"/>
  <c r="Q56" i="58"/>
  <c r="P56" i="58"/>
  <c r="O56" i="58"/>
  <c r="N56" i="58"/>
  <c r="M56" i="58"/>
  <c r="L56" i="58"/>
  <c r="K56" i="58"/>
  <c r="J56" i="58"/>
  <c r="I56" i="58"/>
  <c r="H56" i="58"/>
  <c r="G56" i="58"/>
  <c r="F56" i="58"/>
  <c r="E56" i="58"/>
  <c r="D56" i="58"/>
  <c r="Y55" i="58"/>
  <c r="X55" i="58"/>
  <c r="W55" i="58"/>
  <c r="V55" i="58"/>
  <c r="U55" i="58"/>
  <c r="T55" i="58"/>
  <c r="S55" i="58"/>
  <c r="R55" i="58"/>
  <c r="Q55" i="58"/>
  <c r="P55" i="58"/>
  <c r="O55" i="58"/>
  <c r="N55" i="58"/>
  <c r="M55" i="58"/>
  <c r="L55" i="58"/>
  <c r="K55" i="58"/>
  <c r="J55" i="58"/>
  <c r="I55" i="58"/>
  <c r="H55" i="58"/>
  <c r="G55" i="58"/>
  <c r="F55" i="58"/>
  <c r="E55" i="58"/>
  <c r="D55" i="58"/>
  <c r="Y54" i="58"/>
  <c r="X54" i="58"/>
  <c r="W54" i="58"/>
  <c r="V54" i="58"/>
  <c r="U54" i="58"/>
  <c r="T54" i="58"/>
  <c r="S54" i="58"/>
  <c r="R54" i="58"/>
  <c r="Q54" i="58"/>
  <c r="P54" i="58"/>
  <c r="O54" i="58"/>
  <c r="N54" i="58"/>
  <c r="M54" i="58"/>
  <c r="L54" i="58"/>
  <c r="K54" i="58"/>
  <c r="J54" i="58"/>
  <c r="I54" i="58"/>
  <c r="H54" i="58"/>
  <c r="G54" i="58"/>
  <c r="F54" i="58"/>
  <c r="E54" i="58"/>
  <c r="D54" i="58"/>
  <c r="Y53" i="58"/>
  <c r="X53" i="58"/>
  <c r="W53" i="58"/>
  <c r="V53" i="58"/>
  <c r="U53" i="58"/>
  <c r="T53" i="58"/>
  <c r="S53" i="58"/>
  <c r="R53" i="58"/>
  <c r="Q53" i="58"/>
  <c r="P53" i="58"/>
  <c r="O53" i="58"/>
  <c r="N53" i="58"/>
  <c r="M53" i="58"/>
  <c r="L53" i="58"/>
  <c r="K53" i="58"/>
  <c r="J53" i="58"/>
  <c r="I53" i="58"/>
  <c r="H53" i="58"/>
  <c r="G53" i="58"/>
  <c r="F53" i="58"/>
  <c r="E53" i="58"/>
  <c r="D53" i="58"/>
  <c r="Y52" i="58"/>
  <c r="X52" i="58"/>
  <c r="W52" i="58"/>
  <c r="V52" i="58"/>
  <c r="U52" i="58"/>
  <c r="T52" i="58"/>
  <c r="S52" i="58"/>
  <c r="R52" i="58"/>
  <c r="Q52" i="58"/>
  <c r="P52" i="58"/>
  <c r="O52" i="58"/>
  <c r="N52" i="58"/>
  <c r="M52" i="58"/>
  <c r="L52" i="58"/>
  <c r="K52" i="58"/>
  <c r="J52" i="58"/>
  <c r="I52" i="58"/>
  <c r="H52" i="58"/>
  <c r="G52" i="58"/>
  <c r="F52" i="58"/>
  <c r="E52" i="58"/>
  <c r="D52" i="58"/>
  <c r="Y51" i="58"/>
  <c r="X51" i="58"/>
  <c r="W51" i="58"/>
  <c r="V51" i="58"/>
  <c r="U51" i="58"/>
  <c r="T51" i="58"/>
  <c r="S51" i="58"/>
  <c r="R51" i="58"/>
  <c r="Q51" i="58"/>
  <c r="P51" i="58"/>
  <c r="O51" i="58"/>
  <c r="N51" i="58"/>
  <c r="M51" i="58"/>
  <c r="L51" i="58"/>
  <c r="K51" i="58"/>
  <c r="J51" i="58"/>
  <c r="I51" i="58"/>
  <c r="H51" i="58"/>
  <c r="G51" i="58"/>
  <c r="F51" i="58"/>
  <c r="E51" i="58"/>
  <c r="D51" i="58"/>
  <c r="Y50" i="58"/>
  <c r="X50" i="58"/>
  <c r="W50" i="58"/>
  <c r="V50" i="58"/>
  <c r="U50" i="58"/>
  <c r="T50" i="58"/>
  <c r="S50" i="58"/>
  <c r="R50" i="58"/>
  <c r="Q50" i="58"/>
  <c r="P50" i="58"/>
  <c r="O50" i="58"/>
  <c r="N50" i="58"/>
  <c r="M50" i="58"/>
  <c r="L50" i="58"/>
  <c r="K50" i="58"/>
  <c r="J50" i="58"/>
  <c r="I50" i="58"/>
  <c r="H50" i="58"/>
  <c r="G50" i="58"/>
  <c r="F50" i="58"/>
  <c r="E50" i="58"/>
  <c r="D50" i="58"/>
  <c r="Y49" i="58"/>
  <c r="X49" i="58"/>
  <c r="W49" i="58"/>
  <c r="V49" i="58"/>
  <c r="U49" i="58"/>
  <c r="T49" i="58"/>
  <c r="S49" i="58"/>
  <c r="R49" i="58"/>
  <c r="Q49" i="58"/>
  <c r="P49" i="58"/>
  <c r="O49" i="58"/>
  <c r="N49" i="58"/>
  <c r="M49" i="58"/>
  <c r="L49" i="58"/>
  <c r="K49" i="58"/>
  <c r="J49" i="58"/>
  <c r="I49" i="58"/>
  <c r="H49" i="58"/>
  <c r="G49" i="58"/>
  <c r="F49" i="58"/>
  <c r="E49" i="58"/>
  <c r="D49" i="58"/>
  <c r="Y48" i="58"/>
  <c r="X48" i="58"/>
  <c r="W48" i="58"/>
  <c r="V48" i="58"/>
  <c r="U48" i="58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Y47" i="58"/>
  <c r="X47" i="58"/>
  <c r="W47" i="58"/>
  <c r="V47" i="58"/>
  <c r="U47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Y46" i="58"/>
  <c r="X46" i="58"/>
  <c r="W46" i="58"/>
  <c r="V46" i="58"/>
  <c r="U46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Y45" i="58"/>
  <c r="X45" i="58"/>
  <c r="W45" i="58"/>
  <c r="V45" i="58"/>
  <c r="U45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Y44" i="58"/>
  <c r="X44" i="58"/>
  <c r="W44" i="58"/>
  <c r="V44" i="58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H44" i="58"/>
  <c r="G44" i="58"/>
  <c r="F44" i="58"/>
  <c r="E44" i="58"/>
  <c r="D44" i="58"/>
  <c r="Y43" i="58"/>
  <c r="X43" i="58"/>
  <c r="W43" i="58"/>
  <c r="V43" i="58"/>
  <c r="U43" i="58"/>
  <c r="T43" i="58"/>
  <c r="S43" i="58"/>
  <c r="R43" i="58"/>
  <c r="Q43" i="58"/>
  <c r="P43" i="58"/>
  <c r="O43" i="58"/>
  <c r="N43" i="58"/>
  <c r="M43" i="58"/>
  <c r="L43" i="58"/>
  <c r="K43" i="58"/>
  <c r="J43" i="58"/>
  <c r="I43" i="58"/>
  <c r="H43" i="58"/>
  <c r="G43" i="58"/>
  <c r="F43" i="58"/>
  <c r="E43" i="58"/>
  <c r="D43" i="58"/>
  <c r="Y42" i="58"/>
  <c r="X42" i="58"/>
  <c r="W42" i="58"/>
  <c r="V42" i="58"/>
  <c r="U42" i="58"/>
  <c r="T42" i="58"/>
  <c r="S42" i="58"/>
  <c r="R42" i="58"/>
  <c r="Q42" i="58"/>
  <c r="P42" i="58"/>
  <c r="O42" i="58"/>
  <c r="N42" i="58"/>
  <c r="M42" i="58"/>
  <c r="L42" i="58"/>
  <c r="K42" i="58"/>
  <c r="J42" i="58"/>
  <c r="I42" i="58"/>
  <c r="H42" i="58"/>
  <c r="G42" i="58"/>
  <c r="F42" i="58"/>
  <c r="E42" i="58"/>
  <c r="D42" i="58"/>
  <c r="Y41" i="58"/>
  <c r="X41" i="58"/>
  <c r="W41" i="58"/>
  <c r="V41" i="58"/>
  <c r="U41" i="58"/>
  <c r="T41" i="58"/>
  <c r="S41" i="58"/>
  <c r="R41" i="58"/>
  <c r="Q41" i="58"/>
  <c r="P41" i="58"/>
  <c r="O41" i="58"/>
  <c r="N41" i="58"/>
  <c r="M41" i="58"/>
  <c r="L41" i="58"/>
  <c r="K41" i="58"/>
  <c r="J41" i="58"/>
  <c r="I41" i="58"/>
  <c r="H41" i="58"/>
  <c r="G41" i="58"/>
  <c r="F41" i="58"/>
  <c r="E41" i="58"/>
  <c r="D41" i="58"/>
  <c r="Y40" i="58"/>
  <c r="X40" i="58"/>
  <c r="W40" i="58"/>
  <c r="V40" i="58"/>
  <c r="U40" i="58"/>
  <c r="T40" i="58"/>
  <c r="S40" i="58"/>
  <c r="R40" i="58"/>
  <c r="Q40" i="58"/>
  <c r="P40" i="58"/>
  <c r="O40" i="58"/>
  <c r="N40" i="58"/>
  <c r="M40" i="58"/>
  <c r="L40" i="58"/>
  <c r="K40" i="58"/>
  <c r="J40" i="58"/>
  <c r="I40" i="58"/>
  <c r="H40" i="58"/>
  <c r="G40" i="58"/>
  <c r="F40" i="58"/>
  <c r="E40" i="58"/>
  <c r="D40" i="58"/>
  <c r="Y39" i="58"/>
  <c r="X39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F39" i="58"/>
  <c r="E39" i="58"/>
  <c r="D39" i="58"/>
  <c r="Y38" i="58"/>
  <c r="X38" i="58"/>
  <c r="W38" i="58"/>
  <c r="V38" i="58"/>
  <c r="U38" i="58"/>
  <c r="T38" i="58"/>
  <c r="S38" i="58"/>
  <c r="R38" i="58"/>
  <c r="Q38" i="58"/>
  <c r="P38" i="58"/>
  <c r="O38" i="58"/>
  <c r="N38" i="58"/>
  <c r="M38" i="58"/>
  <c r="L38" i="58"/>
  <c r="K38" i="58"/>
  <c r="J38" i="58"/>
  <c r="I38" i="58"/>
  <c r="H38" i="58"/>
  <c r="G38" i="58"/>
  <c r="F38" i="58"/>
  <c r="E38" i="58"/>
  <c r="D38" i="58"/>
  <c r="Y37" i="58"/>
  <c r="X37" i="58"/>
  <c r="W37" i="58"/>
  <c r="V37" i="58"/>
  <c r="U37" i="58"/>
  <c r="T37" i="58"/>
  <c r="S37" i="58"/>
  <c r="R37" i="58"/>
  <c r="Q37" i="58"/>
  <c r="P37" i="58"/>
  <c r="O37" i="58"/>
  <c r="N37" i="58"/>
  <c r="M37" i="58"/>
  <c r="L37" i="58"/>
  <c r="K37" i="58"/>
  <c r="J37" i="58"/>
  <c r="I37" i="58"/>
  <c r="H37" i="58"/>
  <c r="G37" i="58"/>
  <c r="F37" i="58"/>
  <c r="E37" i="58"/>
  <c r="D37" i="58"/>
  <c r="Y36" i="58"/>
  <c r="X36" i="58"/>
  <c r="W36" i="58"/>
  <c r="V36" i="58"/>
  <c r="U36" i="58"/>
  <c r="T36" i="58"/>
  <c r="S36" i="58"/>
  <c r="R36" i="58"/>
  <c r="Q36" i="58"/>
  <c r="P36" i="58"/>
  <c r="O36" i="58"/>
  <c r="N36" i="58"/>
  <c r="M36" i="58"/>
  <c r="L36" i="58"/>
  <c r="K36" i="58"/>
  <c r="J36" i="58"/>
  <c r="I36" i="58"/>
  <c r="H36" i="58"/>
  <c r="G36" i="58"/>
  <c r="F36" i="58"/>
  <c r="E36" i="58"/>
  <c r="D36" i="58"/>
  <c r="Y35" i="58"/>
  <c r="X35" i="58"/>
  <c r="W35" i="58"/>
  <c r="V35" i="58"/>
  <c r="U35" i="58"/>
  <c r="T35" i="58"/>
  <c r="S35" i="58"/>
  <c r="R35" i="58"/>
  <c r="Q35" i="58"/>
  <c r="P35" i="58"/>
  <c r="O35" i="58"/>
  <c r="N35" i="58"/>
  <c r="M35" i="58"/>
  <c r="L35" i="58"/>
  <c r="K35" i="58"/>
  <c r="J35" i="58"/>
  <c r="I35" i="58"/>
  <c r="H35" i="58"/>
  <c r="G35" i="58"/>
  <c r="F35" i="58"/>
  <c r="E35" i="58"/>
  <c r="D35" i="58"/>
  <c r="Y34" i="58"/>
  <c r="X34" i="58"/>
  <c r="W34" i="58"/>
  <c r="V34" i="58"/>
  <c r="U34" i="58"/>
  <c r="T34" i="58"/>
  <c r="S34" i="58"/>
  <c r="R34" i="58"/>
  <c r="Q34" i="58"/>
  <c r="P34" i="58"/>
  <c r="O34" i="58"/>
  <c r="N34" i="58"/>
  <c r="M34" i="58"/>
  <c r="L34" i="58"/>
  <c r="K34" i="58"/>
  <c r="J34" i="58"/>
  <c r="I34" i="58"/>
  <c r="H34" i="58"/>
  <c r="G34" i="58"/>
  <c r="F34" i="58"/>
  <c r="E34" i="58"/>
  <c r="D34" i="58"/>
  <c r="Y33" i="58"/>
  <c r="X33" i="58"/>
  <c r="W33" i="58"/>
  <c r="V33" i="58"/>
  <c r="U33" i="58"/>
  <c r="T33" i="58"/>
  <c r="S33" i="58"/>
  <c r="R33" i="58"/>
  <c r="Q33" i="58"/>
  <c r="P33" i="58"/>
  <c r="O33" i="58"/>
  <c r="N33" i="58"/>
  <c r="M33" i="58"/>
  <c r="L33" i="58"/>
  <c r="K33" i="58"/>
  <c r="J33" i="58"/>
  <c r="I33" i="58"/>
  <c r="H33" i="58"/>
  <c r="G33" i="58"/>
  <c r="F33" i="58"/>
  <c r="E33" i="58"/>
  <c r="D33" i="58"/>
  <c r="Y32" i="58"/>
  <c r="X32" i="58"/>
  <c r="W32" i="58"/>
  <c r="V32" i="58"/>
  <c r="U3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H32" i="58"/>
  <c r="G32" i="58"/>
  <c r="F32" i="58"/>
  <c r="E32" i="58"/>
  <c r="D32" i="58"/>
  <c r="Y31" i="58"/>
  <c r="X31" i="58"/>
  <c r="W31" i="58"/>
  <c r="V31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F31" i="58"/>
  <c r="E31" i="58"/>
  <c r="D31" i="58"/>
  <c r="Y30" i="58"/>
  <c r="X30" i="58"/>
  <c r="W30" i="58"/>
  <c r="V30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F30" i="58"/>
  <c r="E30" i="58"/>
  <c r="D30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9" i="58"/>
  <c r="Y28" i="58"/>
  <c r="X28" i="58"/>
  <c r="W28" i="58"/>
  <c r="V28" i="58"/>
  <c r="U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F28" i="58"/>
  <c r="E28" i="58"/>
  <c r="D28" i="58"/>
  <c r="Y27" i="58"/>
  <c r="X27" i="58"/>
  <c r="W27" i="58"/>
  <c r="V27" i="58"/>
  <c r="U27" i="58"/>
  <c r="T27" i="58"/>
  <c r="S27" i="58"/>
  <c r="R27" i="58"/>
  <c r="Q27" i="58"/>
  <c r="P27" i="58"/>
  <c r="O27" i="58"/>
  <c r="N27" i="58"/>
  <c r="M27" i="58"/>
  <c r="L27" i="58"/>
  <c r="K27" i="58"/>
  <c r="J27" i="58"/>
  <c r="I27" i="58"/>
  <c r="H27" i="58"/>
  <c r="G27" i="58"/>
  <c r="F27" i="58"/>
  <c r="E27" i="58"/>
  <c r="D27" i="58"/>
  <c r="Y26" i="58"/>
  <c r="X26" i="58"/>
  <c r="W26" i="58"/>
  <c r="V26" i="58"/>
  <c r="U26" i="58"/>
  <c r="T26" i="58"/>
  <c r="S26" i="58"/>
  <c r="R26" i="58"/>
  <c r="Q26" i="58"/>
  <c r="P26" i="58"/>
  <c r="O26" i="58"/>
  <c r="N26" i="58"/>
  <c r="M26" i="58"/>
  <c r="L26" i="58"/>
  <c r="K26" i="58"/>
  <c r="J26" i="58"/>
  <c r="I26" i="58"/>
  <c r="H26" i="58"/>
  <c r="G26" i="58"/>
  <c r="F26" i="58"/>
  <c r="E26" i="58"/>
  <c r="D26" i="58"/>
  <c r="Y25" i="58"/>
  <c r="X25" i="58"/>
  <c r="W25" i="58"/>
  <c r="V25" i="58"/>
  <c r="U25" i="58"/>
  <c r="T25" i="58"/>
  <c r="S25" i="58"/>
  <c r="R25" i="58"/>
  <c r="Q25" i="58"/>
  <c r="P25" i="58"/>
  <c r="O25" i="58"/>
  <c r="N25" i="58"/>
  <c r="M25" i="58"/>
  <c r="L25" i="58"/>
  <c r="K25" i="58"/>
  <c r="J25" i="58"/>
  <c r="I25" i="58"/>
  <c r="H25" i="58"/>
  <c r="G25" i="58"/>
  <c r="F25" i="58"/>
  <c r="E25" i="58"/>
  <c r="D25" i="58"/>
  <c r="Y24" i="58"/>
  <c r="X24" i="58"/>
  <c r="W24" i="58"/>
  <c r="V24" i="58"/>
  <c r="U24" i="58"/>
  <c r="T24" i="58"/>
  <c r="S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F24" i="58"/>
  <c r="E24" i="58"/>
  <c r="D24" i="58"/>
  <c r="Y23" i="58"/>
  <c r="X23" i="58"/>
  <c r="W23" i="58"/>
  <c r="V23" i="58"/>
  <c r="U23" i="58"/>
  <c r="T23" i="58"/>
  <c r="S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F23" i="58"/>
  <c r="E23" i="58"/>
  <c r="D23" i="58"/>
  <c r="Y22" i="58"/>
  <c r="X22" i="58"/>
  <c r="W22" i="58"/>
  <c r="V22" i="58"/>
  <c r="U22" i="58"/>
  <c r="T22" i="58"/>
  <c r="S22" i="58"/>
  <c r="R22" i="58"/>
  <c r="Q22" i="58"/>
  <c r="P22" i="58"/>
  <c r="O22" i="58"/>
  <c r="N22" i="58"/>
  <c r="M22" i="58"/>
  <c r="L22" i="58"/>
  <c r="K22" i="58"/>
  <c r="J22" i="58"/>
  <c r="I22" i="58"/>
  <c r="H22" i="58"/>
  <c r="G22" i="58"/>
  <c r="F22" i="58"/>
  <c r="E22" i="58"/>
  <c r="D22" i="58"/>
  <c r="Y21" i="58"/>
  <c r="X21" i="58"/>
  <c r="W21" i="58"/>
  <c r="V21" i="58"/>
  <c r="U21" i="58"/>
  <c r="T21" i="58"/>
  <c r="S21" i="58"/>
  <c r="R21" i="58"/>
  <c r="Q21" i="58"/>
  <c r="P21" i="58"/>
  <c r="O21" i="58"/>
  <c r="N21" i="58"/>
  <c r="M21" i="58"/>
  <c r="L21" i="58"/>
  <c r="K21" i="58"/>
  <c r="J21" i="58"/>
  <c r="I21" i="58"/>
  <c r="H21" i="58"/>
  <c r="G21" i="58"/>
  <c r="F21" i="58"/>
  <c r="E21" i="58"/>
  <c r="D21" i="58"/>
  <c r="Y20" i="58"/>
  <c r="X20" i="58"/>
  <c r="W20" i="58"/>
  <c r="V20" i="58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F20" i="58"/>
  <c r="E20" i="58"/>
  <c r="D20" i="58"/>
  <c r="Y19" i="58"/>
  <c r="X19" i="58"/>
  <c r="W19" i="58"/>
  <c r="V19" i="58"/>
  <c r="U19" i="58"/>
  <c r="T19" i="58"/>
  <c r="S19" i="58"/>
  <c r="R19" i="58"/>
  <c r="Q19" i="58"/>
  <c r="P19" i="58"/>
  <c r="O19" i="58"/>
  <c r="N19" i="58"/>
  <c r="M19" i="58"/>
  <c r="L19" i="58"/>
  <c r="K19" i="58"/>
  <c r="J19" i="58"/>
  <c r="I19" i="58"/>
  <c r="H19" i="58"/>
  <c r="G19" i="58"/>
  <c r="F19" i="58"/>
  <c r="E19" i="58"/>
  <c r="D19" i="58"/>
  <c r="Y18" i="58"/>
  <c r="X18" i="58"/>
  <c r="W18" i="58"/>
  <c r="V18" i="58"/>
  <c r="U18" i="58"/>
  <c r="T18" i="58"/>
  <c r="S18" i="58"/>
  <c r="R18" i="58"/>
  <c r="Q18" i="58"/>
  <c r="P18" i="58"/>
  <c r="O18" i="58"/>
  <c r="N18" i="58"/>
  <c r="M18" i="58"/>
  <c r="L18" i="58"/>
  <c r="K18" i="58"/>
  <c r="J18" i="58"/>
  <c r="I18" i="58"/>
  <c r="H18" i="58"/>
  <c r="G18" i="58"/>
  <c r="F18" i="58"/>
  <c r="E18" i="58"/>
  <c r="D18" i="58"/>
  <c r="Y17" i="58"/>
  <c r="X17" i="58"/>
  <c r="W17" i="58"/>
  <c r="V17" i="58"/>
  <c r="U17" i="58"/>
  <c r="T17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D17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F16" i="58"/>
  <c r="E16" i="58"/>
  <c r="D16" i="58"/>
  <c r="Y15" i="58"/>
  <c r="X15" i="58"/>
  <c r="W15" i="58"/>
  <c r="V15" i="58"/>
  <c r="U15" i="58"/>
  <c r="T15" i="58"/>
  <c r="S15" i="58"/>
  <c r="R15" i="58"/>
  <c r="Q15" i="58"/>
  <c r="P15" i="58"/>
  <c r="O15" i="58"/>
  <c r="N15" i="58"/>
  <c r="M15" i="58"/>
  <c r="L15" i="58"/>
  <c r="K15" i="58"/>
  <c r="J15" i="58"/>
  <c r="I15" i="58"/>
  <c r="H15" i="58"/>
  <c r="G15" i="58"/>
  <c r="F15" i="58"/>
  <c r="E15" i="58"/>
  <c r="D15" i="58"/>
  <c r="Y14" i="58"/>
  <c r="X14" i="58"/>
  <c r="W14" i="58"/>
  <c r="V14" i="58"/>
  <c r="U14" i="58"/>
  <c r="T14" i="58"/>
  <c r="S14" i="58"/>
  <c r="R14" i="58"/>
  <c r="Q14" i="58"/>
  <c r="P14" i="58"/>
  <c r="O14" i="58"/>
  <c r="N14" i="58"/>
  <c r="M14" i="58"/>
  <c r="L14" i="58"/>
  <c r="K14" i="58"/>
  <c r="J14" i="58"/>
  <c r="I14" i="58"/>
  <c r="H14" i="58"/>
  <c r="G14" i="58"/>
  <c r="F14" i="58"/>
  <c r="E14" i="58"/>
  <c r="D14" i="58"/>
  <c r="Y13" i="58"/>
  <c r="X13" i="58"/>
  <c r="W13" i="58"/>
  <c r="V13" i="58"/>
  <c r="U13" i="58"/>
  <c r="T13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D13" i="58"/>
  <c r="Y12" i="58"/>
  <c r="X12" i="58"/>
  <c r="W12" i="58"/>
  <c r="V12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D12" i="58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Y10" i="58"/>
  <c r="X10" i="58"/>
  <c r="W10" i="58"/>
  <c r="V10" i="58"/>
  <c r="U10" i="58"/>
  <c r="T10" i="58"/>
  <c r="S10" i="58"/>
  <c r="R10" i="58"/>
  <c r="Q10" i="58"/>
  <c r="P10" i="58"/>
  <c r="O10" i="58"/>
  <c r="N10" i="58"/>
  <c r="M10" i="58"/>
  <c r="L10" i="58"/>
  <c r="K10" i="58"/>
  <c r="J10" i="58"/>
  <c r="I10" i="58"/>
  <c r="H10" i="58"/>
  <c r="G10" i="58"/>
  <c r="F10" i="58"/>
  <c r="E10" i="58"/>
  <c r="D10" i="58"/>
  <c r="Y9" i="58"/>
  <c r="X9" i="58"/>
  <c r="W9" i="58"/>
  <c r="V9" i="58"/>
  <c r="U9" i="58"/>
  <c r="T9" i="58"/>
  <c r="S9" i="58"/>
  <c r="R9" i="58"/>
  <c r="Q9" i="58"/>
  <c r="P9" i="58"/>
  <c r="O9" i="58"/>
  <c r="N9" i="58"/>
  <c r="M9" i="58"/>
  <c r="L9" i="58"/>
  <c r="K9" i="58"/>
  <c r="J9" i="58"/>
  <c r="I9" i="58"/>
  <c r="H9" i="58"/>
  <c r="G9" i="58"/>
  <c r="F9" i="58"/>
  <c r="E9" i="58"/>
  <c r="D9" i="58"/>
  <c r="Y8" i="58"/>
  <c r="X8" i="58"/>
  <c r="W8" i="58"/>
  <c r="V8" i="58"/>
  <c r="U8" i="58"/>
  <c r="T8" i="58"/>
  <c r="S8" i="58"/>
  <c r="R8" i="58"/>
  <c r="Q8" i="58"/>
  <c r="P8" i="58"/>
  <c r="O8" i="58"/>
  <c r="N8" i="58"/>
  <c r="M8" i="58"/>
  <c r="L8" i="58"/>
  <c r="K8" i="58"/>
  <c r="J8" i="58"/>
  <c r="I8" i="58"/>
  <c r="H8" i="58"/>
  <c r="G8" i="58"/>
  <c r="F8" i="58"/>
  <c r="E8" i="58"/>
  <c r="D8" i="58"/>
  <c r="Y7" i="58"/>
  <c r="X7" i="58"/>
  <c r="W7" i="58"/>
  <c r="V7" i="58"/>
  <c r="U7" i="58"/>
  <c r="T7" i="58"/>
  <c r="S7" i="58"/>
  <c r="R7" i="58"/>
  <c r="Q7" i="58"/>
  <c r="P7" i="58"/>
  <c r="O7" i="58"/>
  <c r="N7" i="58"/>
  <c r="M7" i="58"/>
  <c r="L7" i="58"/>
  <c r="K7" i="58"/>
  <c r="J7" i="58"/>
  <c r="I7" i="58"/>
  <c r="H7" i="58"/>
  <c r="G7" i="58"/>
  <c r="F7" i="58"/>
  <c r="E7" i="58"/>
  <c r="D7" i="58"/>
  <c r="Y6" i="58"/>
  <c r="X6" i="58"/>
  <c r="W6" i="58"/>
  <c r="V6" i="58"/>
  <c r="U6" i="58"/>
  <c r="T6" i="58"/>
  <c r="S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Y5" i="58"/>
  <c r="X5" i="58"/>
  <c r="W5" i="58"/>
  <c r="V5" i="58"/>
  <c r="U5" i="58"/>
  <c r="T5" i="58"/>
  <c r="S5" i="58"/>
  <c r="R5" i="58"/>
  <c r="Q5" i="58"/>
  <c r="P5" i="58"/>
  <c r="O5" i="58"/>
  <c r="N5" i="58"/>
  <c r="M5" i="58"/>
  <c r="L5" i="58"/>
  <c r="K5" i="58"/>
  <c r="J5" i="58"/>
  <c r="I5" i="58"/>
  <c r="H5" i="58"/>
  <c r="G5" i="58"/>
  <c r="F5" i="58"/>
  <c r="E5" i="58"/>
  <c r="D5" i="58"/>
  <c r="Y4" i="58"/>
  <c r="X4" i="58"/>
  <c r="W4" i="58"/>
  <c r="V4" i="58"/>
  <c r="U4" i="58"/>
  <c r="T4" i="58"/>
  <c r="S4" i="58"/>
  <c r="R4" i="58"/>
  <c r="Q4" i="58"/>
  <c r="P4" i="58"/>
  <c r="O4" i="58"/>
  <c r="N4" i="58"/>
  <c r="M4" i="58"/>
  <c r="L4" i="58"/>
  <c r="K4" i="58"/>
  <c r="J4" i="58"/>
  <c r="I4" i="58"/>
  <c r="H4" i="58"/>
  <c r="G4" i="58"/>
  <c r="F4" i="58"/>
  <c r="E4" i="58"/>
  <c r="D4" i="58"/>
  <c r="D3" i="58"/>
  <c r="L14" i="56"/>
  <c r="L13" i="56"/>
  <c r="L12" i="56"/>
  <c r="L11" i="56"/>
  <c r="L10" i="56"/>
  <c r="L9" i="56"/>
  <c r="L8" i="56"/>
  <c r="L7" i="56"/>
  <c r="L6" i="56"/>
  <c r="L5" i="56"/>
  <c r="L4" i="56"/>
  <c r="L3" i="56"/>
  <c r="V723" i="58"/>
  <c r="V3" i="58"/>
  <c r="V2" i="58"/>
  <c r="U723" i="58"/>
  <c r="T723" i="58"/>
  <c r="S723" i="58"/>
  <c r="U3" i="58"/>
  <c r="T3" i="58"/>
  <c r="S3" i="58"/>
  <c r="U2" i="58"/>
  <c r="T2" i="58"/>
  <c r="Y723" i="58"/>
  <c r="X723" i="58"/>
  <c r="W723" i="58"/>
  <c r="Y3" i="58"/>
  <c r="X3" i="58"/>
  <c r="W3" i="58"/>
  <c r="R723" i="58"/>
  <c r="Q723" i="58"/>
  <c r="P723" i="58"/>
  <c r="O723" i="58"/>
  <c r="N723" i="58"/>
  <c r="M723" i="58"/>
  <c r="L723" i="58"/>
  <c r="K723" i="58"/>
  <c r="J723" i="58"/>
  <c r="I723" i="58"/>
  <c r="H723" i="58"/>
  <c r="G723" i="58"/>
  <c r="F723" i="58"/>
  <c r="E723" i="58"/>
  <c r="D723" i="58"/>
  <c r="R3" i="58"/>
  <c r="Q3" i="58"/>
  <c r="P3" i="58"/>
  <c r="O3" i="58"/>
  <c r="N3" i="58"/>
  <c r="M3" i="58"/>
  <c r="L3" i="58"/>
  <c r="K3" i="58"/>
  <c r="J3" i="58"/>
  <c r="I3" i="58"/>
  <c r="H3" i="58"/>
  <c r="G3" i="58"/>
  <c r="F3" i="58"/>
  <c r="E3" i="58"/>
  <c r="S2" i="58"/>
  <c r="Y2" i="58"/>
  <c r="X2" i="58"/>
  <c r="W2" i="58"/>
  <c r="R2" i="58"/>
  <c r="Q2" i="58"/>
  <c r="P2" i="58"/>
  <c r="O2" i="58"/>
  <c r="N2" i="58"/>
  <c r="M2" i="58"/>
  <c r="L2" i="58"/>
  <c r="K2" i="58"/>
  <c r="J2" i="58"/>
  <c r="I2" i="58"/>
  <c r="H2" i="58"/>
  <c r="G2" i="58"/>
  <c r="F2" i="58"/>
  <c r="E2" i="58"/>
  <c r="D2" i="58"/>
  <c r="E265" i="56"/>
  <c r="E264" i="56"/>
  <c r="E263" i="56"/>
  <c r="E262" i="56"/>
  <c r="E261" i="56"/>
  <c r="E260" i="56"/>
  <c r="E259" i="56"/>
  <c r="E258" i="56"/>
  <c r="E257" i="56"/>
  <c r="E256" i="56"/>
  <c r="E255" i="56"/>
  <c r="E254" i="56"/>
  <c r="E253" i="56"/>
  <c r="E252" i="56"/>
  <c r="E251" i="56"/>
  <c r="E250" i="56"/>
  <c r="E249" i="56"/>
  <c r="E248" i="56"/>
  <c r="E247" i="56"/>
  <c r="E246" i="56"/>
  <c r="E245" i="56"/>
  <c r="E244" i="56"/>
  <c r="E243" i="56"/>
  <c r="E242" i="56"/>
  <c r="E241" i="56"/>
  <c r="E240" i="56"/>
  <c r="E239" i="56"/>
  <c r="E238" i="56"/>
  <c r="E237" i="56"/>
  <c r="E236" i="56"/>
  <c r="E235" i="56"/>
  <c r="E234" i="56"/>
  <c r="E233" i="56"/>
  <c r="E232" i="56"/>
  <c r="E231" i="56"/>
  <c r="E230" i="56"/>
  <c r="E229" i="56"/>
  <c r="E228" i="56"/>
  <c r="E227" i="56"/>
  <c r="E226" i="56"/>
  <c r="E225" i="56"/>
  <c r="E224" i="56"/>
  <c r="E223" i="56"/>
  <c r="E222" i="56"/>
  <c r="E221" i="56"/>
  <c r="E220" i="56"/>
  <c r="E219" i="56"/>
  <c r="E218" i="56"/>
  <c r="E217" i="56"/>
  <c r="E216" i="56"/>
  <c r="E215" i="56"/>
  <c r="E214" i="56"/>
  <c r="E213" i="56"/>
  <c r="E212" i="56"/>
  <c r="E211" i="56"/>
  <c r="E210" i="56"/>
  <c r="E209" i="56"/>
  <c r="E208" i="56"/>
  <c r="E207" i="56"/>
  <c r="E206" i="56"/>
  <c r="E205" i="56"/>
  <c r="E204" i="56"/>
  <c r="E203" i="56"/>
  <c r="E202" i="56"/>
  <c r="E201" i="56"/>
  <c r="E200" i="56"/>
  <c r="E199" i="56"/>
  <c r="E198" i="56"/>
  <c r="E197" i="56"/>
  <c r="E196" i="56"/>
  <c r="E195" i="56"/>
  <c r="E194" i="56"/>
  <c r="E193" i="56"/>
  <c r="E192" i="56"/>
  <c r="E191" i="56"/>
  <c r="E190" i="56"/>
  <c r="E189" i="56"/>
  <c r="E188" i="56"/>
  <c r="E187" i="56"/>
  <c r="E186" i="56"/>
  <c r="E185" i="56"/>
  <c r="E184" i="56"/>
  <c r="E183" i="56"/>
  <c r="E182" i="56"/>
  <c r="E181" i="56"/>
  <c r="E180" i="56"/>
  <c r="E179" i="56"/>
  <c r="E178" i="56"/>
  <c r="E177" i="56"/>
  <c r="E176" i="56"/>
  <c r="E175" i="56"/>
  <c r="E174" i="56"/>
  <c r="E173" i="56"/>
  <c r="E172" i="56"/>
  <c r="E171" i="56"/>
  <c r="E170" i="56"/>
  <c r="E169" i="56"/>
  <c r="E168" i="56"/>
  <c r="E167" i="56"/>
  <c r="E166" i="56"/>
  <c r="E165" i="56"/>
  <c r="E164" i="56"/>
  <c r="E163" i="56"/>
  <c r="E162" i="56"/>
  <c r="E161" i="56"/>
  <c r="E160" i="56"/>
  <c r="E159" i="56"/>
  <c r="E158" i="56"/>
  <c r="E157" i="56"/>
  <c r="E156" i="56"/>
  <c r="E155" i="56"/>
  <c r="E154" i="56"/>
  <c r="E153" i="56"/>
  <c r="E152" i="56"/>
  <c r="E151" i="56"/>
  <c r="E150" i="56"/>
  <c r="E149" i="56"/>
  <c r="E148" i="56"/>
  <c r="E147" i="56"/>
  <c r="E146" i="56"/>
  <c r="E145" i="56"/>
  <c r="E144" i="56"/>
  <c r="E143" i="56"/>
  <c r="E142" i="56"/>
  <c r="E141" i="56"/>
  <c r="E140" i="56"/>
  <c r="E139" i="56"/>
  <c r="E138" i="56"/>
  <c r="E137" i="56"/>
  <c r="E136" i="56"/>
  <c r="E135" i="56"/>
  <c r="E134" i="56"/>
  <c r="E133" i="56"/>
  <c r="E132" i="56"/>
  <c r="E131" i="56"/>
  <c r="E130" i="56"/>
  <c r="E129" i="56"/>
  <c r="E128" i="56"/>
  <c r="E127" i="56"/>
  <c r="E126" i="56"/>
  <c r="E125" i="56"/>
  <c r="E124" i="56"/>
  <c r="E123" i="56"/>
  <c r="E122" i="56"/>
  <c r="E121" i="56"/>
  <c r="E120" i="56"/>
  <c r="E119" i="56"/>
  <c r="E118" i="56"/>
  <c r="E117" i="56"/>
  <c r="E116" i="56"/>
  <c r="E115" i="56"/>
  <c r="E114" i="56"/>
  <c r="E113" i="56"/>
  <c r="E112" i="56"/>
  <c r="E111" i="56"/>
  <c r="E110" i="56"/>
  <c r="E109" i="56"/>
  <c r="E108" i="56"/>
  <c r="E107" i="56"/>
  <c r="E106" i="56"/>
  <c r="E105" i="56"/>
  <c r="E104" i="56"/>
  <c r="E103" i="56"/>
  <c r="E102" i="56"/>
  <c r="E101" i="56"/>
  <c r="E100" i="56"/>
  <c r="E99" i="56"/>
  <c r="E98" i="56"/>
  <c r="E97" i="56"/>
  <c r="E96" i="56"/>
  <c r="E95" i="56"/>
  <c r="E94" i="56"/>
  <c r="E93" i="56"/>
  <c r="E92" i="56"/>
  <c r="E91" i="56"/>
  <c r="E90" i="56"/>
  <c r="E89" i="56"/>
  <c r="E88" i="56"/>
  <c r="E87" i="56"/>
  <c r="E86" i="56"/>
  <c r="E85" i="56"/>
  <c r="E84" i="56"/>
  <c r="E83" i="56"/>
  <c r="E82" i="56"/>
  <c r="E81" i="56"/>
  <c r="E80" i="56"/>
  <c r="E79" i="56"/>
  <c r="E78" i="56"/>
  <c r="E77" i="56"/>
  <c r="E76" i="56"/>
  <c r="E75" i="56"/>
  <c r="E74" i="56"/>
  <c r="E73" i="56"/>
  <c r="E72" i="56"/>
  <c r="E71" i="56"/>
  <c r="E70" i="56"/>
  <c r="E69" i="56"/>
  <c r="E68" i="56"/>
  <c r="E67" i="56"/>
  <c r="E66" i="56"/>
  <c r="E65" i="56"/>
  <c r="E64" i="56"/>
  <c r="E63" i="56"/>
  <c r="E62" i="56"/>
  <c r="E61" i="56"/>
  <c r="E60" i="56"/>
  <c r="E59" i="56"/>
  <c r="E58" i="56"/>
  <c r="E57" i="56"/>
  <c r="E56" i="56"/>
  <c r="E55" i="56"/>
  <c r="E54" i="56"/>
  <c r="E53" i="56"/>
  <c r="E52" i="56"/>
  <c r="E51" i="56"/>
  <c r="E50" i="56"/>
  <c r="E49" i="56"/>
  <c r="E48" i="56"/>
  <c r="E47" i="56"/>
  <c r="E46" i="56"/>
  <c r="E45" i="56"/>
  <c r="E44" i="56"/>
  <c r="E43" i="56"/>
  <c r="E42" i="56"/>
  <c r="E41" i="56"/>
  <c r="E40" i="56"/>
  <c r="E39" i="56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E9" i="56"/>
  <c r="E8" i="56"/>
  <c r="E7" i="56"/>
  <c r="E6" i="56"/>
  <c r="E5" i="56"/>
  <c r="E4" i="56"/>
  <c r="E3" i="56"/>
  <c r="E2" i="56"/>
  <c r="L265" i="56"/>
  <c r="L264" i="56"/>
  <c r="L263" i="56"/>
  <c r="L262" i="56"/>
  <c r="L261" i="56"/>
  <c r="L260" i="56"/>
  <c r="L259" i="56"/>
  <c r="L258" i="56"/>
  <c r="L257" i="56"/>
  <c r="L256" i="56"/>
  <c r="L255" i="56"/>
  <c r="L254" i="56"/>
  <c r="L253" i="56"/>
  <c r="L252" i="56"/>
  <c r="L251" i="56"/>
  <c r="L250" i="56"/>
  <c r="L249" i="56"/>
  <c r="L248" i="56"/>
  <c r="L247" i="56"/>
  <c r="L246" i="56"/>
  <c r="L245" i="56"/>
  <c r="L244" i="56"/>
  <c r="L243" i="56"/>
  <c r="L242" i="56"/>
  <c r="L241" i="56"/>
  <c r="L240" i="56"/>
  <c r="L239" i="56"/>
  <c r="L238" i="56"/>
  <c r="L237" i="56"/>
  <c r="L236" i="56"/>
  <c r="L235" i="56"/>
  <c r="L234" i="56"/>
  <c r="L233" i="56"/>
  <c r="L232" i="56"/>
  <c r="L231" i="56"/>
  <c r="L230" i="56"/>
  <c r="L229" i="56"/>
  <c r="L228" i="56"/>
  <c r="L227" i="56"/>
  <c r="L226" i="56"/>
  <c r="L225" i="56"/>
  <c r="L224" i="56"/>
  <c r="L223" i="56"/>
  <c r="L222" i="56"/>
  <c r="L221" i="56"/>
  <c r="L220" i="56"/>
  <c r="L219" i="56"/>
  <c r="L218" i="56"/>
  <c r="L217" i="56"/>
  <c r="L216" i="56"/>
  <c r="L215" i="56"/>
  <c r="L214" i="56"/>
  <c r="L213" i="56"/>
  <c r="L212" i="56"/>
  <c r="L211" i="56"/>
  <c r="L210" i="56"/>
  <c r="L209" i="56"/>
  <c r="L208" i="56"/>
  <c r="L207" i="56"/>
  <c r="L206" i="56"/>
  <c r="L205" i="56"/>
  <c r="L204" i="56"/>
  <c r="L203" i="56"/>
  <c r="L202" i="56"/>
  <c r="L201" i="56"/>
  <c r="L200" i="56"/>
  <c r="L199" i="56"/>
  <c r="L198" i="56"/>
  <c r="L197" i="56"/>
  <c r="L196" i="56"/>
  <c r="L195" i="56"/>
  <c r="L194" i="56"/>
  <c r="L193" i="56"/>
  <c r="L192" i="56"/>
  <c r="L191" i="56"/>
  <c r="L190" i="56"/>
  <c r="L189" i="56"/>
  <c r="L188" i="56"/>
  <c r="L187" i="56"/>
  <c r="L186" i="56"/>
  <c r="L185" i="56"/>
  <c r="L184" i="56"/>
  <c r="L183" i="56"/>
  <c r="L182" i="56"/>
  <c r="L181" i="56"/>
  <c r="L180" i="56"/>
  <c r="L179" i="56"/>
  <c r="L178" i="56"/>
  <c r="L177" i="56"/>
  <c r="L176" i="56"/>
  <c r="L175" i="56"/>
  <c r="L174" i="56"/>
  <c r="L173" i="56"/>
  <c r="L172" i="56"/>
  <c r="L171" i="56"/>
  <c r="L170" i="56"/>
  <c r="L169" i="56"/>
  <c r="L168" i="56"/>
  <c r="L167" i="56"/>
  <c r="L166" i="56"/>
  <c r="L165" i="56"/>
  <c r="L164" i="56"/>
  <c r="L163" i="56"/>
  <c r="L162" i="56"/>
  <c r="L161" i="56"/>
  <c r="L160" i="56"/>
  <c r="L159" i="56"/>
  <c r="L158" i="56"/>
  <c r="L157" i="56"/>
  <c r="L156" i="56"/>
  <c r="L155" i="56"/>
  <c r="L154" i="56"/>
  <c r="L153" i="56"/>
  <c r="L152" i="56"/>
  <c r="L151" i="56"/>
  <c r="L150" i="56"/>
  <c r="L149" i="56"/>
  <c r="L148" i="56"/>
  <c r="L147" i="56"/>
  <c r="L146" i="56"/>
  <c r="L145" i="56"/>
  <c r="L144" i="56"/>
  <c r="L143" i="56"/>
  <c r="L142" i="56"/>
  <c r="L141" i="56"/>
  <c r="L140" i="56"/>
  <c r="L139" i="56"/>
  <c r="L138" i="56"/>
  <c r="L137" i="56"/>
  <c r="L136" i="56"/>
  <c r="L135" i="56"/>
  <c r="L134" i="56"/>
  <c r="L133" i="56"/>
  <c r="L132" i="56"/>
  <c r="L131" i="56"/>
  <c r="L130" i="56"/>
  <c r="L129" i="56"/>
  <c r="L128" i="56"/>
  <c r="L127" i="56"/>
  <c r="L126" i="56"/>
  <c r="L125" i="56"/>
  <c r="L124" i="56"/>
  <c r="L123" i="56"/>
  <c r="L122" i="56"/>
  <c r="L121" i="56"/>
  <c r="L120" i="56"/>
  <c r="L119" i="56"/>
  <c r="L118" i="56"/>
  <c r="L117" i="56"/>
  <c r="L116" i="56"/>
  <c r="L115" i="56"/>
  <c r="L114" i="56"/>
  <c r="L113" i="56"/>
  <c r="L112" i="56"/>
  <c r="L111" i="56"/>
  <c r="L110" i="56"/>
  <c r="L109" i="56"/>
  <c r="L108" i="56"/>
  <c r="L107" i="56"/>
  <c r="L106" i="56"/>
  <c r="L105" i="56"/>
  <c r="L104" i="56"/>
  <c r="L103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L88" i="56"/>
  <c r="L87" i="56"/>
  <c r="L86" i="56"/>
  <c r="L85" i="56"/>
  <c r="L84" i="56"/>
  <c r="L8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L62" i="56"/>
  <c r="L61" i="56"/>
  <c r="L60" i="56"/>
  <c r="L59" i="56"/>
  <c r="L58" i="56"/>
  <c r="L57" i="56"/>
  <c r="L56" i="56"/>
  <c r="L55" i="56"/>
  <c r="L54" i="56"/>
  <c r="L53" i="56"/>
  <c r="L52" i="56"/>
  <c r="L51" i="56"/>
  <c r="L50" i="56"/>
  <c r="L49" i="56"/>
  <c r="L48" i="56"/>
  <c r="L47" i="56"/>
  <c r="L46" i="56"/>
  <c r="L45" i="56"/>
  <c r="L44" i="56"/>
  <c r="L43" i="56"/>
  <c r="L42" i="56"/>
  <c r="L41" i="56"/>
  <c r="L40" i="56"/>
  <c r="L39" i="56"/>
  <c r="L38" i="56"/>
  <c r="L37" i="56"/>
  <c r="L36" i="56"/>
  <c r="L35" i="56"/>
  <c r="L34" i="56"/>
  <c r="L33" i="56"/>
  <c r="L32" i="56"/>
  <c r="L31" i="56"/>
  <c r="L30" i="56"/>
  <c r="L29" i="56"/>
  <c r="L28" i="56"/>
  <c r="L27" i="56"/>
  <c r="L26" i="56"/>
  <c r="L25" i="56"/>
  <c r="L24" i="56"/>
  <c r="L23" i="56"/>
  <c r="L22" i="56"/>
  <c r="L21" i="56"/>
  <c r="L20" i="56"/>
  <c r="L19" i="56"/>
  <c r="L18" i="56"/>
  <c r="L17" i="56"/>
  <c r="L16" i="56"/>
  <c r="L15" i="56"/>
  <c r="L2" i="56"/>
  <c r="D267" i="56"/>
  <c r="C267" i="56"/>
  <c r="AI81" i="74"/>
  <c r="AE81" i="74"/>
  <c r="S111" i="73" l="1"/>
  <c r="R110" i="73" s="1"/>
  <c r="R3" i="75" s="1"/>
  <c r="F111" i="73"/>
  <c r="E111" i="73"/>
  <c r="O78" i="75"/>
  <c r="AU78" i="75"/>
  <c r="S78" i="75"/>
  <c r="AY78" i="75"/>
  <c r="W78" i="75"/>
  <c r="BC78" i="75"/>
  <c r="AA78" i="75"/>
  <c r="BG78" i="75"/>
  <c r="K77" i="77"/>
  <c r="G77" i="78"/>
  <c r="J77" i="77"/>
  <c r="AJ79" i="79"/>
  <c r="F77" i="78"/>
  <c r="I77" i="77"/>
  <c r="AJ79" i="74"/>
  <c r="E77" i="78"/>
  <c r="H77" i="77"/>
  <c r="F77" i="77"/>
  <c r="M77" i="77"/>
  <c r="O77" i="77"/>
  <c r="G77" i="77"/>
  <c r="N77" i="77"/>
  <c r="E77" i="77"/>
  <c r="L77" i="77"/>
  <c r="AE78" i="75"/>
  <c r="BK78" i="75"/>
  <c r="AI78" i="75"/>
  <c r="G78" i="75"/>
  <c r="AM78" i="75"/>
  <c r="K78" i="75"/>
  <c r="AQ78" i="75"/>
  <c r="H2" i="50"/>
  <c r="H2" i="76"/>
  <c r="P2" i="50"/>
  <c r="P2" i="76"/>
  <c r="I2" i="76"/>
  <c r="I2" i="50"/>
  <c r="Q2" i="76"/>
  <c r="Q2" i="50"/>
  <c r="J2" i="76"/>
  <c r="J2" i="50"/>
  <c r="R2" i="76"/>
  <c r="R2" i="50"/>
  <c r="K2" i="50"/>
  <c r="K2" i="76"/>
  <c r="D2" i="50"/>
  <c r="D2" i="76"/>
  <c r="L2" i="50"/>
  <c r="L2" i="76"/>
  <c r="E2" i="76"/>
  <c r="E2" i="50"/>
  <c r="M2" i="76"/>
  <c r="M2" i="50"/>
  <c r="F2" i="50"/>
  <c r="F2" i="76"/>
  <c r="N2" i="50"/>
  <c r="N2" i="76"/>
  <c r="AK31" i="74"/>
  <c r="G2" i="76"/>
  <c r="G2" i="50"/>
  <c r="O2" i="50"/>
  <c r="O2" i="76"/>
  <c r="E267" i="56"/>
  <c r="AJ76" i="79"/>
  <c r="AJ71" i="79"/>
  <c r="AJ67" i="79"/>
  <c r="AJ62" i="79"/>
  <c r="AJ58" i="79"/>
  <c r="AJ53" i="79"/>
  <c r="AJ48" i="79"/>
  <c r="AJ44" i="79"/>
  <c r="AJ40" i="79"/>
  <c r="AJ27" i="79"/>
  <c r="AJ23" i="79"/>
  <c r="AJ18" i="79"/>
  <c r="AJ77" i="79"/>
  <c r="AJ72" i="79"/>
  <c r="AJ68" i="79"/>
  <c r="AJ63" i="79"/>
  <c r="AJ59" i="79"/>
  <c r="AJ54" i="79"/>
  <c r="AJ49" i="79"/>
  <c r="AJ45" i="79"/>
  <c r="AJ41" i="79"/>
  <c r="AJ28" i="79"/>
  <c r="AJ24" i="79"/>
  <c r="AJ19" i="79"/>
  <c r="AJ14" i="79"/>
  <c r="AJ10" i="79"/>
  <c r="AJ121" i="74"/>
  <c r="AK121" i="74" s="1"/>
  <c r="AJ115" i="74"/>
  <c r="AK115" i="74" s="1"/>
  <c r="AJ110" i="74"/>
  <c r="AK110" i="74" s="1"/>
  <c r="AJ104" i="74"/>
  <c r="AK104" i="74" s="1"/>
  <c r="AJ100" i="74"/>
  <c r="AK100" i="74" s="1"/>
  <c r="AJ95" i="74"/>
  <c r="AK95" i="74" s="1"/>
  <c r="AJ90" i="74"/>
  <c r="AK90" i="74" s="1"/>
  <c r="AJ77" i="74"/>
  <c r="AJ72" i="74"/>
  <c r="AJ68" i="74"/>
  <c r="AJ63" i="74"/>
  <c r="AJ59" i="74"/>
  <c r="AJ54" i="74"/>
  <c r="AJ49" i="74"/>
  <c r="AJ45" i="74"/>
  <c r="AJ41" i="74"/>
  <c r="AJ27" i="74"/>
  <c r="AJ23" i="74"/>
  <c r="AJ18" i="74"/>
  <c r="AJ14" i="74"/>
  <c r="AJ10" i="74"/>
  <c r="AJ13" i="79"/>
  <c r="AJ9" i="79"/>
  <c r="AJ120" i="74"/>
  <c r="AJ114" i="74"/>
  <c r="AJ109" i="74"/>
  <c r="AJ103" i="74"/>
  <c r="AK103" i="74" s="1"/>
  <c r="AJ99" i="74"/>
  <c r="AK99" i="74" s="1"/>
  <c r="AJ94" i="74"/>
  <c r="AJ89" i="74"/>
  <c r="AJ76" i="74"/>
  <c r="AJ71" i="74"/>
  <c r="AJ67" i="74"/>
  <c r="AJ62" i="74"/>
  <c r="AJ58" i="74"/>
  <c r="AJ53" i="74"/>
  <c r="AJ48" i="74"/>
  <c r="AJ44" i="74"/>
  <c r="AJ40" i="74"/>
  <c r="AJ26" i="74"/>
  <c r="AJ22" i="74"/>
  <c r="AJ17" i="74"/>
  <c r="AJ13" i="74"/>
  <c r="AJ80" i="79"/>
  <c r="AJ75" i="79"/>
  <c r="AJ70" i="79"/>
  <c r="AJ66" i="79"/>
  <c r="AJ61" i="79"/>
  <c r="AJ56" i="79"/>
  <c r="AJ52" i="79"/>
  <c r="AJ47" i="79"/>
  <c r="AJ43" i="79"/>
  <c r="AJ38" i="79"/>
  <c r="AJ26" i="79"/>
  <c r="AJ22" i="79"/>
  <c r="AJ17" i="79"/>
  <c r="AJ12" i="79"/>
  <c r="AJ117" i="74"/>
  <c r="AK117" i="74" s="1"/>
  <c r="AJ112" i="74"/>
  <c r="AK112" i="74" s="1"/>
  <c r="AJ106" i="74"/>
  <c r="AK106" i="74" s="1"/>
  <c r="AN106" i="74" s="1"/>
  <c r="AJ102" i="74"/>
  <c r="AK102" i="74" s="1"/>
  <c r="AJ98" i="74"/>
  <c r="AJ92" i="74"/>
  <c r="AK92" i="74" s="1"/>
  <c r="AJ80" i="74"/>
  <c r="AJ75" i="74"/>
  <c r="AJ70" i="74"/>
  <c r="AJ66" i="74"/>
  <c r="AJ61" i="74"/>
  <c r="AJ56" i="74"/>
  <c r="AJ52" i="74"/>
  <c r="AJ47" i="74"/>
  <c r="AJ64" i="79"/>
  <c r="AJ46" i="79"/>
  <c r="AJ21" i="79"/>
  <c r="AJ101" i="74"/>
  <c r="AK101" i="74" s="1"/>
  <c r="AJ74" i="74"/>
  <c r="AJ55" i="74"/>
  <c r="AJ42" i="74"/>
  <c r="AJ24" i="74"/>
  <c r="AJ9" i="74"/>
  <c r="AJ60" i="79"/>
  <c r="AJ42" i="79"/>
  <c r="AJ16" i="79"/>
  <c r="AJ96" i="74"/>
  <c r="AK96" i="74" s="1"/>
  <c r="AJ50" i="74"/>
  <c r="AJ21" i="74"/>
  <c r="AJ91" i="74"/>
  <c r="AK91" i="74" s="1"/>
  <c r="AJ28" i="74"/>
  <c r="AJ11" i="74"/>
  <c r="AJ50" i="79"/>
  <c r="AJ78" i="74"/>
  <c r="AJ43" i="74"/>
  <c r="AJ78" i="79"/>
  <c r="AJ116" i="74"/>
  <c r="AK116" i="74" s="1"/>
  <c r="AJ69" i="74"/>
  <c r="AJ38" i="74"/>
  <c r="AJ12" i="74"/>
  <c r="AJ64" i="74"/>
  <c r="AJ19" i="74"/>
  <c r="AJ69" i="79"/>
  <c r="AJ25" i="79"/>
  <c r="AJ60" i="74"/>
  <c r="AJ16" i="74"/>
  <c r="AJ74" i="79"/>
  <c r="AJ55" i="79"/>
  <c r="AJ11" i="79"/>
  <c r="AJ111" i="74"/>
  <c r="AK111" i="74" s="1"/>
  <c r="AJ46" i="74"/>
  <c r="AJ105" i="74"/>
  <c r="AK105" i="74" s="1"/>
  <c r="AJ25" i="74"/>
  <c r="F80" i="78"/>
  <c r="E78" i="78"/>
  <c r="G75" i="78"/>
  <c r="F74" i="78"/>
  <c r="E73" i="78"/>
  <c r="G70" i="78"/>
  <c r="F69" i="78"/>
  <c r="E68" i="78"/>
  <c r="G66" i="78"/>
  <c r="F65" i="78"/>
  <c r="E64" i="78"/>
  <c r="G61" i="78"/>
  <c r="F60" i="78"/>
  <c r="E59" i="78"/>
  <c r="G57" i="78"/>
  <c r="F56" i="78"/>
  <c r="E54" i="78"/>
  <c r="G52" i="78"/>
  <c r="F51" i="78"/>
  <c r="E50" i="78"/>
  <c r="G47" i="78"/>
  <c r="F46" i="78"/>
  <c r="E45" i="78"/>
  <c r="G43" i="78"/>
  <c r="F42" i="78"/>
  <c r="E41" i="78"/>
  <c r="G39" i="78"/>
  <c r="F38" i="78"/>
  <c r="E36" i="78"/>
  <c r="F28" i="78"/>
  <c r="E27" i="78"/>
  <c r="G25" i="78"/>
  <c r="F24" i="78"/>
  <c r="E23" i="78"/>
  <c r="G21" i="78"/>
  <c r="F19" i="78"/>
  <c r="E18" i="78"/>
  <c r="G16" i="78"/>
  <c r="F14" i="78"/>
  <c r="E13" i="78"/>
  <c r="G11" i="78"/>
  <c r="F10" i="78"/>
  <c r="E9" i="78"/>
  <c r="L80" i="77"/>
  <c r="H80" i="77"/>
  <c r="M78" i="77"/>
  <c r="I78" i="77"/>
  <c r="O76" i="77"/>
  <c r="K76" i="77"/>
  <c r="G76" i="77"/>
  <c r="M75" i="77"/>
  <c r="I75" i="77"/>
  <c r="O74" i="77"/>
  <c r="K74" i="77"/>
  <c r="G74" i="77"/>
  <c r="M73" i="77"/>
  <c r="I73" i="77"/>
  <c r="O72" i="77"/>
  <c r="K72" i="77"/>
  <c r="G72" i="77"/>
  <c r="M70" i="77"/>
  <c r="I70" i="77"/>
  <c r="O69" i="77"/>
  <c r="K69" i="77"/>
  <c r="G69" i="77"/>
  <c r="M68" i="77"/>
  <c r="I68" i="77"/>
  <c r="O67" i="77"/>
  <c r="K67" i="77"/>
  <c r="E80" i="78"/>
  <c r="G76" i="78"/>
  <c r="F75" i="78"/>
  <c r="E74" i="78"/>
  <c r="G72" i="78"/>
  <c r="F70" i="78"/>
  <c r="E69" i="78"/>
  <c r="G67" i="78"/>
  <c r="F66" i="78"/>
  <c r="E65" i="78"/>
  <c r="G62" i="78"/>
  <c r="F61" i="78"/>
  <c r="E60" i="78"/>
  <c r="G58" i="78"/>
  <c r="F57" i="78"/>
  <c r="E56" i="78"/>
  <c r="G53" i="78"/>
  <c r="F52" i="78"/>
  <c r="E51" i="78"/>
  <c r="G48" i="78"/>
  <c r="F47" i="78"/>
  <c r="E46" i="78"/>
  <c r="G44" i="78"/>
  <c r="F43" i="78"/>
  <c r="E42" i="78"/>
  <c r="G40" i="78"/>
  <c r="F39" i="78"/>
  <c r="E38" i="78"/>
  <c r="E28" i="78"/>
  <c r="G26" i="78"/>
  <c r="F25" i="78"/>
  <c r="E24" i="78"/>
  <c r="G22" i="78"/>
  <c r="F21" i="78"/>
  <c r="E19" i="78"/>
  <c r="G17" i="78"/>
  <c r="F16" i="78"/>
  <c r="E14" i="78"/>
  <c r="G12" i="78"/>
  <c r="F11" i="78"/>
  <c r="E10" i="78"/>
  <c r="O80" i="77"/>
  <c r="K80" i="77"/>
  <c r="G80" i="77"/>
  <c r="L78" i="77"/>
  <c r="H78" i="77"/>
  <c r="N76" i="77"/>
  <c r="J76" i="77"/>
  <c r="F76" i="77"/>
  <c r="L75" i="77"/>
  <c r="H75" i="77"/>
  <c r="N74" i="77"/>
  <c r="J74" i="77"/>
  <c r="F74" i="77"/>
  <c r="L73" i="77"/>
  <c r="H73" i="77"/>
  <c r="N72" i="77"/>
  <c r="J72" i="77"/>
  <c r="F72" i="77"/>
  <c r="L70" i="77"/>
  <c r="H70" i="77"/>
  <c r="N69" i="77"/>
  <c r="J69" i="77"/>
  <c r="F69" i="77"/>
  <c r="L68" i="77"/>
  <c r="H68" i="77"/>
  <c r="N67" i="77"/>
  <c r="J67" i="77"/>
  <c r="F67" i="77"/>
  <c r="L66" i="77"/>
  <c r="H66" i="77"/>
  <c r="N65" i="77"/>
  <c r="J65" i="77"/>
  <c r="F65" i="77"/>
  <c r="L64" i="77"/>
  <c r="H64" i="77"/>
  <c r="M62" i="77"/>
  <c r="I62" i="77"/>
  <c r="O61" i="77"/>
  <c r="K61" i="77"/>
  <c r="G61" i="77"/>
  <c r="M60" i="77"/>
  <c r="I60" i="77"/>
  <c r="G78" i="78"/>
  <c r="F76" i="78"/>
  <c r="E75" i="78"/>
  <c r="G73" i="78"/>
  <c r="F72" i="78"/>
  <c r="E70" i="78"/>
  <c r="G68" i="78"/>
  <c r="F67" i="78"/>
  <c r="E66" i="78"/>
  <c r="G64" i="78"/>
  <c r="F62" i="78"/>
  <c r="E61" i="78"/>
  <c r="G59" i="78"/>
  <c r="F58" i="78"/>
  <c r="E57" i="78"/>
  <c r="G54" i="78"/>
  <c r="F53" i="78"/>
  <c r="F78" i="78"/>
  <c r="E72" i="78"/>
  <c r="G65" i="78"/>
  <c r="F59" i="78"/>
  <c r="E53" i="78"/>
  <c r="F50" i="78"/>
  <c r="G46" i="78"/>
  <c r="E44" i="78"/>
  <c r="F41" i="78"/>
  <c r="G38" i="78"/>
  <c r="F26" i="78"/>
  <c r="G23" i="78"/>
  <c r="E21" i="78"/>
  <c r="F17" i="78"/>
  <c r="G13" i="78"/>
  <c r="E11" i="78"/>
  <c r="N80" i="77"/>
  <c r="F80" i="77"/>
  <c r="K78" i="77"/>
  <c r="M76" i="77"/>
  <c r="O75" i="77"/>
  <c r="G75" i="77"/>
  <c r="I74" i="77"/>
  <c r="K73" i="77"/>
  <c r="M72" i="77"/>
  <c r="O70" i="77"/>
  <c r="G70" i="77"/>
  <c r="I69" i="77"/>
  <c r="K68" i="77"/>
  <c r="M67" i="77"/>
  <c r="G67" i="77"/>
  <c r="K66" i="77"/>
  <c r="F66" i="77"/>
  <c r="K65" i="77"/>
  <c r="O64" i="77"/>
  <c r="J64" i="77"/>
  <c r="L62" i="77"/>
  <c r="G62" i="77"/>
  <c r="L61" i="77"/>
  <c r="F61" i="77"/>
  <c r="K60" i="77"/>
  <c r="F60" i="77"/>
  <c r="L59" i="77"/>
  <c r="H59" i="77"/>
  <c r="N58" i="77"/>
  <c r="J58" i="77"/>
  <c r="F58" i="77"/>
  <c r="L57" i="77"/>
  <c r="H57" i="77"/>
  <c r="N56" i="77"/>
  <c r="J56" i="77"/>
  <c r="F56" i="77"/>
  <c r="M54" i="77"/>
  <c r="I54" i="77"/>
  <c r="O53" i="77"/>
  <c r="K53" i="77"/>
  <c r="G53" i="77"/>
  <c r="M52" i="77"/>
  <c r="I52" i="77"/>
  <c r="O51" i="77"/>
  <c r="K51" i="77"/>
  <c r="G51" i="77"/>
  <c r="M50" i="77"/>
  <c r="I50" i="77"/>
  <c r="M48" i="77"/>
  <c r="I48" i="77"/>
  <c r="O47" i="77"/>
  <c r="K47" i="77"/>
  <c r="G47" i="77"/>
  <c r="M46" i="77"/>
  <c r="I46" i="77"/>
  <c r="O45" i="77"/>
  <c r="K45" i="77"/>
  <c r="G45" i="77"/>
  <c r="M44" i="77"/>
  <c r="I44" i="77"/>
  <c r="O43" i="77"/>
  <c r="K43" i="77"/>
  <c r="G43" i="77"/>
  <c r="M42" i="77"/>
  <c r="I42" i="77"/>
  <c r="O41" i="77"/>
  <c r="K41" i="77"/>
  <c r="E76" i="78"/>
  <c r="G69" i="78"/>
  <c r="F64" i="78"/>
  <c r="E58" i="78"/>
  <c r="E52" i="78"/>
  <c r="F48" i="78"/>
  <c r="G45" i="78"/>
  <c r="E43" i="78"/>
  <c r="F40" i="78"/>
  <c r="G36" i="78"/>
  <c r="G28" i="78"/>
  <c r="E26" i="78"/>
  <c r="F23" i="78"/>
  <c r="G19" i="78"/>
  <c r="E17" i="78"/>
  <c r="F13" i="78"/>
  <c r="G10" i="78"/>
  <c r="M80" i="77"/>
  <c r="J78" i="77"/>
  <c r="L76" i="77"/>
  <c r="N75" i="77"/>
  <c r="F75" i="77"/>
  <c r="H74" i="77"/>
  <c r="J73" i="77"/>
  <c r="L72" i="77"/>
  <c r="N70" i="77"/>
  <c r="F70" i="77"/>
  <c r="H69" i="77"/>
  <c r="J68" i="77"/>
  <c r="L67" i="77"/>
  <c r="O66" i="77"/>
  <c r="J66" i="77"/>
  <c r="O65" i="77"/>
  <c r="I65" i="77"/>
  <c r="N64" i="77"/>
  <c r="I64" i="77"/>
  <c r="K62" i="77"/>
  <c r="F62" i="77"/>
  <c r="J61" i="77"/>
  <c r="O60" i="77"/>
  <c r="J60" i="77"/>
  <c r="O59" i="77"/>
  <c r="K59" i="77"/>
  <c r="G59" i="77"/>
  <c r="M58" i="77"/>
  <c r="I58" i="77"/>
  <c r="O57" i="77"/>
  <c r="K57" i="77"/>
  <c r="G57" i="77"/>
  <c r="M56" i="77"/>
  <c r="I56" i="77"/>
  <c r="L54" i="77"/>
  <c r="H54" i="77"/>
  <c r="N53" i="77"/>
  <c r="J53" i="77"/>
  <c r="F53" i="77"/>
  <c r="L52" i="77"/>
  <c r="H52" i="77"/>
  <c r="N51" i="77"/>
  <c r="J51" i="77"/>
  <c r="F51" i="77"/>
  <c r="L50" i="77"/>
  <c r="H50" i="77"/>
  <c r="L48" i="77"/>
  <c r="H48" i="77"/>
  <c r="N47" i="77"/>
  <c r="J47" i="77"/>
  <c r="F47" i="77"/>
  <c r="L46" i="77"/>
  <c r="H46" i="77"/>
  <c r="N45" i="77"/>
  <c r="J45" i="77"/>
  <c r="F45" i="77"/>
  <c r="L44" i="77"/>
  <c r="H44" i="77"/>
  <c r="N43" i="77"/>
  <c r="J43" i="77"/>
  <c r="F43" i="77"/>
  <c r="L42" i="77"/>
  <c r="H42" i="77"/>
  <c r="N41" i="77"/>
  <c r="J41" i="77"/>
  <c r="F41" i="77"/>
  <c r="L40" i="77"/>
  <c r="H40" i="77"/>
  <c r="N39" i="77"/>
  <c r="J39" i="77"/>
  <c r="F39" i="77"/>
  <c r="L38" i="77"/>
  <c r="H38" i="77"/>
  <c r="L36" i="77"/>
  <c r="H36" i="77"/>
  <c r="N31" i="77"/>
  <c r="AC33" i="79" s="1"/>
  <c r="J31" i="77"/>
  <c r="Y33" i="79" s="1"/>
  <c r="F31" i="77"/>
  <c r="U33" i="79" s="1"/>
  <c r="L30" i="77"/>
  <c r="H30" i="77"/>
  <c r="O28" i="77"/>
  <c r="G74" i="78"/>
  <c r="F68" i="78"/>
  <c r="E62" i="78"/>
  <c r="G56" i="78"/>
  <c r="G51" i="78"/>
  <c r="F73" i="78"/>
  <c r="G50" i="78"/>
  <c r="F44" i="78"/>
  <c r="E39" i="78"/>
  <c r="G27" i="78"/>
  <c r="F22" i="78"/>
  <c r="E16" i="78"/>
  <c r="E67" i="78"/>
  <c r="E48" i="78"/>
  <c r="G42" i="78"/>
  <c r="F36" i="78"/>
  <c r="F27" i="78"/>
  <c r="E22" i="78"/>
  <c r="G14" i="78"/>
  <c r="F9" i="78"/>
  <c r="N78" i="77"/>
  <c r="H76" i="77"/>
  <c r="L74" i="77"/>
  <c r="F73" i="77"/>
  <c r="J70" i="77"/>
  <c r="N68" i="77"/>
  <c r="H67" i="77"/>
  <c r="G66" i="77"/>
  <c r="G65" i="77"/>
  <c r="F64" i="77"/>
  <c r="H62" i="77"/>
  <c r="H61" i="77"/>
  <c r="G60" i="77"/>
  <c r="I59" i="77"/>
  <c r="K58" i="77"/>
  <c r="M57" i="77"/>
  <c r="O56" i="77"/>
  <c r="G56" i="77"/>
  <c r="J54" i="77"/>
  <c r="L53" i="77"/>
  <c r="N52" i="77"/>
  <c r="F52" i="77"/>
  <c r="H51" i="77"/>
  <c r="J50" i="77"/>
  <c r="N48" i="77"/>
  <c r="F48" i="77"/>
  <c r="H47" i="77"/>
  <c r="J46" i="77"/>
  <c r="L45" i="77"/>
  <c r="N44" i="77"/>
  <c r="F44" i="77"/>
  <c r="H43" i="77"/>
  <c r="J42" i="77"/>
  <c r="L41" i="77"/>
  <c r="O40" i="77"/>
  <c r="J40" i="77"/>
  <c r="O39" i="77"/>
  <c r="I39" i="77"/>
  <c r="N38" i="77"/>
  <c r="I38" i="77"/>
  <c r="O36" i="77"/>
  <c r="J36" i="77"/>
  <c r="O31" i="77"/>
  <c r="AD33" i="79" s="1"/>
  <c r="I31" i="77"/>
  <c r="X33" i="79" s="1"/>
  <c r="N30" i="77"/>
  <c r="I30" i="77"/>
  <c r="N28" i="77"/>
  <c r="J28" i="77"/>
  <c r="F28" i="77"/>
  <c r="L27" i="77"/>
  <c r="H27" i="77"/>
  <c r="N26" i="77"/>
  <c r="J26" i="77"/>
  <c r="F26" i="77"/>
  <c r="L25" i="77"/>
  <c r="H25" i="77"/>
  <c r="N24" i="77"/>
  <c r="J24" i="77"/>
  <c r="F24" i="77"/>
  <c r="L23" i="77"/>
  <c r="H23" i="77"/>
  <c r="N22" i="77"/>
  <c r="J22" i="77"/>
  <c r="F22" i="77"/>
  <c r="L21" i="77"/>
  <c r="H21" i="77"/>
  <c r="O19" i="77"/>
  <c r="K19" i="77"/>
  <c r="G19" i="77"/>
  <c r="M18" i="77"/>
  <c r="I18" i="77"/>
  <c r="O17" i="77"/>
  <c r="K17" i="77"/>
  <c r="G17" i="77"/>
  <c r="M16" i="77"/>
  <c r="I16" i="77"/>
  <c r="O14" i="77"/>
  <c r="K14" i="77"/>
  <c r="G14" i="77"/>
  <c r="M13" i="77"/>
  <c r="I13" i="77"/>
  <c r="O12" i="77"/>
  <c r="K12" i="77"/>
  <c r="G12" i="77"/>
  <c r="M11" i="77"/>
  <c r="I11" i="77"/>
  <c r="O10" i="77"/>
  <c r="G60" i="78"/>
  <c r="E47" i="78"/>
  <c r="G41" i="78"/>
  <c r="E25" i="78"/>
  <c r="G18" i="78"/>
  <c r="F12" i="78"/>
  <c r="J80" i="77"/>
  <c r="G78" i="77"/>
  <c r="K75" i="77"/>
  <c r="O73" i="77"/>
  <c r="I72" i="77"/>
  <c r="M69" i="77"/>
  <c r="G68" i="77"/>
  <c r="N66" i="77"/>
  <c r="M65" i="77"/>
  <c r="M64" i="77"/>
  <c r="O62" i="77"/>
  <c r="N61" i="77"/>
  <c r="N60" i="77"/>
  <c r="N59" i="77"/>
  <c r="F59" i="77"/>
  <c r="H58" i="77"/>
  <c r="J57" i="77"/>
  <c r="L56" i="77"/>
  <c r="O54" i="77"/>
  <c r="G54" i="77"/>
  <c r="I53" i="77"/>
  <c r="K52" i="77"/>
  <c r="M51" i="77"/>
  <c r="O50" i="77"/>
  <c r="G50" i="77"/>
  <c r="K48" i="77"/>
  <c r="M47" i="77"/>
  <c r="O46" i="77"/>
  <c r="G46" i="77"/>
  <c r="I45" i="77"/>
  <c r="K44" i="77"/>
  <c r="M43" i="77"/>
  <c r="O42" i="77"/>
  <c r="G42" i="77"/>
  <c r="I41" i="77"/>
  <c r="N40" i="77"/>
  <c r="I40" i="77"/>
  <c r="M39" i="77"/>
  <c r="H39" i="77"/>
  <c r="M38" i="77"/>
  <c r="G38" i="77"/>
  <c r="N36" i="77"/>
  <c r="I36" i="77"/>
  <c r="M31" i="77"/>
  <c r="AB33" i="79" s="1"/>
  <c r="H31" i="77"/>
  <c r="W33" i="79" s="1"/>
  <c r="M30" i="77"/>
  <c r="G30" i="77"/>
  <c r="M28" i="77"/>
  <c r="I28" i="77"/>
  <c r="O27" i="77"/>
  <c r="K27" i="77"/>
  <c r="G27" i="77"/>
  <c r="M26" i="77"/>
  <c r="I26" i="77"/>
  <c r="O25" i="77"/>
  <c r="K25" i="77"/>
  <c r="G25" i="77"/>
  <c r="M24" i="77"/>
  <c r="I24" i="77"/>
  <c r="O23" i="77"/>
  <c r="K23" i="77"/>
  <c r="G23" i="77"/>
  <c r="M22" i="77"/>
  <c r="I22" i="77"/>
  <c r="O21" i="77"/>
  <c r="K21" i="77"/>
  <c r="G21" i="77"/>
  <c r="N19" i="77"/>
  <c r="J19" i="77"/>
  <c r="F19" i="77"/>
  <c r="L18" i="77"/>
  <c r="H18" i="77"/>
  <c r="N17" i="77"/>
  <c r="J17" i="77"/>
  <c r="F17" i="77"/>
  <c r="L16" i="77"/>
  <c r="H16" i="77"/>
  <c r="N14" i="77"/>
  <c r="J14" i="77"/>
  <c r="F54" i="78"/>
  <c r="G9" i="78"/>
  <c r="I76" i="77"/>
  <c r="G73" i="77"/>
  <c r="O68" i="77"/>
  <c r="I66" i="77"/>
  <c r="G64" i="77"/>
  <c r="I61" i="77"/>
  <c r="J59" i="77"/>
  <c r="N57" i="77"/>
  <c r="H56" i="77"/>
  <c r="M53" i="77"/>
  <c r="G52" i="77"/>
  <c r="K50" i="77"/>
  <c r="G48" i="77"/>
  <c r="K46" i="77"/>
  <c r="O44" i="77"/>
  <c r="I43" i="77"/>
  <c r="M41" i="77"/>
  <c r="K40" i="77"/>
  <c r="K39" i="77"/>
  <c r="J38" i="77"/>
  <c r="K36" i="77"/>
  <c r="K31" i="77"/>
  <c r="Z33" i="79" s="1"/>
  <c r="J30" i="77"/>
  <c r="K28" i="77"/>
  <c r="M27" i="77"/>
  <c r="O26" i="77"/>
  <c r="G26" i="77"/>
  <c r="I25" i="77"/>
  <c r="K24" i="77"/>
  <c r="M23" i="77"/>
  <c r="O22" i="77"/>
  <c r="G22" i="77"/>
  <c r="I21" i="77"/>
  <c r="L19" i="77"/>
  <c r="N18" i="77"/>
  <c r="F18" i="77"/>
  <c r="H17" i="77"/>
  <c r="J16" i="77"/>
  <c r="L14" i="77"/>
  <c r="O13" i="77"/>
  <c r="J13" i="77"/>
  <c r="N12" i="77"/>
  <c r="I12" i="77"/>
  <c r="N11" i="77"/>
  <c r="H11" i="77"/>
  <c r="M10" i="77"/>
  <c r="I10" i="77"/>
  <c r="O9" i="77"/>
  <c r="K9" i="77"/>
  <c r="G9" i="77"/>
  <c r="E80" i="77"/>
  <c r="E79" i="77" s="1"/>
  <c r="E74" i="77"/>
  <c r="E69" i="77"/>
  <c r="E65" i="77"/>
  <c r="E60" i="77"/>
  <c r="E56" i="77"/>
  <c r="E51" i="77"/>
  <c r="E46" i="77"/>
  <c r="E42" i="77"/>
  <c r="E38" i="77"/>
  <c r="E28" i="77"/>
  <c r="E24" i="77"/>
  <c r="E19" i="77"/>
  <c r="E14" i="77"/>
  <c r="E10" i="77"/>
  <c r="M21" i="77"/>
  <c r="J18" i="77"/>
  <c r="N16" i="77"/>
  <c r="H14" i="77"/>
  <c r="G13" i="77"/>
  <c r="F12" i="77"/>
  <c r="F11" i="77"/>
  <c r="G10" i="77"/>
  <c r="I9" i="77"/>
  <c r="E72" i="77"/>
  <c r="E62" i="77"/>
  <c r="E53" i="77"/>
  <c r="E44" i="77"/>
  <c r="E31" i="77"/>
  <c r="E22" i="77"/>
  <c r="E12" i="77"/>
  <c r="G80" i="78"/>
  <c r="K56" i="77"/>
  <c r="N50" i="77"/>
  <c r="N46" i="77"/>
  <c r="L43" i="77"/>
  <c r="M40" i="77"/>
  <c r="K38" i="77"/>
  <c r="L31" i="77"/>
  <c r="AA33" i="79" s="1"/>
  <c r="L28" i="77"/>
  <c r="H26" i="77"/>
  <c r="L24" i="77"/>
  <c r="F23" i="77"/>
  <c r="M19" i="77"/>
  <c r="G18" i="77"/>
  <c r="M14" i="77"/>
  <c r="K13" i="77"/>
  <c r="O11" i="77"/>
  <c r="N10" i="77"/>
  <c r="F10" i="77"/>
  <c r="E75" i="77"/>
  <c r="E66" i="77"/>
  <c r="E57" i="77"/>
  <c r="E47" i="77"/>
  <c r="E39" i="77"/>
  <c r="E25" i="77"/>
  <c r="E16" i="77"/>
  <c r="F45" i="78"/>
  <c r="G24" i="78"/>
  <c r="I80" i="77"/>
  <c r="J75" i="77"/>
  <c r="H72" i="77"/>
  <c r="F68" i="77"/>
  <c r="L65" i="77"/>
  <c r="N62" i="77"/>
  <c r="L60" i="77"/>
  <c r="O58" i="77"/>
  <c r="I57" i="77"/>
  <c r="N54" i="77"/>
  <c r="H53" i="77"/>
  <c r="L51" i="77"/>
  <c r="F50" i="77"/>
  <c r="L47" i="77"/>
  <c r="F46" i="77"/>
  <c r="J44" i="77"/>
  <c r="N42" i="77"/>
  <c r="H41" i="77"/>
  <c r="G40" i="77"/>
  <c r="G39" i="77"/>
  <c r="F38" i="77"/>
  <c r="G36" i="77"/>
  <c r="G31" i="77"/>
  <c r="V33" i="79" s="1"/>
  <c r="F30" i="77"/>
  <c r="H28" i="77"/>
  <c r="J27" i="77"/>
  <c r="L26" i="77"/>
  <c r="N25" i="77"/>
  <c r="F25" i="77"/>
  <c r="H24" i="77"/>
  <c r="J23" i="77"/>
  <c r="L22" i="77"/>
  <c r="N21" i="77"/>
  <c r="F21" i="77"/>
  <c r="I19" i="77"/>
  <c r="K18" i="77"/>
  <c r="M17" i="77"/>
  <c r="O16" i="77"/>
  <c r="G16" i="77"/>
  <c r="I14" i="77"/>
  <c r="N13" i="77"/>
  <c r="H13" i="77"/>
  <c r="M12" i="77"/>
  <c r="H12" i="77"/>
  <c r="L11" i="77"/>
  <c r="G11" i="77"/>
  <c r="L10" i="77"/>
  <c r="H10" i="77"/>
  <c r="N9" i="77"/>
  <c r="J9" i="77"/>
  <c r="F9" i="77"/>
  <c r="E78" i="77"/>
  <c r="E73" i="77"/>
  <c r="E68" i="77"/>
  <c r="E64" i="77"/>
  <c r="E59" i="77"/>
  <c r="E54" i="77"/>
  <c r="E50" i="77"/>
  <c r="E45" i="77"/>
  <c r="E41" i="77"/>
  <c r="E36" i="77"/>
  <c r="E27" i="77"/>
  <c r="E23" i="77"/>
  <c r="E18" i="77"/>
  <c r="E13" i="77"/>
  <c r="E9" i="77"/>
  <c r="L58" i="77"/>
  <c r="F57" i="77"/>
  <c r="K54" i="77"/>
  <c r="O52" i="77"/>
  <c r="I51" i="77"/>
  <c r="O48" i="77"/>
  <c r="I47" i="77"/>
  <c r="M45" i="77"/>
  <c r="G44" i="77"/>
  <c r="K42" i="77"/>
  <c r="G41" i="77"/>
  <c r="F40" i="77"/>
  <c r="O38" i="77"/>
  <c r="F36" i="77"/>
  <c r="O30" i="77"/>
  <c r="G28" i="77"/>
  <c r="I27" i="77"/>
  <c r="K26" i="77"/>
  <c r="M25" i="77"/>
  <c r="O24" i="77"/>
  <c r="G24" i="77"/>
  <c r="I23" i="77"/>
  <c r="K22" i="77"/>
  <c r="H19" i="77"/>
  <c r="L17" i="77"/>
  <c r="F16" i="77"/>
  <c r="L13" i="77"/>
  <c r="L12" i="77"/>
  <c r="K11" i="77"/>
  <c r="K10" i="77"/>
  <c r="M9" i="77"/>
  <c r="E76" i="77"/>
  <c r="E67" i="77"/>
  <c r="E58" i="77"/>
  <c r="E48" i="77"/>
  <c r="E40" i="77"/>
  <c r="E26" i="77"/>
  <c r="E17" i="77"/>
  <c r="E12" i="78"/>
  <c r="F78" i="77"/>
  <c r="N73" i="77"/>
  <c r="L69" i="77"/>
  <c r="M66" i="77"/>
  <c r="K64" i="77"/>
  <c r="M61" i="77"/>
  <c r="M59" i="77"/>
  <c r="G58" i="77"/>
  <c r="F54" i="77"/>
  <c r="J52" i="77"/>
  <c r="J48" i="77"/>
  <c r="H45" i="77"/>
  <c r="F42" i="77"/>
  <c r="L39" i="77"/>
  <c r="M36" i="77"/>
  <c r="K30" i="77"/>
  <c r="F27" i="77"/>
  <c r="J25" i="77"/>
  <c r="N23" i="77"/>
  <c r="J21" i="77"/>
  <c r="O18" i="77"/>
  <c r="K16" i="77"/>
  <c r="F14" i="77"/>
  <c r="J12" i="77"/>
  <c r="J11" i="77"/>
  <c r="J10" i="77"/>
  <c r="H9" i="77"/>
  <c r="E70" i="77"/>
  <c r="E61" i="77"/>
  <c r="E52" i="77"/>
  <c r="E43" i="77"/>
  <c r="E30" i="77"/>
  <c r="E21" i="77"/>
  <c r="E11" i="77"/>
  <c r="E40" i="78"/>
  <c r="F18" i="78"/>
  <c r="O78" i="77"/>
  <c r="M74" i="77"/>
  <c r="K70" i="77"/>
  <c r="I67" i="77"/>
  <c r="H65" i="77"/>
  <c r="J62" i="77"/>
  <c r="H60" i="77"/>
  <c r="N27" i="77"/>
  <c r="H22" i="77"/>
  <c r="I17" i="77"/>
  <c r="F13" i="77"/>
  <c r="L9" i="77"/>
  <c r="D3" i="50"/>
  <c r="D3" i="76"/>
  <c r="P3" i="50"/>
  <c r="P3" i="76"/>
  <c r="E3" i="50"/>
  <c r="E3" i="76"/>
  <c r="I3" i="50"/>
  <c r="I3" i="76"/>
  <c r="M3" i="50"/>
  <c r="M3" i="76"/>
  <c r="Q3" i="50"/>
  <c r="Q3" i="76"/>
  <c r="H3" i="50"/>
  <c r="H3" i="76"/>
  <c r="F3" i="50"/>
  <c r="F3" i="76"/>
  <c r="J3" i="50"/>
  <c r="J3" i="76"/>
  <c r="N3" i="50"/>
  <c r="N3" i="76"/>
  <c r="R3" i="50"/>
  <c r="R3" i="76"/>
  <c r="AK30" i="74"/>
  <c r="L3" i="50"/>
  <c r="L3" i="76"/>
  <c r="G3" i="50"/>
  <c r="G3" i="76"/>
  <c r="K3" i="50"/>
  <c r="K3" i="76"/>
  <c r="O3" i="50"/>
  <c r="O3" i="76"/>
  <c r="H29" i="78"/>
  <c r="AK81" i="74"/>
  <c r="G70" i="75"/>
  <c r="G68" i="75"/>
  <c r="G66" i="75"/>
  <c r="G55" i="75"/>
  <c r="G45" i="75"/>
  <c r="G27" i="75"/>
  <c r="G18" i="75"/>
  <c r="G52" i="75"/>
  <c r="G60" i="75"/>
  <c r="G49" i="75"/>
  <c r="G41" i="75"/>
  <c r="G23" i="75"/>
  <c r="G13" i="75"/>
  <c r="A17" i="70"/>
  <c r="A19" i="70"/>
  <c r="A21" i="70"/>
  <c r="A23" i="70"/>
  <c r="A25" i="70"/>
  <c r="A27" i="70"/>
  <c r="A29" i="70"/>
  <c r="A31" i="70"/>
  <c r="A33" i="70"/>
  <c r="A35" i="70"/>
  <c r="A37" i="70"/>
  <c r="A39" i="70"/>
  <c r="A41" i="70"/>
  <c r="A43" i="70"/>
  <c r="A45" i="70"/>
  <c r="A18" i="70"/>
  <c r="A20" i="70"/>
  <c r="A22" i="70"/>
  <c r="A24" i="70"/>
  <c r="A26" i="70"/>
  <c r="A28" i="70"/>
  <c r="A30" i="70"/>
  <c r="A32" i="70"/>
  <c r="A34" i="70"/>
  <c r="A36" i="70"/>
  <c r="A38" i="70"/>
  <c r="A40" i="70"/>
  <c r="A42" i="70"/>
  <c r="A44" i="70"/>
  <c r="A46" i="70"/>
  <c r="S77" i="75"/>
  <c r="G77" i="75"/>
  <c r="W79" i="75"/>
  <c r="V79" i="75" s="1"/>
  <c r="V79" i="73" s="1"/>
  <c r="K32" i="75"/>
  <c r="J32" i="75" s="1"/>
  <c r="J32" i="73" s="1"/>
  <c r="K81" i="75"/>
  <c r="J81" i="75" s="1"/>
  <c r="K31" i="75"/>
  <c r="J31" i="75" s="1"/>
  <c r="K77" i="75"/>
  <c r="K67" i="75"/>
  <c r="K65" i="75"/>
  <c r="K62" i="75"/>
  <c r="K60" i="75"/>
  <c r="J60" i="75" s="1"/>
  <c r="J60" i="73" s="1"/>
  <c r="K49" i="75"/>
  <c r="J49" i="75" s="1"/>
  <c r="J49" i="73" s="1"/>
  <c r="K46" i="75"/>
  <c r="K43" i="75"/>
  <c r="K41" i="75"/>
  <c r="J41" i="75" s="1"/>
  <c r="J41" i="73" s="1"/>
  <c r="K37" i="75"/>
  <c r="J37" i="75" s="1"/>
  <c r="J37" i="73" s="1"/>
  <c r="K18" i="75"/>
  <c r="K15" i="75"/>
  <c r="K74" i="75"/>
  <c r="K71" i="75"/>
  <c r="K69" i="75"/>
  <c r="K59" i="75"/>
  <c r="K57" i="75"/>
  <c r="K54" i="75"/>
  <c r="K52" i="75"/>
  <c r="J52" i="75" s="1"/>
  <c r="J52" i="73" s="1"/>
  <c r="K48" i="75"/>
  <c r="J48" i="75" s="1"/>
  <c r="J48" i="73" s="1"/>
  <c r="K40" i="75"/>
  <c r="J40" i="75" s="1"/>
  <c r="J40" i="73" s="1"/>
  <c r="K29" i="75"/>
  <c r="J29" i="75" s="1"/>
  <c r="J29" i="73" s="1"/>
  <c r="K25" i="75"/>
  <c r="J25" i="75" s="1"/>
  <c r="J25" i="73" s="1"/>
  <c r="K20" i="75"/>
  <c r="J20" i="75" s="1"/>
  <c r="J20" i="73" s="1"/>
  <c r="K13" i="75"/>
  <c r="J13" i="75" s="1"/>
  <c r="J13" i="73" s="1"/>
  <c r="K10" i="75"/>
  <c r="K79" i="75"/>
  <c r="K76" i="75"/>
  <c r="J76" i="75" s="1"/>
  <c r="J76" i="73" s="1"/>
  <c r="K66" i="75"/>
  <c r="K63" i="75"/>
  <c r="K61" i="75"/>
  <c r="K51" i="75"/>
  <c r="K47" i="75"/>
  <c r="K45" i="75"/>
  <c r="J45" i="75" s="1"/>
  <c r="J45" i="73" s="1"/>
  <c r="K42" i="75"/>
  <c r="K39" i="75"/>
  <c r="K28" i="75"/>
  <c r="J28" i="75" s="1"/>
  <c r="J28" i="73" s="1"/>
  <c r="K26" i="75"/>
  <c r="K24" i="75"/>
  <c r="J24" i="75" s="1"/>
  <c r="J24" i="73" s="1"/>
  <c r="K22" i="75"/>
  <c r="K19" i="75"/>
  <c r="K14" i="75"/>
  <c r="K12" i="75"/>
  <c r="J12" i="75" s="1"/>
  <c r="J12" i="73" s="1"/>
  <c r="K75" i="75"/>
  <c r="K73" i="75"/>
  <c r="K70" i="75"/>
  <c r="K68" i="75"/>
  <c r="J68" i="75" s="1"/>
  <c r="J68" i="73" s="1"/>
  <c r="K58" i="75"/>
  <c r="K55" i="75"/>
  <c r="K53" i="75"/>
  <c r="K44" i="75"/>
  <c r="J44" i="75" s="1"/>
  <c r="J44" i="73" s="1"/>
  <c r="K27" i="75"/>
  <c r="K23" i="75"/>
  <c r="K17" i="75"/>
  <c r="J17" i="75" s="1"/>
  <c r="J17" i="73" s="1"/>
  <c r="K11" i="75"/>
  <c r="AA31" i="75"/>
  <c r="Z31" i="75" s="1"/>
  <c r="Z31" i="73" s="1"/>
  <c r="AA32" i="75"/>
  <c r="Z32" i="75" s="1"/>
  <c r="Z32" i="73" s="1"/>
  <c r="AA81" i="75"/>
  <c r="Z81" i="75" s="1"/>
  <c r="AA79" i="75"/>
  <c r="AA73" i="75"/>
  <c r="AA69" i="75"/>
  <c r="AA65" i="75"/>
  <c r="AA62" i="75"/>
  <c r="AA58" i="75"/>
  <c r="AA52" i="75"/>
  <c r="Z52" i="75" s="1"/>
  <c r="Z52" i="73" s="1"/>
  <c r="AA46" i="75"/>
  <c r="AA74" i="75"/>
  <c r="AA70" i="75"/>
  <c r="AA66" i="75"/>
  <c r="AA60" i="75"/>
  <c r="Z60" i="75" s="1"/>
  <c r="Z60" i="73" s="1"/>
  <c r="AA55" i="75"/>
  <c r="AA51" i="75"/>
  <c r="AA48" i="75"/>
  <c r="Z48" i="75" s="1"/>
  <c r="Z48" i="73" s="1"/>
  <c r="AA76" i="75"/>
  <c r="Z76" i="75" s="1"/>
  <c r="Z76" i="73" s="1"/>
  <c r="AA68" i="75"/>
  <c r="Z68" i="75" s="1"/>
  <c r="Z68" i="73" s="1"/>
  <c r="AA63" i="75"/>
  <c r="AA59" i="75"/>
  <c r="AA53" i="75"/>
  <c r="AA47" i="75"/>
  <c r="AA77" i="75"/>
  <c r="AA75" i="75"/>
  <c r="AA71" i="75"/>
  <c r="AA67" i="75"/>
  <c r="AA61" i="75"/>
  <c r="AA57" i="75"/>
  <c r="AA54" i="75"/>
  <c r="AA49" i="75"/>
  <c r="AA45" i="75"/>
  <c r="AA42" i="75"/>
  <c r="AA37" i="75"/>
  <c r="AA28" i="75"/>
  <c r="Z28" i="75" s="1"/>
  <c r="Z28" i="73" s="1"/>
  <c r="AA24" i="75"/>
  <c r="Z24" i="75" s="1"/>
  <c r="Z24" i="73" s="1"/>
  <c r="AA17" i="75"/>
  <c r="AA14" i="75"/>
  <c r="AA10" i="75"/>
  <c r="AA44" i="75"/>
  <c r="Z44" i="75" s="1"/>
  <c r="Z44" i="73" s="1"/>
  <c r="AA40" i="75"/>
  <c r="Z40" i="75" s="1"/>
  <c r="Z40" i="73" s="1"/>
  <c r="AA27" i="75"/>
  <c r="AA23" i="75"/>
  <c r="AA18" i="75"/>
  <c r="AA12" i="75"/>
  <c r="Z12" i="75" s="1"/>
  <c r="Z12" i="73" s="1"/>
  <c r="AA43" i="75"/>
  <c r="AA39" i="75"/>
  <c r="AA29" i="75"/>
  <c r="AA25" i="75"/>
  <c r="AA20" i="75"/>
  <c r="Z20" i="75" s="1"/>
  <c r="Z20" i="73" s="1"/>
  <c r="AA15" i="75"/>
  <c r="AA11" i="75"/>
  <c r="AA41" i="75"/>
  <c r="AA26" i="75"/>
  <c r="AA22" i="75"/>
  <c r="AA19" i="75"/>
  <c r="AA13" i="75"/>
  <c r="AQ31" i="75"/>
  <c r="AP31" i="75" s="1"/>
  <c r="AP31" i="73" s="1"/>
  <c r="AQ32" i="75"/>
  <c r="AP32" i="75" s="1"/>
  <c r="AP32" i="73" s="1"/>
  <c r="AQ81" i="75"/>
  <c r="AP81" i="75" s="1"/>
  <c r="AQ77" i="75"/>
  <c r="AQ75" i="75"/>
  <c r="AQ71" i="75"/>
  <c r="AQ67" i="75"/>
  <c r="AQ61" i="75"/>
  <c r="AQ57" i="75"/>
  <c r="AQ54" i="75"/>
  <c r="AQ49" i="75"/>
  <c r="AQ45" i="75"/>
  <c r="AQ41" i="75"/>
  <c r="AQ26" i="75"/>
  <c r="AQ22" i="75"/>
  <c r="AQ19" i="75"/>
  <c r="AQ13" i="75"/>
  <c r="AQ79" i="75"/>
  <c r="AQ73" i="75"/>
  <c r="AQ69" i="75"/>
  <c r="AQ65" i="75"/>
  <c r="AQ62" i="75"/>
  <c r="AQ58" i="75"/>
  <c r="AQ52" i="75"/>
  <c r="AP52" i="75" s="1"/>
  <c r="AP52" i="73" s="1"/>
  <c r="AQ46" i="75"/>
  <c r="AQ42" i="75"/>
  <c r="AQ37" i="75"/>
  <c r="AQ28" i="75"/>
  <c r="AP28" i="75" s="1"/>
  <c r="AP28" i="73" s="1"/>
  <c r="AQ24" i="75"/>
  <c r="AP24" i="75" s="1"/>
  <c r="AP24" i="73" s="1"/>
  <c r="AQ17" i="75"/>
  <c r="AQ14" i="75"/>
  <c r="AQ10" i="75"/>
  <c r="AQ74" i="75"/>
  <c r="AQ70" i="75"/>
  <c r="AQ66" i="75"/>
  <c r="AQ60" i="75"/>
  <c r="AP60" i="75" s="1"/>
  <c r="AP60" i="73" s="1"/>
  <c r="AQ55" i="75"/>
  <c r="AQ51" i="75"/>
  <c r="AQ48" i="75"/>
  <c r="AP48" i="75" s="1"/>
  <c r="AP48" i="73" s="1"/>
  <c r="AQ44" i="75"/>
  <c r="AP44" i="75" s="1"/>
  <c r="AP44" i="73" s="1"/>
  <c r="AQ40" i="75"/>
  <c r="AP40" i="75" s="1"/>
  <c r="AP40" i="73" s="1"/>
  <c r="AQ27" i="75"/>
  <c r="AQ23" i="75"/>
  <c r="AQ18" i="75"/>
  <c r="AQ12" i="75"/>
  <c r="AP12" i="75" s="1"/>
  <c r="AP12" i="73" s="1"/>
  <c r="AQ76" i="75"/>
  <c r="AP76" i="75" s="1"/>
  <c r="AP76" i="73" s="1"/>
  <c r="AQ68" i="75"/>
  <c r="AP68" i="75" s="1"/>
  <c r="AP68" i="73" s="1"/>
  <c r="AQ63" i="75"/>
  <c r="AQ59" i="75"/>
  <c r="AQ53" i="75"/>
  <c r="AQ47" i="75"/>
  <c r="AQ43" i="75"/>
  <c r="AQ39" i="75"/>
  <c r="AQ29" i="75"/>
  <c r="AQ25" i="75"/>
  <c r="AQ20" i="75"/>
  <c r="AP20" i="75" s="1"/>
  <c r="AP20" i="73" s="1"/>
  <c r="AQ15" i="75"/>
  <c r="AQ11" i="75"/>
  <c r="BG81" i="75"/>
  <c r="BF81" i="75" s="1"/>
  <c r="BG74" i="75"/>
  <c r="BG66" i="75"/>
  <c r="BF66" i="75" s="1"/>
  <c r="BF66" i="73" s="1"/>
  <c r="BG63" i="75"/>
  <c r="BE63" i="75" s="1"/>
  <c r="BE63" i="73" s="1"/>
  <c r="BG79" i="75"/>
  <c r="BG76" i="75"/>
  <c r="BF76" i="75" s="1"/>
  <c r="BF76" i="73" s="1"/>
  <c r="BG71" i="75"/>
  <c r="BE71" i="75" s="1"/>
  <c r="BE71" i="73" s="1"/>
  <c r="BG65" i="75"/>
  <c r="BG62" i="75"/>
  <c r="BF62" i="75" s="1"/>
  <c r="BF62" i="73" s="1"/>
  <c r="BG60" i="75"/>
  <c r="BG32" i="75"/>
  <c r="BF32" i="75" s="1"/>
  <c r="BF32" i="73" s="1"/>
  <c r="BG31" i="75"/>
  <c r="BF31" i="75" s="1"/>
  <c r="BF31" i="73" s="1"/>
  <c r="BG75" i="75"/>
  <c r="BG73" i="75"/>
  <c r="BG70" i="75"/>
  <c r="BF70" i="75" s="1"/>
  <c r="BF70" i="73" s="1"/>
  <c r="BG68" i="75"/>
  <c r="BF68" i="75" s="1"/>
  <c r="BF68" i="73" s="1"/>
  <c r="BG61" i="75"/>
  <c r="BG69" i="75"/>
  <c r="BG59" i="75"/>
  <c r="BE59" i="75" s="1"/>
  <c r="BE59" i="73" s="1"/>
  <c r="BG47" i="75"/>
  <c r="BE47" i="75" s="1"/>
  <c r="BE47" i="73" s="1"/>
  <c r="BG43" i="75"/>
  <c r="BE43" i="75" s="1"/>
  <c r="BE43" i="73" s="1"/>
  <c r="BG39" i="75"/>
  <c r="BE39" i="75" s="1"/>
  <c r="BE39" i="73" s="1"/>
  <c r="BG29" i="75"/>
  <c r="BG25" i="75"/>
  <c r="BG20" i="75"/>
  <c r="BG18" i="75"/>
  <c r="BF18" i="75" s="1"/>
  <c r="BF18" i="73" s="1"/>
  <c r="BG15" i="75"/>
  <c r="BE15" i="75" s="1"/>
  <c r="BE15" i="73" s="1"/>
  <c r="BG11" i="75"/>
  <c r="BE11" i="75" s="1"/>
  <c r="BE11" i="73" s="1"/>
  <c r="BG77" i="75"/>
  <c r="BG67" i="75"/>
  <c r="BE67" i="75" s="1"/>
  <c r="BE67" i="73" s="1"/>
  <c r="BG58" i="75"/>
  <c r="BF58" i="75" s="1"/>
  <c r="BF58" i="73" s="1"/>
  <c r="BG55" i="75"/>
  <c r="BE55" i="75" s="1"/>
  <c r="BE55" i="73" s="1"/>
  <c r="BG51" i="75"/>
  <c r="BE51" i="75" s="1"/>
  <c r="BE51" i="73" s="1"/>
  <c r="BG48" i="75"/>
  <c r="BG46" i="75"/>
  <c r="BF46" i="75" s="1"/>
  <c r="BF46" i="73" s="1"/>
  <c r="BG44" i="75"/>
  <c r="BG42" i="75"/>
  <c r="BF42" i="75" s="1"/>
  <c r="BF42" i="73" s="1"/>
  <c r="BG40" i="75"/>
  <c r="BG37" i="75"/>
  <c r="BG17" i="75"/>
  <c r="BG14" i="75"/>
  <c r="BF14" i="75" s="1"/>
  <c r="BF14" i="73" s="1"/>
  <c r="BG12" i="75"/>
  <c r="BG10" i="75"/>
  <c r="BF10" i="75" s="1"/>
  <c r="BF10" i="73" s="1"/>
  <c r="BG57" i="75"/>
  <c r="BG54" i="75"/>
  <c r="BF54" i="75" s="1"/>
  <c r="BF54" i="73" s="1"/>
  <c r="BG52" i="75"/>
  <c r="BG49" i="75"/>
  <c r="BG45" i="75"/>
  <c r="BG41" i="75"/>
  <c r="BG27" i="75"/>
  <c r="BE27" i="75" s="1"/>
  <c r="BE27" i="73" s="1"/>
  <c r="BG23" i="75"/>
  <c r="BE23" i="75" s="1"/>
  <c r="BE23" i="73" s="1"/>
  <c r="BG13" i="75"/>
  <c r="BG53" i="75"/>
  <c r="BG28" i="75"/>
  <c r="BG26" i="75"/>
  <c r="BF26" i="75" s="1"/>
  <c r="BF26" i="73" s="1"/>
  <c r="BG24" i="75"/>
  <c r="BG22" i="75"/>
  <c r="BF22" i="75" s="1"/>
  <c r="BF22" i="73" s="1"/>
  <c r="BG19" i="75"/>
  <c r="BE19" i="75" s="1"/>
  <c r="BE19" i="73" s="1"/>
  <c r="O75" i="75"/>
  <c r="O10" i="75"/>
  <c r="O14" i="75"/>
  <c r="O17" i="75"/>
  <c r="O24" i="75"/>
  <c r="N24" i="75" s="1"/>
  <c r="N24" i="73" s="1"/>
  <c r="O28" i="75"/>
  <c r="N28" i="75" s="1"/>
  <c r="N28" i="73" s="1"/>
  <c r="O37" i="75"/>
  <c r="O42" i="75"/>
  <c r="O46" i="75"/>
  <c r="O52" i="75"/>
  <c r="N52" i="75" s="1"/>
  <c r="N52" i="73" s="1"/>
  <c r="O58" i="75"/>
  <c r="O68" i="75"/>
  <c r="N68" i="75" s="1"/>
  <c r="N68" i="73" s="1"/>
  <c r="O71" i="75"/>
  <c r="S17" i="75"/>
  <c r="S23" i="75"/>
  <c r="S27" i="75"/>
  <c r="S41" i="75"/>
  <c r="R41" i="75" s="1"/>
  <c r="R41" i="73" s="1"/>
  <c r="S47" i="75"/>
  <c r="S53" i="75"/>
  <c r="S59" i="75"/>
  <c r="S63" i="75"/>
  <c r="S66" i="75"/>
  <c r="S68" i="75"/>
  <c r="R68" i="75" s="1"/>
  <c r="R68" i="73" s="1"/>
  <c r="S70" i="75"/>
  <c r="W13" i="75"/>
  <c r="W19" i="75"/>
  <c r="U19" i="75" s="1"/>
  <c r="U19" i="73" s="1"/>
  <c r="W51" i="75"/>
  <c r="U51" i="75" s="1"/>
  <c r="U51" i="73" s="1"/>
  <c r="W55" i="75"/>
  <c r="U55" i="75" s="1"/>
  <c r="U55" i="73" s="1"/>
  <c r="W59" i="75"/>
  <c r="W61" i="75"/>
  <c r="V61" i="75" s="1"/>
  <c r="V61" i="73" s="1"/>
  <c r="W65" i="75"/>
  <c r="V65" i="75" s="1"/>
  <c r="V65" i="73" s="1"/>
  <c r="W70" i="75"/>
  <c r="V70" i="75" s="1"/>
  <c r="V70" i="73" s="1"/>
  <c r="W73" i="75"/>
  <c r="W75" i="75"/>
  <c r="O81" i="75"/>
  <c r="N81" i="75" s="1"/>
  <c r="O31" i="75"/>
  <c r="O32" i="75"/>
  <c r="N32" i="75" s="1"/>
  <c r="N32" i="73" s="1"/>
  <c r="AE32" i="75"/>
  <c r="AD32" i="75" s="1"/>
  <c r="AD32" i="73" s="1"/>
  <c r="AE81" i="75"/>
  <c r="AD81" i="75" s="1"/>
  <c r="AE31" i="75"/>
  <c r="AE77" i="75"/>
  <c r="AE75" i="75"/>
  <c r="AE71" i="75"/>
  <c r="AE68" i="75"/>
  <c r="AD68" i="75" s="1"/>
  <c r="AD68" i="73" s="1"/>
  <c r="AE58" i="75"/>
  <c r="AE54" i="75"/>
  <c r="AE48" i="75"/>
  <c r="AD48" i="75" s="1"/>
  <c r="AD48" i="73" s="1"/>
  <c r="AE42" i="75"/>
  <c r="AE26" i="75"/>
  <c r="AE22" i="75"/>
  <c r="AE19" i="75"/>
  <c r="AE13" i="75"/>
  <c r="AE79" i="75"/>
  <c r="AE73" i="75"/>
  <c r="AE69" i="75"/>
  <c r="AE67" i="75"/>
  <c r="AE63" i="75"/>
  <c r="AE60" i="75"/>
  <c r="AD60" i="75" s="1"/>
  <c r="AD60" i="73" s="1"/>
  <c r="AE49" i="75"/>
  <c r="AE47" i="75"/>
  <c r="AE44" i="75"/>
  <c r="AD44" i="75" s="1"/>
  <c r="AD44" i="73" s="1"/>
  <c r="AE37" i="75"/>
  <c r="AE28" i="75"/>
  <c r="AD28" i="75" s="1"/>
  <c r="AD28" i="73" s="1"/>
  <c r="AE24" i="75"/>
  <c r="AD24" i="75" s="1"/>
  <c r="AD24" i="73" s="1"/>
  <c r="AE17" i="75"/>
  <c r="AE14" i="75"/>
  <c r="AE10" i="75"/>
  <c r="AE74" i="75"/>
  <c r="AE70" i="75"/>
  <c r="AE65" i="75"/>
  <c r="AE61" i="75"/>
  <c r="AE59" i="75"/>
  <c r="AE55" i="75"/>
  <c r="AE52" i="75"/>
  <c r="AD52" i="75" s="1"/>
  <c r="AD52" i="73" s="1"/>
  <c r="AE45" i="75"/>
  <c r="AE43" i="75"/>
  <c r="AE40" i="75"/>
  <c r="AD40" i="75" s="1"/>
  <c r="AD40" i="73" s="1"/>
  <c r="AE27" i="75"/>
  <c r="AE23" i="75"/>
  <c r="AE18" i="75"/>
  <c r="AE12" i="75"/>
  <c r="AD12" i="75" s="1"/>
  <c r="AD12" i="73" s="1"/>
  <c r="AE76" i="75"/>
  <c r="AD76" i="75" s="1"/>
  <c r="AD76" i="73" s="1"/>
  <c r="AE66" i="75"/>
  <c r="AE62" i="75"/>
  <c r="AE57" i="75"/>
  <c r="AE53" i="75"/>
  <c r="AE51" i="75"/>
  <c r="AE46" i="75"/>
  <c r="AE41" i="75"/>
  <c r="AE39" i="75"/>
  <c r="AE29" i="75"/>
  <c r="AE25" i="75"/>
  <c r="AE20" i="75"/>
  <c r="AD20" i="75" s="1"/>
  <c r="AD20" i="73" s="1"/>
  <c r="AE15" i="75"/>
  <c r="AE11" i="75"/>
  <c r="AU32" i="75"/>
  <c r="AT32" i="75" s="1"/>
  <c r="AT32" i="73" s="1"/>
  <c r="AU81" i="75"/>
  <c r="AT81" i="75" s="1"/>
  <c r="AU31" i="75"/>
  <c r="AU74" i="75"/>
  <c r="AU70" i="75"/>
  <c r="AU66" i="75"/>
  <c r="AU60" i="75"/>
  <c r="AT60" i="75" s="1"/>
  <c r="AT60" i="73" s="1"/>
  <c r="AU55" i="75"/>
  <c r="AU51" i="75"/>
  <c r="AU48" i="75"/>
  <c r="AT48" i="75" s="1"/>
  <c r="AT48" i="73" s="1"/>
  <c r="AU44" i="75"/>
  <c r="AT44" i="75" s="1"/>
  <c r="AT44" i="73" s="1"/>
  <c r="AU40" i="75"/>
  <c r="AT40" i="75" s="1"/>
  <c r="AT40" i="73" s="1"/>
  <c r="AU27" i="75"/>
  <c r="AU23" i="75"/>
  <c r="AU18" i="75"/>
  <c r="AU12" i="75"/>
  <c r="AT12" i="75" s="1"/>
  <c r="AT12" i="73" s="1"/>
  <c r="AU76" i="75"/>
  <c r="AT76" i="75" s="1"/>
  <c r="AT76" i="73" s="1"/>
  <c r="AU68" i="75"/>
  <c r="AT68" i="75" s="1"/>
  <c r="AT68" i="73" s="1"/>
  <c r="AU63" i="75"/>
  <c r="AU59" i="75"/>
  <c r="AU53" i="75"/>
  <c r="AU47" i="75"/>
  <c r="AU43" i="75"/>
  <c r="AU39" i="75"/>
  <c r="AU29" i="75"/>
  <c r="AU25" i="75"/>
  <c r="AU20" i="75"/>
  <c r="AT20" i="75" s="1"/>
  <c r="AT20" i="73" s="1"/>
  <c r="AU15" i="75"/>
  <c r="AU11" i="75"/>
  <c r="AU77" i="75"/>
  <c r="AU75" i="75"/>
  <c r="AU71" i="75"/>
  <c r="AU67" i="75"/>
  <c r="AU61" i="75"/>
  <c r="AU57" i="75"/>
  <c r="AU54" i="75"/>
  <c r="AU49" i="75"/>
  <c r="AU45" i="75"/>
  <c r="AU41" i="75"/>
  <c r="AU26" i="75"/>
  <c r="AU22" i="75"/>
  <c r="AU19" i="75"/>
  <c r="AU13" i="75"/>
  <c r="AU79" i="75"/>
  <c r="AU73" i="75"/>
  <c r="AU69" i="75"/>
  <c r="AU65" i="75"/>
  <c r="AU62" i="75"/>
  <c r="AU58" i="75"/>
  <c r="AU52" i="75"/>
  <c r="AT52" i="75" s="1"/>
  <c r="AT52" i="73" s="1"/>
  <c r="AU46" i="75"/>
  <c r="AU42" i="75"/>
  <c r="AU37" i="75"/>
  <c r="AU28" i="75"/>
  <c r="AT28" i="75" s="1"/>
  <c r="AT28" i="73" s="1"/>
  <c r="AU24" i="75"/>
  <c r="AT24" i="75" s="1"/>
  <c r="AT24" i="73" s="1"/>
  <c r="AU17" i="75"/>
  <c r="AU14" i="75"/>
  <c r="AU10" i="75"/>
  <c r="BK65" i="75"/>
  <c r="BJ65" i="75" s="1"/>
  <c r="BJ65" i="73" s="1"/>
  <c r="BK62" i="75"/>
  <c r="BK59" i="75"/>
  <c r="BK49" i="75"/>
  <c r="BK37" i="75"/>
  <c r="BK28" i="75"/>
  <c r="BJ28" i="75" s="1"/>
  <c r="BJ28" i="73" s="1"/>
  <c r="BK24" i="75"/>
  <c r="BJ24" i="75" s="1"/>
  <c r="BJ24" i="73" s="1"/>
  <c r="BK18" i="75"/>
  <c r="BK12" i="75"/>
  <c r="BJ12" i="75" s="1"/>
  <c r="BJ12" i="73" s="1"/>
  <c r="BK32" i="75"/>
  <c r="BJ32" i="75" s="1"/>
  <c r="BJ32" i="73" s="1"/>
  <c r="BK79" i="75"/>
  <c r="BK76" i="75"/>
  <c r="BJ76" i="75" s="1"/>
  <c r="BJ76" i="73" s="1"/>
  <c r="BK74" i="75"/>
  <c r="BK71" i="75"/>
  <c r="BK69" i="75"/>
  <c r="BJ69" i="75" s="1"/>
  <c r="BJ69" i="73" s="1"/>
  <c r="BK63" i="75"/>
  <c r="BK57" i="75"/>
  <c r="BK54" i="75"/>
  <c r="BK52" i="75"/>
  <c r="BJ52" i="75" s="1"/>
  <c r="BJ52" i="73" s="1"/>
  <c r="BK46" i="75"/>
  <c r="BK42" i="75"/>
  <c r="BK40" i="75"/>
  <c r="BJ40" i="75" s="1"/>
  <c r="BJ40" i="73" s="1"/>
  <c r="BK27" i="75"/>
  <c r="BK25" i="75"/>
  <c r="BK23" i="75"/>
  <c r="BK20" i="75"/>
  <c r="BJ20" i="75" s="1"/>
  <c r="BJ20" i="73" s="1"/>
  <c r="BK15" i="75"/>
  <c r="BK13" i="75"/>
  <c r="BK11" i="75"/>
  <c r="BK75" i="75"/>
  <c r="BK68" i="75"/>
  <c r="BJ68" i="75" s="1"/>
  <c r="BJ68" i="73" s="1"/>
  <c r="BK66" i="75"/>
  <c r="BK61" i="75"/>
  <c r="BJ61" i="75" s="1"/>
  <c r="BJ61" i="73" s="1"/>
  <c r="BK51" i="75"/>
  <c r="BK48" i="75"/>
  <c r="BJ48" i="75" s="1"/>
  <c r="BJ48" i="73" s="1"/>
  <c r="BK44" i="75"/>
  <c r="BJ44" i="75" s="1"/>
  <c r="BJ44" i="73" s="1"/>
  <c r="BK39" i="75"/>
  <c r="BK29" i="75"/>
  <c r="BK19" i="75"/>
  <c r="BK17" i="75"/>
  <c r="BK55" i="75"/>
  <c r="BK45" i="75"/>
  <c r="BK10" i="75"/>
  <c r="BK73" i="75"/>
  <c r="BK53" i="75"/>
  <c r="BK43" i="75"/>
  <c r="BK26" i="75"/>
  <c r="BK81" i="75"/>
  <c r="BJ81" i="75" s="1"/>
  <c r="BK70" i="75"/>
  <c r="BK60" i="75"/>
  <c r="BJ60" i="75" s="1"/>
  <c r="BJ60" i="73" s="1"/>
  <c r="BK41" i="75"/>
  <c r="BK14" i="75"/>
  <c r="BK31" i="75"/>
  <c r="BK77" i="75"/>
  <c r="BK67" i="75"/>
  <c r="BK58" i="75"/>
  <c r="BK47" i="75"/>
  <c r="BK22" i="75"/>
  <c r="G10" i="75"/>
  <c r="G14" i="75"/>
  <c r="G19" i="75"/>
  <c r="G22" i="75"/>
  <c r="G24" i="75"/>
  <c r="G26" i="75"/>
  <c r="G28" i="75"/>
  <c r="G39" i="75"/>
  <c r="G43" i="75"/>
  <c r="G47" i="75"/>
  <c r="G51" i="75"/>
  <c r="G59" i="75"/>
  <c r="G63" i="75"/>
  <c r="G67" i="75"/>
  <c r="G71" i="75"/>
  <c r="G76" i="75"/>
  <c r="O13" i="75"/>
  <c r="O19" i="75"/>
  <c r="O22" i="75"/>
  <c r="O26" i="75"/>
  <c r="O41" i="75"/>
  <c r="O45" i="75"/>
  <c r="O49" i="75"/>
  <c r="O54" i="75"/>
  <c r="O57" i="75"/>
  <c r="O62" i="75"/>
  <c r="O66" i="75"/>
  <c r="O76" i="75"/>
  <c r="N76" i="75" s="1"/>
  <c r="N76" i="73" s="1"/>
  <c r="O79" i="75"/>
  <c r="S13" i="75"/>
  <c r="S19" i="75"/>
  <c r="S22" i="75"/>
  <c r="S24" i="75"/>
  <c r="R24" i="75" s="1"/>
  <c r="R24" i="73" s="1"/>
  <c r="S26" i="75"/>
  <c r="S28" i="75"/>
  <c r="R28" i="75" s="1"/>
  <c r="R28" i="73" s="1"/>
  <c r="S43" i="75"/>
  <c r="S46" i="75"/>
  <c r="S48" i="75"/>
  <c r="R48" i="75" s="1"/>
  <c r="R48" i="73" s="1"/>
  <c r="S51" i="75"/>
  <c r="S55" i="75"/>
  <c r="S58" i="75"/>
  <c r="S60" i="75"/>
  <c r="R60" i="75" s="1"/>
  <c r="R60" i="73" s="1"/>
  <c r="S62" i="75"/>
  <c r="S73" i="75"/>
  <c r="W17" i="75"/>
  <c r="W22" i="75"/>
  <c r="W24" i="75"/>
  <c r="W26" i="75"/>
  <c r="W28" i="75"/>
  <c r="W37" i="75"/>
  <c r="W40" i="75"/>
  <c r="W42" i="75"/>
  <c r="W44" i="75"/>
  <c r="W46" i="75"/>
  <c r="W48" i="75"/>
  <c r="W53" i="75"/>
  <c r="W57" i="75"/>
  <c r="V57" i="75" s="1"/>
  <c r="V57" i="73" s="1"/>
  <c r="W62" i="75"/>
  <c r="V62" i="75" s="1"/>
  <c r="V62" i="73" s="1"/>
  <c r="W66" i="75"/>
  <c r="V66" i="75" s="1"/>
  <c r="V66" i="73" s="1"/>
  <c r="W74" i="75"/>
  <c r="V74" i="75" s="1"/>
  <c r="V74" i="73" s="1"/>
  <c r="W77" i="75"/>
  <c r="S32" i="75"/>
  <c r="S81" i="75"/>
  <c r="S31" i="75"/>
  <c r="AI32" i="75"/>
  <c r="AI81" i="75"/>
  <c r="AI31" i="75"/>
  <c r="AI77" i="75"/>
  <c r="AI75" i="75"/>
  <c r="AI71" i="75"/>
  <c r="AI67" i="75"/>
  <c r="AI61" i="75"/>
  <c r="AI57" i="75"/>
  <c r="AI54" i="75"/>
  <c r="AI49" i="75"/>
  <c r="AI45" i="75"/>
  <c r="AI41" i="75"/>
  <c r="AI29" i="75"/>
  <c r="AI25" i="75"/>
  <c r="AI20" i="75"/>
  <c r="AH20" i="75" s="1"/>
  <c r="AH20" i="73" s="1"/>
  <c r="AI15" i="75"/>
  <c r="AI11" i="75"/>
  <c r="AI79" i="75"/>
  <c r="AI73" i="75"/>
  <c r="AI69" i="75"/>
  <c r="AI65" i="75"/>
  <c r="AI62" i="75"/>
  <c r="AI58" i="75"/>
  <c r="AI52" i="75"/>
  <c r="AH52" i="75" s="1"/>
  <c r="AH52" i="73" s="1"/>
  <c r="AI46" i="75"/>
  <c r="AI42" i="75"/>
  <c r="AI37" i="75"/>
  <c r="AI26" i="75"/>
  <c r="AI22" i="75"/>
  <c r="AI19" i="75"/>
  <c r="AI13" i="75"/>
  <c r="AI74" i="75"/>
  <c r="AI70" i="75"/>
  <c r="AI66" i="75"/>
  <c r="AI60" i="75"/>
  <c r="AH60" i="75" s="1"/>
  <c r="AH60" i="73" s="1"/>
  <c r="AI55" i="75"/>
  <c r="AI51" i="75"/>
  <c r="AI48" i="75"/>
  <c r="AH48" i="75" s="1"/>
  <c r="AH48" i="73" s="1"/>
  <c r="AI44" i="75"/>
  <c r="AH44" i="75" s="1"/>
  <c r="AH44" i="73" s="1"/>
  <c r="AI40" i="75"/>
  <c r="AH40" i="75" s="1"/>
  <c r="AH40" i="73" s="1"/>
  <c r="AI28" i="75"/>
  <c r="AH28" i="75" s="1"/>
  <c r="AH28" i="73" s="1"/>
  <c r="AI24" i="75"/>
  <c r="AH24" i="75" s="1"/>
  <c r="AH24" i="73" s="1"/>
  <c r="AI17" i="75"/>
  <c r="AI14" i="75"/>
  <c r="AI10" i="75"/>
  <c r="AI76" i="75"/>
  <c r="AH76" i="75" s="1"/>
  <c r="AH76" i="73" s="1"/>
  <c r="AI68" i="75"/>
  <c r="AH68" i="75" s="1"/>
  <c r="AH68" i="73" s="1"/>
  <c r="AI63" i="75"/>
  <c r="AI59" i="75"/>
  <c r="AI53" i="75"/>
  <c r="AI47" i="75"/>
  <c r="AI43" i="75"/>
  <c r="AI39" i="75"/>
  <c r="AI27" i="75"/>
  <c r="AI23" i="75"/>
  <c r="AI18" i="75"/>
  <c r="AI12" i="75"/>
  <c r="AH12" i="75" s="1"/>
  <c r="AH12" i="73" s="1"/>
  <c r="AY81" i="75"/>
  <c r="AY31" i="75"/>
  <c r="AY32" i="75"/>
  <c r="AY75" i="75"/>
  <c r="AY66" i="75"/>
  <c r="AY63" i="75"/>
  <c r="AY61" i="75"/>
  <c r="AY51" i="75"/>
  <c r="AY47" i="75"/>
  <c r="AY45" i="75"/>
  <c r="AX45" i="75" s="1"/>
  <c r="AX45" i="73" s="1"/>
  <c r="AY42" i="75"/>
  <c r="AY39" i="75"/>
  <c r="AY77" i="75"/>
  <c r="AY73" i="75"/>
  <c r="AY70" i="75"/>
  <c r="AY68" i="75"/>
  <c r="AX68" i="75" s="1"/>
  <c r="AX68" i="73" s="1"/>
  <c r="AY58" i="75"/>
  <c r="AY55" i="75"/>
  <c r="AY53" i="75"/>
  <c r="AY44" i="75"/>
  <c r="AX44" i="75" s="1"/>
  <c r="AX44" i="73" s="1"/>
  <c r="AY67" i="75"/>
  <c r="AY65" i="75"/>
  <c r="AY62" i="75"/>
  <c r="AY60" i="75"/>
  <c r="AX60" i="75" s="1"/>
  <c r="AX60" i="73" s="1"/>
  <c r="AY49" i="75"/>
  <c r="AX49" i="75" s="1"/>
  <c r="AX49" i="73" s="1"/>
  <c r="AY46" i="75"/>
  <c r="AY43" i="75"/>
  <c r="AY41" i="75"/>
  <c r="AX41" i="75" s="1"/>
  <c r="AX41" i="73" s="1"/>
  <c r="AY37" i="75"/>
  <c r="AX37" i="75" s="1"/>
  <c r="AX37" i="73" s="1"/>
  <c r="AY79" i="75"/>
  <c r="AY76" i="75"/>
  <c r="AX76" i="75" s="1"/>
  <c r="AX76" i="73" s="1"/>
  <c r="AY74" i="75"/>
  <c r="AY71" i="75"/>
  <c r="AY69" i="75"/>
  <c r="AY59" i="75"/>
  <c r="AY57" i="75"/>
  <c r="AY54" i="75"/>
  <c r="AY52" i="75"/>
  <c r="AX52" i="75" s="1"/>
  <c r="AX52" i="73" s="1"/>
  <c r="AY48" i="75"/>
  <c r="AX48" i="75" s="1"/>
  <c r="AX48" i="73" s="1"/>
  <c r="AY40" i="75"/>
  <c r="AX40" i="75" s="1"/>
  <c r="AX40" i="73" s="1"/>
  <c r="AY29" i="75"/>
  <c r="AX29" i="75" s="1"/>
  <c r="AX29" i="73" s="1"/>
  <c r="AY25" i="75"/>
  <c r="AX25" i="75" s="1"/>
  <c r="AX25" i="73" s="1"/>
  <c r="AY20" i="75"/>
  <c r="AX20" i="75" s="1"/>
  <c r="AX20" i="73" s="1"/>
  <c r="AY13" i="75"/>
  <c r="AX13" i="75" s="1"/>
  <c r="AX13" i="73" s="1"/>
  <c r="AY10" i="75"/>
  <c r="AY28" i="75"/>
  <c r="AX28" i="75" s="1"/>
  <c r="AX28" i="73" s="1"/>
  <c r="AY26" i="75"/>
  <c r="AY24" i="75"/>
  <c r="AX24" i="75" s="1"/>
  <c r="AX24" i="73" s="1"/>
  <c r="AY22" i="75"/>
  <c r="AY19" i="75"/>
  <c r="AY14" i="75"/>
  <c r="AY12" i="75"/>
  <c r="AX12" i="75" s="1"/>
  <c r="AX12" i="73" s="1"/>
  <c r="AY27" i="75"/>
  <c r="AY23" i="75"/>
  <c r="AY17" i="75"/>
  <c r="AX17" i="75" s="1"/>
  <c r="AX17" i="73" s="1"/>
  <c r="AY11" i="75"/>
  <c r="AY18" i="75"/>
  <c r="AY15" i="75"/>
  <c r="G12" i="75"/>
  <c r="G17" i="75"/>
  <c r="G20" i="75"/>
  <c r="G25" i="75"/>
  <c r="G29" i="75"/>
  <c r="G40" i="75"/>
  <c r="G44" i="75"/>
  <c r="G48" i="75"/>
  <c r="G53" i="75"/>
  <c r="G57" i="75"/>
  <c r="G61" i="75"/>
  <c r="G73" i="75"/>
  <c r="G75" i="75"/>
  <c r="O11" i="75"/>
  <c r="O15" i="75"/>
  <c r="O20" i="75"/>
  <c r="N20" i="75" s="1"/>
  <c r="N20" i="73" s="1"/>
  <c r="O25" i="75"/>
  <c r="O29" i="75"/>
  <c r="O39" i="75"/>
  <c r="O43" i="75"/>
  <c r="O47" i="75"/>
  <c r="O53" i="75"/>
  <c r="O59" i="75"/>
  <c r="O61" i="75"/>
  <c r="O65" i="75"/>
  <c r="O70" i="75"/>
  <c r="O74" i="75"/>
  <c r="S11" i="75"/>
  <c r="S15" i="75"/>
  <c r="S18" i="75"/>
  <c r="S20" i="75"/>
  <c r="R20" i="75" s="1"/>
  <c r="R20" i="73" s="1"/>
  <c r="S25" i="75"/>
  <c r="R25" i="75" s="1"/>
  <c r="R25" i="73" s="1"/>
  <c r="S29" i="75"/>
  <c r="R29" i="75" s="1"/>
  <c r="R29" i="73" s="1"/>
  <c r="S39" i="75"/>
  <c r="S42" i="75"/>
  <c r="S44" i="75"/>
  <c r="R44" i="75" s="1"/>
  <c r="R44" i="73" s="1"/>
  <c r="S49" i="75"/>
  <c r="R49" i="75" s="1"/>
  <c r="R49" i="73" s="1"/>
  <c r="S52" i="75"/>
  <c r="R52" i="75" s="1"/>
  <c r="R52" i="73" s="1"/>
  <c r="S54" i="75"/>
  <c r="S65" i="75"/>
  <c r="S69" i="75"/>
  <c r="S75" i="75"/>
  <c r="W10" i="75"/>
  <c r="W12" i="75"/>
  <c r="W14" i="75"/>
  <c r="W23" i="75"/>
  <c r="U23" i="75" s="1"/>
  <c r="U23" i="73" s="1"/>
  <c r="W27" i="75"/>
  <c r="U27" i="75" s="1"/>
  <c r="U27" i="73" s="1"/>
  <c r="W39" i="75"/>
  <c r="U39" i="75" s="1"/>
  <c r="U39" i="73" s="1"/>
  <c r="W43" i="75"/>
  <c r="U43" i="75" s="1"/>
  <c r="U43" i="73" s="1"/>
  <c r="W47" i="75"/>
  <c r="U47" i="75" s="1"/>
  <c r="U47" i="73" s="1"/>
  <c r="W58" i="75"/>
  <c r="V58" i="75" s="1"/>
  <c r="V58" i="73" s="1"/>
  <c r="W68" i="75"/>
  <c r="W71" i="75"/>
  <c r="G31" i="75"/>
  <c r="G32" i="75"/>
  <c r="G81" i="75"/>
  <c r="W31" i="75"/>
  <c r="V31" i="75" s="1"/>
  <c r="V31" i="73" s="1"/>
  <c r="W32" i="75"/>
  <c r="W81" i="75"/>
  <c r="AM81" i="75"/>
  <c r="AM31" i="75"/>
  <c r="AL31" i="75" s="1"/>
  <c r="AL31" i="73" s="1"/>
  <c r="AM32" i="75"/>
  <c r="AM79" i="75"/>
  <c r="AM76" i="75"/>
  <c r="AL76" i="75" s="1"/>
  <c r="AL76" i="73" s="1"/>
  <c r="AM74" i="75"/>
  <c r="AM71" i="75"/>
  <c r="AM67" i="75"/>
  <c r="AM61" i="75"/>
  <c r="AM57" i="75"/>
  <c r="AM45" i="75"/>
  <c r="AL45" i="75" s="1"/>
  <c r="AL45" i="73" s="1"/>
  <c r="AM41" i="75"/>
  <c r="AL41" i="75" s="1"/>
  <c r="AL41" i="73" s="1"/>
  <c r="AM28" i="75"/>
  <c r="AM24" i="75"/>
  <c r="AM18" i="75"/>
  <c r="AM13" i="75"/>
  <c r="AL13" i="75" s="1"/>
  <c r="AL13" i="73" s="1"/>
  <c r="AM75" i="75"/>
  <c r="AM69" i="75"/>
  <c r="AM65" i="75"/>
  <c r="AM54" i="75"/>
  <c r="AM52" i="75"/>
  <c r="AL52" i="75" s="1"/>
  <c r="AL52" i="73" s="1"/>
  <c r="AM49" i="75"/>
  <c r="AL49" i="75" s="1"/>
  <c r="AL49" i="73" s="1"/>
  <c r="AM44" i="75"/>
  <c r="AM40" i="75"/>
  <c r="AM26" i="75"/>
  <c r="AM22" i="75"/>
  <c r="AM19" i="75"/>
  <c r="AM12" i="75"/>
  <c r="AM77" i="75"/>
  <c r="AM73" i="75"/>
  <c r="AM62" i="75"/>
  <c r="AM60" i="75"/>
  <c r="AL60" i="75" s="1"/>
  <c r="AL60" i="73" s="1"/>
  <c r="AM58" i="75"/>
  <c r="AM55" i="75"/>
  <c r="AM51" i="75"/>
  <c r="AM48" i="75"/>
  <c r="AL48" i="75" s="1"/>
  <c r="AL48" i="73" s="1"/>
  <c r="AM46" i="75"/>
  <c r="AM42" i="75"/>
  <c r="AM37" i="75"/>
  <c r="AL37" i="75" s="1"/>
  <c r="AL37" i="73" s="1"/>
  <c r="AM27" i="75"/>
  <c r="AM23" i="75"/>
  <c r="AM17" i="75"/>
  <c r="AL17" i="75" s="1"/>
  <c r="AL17" i="73" s="1"/>
  <c r="AM14" i="75"/>
  <c r="AM10" i="75"/>
  <c r="AM70" i="75"/>
  <c r="AM68" i="75"/>
  <c r="AL68" i="75" s="1"/>
  <c r="AL68" i="73" s="1"/>
  <c r="AM66" i="75"/>
  <c r="AM63" i="75"/>
  <c r="AM59" i="75"/>
  <c r="AM53" i="75"/>
  <c r="AM47" i="75"/>
  <c r="AM43" i="75"/>
  <c r="AM39" i="75"/>
  <c r="AM29" i="75"/>
  <c r="AL29" i="75" s="1"/>
  <c r="AL29" i="73" s="1"/>
  <c r="AM25" i="75"/>
  <c r="AL25" i="75" s="1"/>
  <c r="AL25" i="73" s="1"/>
  <c r="AM20" i="75"/>
  <c r="AM15" i="75"/>
  <c r="AM11" i="75"/>
  <c r="BC81" i="75"/>
  <c r="BC31" i="75"/>
  <c r="BB31" i="75" s="1"/>
  <c r="BB31" i="73" s="1"/>
  <c r="BC77" i="75"/>
  <c r="BC73" i="75"/>
  <c r="BC69" i="75"/>
  <c r="BC67" i="75"/>
  <c r="BC63" i="75"/>
  <c r="BC60" i="75"/>
  <c r="BB60" i="75" s="1"/>
  <c r="BB60" i="73" s="1"/>
  <c r="BC49" i="75"/>
  <c r="BC45" i="75"/>
  <c r="BC41" i="75"/>
  <c r="BC26" i="75"/>
  <c r="BC22" i="75"/>
  <c r="BC19" i="75"/>
  <c r="BC15" i="75"/>
  <c r="BC12" i="75"/>
  <c r="BB12" i="75" s="1"/>
  <c r="BB12" i="73" s="1"/>
  <c r="BC32" i="75"/>
  <c r="BC74" i="75"/>
  <c r="BC70" i="75"/>
  <c r="BC65" i="75"/>
  <c r="BC61" i="75"/>
  <c r="BC59" i="75"/>
  <c r="BC55" i="75"/>
  <c r="BC52" i="75"/>
  <c r="BB52" i="75" s="1"/>
  <c r="BB52" i="73" s="1"/>
  <c r="BC46" i="75"/>
  <c r="BC42" i="75"/>
  <c r="BC37" i="75"/>
  <c r="BC28" i="75"/>
  <c r="BB28" i="75" s="1"/>
  <c r="BB28" i="73" s="1"/>
  <c r="BC24" i="75"/>
  <c r="BB24" i="75" s="1"/>
  <c r="BB24" i="73" s="1"/>
  <c r="BC17" i="75"/>
  <c r="BC13" i="75"/>
  <c r="BC11" i="75"/>
  <c r="BC79" i="75"/>
  <c r="BC76" i="75"/>
  <c r="BB76" i="75" s="1"/>
  <c r="BB76" i="73" s="1"/>
  <c r="BC66" i="75"/>
  <c r="BC62" i="75"/>
  <c r="BC57" i="75"/>
  <c r="BC53" i="75"/>
  <c r="BC51" i="75"/>
  <c r="BC48" i="75"/>
  <c r="BB48" i="75" s="1"/>
  <c r="BB48" i="73" s="1"/>
  <c r="BC44" i="75"/>
  <c r="BB44" i="75" s="1"/>
  <c r="BB44" i="73" s="1"/>
  <c r="BC40" i="75"/>
  <c r="BB40" i="75" s="1"/>
  <c r="BB40" i="73" s="1"/>
  <c r="BC27" i="75"/>
  <c r="BC23" i="75"/>
  <c r="BC18" i="75"/>
  <c r="BC14" i="75"/>
  <c r="BC75" i="75"/>
  <c r="BC71" i="75"/>
  <c r="BC68" i="75"/>
  <c r="BB68" i="75" s="1"/>
  <c r="BB68" i="73" s="1"/>
  <c r="BC58" i="75"/>
  <c r="BC54" i="75"/>
  <c r="BC47" i="75"/>
  <c r="BC43" i="75"/>
  <c r="BC39" i="75"/>
  <c r="BC29" i="75"/>
  <c r="BC25" i="75"/>
  <c r="BC20" i="75"/>
  <c r="BB20" i="75" s="1"/>
  <c r="BB20" i="73" s="1"/>
  <c r="BC10" i="75"/>
  <c r="G11" i="75"/>
  <c r="G15" i="75"/>
  <c r="G37" i="75"/>
  <c r="G42" i="75"/>
  <c r="G46" i="75"/>
  <c r="G54" i="75"/>
  <c r="G58" i="75"/>
  <c r="G62" i="75"/>
  <c r="G65" i="75"/>
  <c r="G69" i="75"/>
  <c r="G74" i="75"/>
  <c r="G79" i="75"/>
  <c r="O12" i="75"/>
  <c r="N12" i="75" s="1"/>
  <c r="N12" i="73" s="1"/>
  <c r="O18" i="75"/>
  <c r="O23" i="75"/>
  <c r="O27" i="75"/>
  <c r="O40" i="75"/>
  <c r="N40" i="75" s="1"/>
  <c r="N40" i="73" s="1"/>
  <c r="O44" i="75"/>
  <c r="N44" i="75" s="1"/>
  <c r="N44" i="73" s="1"/>
  <c r="O48" i="75"/>
  <c r="N48" i="75" s="1"/>
  <c r="N48" i="73" s="1"/>
  <c r="O51" i="75"/>
  <c r="O55" i="75"/>
  <c r="O60" i="75"/>
  <c r="N60" i="75" s="1"/>
  <c r="N60" i="73" s="1"/>
  <c r="O63" i="75"/>
  <c r="O67" i="75"/>
  <c r="O69" i="75"/>
  <c r="O73" i="75"/>
  <c r="O77" i="75"/>
  <c r="S10" i="75"/>
  <c r="S12" i="75"/>
  <c r="R12" i="75" s="1"/>
  <c r="R12" i="73" s="1"/>
  <c r="S14" i="75"/>
  <c r="S37" i="75"/>
  <c r="R37" i="75" s="1"/>
  <c r="R37" i="73" s="1"/>
  <c r="S40" i="75"/>
  <c r="R40" i="75" s="1"/>
  <c r="R40" i="73" s="1"/>
  <c r="S45" i="75"/>
  <c r="R45" i="75" s="1"/>
  <c r="R45" i="73" s="1"/>
  <c r="S57" i="75"/>
  <c r="S61" i="75"/>
  <c r="S67" i="75"/>
  <c r="S71" i="75"/>
  <c r="S74" i="75"/>
  <c r="S76" i="75"/>
  <c r="R76" i="75" s="1"/>
  <c r="R76" i="73" s="1"/>
  <c r="S79" i="75"/>
  <c r="W11" i="75"/>
  <c r="U11" i="75" s="1"/>
  <c r="U11" i="73" s="1"/>
  <c r="W15" i="75"/>
  <c r="U15" i="75" s="1"/>
  <c r="U15" i="73" s="1"/>
  <c r="W18" i="75"/>
  <c r="W20" i="75"/>
  <c r="W25" i="75"/>
  <c r="W29" i="75"/>
  <c r="W41" i="75"/>
  <c r="W45" i="75"/>
  <c r="W49" i="75"/>
  <c r="W52" i="75"/>
  <c r="W54" i="75"/>
  <c r="W60" i="75"/>
  <c r="W63" i="75"/>
  <c r="W67" i="75"/>
  <c r="W69" i="75"/>
  <c r="V69" i="75" s="1"/>
  <c r="V69" i="73" s="1"/>
  <c r="W76" i="75"/>
  <c r="Y76" i="75" l="1"/>
  <c r="Y76" i="73" s="1"/>
  <c r="AA76" i="73" s="1"/>
  <c r="Y81" i="75"/>
  <c r="AO40" i="75"/>
  <c r="AO40" i="73" s="1"/>
  <c r="AQ40" i="73" s="1"/>
  <c r="I37" i="75"/>
  <c r="I37" i="73" s="1"/>
  <c r="AC81" i="75"/>
  <c r="AC80" i="75" s="1"/>
  <c r="BF71" i="75"/>
  <c r="BF71" i="73" s="1"/>
  <c r="BG71" i="73" s="1"/>
  <c r="BE58" i="75"/>
  <c r="BE58" i="73" s="1"/>
  <c r="BG58" i="73" s="1"/>
  <c r="I45" i="75"/>
  <c r="I45" i="73" s="1"/>
  <c r="K45" i="73" s="1"/>
  <c r="E46" i="79" s="1"/>
  <c r="AO31" i="75"/>
  <c r="AO31" i="73" s="1"/>
  <c r="AQ31" i="73" s="1"/>
  <c r="M30" i="79" s="1"/>
  <c r="Y20" i="75"/>
  <c r="Y20" i="73" s="1"/>
  <c r="AA20" i="73" s="1"/>
  <c r="I19" i="74" s="1"/>
  <c r="BE70" i="75"/>
  <c r="BE70" i="73" s="1"/>
  <c r="BG70" i="73" s="1"/>
  <c r="Q71" i="79" s="1"/>
  <c r="Q110" i="73"/>
  <c r="M32" i="75"/>
  <c r="M32" i="73" s="1"/>
  <c r="O32" i="73" s="1"/>
  <c r="F31" i="79" s="1"/>
  <c r="M24" i="75"/>
  <c r="M24" i="73" s="1"/>
  <c r="O24" i="73" s="1"/>
  <c r="F23" i="79" s="1"/>
  <c r="AC44" i="75"/>
  <c r="AC44" i="73" s="1"/>
  <c r="AE44" i="73" s="1"/>
  <c r="J45" i="79" s="1"/>
  <c r="AC28" i="75"/>
  <c r="AC28" i="73" s="1"/>
  <c r="AE28" i="73" s="1"/>
  <c r="J27" i="79" s="1"/>
  <c r="BE22" i="75"/>
  <c r="BE22" i="73" s="1"/>
  <c r="BG22" i="73" s="1"/>
  <c r="AC48" i="75"/>
  <c r="AC48" i="73" s="1"/>
  <c r="AE48" i="73" s="1"/>
  <c r="J49" i="79" s="1"/>
  <c r="BE62" i="75"/>
  <c r="BE62" i="73" s="1"/>
  <c r="BG62" i="73" s="1"/>
  <c r="Q63" i="79" s="1"/>
  <c r="BE81" i="75"/>
  <c r="BE80" i="75" s="1"/>
  <c r="AO81" i="75"/>
  <c r="AO80" i="75" s="1"/>
  <c r="BF51" i="75"/>
  <c r="BF51" i="73" s="1"/>
  <c r="BG51" i="73" s="1"/>
  <c r="U65" i="75"/>
  <c r="U65" i="73" s="1"/>
  <c r="W65" i="73" s="1"/>
  <c r="AS12" i="75"/>
  <c r="AS12" i="73" s="1"/>
  <c r="AU12" i="73" s="1"/>
  <c r="N11" i="79" s="1"/>
  <c r="BI28" i="75"/>
  <c r="BI28" i="73" s="1"/>
  <c r="BK28" i="73" s="1"/>
  <c r="R27" i="79" s="1"/>
  <c r="BE14" i="75"/>
  <c r="BE14" i="73" s="1"/>
  <c r="BG14" i="73" s="1"/>
  <c r="Q13" i="79" s="1"/>
  <c r="I76" i="75"/>
  <c r="I76" i="73" s="1"/>
  <c r="K76" i="73" s="1"/>
  <c r="E77" i="79" s="1"/>
  <c r="I48" i="75"/>
  <c r="I48" i="73" s="1"/>
  <c r="K48" i="73" s="1"/>
  <c r="E49" i="79" s="1"/>
  <c r="Y24" i="75"/>
  <c r="Y24" i="73" s="1"/>
  <c r="AA24" i="73" s="1"/>
  <c r="I23" i="79" s="1"/>
  <c r="BF19" i="75"/>
  <c r="BF19" i="73" s="1"/>
  <c r="BG19" i="73" s="1"/>
  <c r="Y12" i="75"/>
  <c r="Y12" i="73" s="1"/>
  <c r="AA12" i="73" s="1"/>
  <c r="I11" i="74" s="1"/>
  <c r="V27" i="75"/>
  <c r="V27" i="73" s="1"/>
  <c r="W27" i="73" s="1"/>
  <c r="I60" i="75"/>
  <c r="I60" i="73" s="1"/>
  <c r="K60" i="73" s="1"/>
  <c r="E61" i="79" s="1"/>
  <c r="BI24" i="75"/>
  <c r="BI24" i="73" s="1"/>
  <c r="BK24" i="73" s="1"/>
  <c r="AS32" i="75"/>
  <c r="AS32" i="73" s="1"/>
  <c r="AU32" i="73" s="1"/>
  <c r="N31" i="79" s="1"/>
  <c r="I40" i="75"/>
  <c r="I40" i="73" s="1"/>
  <c r="K40" i="73" s="1"/>
  <c r="AO28" i="75"/>
  <c r="AO28" i="73" s="1"/>
  <c r="AQ28" i="73" s="1"/>
  <c r="M27" i="79" s="1"/>
  <c r="BF27" i="75"/>
  <c r="BF27" i="73" s="1"/>
  <c r="BG27" i="73" s="1"/>
  <c r="G111" i="73"/>
  <c r="F110" i="73" s="1"/>
  <c r="BI68" i="75"/>
  <c r="BI68" i="73" s="1"/>
  <c r="BK68" i="73" s="1"/>
  <c r="R69" i="79" s="1"/>
  <c r="AS76" i="75"/>
  <c r="AS76" i="73" s="1"/>
  <c r="AU76" i="73" s="1"/>
  <c r="N77" i="74" s="1"/>
  <c r="I29" i="75"/>
  <c r="I29" i="73" s="1"/>
  <c r="K29" i="73" s="1"/>
  <c r="E28" i="79" s="1"/>
  <c r="AS81" i="75"/>
  <c r="AS80" i="75" s="1"/>
  <c r="M52" i="75"/>
  <c r="M52" i="73" s="1"/>
  <c r="O52" i="73" s="1"/>
  <c r="BF47" i="75"/>
  <c r="BF47" i="73" s="1"/>
  <c r="BG47" i="73" s="1"/>
  <c r="AS20" i="75"/>
  <c r="AS20" i="73" s="1"/>
  <c r="AU20" i="73" s="1"/>
  <c r="N19" i="79" s="1"/>
  <c r="Y44" i="75"/>
  <c r="Y44" i="73" s="1"/>
  <c r="AA44" i="73" s="1"/>
  <c r="I45" i="79" s="1"/>
  <c r="I81" i="75"/>
  <c r="I80" i="75" s="1"/>
  <c r="BI61" i="75"/>
  <c r="BI61" i="73" s="1"/>
  <c r="BK61" i="73" s="1"/>
  <c r="R62" i="79" s="1"/>
  <c r="I24" i="75"/>
  <c r="I24" i="73" s="1"/>
  <c r="K24" i="73" s="1"/>
  <c r="E23" i="79" s="1"/>
  <c r="AO76" i="75"/>
  <c r="AO76" i="73" s="1"/>
  <c r="AQ76" i="73" s="1"/>
  <c r="M77" i="79" s="1"/>
  <c r="BF63" i="75"/>
  <c r="BF63" i="73" s="1"/>
  <c r="BG63" i="73" s="1"/>
  <c r="BE31" i="75"/>
  <c r="BE31" i="73" s="1"/>
  <c r="BG31" i="73" s="1"/>
  <c r="Q30" i="79" s="1"/>
  <c r="BF11" i="75"/>
  <c r="BF11" i="73" s="1"/>
  <c r="BG11" i="73" s="1"/>
  <c r="AC76" i="75"/>
  <c r="AC76" i="73" s="1"/>
  <c r="AE76" i="73" s="1"/>
  <c r="J77" i="74" s="1"/>
  <c r="AC60" i="75"/>
  <c r="AC60" i="73" s="1"/>
  <c r="AE60" i="73" s="1"/>
  <c r="J61" i="79" s="1"/>
  <c r="I68" i="75"/>
  <c r="I68" i="73" s="1"/>
  <c r="K68" i="73" s="1"/>
  <c r="E69" i="79" s="1"/>
  <c r="I25" i="75"/>
  <c r="I25" i="73" s="1"/>
  <c r="K25" i="73" s="1"/>
  <c r="E24" i="79" s="1"/>
  <c r="V19" i="75"/>
  <c r="V19" i="73" s="1"/>
  <c r="W19" i="73" s="1"/>
  <c r="AC52" i="75"/>
  <c r="AC52" i="73" s="1"/>
  <c r="AE52" i="73" s="1"/>
  <c r="AS44" i="75"/>
  <c r="AS44" i="73" s="1"/>
  <c r="AU44" i="73" s="1"/>
  <c r="N45" i="79" s="1"/>
  <c r="AG48" i="75"/>
  <c r="AG48" i="73" s="1"/>
  <c r="AI48" i="73" s="1"/>
  <c r="K49" i="79" s="1"/>
  <c r="BI32" i="75"/>
  <c r="BI32" i="73" s="1"/>
  <c r="BK32" i="73" s="1"/>
  <c r="R31" i="79" s="1"/>
  <c r="BE54" i="75"/>
  <c r="BE54" i="73" s="1"/>
  <c r="BG54" i="73" s="1"/>
  <c r="Q55" i="79" s="1"/>
  <c r="AO68" i="75"/>
  <c r="AO68" i="73" s="1"/>
  <c r="AQ68" i="73" s="1"/>
  <c r="M69" i="74" s="1"/>
  <c r="AS40" i="75"/>
  <c r="AS40" i="73" s="1"/>
  <c r="AU40" i="73" s="1"/>
  <c r="BF43" i="75"/>
  <c r="BF43" i="73" s="1"/>
  <c r="BG43" i="73" s="1"/>
  <c r="I20" i="75"/>
  <c r="I20" i="73" s="1"/>
  <c r="K20" i="73" s="1"/>
  <c r="E19" i="79" s="1"/>
  <c r="AO48" i="75"/>
  <c r="AO48" i="73" s="1"/>
  <c r="AQ48" i="73" s="1"/>
  <c r="M49" i="79" s="1"/>
  <c r="Y31" i="75"/>
  <c r="Y31" i="73" s="1"/>
  <c r="AA31" i="73" s="1"/>
  <c r="I30" i="79" s="1"/>
  <c r="M81" i="75"/>
  <c r="M80" i="75" s="1"/>
  <c r="BE42" i="75"/>
  <c r="BE42" i="73" s="1"/>
  <c r="BG42" i="73" s="1"/>
  <c r="Q43" i="79" s="1"/>
  <c r="I31" i="75"/>
  <c r="I31" i="73" s="1"/>
  <c r="I13" i="75"/>
  <c r="I13" i="73" s="1"/>
  <c r="K13" i="73" s="1"/>
  <c r="E12" i="79" s="1"/>
  <c r="AO52" i="75"/>
  <c r="AO52" i="73" s="1"/>
  <c r="AQ52" i="73" s="1"/>
  <c r="BI48" i="75"/>
  <c r="BI48" i="73" s="1"/>
  <c r="BK48" i="73" s="1"/>
  <c r="R49" i="79" s="1"/>
  <c r="I41" i="75"/>
  <c r="I41" i="73" s="1"/>
  <c r="K41" i="73" s="1"/>
  <c r="E42" i="79" s="1"/>
  <c r="Y40" i="75"/>
  <c r="Y40" i="73" s="1"/>
  <c r="AA40" i="73" s="1"/>
  <c r="AC40" i="75"/>
  <c r="AC40" i="73" s="1"/>
  <c r="AE40" i="73" s="1"/>
  <c r="AS52" i="75"/>
  <c r="AS52" i="73" s="1"/>
  <c r="AU52" i="73" s="1"/>
  <c r="BE26" i="75"/>
  <c r="BE26" i="73" s="1"/>
  <c r="BG26" i="73" s="1"/>
  <c r="Q25" i="74" s="1"/>
  <c r="AS48" i="75"/>
  <c r="AS48" i="73" s="1"/>
  <c r="AU48" i="73" s="1"/>
  <c r="N49" i="79" s="1"/>
  <c r="I17" i="75"/>
  <c r="I17" i="73" s="1"/>
  <c r="K17" i="73" s="1"/>
  <c r="BE66" i="75"/>
  <c r="BE66" i="73" s="1"/>
  <c r="BG66" i="73" s="1"/>
  <c r="BE46" i="75"/>
  <c r="BE46" i="73" s="1"/>
  <c r="BG46" i="73" s="1"/>
  <c r="Q47" i="74" s="1"/>
  <c r="BF15" i="75"/>
  <c r="BF15" i="73" s="1"/>
  <c r="BG15" i="73" s="1"/>
  <c r="BE32" i="75"/>
  <c r="BE32" i="73" s="1"/>
  <c r="BG32" i="73" s="1"/>
  <c r="Q31" i="79" s="1"/>
  <c r="AO12" i="75"/>
  <c r="AO12" i="73" s="1"/>
  <c r="AQ12" i="73" s="1"/>
  <c r="M11" i="79" s="1"/>
  <c r="BF59" i="75"/>
  <c r="BF59" i="73" s="1"/>
  <c r="BG59" i="73" s="1"/>
  <c r="BE10" i="75"/>
  <c r="BE10" i="73" s="1"/>
  <c r="BG10" i="73" s="1"/>
  <c r="Q9" i="79" s="1"/>
  <c r="I49" i="75"/>
  <c r="I49" i="73" s="1"/>
  <c r="K49" i="73" s="1"/>
  <c r="E50" i="74" s="1"/>
  <c r="AW44" i="75"/>
  <c r="AW44" i="73" s="1"/>
  <c r="AY44" i="73" s="1"/>
  <c r="O45" i="74" s="1"/>
  <c r="AC12" i="75"/>
  <c r="AC12" i="73" s="1"/>
  <c r="AE12" i="73" s="1"/>
  <c r="J11" i="79" s="1"/>
  <c r="AO24" i="75"/>
  <c r="AO24" i="73" s="1"/>
  <c r="AQ24" i="73" s="1"/>
  <c r="M23" i="79" s="1"/>
  <c r="I32" i="75"/>
  <c r="I32" i="73" s="1"/>
  <c r="K32" i="73" s="1"/>
  <c r="E31" i="79" s="1"/>
  <c r="Y60" i="75"/>
  <c r="Y60" i="73" s="1"/>
  <c r="AA60" i="73" s="1"/>
  <c r="I61" i="79" s="1"/>
  <c r="AS68" i="75"/>
  <c r="AS68" i="73" s="1"/>
  <c r="AU68" i="73" s="1"/>
  <c r="N69" i="79" s="1"/>
  <c r="AW41" i="75"/>
  <c r="AW41" i="73" s="1"/>
  <c r="AY41" i="73" s="1"/>
  <c r="O42" i="79" s="1"/>
  <c r="BF23" i="75"/>
  <c r="BF23" i="73" s="1"/>
  <c r="BG23" i="73" s="1"/>
  <c r="M28" i="75"/>
  <c r="M28" i="73" s="1"/>
  <c r="O28" i="73" s="1"/>
  <c r="F27" i="79" s="1"/>
  <c r="I44" i="75"/>
  <c r="I44" i="73" s="1"/>
  <c r="K44" i="73" s="1"/>
  <c r="E45" i="74" s="1"/>
  <c r="U66" i="75"/>
  <c r="U66" i="73" s="1"/>
  <c r="W66" i="73" s="1"/>
  <c r="Y28" i="75"/>
  <c r="Y28" i="73" s="1"/>
  <c r="AA28" i="73" s="1"/>
  <c r="I27" i="79" s="1"/>
  <c r="AS60" i="75"/>
  <c r="AS60" i="73" s="1"/>
  <c r="AU60" i="73" s="1"/>
  <c r="N61" i="79" s="1"/>
  <c r="AW49" i="75"/>
  <c r="AW49" i="73" s="1"/>
  <c r="AY49" i="73" s="1"/>
  <c r="O50" i="79" s="1"/>
  <c r="AO32" i="75"/>
  <c r="AO32" i="73" s="1"/>
  <c r="AQ32" i="73" s="1"/>
  <c r="M31" i="79" s="1"/>
  <c r="J30" i="56"/>
  <c r="BA78" i="75"/>
  <c r="BA78" i="73" s="1"/>
  <c r="BB78" i="75"/>
  <c r="BB78" i="73" s="1"/>
  <c r="U78" i="75"/>
  <c r="U78" i="73" s="1"/>
  <c r="V78" i="75"/>
  <c r="V78" i="73" s="1"/>
  <c r="BJ78" i="75"/>
  <c r="BJ78" i="73" s="1"/>
  <c r="BI78" i="75"/>
  <c r="BI78" i="73" s="1"/>
  <c r="BE68" i="75"/>
  <c r="BE68" i="73" s="1"/>
  <c r="BG68" i="73" s="1"/>
  <c r="Q69" i="79" s="1"/>
  <c r="BF55" i="75"/>
  <c r="BF55" i="73" s="1"/>
  <c r="BG55" i="73" s="1"/>
  <c r="AD78" i="75"/>
  <c r="AD78" i="73" s="1"/>
  <c r="AC78" i="75"/>
  <c r="AC78" i="73" s="1"/>
  <c r="AH78" i="75"/>
  <c r="AH78" i="73" s="1"/>
  <c r="AG78" i="75"/>
  <c r="AG78" i="73" s="1"/>
  <c r="I12" i="75"/>
  <c r="I12" i="73" s="1"/>
  <c r="K12" i="73" s="1"/>
  <c r="E11" i="79" s="1"/>
  <c r="Y68" i="75"/>
  <c r="Y68" i="73" s="1"/>
  <c r="AA68" i="73" s="1"/>
  <c r="I69" i="79" s="1"/>
  <c r="AG76" i="75"/>
  <c r="AG76" i="73" s="1"/>
  <c r="AI76" i="73" s="1"/>
  <c r="K77" i="79" s="1"/>
  <c r="AC32" i="75"/>
  <c r="AC32" i="73" s="1"/>
  <c r="AE32" i="73" s="1"/>
  <c r="J31" i="79" s="1"/>
  <c r="AW78" i="75"/>
  <c r="AW78" i="73" s="1"/>
  <c r="AX78" i="75"/>
  <c r="AX78" i="73" s="1"/>
  <c r="AO78" i="75"/>
  <c r="AO78" i="73" s="1"/>
  <c r="AP78" i="75"/>
  <c r="AP78" i="73" s="1"/>
  <c r="R78" i="75"/>
  <c r="R78" i="73" s="1"/>
  <c r="I78" i="75"/>
  <c r="I78" i="73" s="1"/>
  <c r="J78" i="75"/>
  <c r="J78" i="73" s="1"/>
  <c r="H77" i="78"/>
  <c r="BE78" i="75"/>
  <c r="BE78" i="73" s="1"/>
  <c r="BF78" i="75"/>
  <c r="BF78" i="73" s="1"/>
  <c r="AT78" i="75"/>
  <c r="AT78" i="73" s="1"/>
  <c r="AS78" i="75"/>
  <c r="AS78" i="73" s="1"/>
  <c r="I52" i="75"/>
  <c r="I52" i="73" s="1"/>
  <c r="K52" i="73" s="1"/>
  <c r="U61" i="75"/>
  <c r="U61" i="73" s="1"/>
  <c r="W61" i="73" s="1"/>
  <c r="H62" i="79" s="1"/>
  <c r="AL78" i="75"/>
  <c r="AL78" i="73" s="1"/>
  <c r="AK78" i="75"/>
  <c r="AK78" i="73" s="1"/>
  <c r="P77" i="77"/>
  <c r="Y78" i="75"/>
  <c r="Y78" i="73" s="1"/>
  <c r="Z78" i="75"/>
  <c r="Z78" i="73" s="1"/>
  <c r="N78" i="75"/>
  <c r="N78" i="73" s="1"/>
  <c r="M78" i="75"/>
  <c r="M78" i="73" s="1"/>
  <c r="AH79" i="79"/>
  <c r="AH79" i="74"/>
  <c r="AG79" i="79"/>
  <c r="AG79" i="74"/>
  <c r="AF79" i="79"/>
  <c r="AF79" i="74"/>
  <c r="Z79" i="79"/>
  <c r="Z79" i="74"/>
  <c r="AD79" i="74"/>
  <c r="AD79" i="79"/>
  <c r="U79" i="79"/>
  <c r="U79" i="74"/>
  <c r="AC79" i="79"/>
  <c r="AC79" i="74"/>
  <c r="Y79" i="79"/>
  <c r="Y79" i="74"/>
  <c r="W79" i="74"/>
  <c r="W79" i="79"/>
  <c r="X79" i="74"/>
  <c r="X79" i="79"/>
  <c r="AA79" i="74"/>
  <c r="AA79" i="79"/>
  <c r="AB79" i="74"/>
  <c r="AB79" i="79"/>
  <c r="T79" i="74"/>
  <c r="T79" i="79"/>
  <c r="V79" i="79"/>
  <c r="V79" i="74"/>
  <c r="M68" i="75"/>
  <c r="M68" i="73" s="1"/>
  <c r="O68" i="73" s="1"/>
  <c r="F69" i="79" s="1"/>
  <c r="U79" i="75"/>
  <c r="Y52" i="75"/>
  <c r="Y52" i="73" s="1"/>
  <c r="AA52" i="73" s="1"/>
  <c r="AC24" i="75"/>
  <c r="AC24" i="73" s="1"/>
  <c r="AE24" i="73" s="1"/>
  <c r="J23" i="79" s="1"/>
  <c r="AW76" i="75"/>
  <c r="AW76" i="73" s="1"/>
  <c r="AY76" i="73" s="1"/>
  <c r="O77" i="74" s="1"/>
  <c r="BE18" i="75"/>
  <c r="BE18" i="73" s="1"/>
  <c r="BG18" i="73" s="1"/>
  <c r="Q17" i="79" s="1"/>
  <c r="Y32" i="75"/>
  <c r="Y32" i="73" s="1"/>
  <c r="AA32" i="73" s="1"/>
  <c r="I31" i="79" s="1"/>
  <c r="I28" i="75"/>
  <c r="I28" i="73" s="1"/>
  <c r="K28" i="73" s="1"/>
  <c r="E27" i="79" s="1"/>
  <c r="U70" i="75"/>
  <c r="U70" i="73" s="1"/>
  <c r="W70" i="73" s="1"/>
  <c r="H71" i="79" s="1"/>
  <c r="Y48" i="75"/>
  <c r="Y48" i="73" s="1"/>
  <c r="AA48" i="73" s="1"/>
  <c r="I49" i="79" s="1"/>
  <c r="AC68" i="75"/>
  <c r="AC68" i="73" s="1"/>
  <c r="AE68" i="73" s="1"/>
  <c r="J69" i="79" s="1"/>
  <c r="AO44" i="75"/>
  <c r="AO44" i="73" s="1"/>
  <c r="AQ44" i="73" s="1"/>
  <c r="M45" i="79" s="1"/>
  <c r="AO20" i="75"/>
  <c r="AO20" i="73" s="1"/>
  <c r="AQ20" i="73" s="1"/>
  <c r="M19" i="79" s="1"/>
  <c r="AW48" i="75"/>
  <c r="AW48" i="73" s="1"/>
  <c r="AY48" i="73" s="1"/>
  <c r="O49" i="79" s="1"/>
  <c r="BE76" i="75"/>
  <c r="BF67" i="75"/>
  <c r="BF67" i="73" s="1"/>
  <c r="BG67" i="73" s="1"/>
  <c r="AO60" i="75"/>
  <c r="AO60" i="73" s="1"/>
  <c r="AQ60" i="73" s="1"/>
  <c r="M61" i="79" s="1"/>
  <c r="BF39" i="75"/>
  <c r="BF39" i="73" s="1"/>
  <c r="BG39" i="73" s="1"/>
  <c r="BI65" i="75"/>
  <c r="BI65" i="73" s="1"/>
  <c r="BK65" i="73" s="1"/>
  <c r="U57" i="75"/>
  <c r="U57" i="73" s="1"/>
  <c r="W57" i="73" s="1"/>
  <c r="V55" i="75"/>
  <c r="V55" i="73" s="1"/>
  <c r="W55" i="73" s="1"/>
  <c r="V51" i="75"/>
  <c r="V51" i="73" s="1"/>
  <c r="W51" i="73" s="1"/>
  <c r="BI52" i="75"/>
  <c r="BI52" i="73" s="1"/>
  <c r="BK52" i="73" s="1"/>
  <c r="AG52" i="75"/>
  <c r="AG52" i="73" s="1"/>
  <c r="AI52" i="73" s="1"/>
  <c r="U62" i="75"/>
  <c r="U62" i="73" s="1"/>
  <c r="W62" i="73" s="1"/>
  <c r="H63" i="74" s="1"/>
  <c r="AS28" i="75"/>
  <c r="AS28" i="73" s="1"/>
  <c r="AU28" i="73" s="1"/>
  <c r="N27" i="79" s="1"/>
  <c r="AC20" i="75"/>
  <c r="AC20" i="73" s="1"/>
  <c r="AE20" i="73" s="1"/>
  <c r="J19" i="79" s="1"/>
  <c r="M76" i="75"/>
  <c r="M76" i="73" s="1"/>
  <c r="O76" i="73" s="1"/>
  <c r="F77" i="79" s="1"/>
  <c r="V39" i="75"/>
  <c r="V39" i="73" s="1"/>
  <c r="W39" i="73" s="1"/>
  <c r="BI40" i="75"/>
  <c r="BI40" i="73" s="1"/>
  <c r="BK40" i="73" s="1"/>
  <c r="BI20" i="75"/>
  <c r="BI20" i="73" s="1"/>
  <c r="BK20" i="73" s="1"/>
  <c r="R19" i="79" s="1"/>
  <c r="AG68" i="75"/>
  <c r="AG68" i="73" s="1"/>
  <c r="AI68" i="73" s="1"/>
  <c r="K69" i="79" s="1"/>
  <c r="AG44" i="75"/>
  <c r="AG44" i="73" s="1"/>
  <c r="AI44" i="73" s="1"/>
  <c r="K45" i="79" s="1"/>
  <c r="U74" i="75"/>
  <c r="AG60" i="75"/>
  <c r="AG60" i="73" s="1"/>
  <c r="AI60" i="73" s="1"/>
  <c r="K61" i="74" s="1"/>
  <c r="AG24" i="75"/>
  <c r="AG24" i="73" s="1"/>
  <c r="AI24" i="73" s="1"/>
  <c r="K23" i="79" s="1"/>
  <c r="AS24" i="75"/>
  <c r="AS24" i="73" s="1"/>
  <c r="AU24" i="73" s="1"/>
  <c r="N23" i="79" s="1"/>
  <c r="AW37" i="75"/>
  <c r="AW37" i="73" s="1"/>
  <c r="AY37" i="73" s="1"/>
  <c r="BI12" i="75"/>
  <c r="BI12" i="73" s="1"/>
  <c r="BK12" i="73" s="1"/>
  <c r="R11" i="79" s="1"/>
  <c r="AW60" i="75"/>
  <c r="AW60" i="73" s="1"/>
  <c r="AY60" i="73" s="1"/>
  <c r="O61" i="79" s="1"/>
  <c r="AW12" i="75"/>
  <c r="AW12" i="73" s="1"/>
  <c r="AY12" i="73" s="1"/>
  <c r="O11" i="79" s="1"/>
  <c r="AW13" i="75"/>
  <c r="AW13" i="73" s="1"/>
  <c r="AY13" i="73" s="1"/>
  <c r="O12" i="74" s="1"/>
  <c r="AG28" i="75"/>
  <c r="AG28" i="73" s="1"/>
  <c r="AI28" i="73" s="1"/>
  <c r="K27" i="79" s="1"/>
  <c r="BI76" i="75"/>
  <c r="BI81" i="75"/>
  <c r="BI81" i="73" s="1"/>
  <c r="V23" i="75"/>
  <c r="V23" i="73" s="1"/>
  <c r="W23" i="73" s="1"/>
  <c r="AG12" i="75"/>
  <c r="AG12" i="73" s="1"/>
  <c r="AI12" i="73" s="1"/>
  <c r="K11" i="79" s="1"/>
  <c r="AW68" i="75"/>
  <c r="AW68" i="73" s="1"/>
  <c r="AY68" i="73" s="1"/>
  <c r="O69" i="79" s="1"/>
  <c r="AW40" i="75"/>
  <c r="AW40" i="73" s="1"/>
  <c r="AY40" i="73" s="1"/>
  <c r="BI44" i="75"/>
  <c r="BI44" i="73" s="1"/>
  <c r="BK44" i="73" s="1"/>
  <c r="R45" i="79" s="1"/>
  <c r="V47" i="75"/>
  <c r="V47" i="73" s="1"/>
  <c r="W47" i="73" s="1"/>
  <c r="AW24" i="75"/>
  <c r="AW24" i="73" s="1"/>
  <c r="AY24" i="73" s="1"/>
  <c r="O23" i="79" s="1"/>
  <c r="AK41" i="75"/>
  <c r="AK41" i="73" s="1"/>
  <c r="AM41" i="73" s="1"/>
  <c r="L42" i="74" s="1"/>
  <c r="V43" i="75"/>
  <c r="V43" i="73" s="1"/>
  <c r="W43" i="73" s="1"/>
  <c r="AK49" i="75"/>
  <c r="AK49" i="73" s="1"/>
  <c r="AM49" i="73" s="1"/>
  <c r="L50" i="79" s="1"/>
  <c r="AK48" i="75"/>
  <c r="AK48" i="73" s="1"/>
  <c r="AM48" i="73" s="1"/>
  <c r="L49" i="79" s="1"/>
  <c r="AW29" i="75"/>
  <c r="AW29" i="73" s="1"/>
  <c r="AY29" i="73" s="1"/>
  <c r="O28" i="79" s="1"/>
  <c r="AK76" i="75"/>
  <c r="AK25" i="75"/>
  <c r="AK25" i="73" s="1"/>
  <c r="AM25" i="73" s="1"/>
  <c r="L24" i="79" s="1"/>
  <c r="M20" i="75"/>
  <c r="M20" i="73" s="1"/>
  <c r="O20" i="73" s="1"/>
  <c r="F19" i="79" s="1"/>
  <c r="AG20" i="75"/>
  <c r="AG20" i="73" s="1"/>
  <c r="AI20" i="73" s="1"/>
  <c r="K19" i="74" s="1"/>
  <c r="AW52" i="75"/>
  <c r="AW52" i="73" s="1"/>
  <c r="AY52" i="73" s="1"/>
  <c r="AW28" i="75"/>
  <c r="AW28" i="73" s="1"/>
  <c r="AY28" i="73" s="1"/>
  <c r="O27" i="74" s="1"/>
  <c r="AW45" i="75"/>
  <c r="AW45" i="73" s="1"/>
  <c r="AY45" i="73" s="1"/>
  <c r="O46" i="74" s="1"/>
  <c r="AW25" i="75"/>
  <c r="AW25" i="73" s="1"/>
  <c r="AY25" i="73" s="1"/>
  <c r="O24" i="79" s="1"/>
  <c r="BI60" i="75"/>
  <c r="BI60" i="73" s="1"/>
  <c r="BK60" i="73" s="1"/>
  <c r="R61" i="79" s="1"/>
  <c r="J94" i="56"/>
  <c r="J207" i="56"/>
  <c r="J95" i="56"/>
  <c r="J24" i="56"/>
  <c r="AK68" i="75"/>
  <c r="AK68" i="73" s="1"/>
  <c r="AM68" i="73" s="1"/>
  <c r="L69" i="79" s="1"/>
  <c r="AK60" i="75"/>
  <c r="AK60" i="73" s="1"/>
  <c r="AM60" i="73" s="1"/>
  <c r="L61" i="79" s="1"/>
  <c r="BA40" i="75"/>
  <c r="BA40" i="73" s="1"/>
  <c r="BC40" i="73" s="1"/>
  <c r="M40" i="75"/>
  <c r="M40" i="73" s="1"/>
  <c r="O40" i="73" s="1"/>
  <c r="M12" i="75"/>
  <c r="M12" i="73" s="1"/>
  <c r="O12" i="73" s="1"/>
  <c r="F11" i="79" s="1"/>
  <c r="V11" i="75"/>
  <c r="V11" i="73" s="1"/>
  <c r="W11" i="73" s="1"/>
  <c r="AK52" i="75"/>
  <c r="AK52" i="73" s="1"/>
  <c r="AM52" i="73" s="1"/>
  <c r="AK37" i="75"/>
  <c r="AK37" i="73" s="1"/>
  <c r="AM37" i="73" s="1"/>
  <c r="BA20" i="75"/>
  <c r="BA20" i="73" s="1"/>
  <c r="BC20" i="73" s="1"/>
  <c r="P19" i="79" s="1"/>
  <c r="AK13" i="75"/>
  <c r="AK13" i="73" s="1"/>
  <c r="AM13" i="73" s="1"/>
  <c r="L12" i="79" s="1"/>
  <c r="BA76" i="75"/>
  <c r="BA31" i="75"/>
  <c r="BA31" i="73" s="1"/>
  <c r="BC31" i="73" s="1"/>
  <c r="P30" i="79" s="1"/>
  <c r="E49" i="77"/>
  <c r="E37" i="77"/>
  <c r="AJ20" i="79"/>
  <c r="AJ51" i="74"/>
  <c r="AJ51" i="79"/>
  <c r="E15" i="77"/>
  <c r="BA68" i="75"/>
  <c r="BA68" i="73" s="1"/>
  <c r="BC68" i="73" s="1"/>
  <c r="P69" i="79" s="1"/>
  <c r="E71" i="77"/>
  <c r="J261" i="56"/>
  <c r="J183" i="56"/>
  <c r="J71" i="56"/>
  <c r="J222" i="56"/>
  <c r="J173" i="56"/>
  <c r="J196" i="56"/>
  <c r="J155" i="56"/>
  <c r="J39" i="56"/>
  <c r="J158" i="56"/>
  <c r="J89" i="56"/>
  <c r="J112" i="56"/>
  <c r="J52" i="56"/>
  <c r="J239" i="56"/>
  <c r="J123" i="56"/>
  <c r="J7" i="56"/>
  <c r="E55" i="77"/>
  <c r="E63" i="77"/>
  <c r="AK45" i="75"/>
  <c r="AK45" i="73" s="1"/>
  <c r="AM45" i="73" s="1"/>
  <c r="L46" i="74" s="1"/>
  <c r="BA24" i="75"/>
  <c r="BA24" i="73" s="1"/>
  <c r="BC24" i="73" s="1"/>
  <c r="P23" i="79" s="1"/>
  <c r="AJ73" i="79"/>
  <c r="AJ8" i="74"/>
  <c r="AJ73" i="74"/>
  <c r="M48" i="75"/>
  <c r="M48" i="73" s="1"/>
  <c r="O48" i="73" s="1"/>
  <c r="F49" i="74" s="1"/>
  <c r="BA44" i="75"/>
  <c r="BA44" i="73" s="1"/>
  <c r="BC44" i="73" s="1"/>
  <c r="P45" i="74" s="1"/>
  <c r="I15" i="77"/>
  <c r="X17" i="74"/>
  <c r="X17" i="79"/>
  <c r="Y64" i="79"/>
  <c r="Y64" i="74"/>
  <c r="AB76" i="74"/>
  <c r="AB76" i="79"/>
  <c r="P11" i="77"/>
  <c r="T11" i="79"/>
  <c r="T11" i="74"/>
  <c r="P52" i="77"/>
  <c r="T54" i="79"/>
  <c r="T54" i="74"/>
  <c r="Y10" i="79"/>
  <c r="Y10" i="74"/>
  <c r="Z16" i="74"/>
  <c r="K15" i="77"/>
  <c r="Z16" i="79"/>
  <c r="Y25" i="79"/>
  <c r="Y25" i="74"/>
  <c r="AA41" i="79"/>
  <c r="AA41" i="74"/>
  <c r="Y54" i="74"/>
  <c r="Y54" i="79"/>
  <c r="AB63" i="79"/>
  <c r="AB63" i="74"/>
  <c r="AC75" i="79"/>
  <c r="AC75" i="74"/>
  <c r="P26" i="77"/>
  <c r="T26" i="74"/>
  <c r="T26" i="79"/>
  <c r="T69" i="74"/>
  <c r="P67" i="77"/>
  <c r="T69" i="79"/>
  <c r="Z11" i="74"/>
  <c r="Z11" i="79"/>
  <c r="AA17" i="74"/>
  <c r="AA17" i="79"/>
  <c r="V24" i="79"/>
  <c r="V24" i="74"/>
  <c r="X27" i="79"/>
  <c r="X27" i="74"/>
  <c r="AD40" i="79"/>
  <c r="AD40" i="74"/>
  <c r="O37" i="77"/>
  <c r="V46" i="79"/>
  <c r="V46" i="74"/>
  <c r="X53" i="79"/>
  <c r="X53" i="74"/>
  <c r="AA60" i="74"/>
  <c r="AA60" i="79"/>
  <c r="P23" i="77"/>
  <c r="T23" i="79"/>
  <c r="T23" i="74"/>
  <c r="T47" i="79"/>
  <c r="P45" i="77"/>
  <c r="T47" i="74"/>
  <c r="T66" i="79"/>
  <c r="T66" i="74"/>
  <c r="P64" i="77"/>
  <c r="F8" i="77"/>
  <c r="U9" i="74"/>
  <c r="U9" i="79"/>
  <c r="AA10" i="79"/>
  <c r="AA10" i="74"/>
  <c r="AB12" i="79"/>
  <c r="AB12" i="74"/>
  <c r="G15" i="77"/>
  <c r="V16" i="74"/>
  <c r="V16" i="79"/>
  <c r="X19" i="79"/>
  <c r="X19" i="74"/>
  <c r="Y23" i="74"/>
  <c r="Y23" i="79"/>
  <c r="AA26" i="74"/>
  <c r="AA26" i="79"/>
  <c r="V42" i="79"/>
  <c r="V42" i="74"/>
  <c r="U48" i="79"/>
  <c r="U48" i="74"/>
  <c r="W55" i="79"/>
  <c r="W55" i="74"/>
  <c r="AA62" i="79"/>
  <c r="AA62" i="74"/>
  <c r="H71" i="77"/>
  <c r="W74" i="79"/>
  <c r="W74" i="74"/>
  <c r="AG47" i="79"/>
  <c r="AG47" i="74"/>
  <c r="P47" i="77"/>
  <c r="T49" i="79"/>
  <c r="T49" i="74"/>
  <c r="U10" i="74"/>
  <c r="U10" i="79"/>
  <c r="AB14" i="74"/>
  <c r="AB14" i="79"/>
  <c r="AA24" i="74"/>
  <c r="AA24" i="79"/>
  <c r="Z40" i="79"/>
  <c r="K37" i="77"/>
  <c r="Z40" i="74"/>
  <c r="N49" i="77"/>
  <c r="AC52" i="79"/>
  <c r="AC52" i="74"/>
  <c r="P22" i="77"/>
  <c r="T22" i="79"/>
  <c r="T22" i="74"/>
  <c r="T64" i="79"/>
  <c r="T64" i="74"/>
  <c r="P62" i="77"/>
  <c r="U11" i="74"/>
  <c r="U11" i="79"/>
  <c r="AC16" i="74"/>
  <c r="AC16" i="79"/>
  <c r="N15" i="77"/>
  <c r="T14" i="79"/>
  <c r="T14" i="74"/>
  <c r="P14" i="77"/>
  <c r="T40" i="74"/>
  <c r="P38" i="77"/>
  <c r="T40" i="79"/>
  <c r="T58" i="74"/>
  <c r="T58" i="79"/>
  <c r="P56" i="77"/>
  <c r="T76" i="74"/>
  <c r="P74" i="77"/>
  <c r="T76" i="79"/>
  <c r="AD9" i="74"/>
  <c r="O8" i="77"/>
  <c r="AD9" i="79"/>
  <c r="AC11" i="74"/>
  <c r="AC11" i="79"/>
  <c r="AD13" i="74"/>
  <c r="AD13" i="79"/>
  <c r="U18" i="79"/>
  <c r="U18" i="74"/>
  <c r="V22" i="79"/>
  <c r="V22" i="74"/>
  <c r="X25" i="79"/>
  <c r="X25" i="74"/>
  <c r="Z28" i="79"/>
  <c r="Z28" i="74"/>
  <c r="J37" i="77"/>
  <c r="Y40" i="79"/>
  <c r="Y40" i="74"/>
  <c r="X45" i="79"/>
  <c r="X45" i="74"/>
  <c r="K49" i="77"/>
  <c r="Z52" i="79"/>
  <c r="Z52" i="74"/>
  <c r="AC59" i="74"/>
  <c r="AC59" i="79"/>
  <c r="X68" i="79"/>
  <c r="X68" i="74"/>
  <c r="AH9" i="79"/>
  <c r="AH9" i="74"/>
  <c r="G8" i="78"/>
  <c r="W16" i="79"/>
  <c r="W16" i="74"/>
  <c r="H15" i="77"/>
  <c r="AC17" i="79"/>
  <c r="AC17" i="74"/>
  <c r="Y19" i="79"/>
  <c r="Y19" i="74"/>
  <c r="AD21" i="74"/>
  <c r="O20" i="77"/>
  <c r="AD21" i="79"/>
  <c r="Z23" i="74"/>
  <c r="Z23" i="79"/>
  <c r="V25" i="74"/>
  <c r="V25" i="79"/>
  <c r="AB26" i="74"/>
  <c r="AB26" i="79"/>
  <c r="X28" i="74"/>
  <c r="X28" i="79"/>
  <c r="V40" i="79"/>
  <c r="V40" i="74"/>
  <c r="G37" i="77"/>
  <c r="X42" i="79"/>
  <c r="X42" i="74"/>
  <c r="AD44" i="79"/>
  <c r="AD44" i="74"/>
  <c r="V48" i="79"/>
  <c r="V48" i="74"/>
  <c r="V52" i="74"/>
  <c r="V52" i="79"/>
  <c r="G49" i="77"/>
  <c r="X55" i="74"/>
  <c r="X55" i="79"/>
  <c r="Y59" i="79"/>
  <c r="Y59" i="74"/>
  <c r="AC62" i="79"/>
  <c r="AC62" i="74"/>
  <c r="AB67" i="74"/>
  <c r="AB67" i="79"/>
  <c r="I71" i="77"/>
  <c r="X74" i="79"/>
  <c r="X74" i="74"/>
  <c r="Y83" i="79"/>
  <c r="Y81" i="79" s="1"/>
  <c r="J79" i="77"/>
  <c r="AH43" i="79"/>
  <c r="AH43" i="74"/>
  <c r="X11" i="79"/>
  <c r="X11" i="74"/>
  <c r="AD12" i="74"/>
  <c r="AD12" i="79"/>
  <c r="Z14" i="74"/>
  <c r="Z14" i="79"/>
  <c r="V17" i="74"/>
  <c r="V17" i="79"/>
  <c r="AB18" i="79"/>
  <c r="AB18" i="74"/>
  <c r="W21" i="74"/>
  <c r="H20" i="77"/>
  <c r="W21" i="79"/>
  <c r="AC22" i="79"/>
  <c r="AC22" i="74"/>
  <c r="Y24" i="79"/>
  <c r="Y24" i="74"/>
  <c r="U26" i="79"/>
  <c r="U26" i="74"/>
  <c r="AA27" i="79"/>
  <c r="AA27" i="74"/>
  <c r="X32" i="79"/>
  <c r="X29" i="79" s="1"/>
  <c r="I29" i="77"/>
  <c r="Y38" i="79"/>
  <c r="Y38" i="74"/>
  <c r="X41" i="79"/>
  <c r="X41" i="74"/>
  <c r="AA43" i="79"/>
  <c r="AA43" i="74"/>
  <c r="AC46" i="79"/>
  <c r="AC46" i="74"/>
  <c r="U50" i="79"/>
  <c r="U50" i="74"/>
  <c r="U54" i="79"/>
  <c r="U54" i="74"/>
  <c r="V58" i="79"/>
  <c r="V58" i="74"/>
  <c r="X61" i="79"/>
  <c r="X61" i="74"/>
  <c r="F63" i="77"/>
  <c r="U66" i="79"/>
  <c r="U66" i="74"/>
  <c r="AC70" i="74"/>
  <c r="AC70" i="79"/>
  <c r="W78" i="79"/>
  <c r="W78" i="74"/>
  <c r="AF22" i="79"/>
  <c r="AF22" i="74"/>
  <c r="H22" i="78"/>
  <c r="AF50" i="79"/>
  <c r="AF50" i="74"/>
  <c r="H48" i="78"/>
  <c r="AH27" i="74"/>
  <c r="AH27" i="79"/>
  <c r="AG75" i="79"/>
  <c r="AG75" i="74"/>
  <c r="AG70" i="79"/>
  <c r="AG70" i="74"/>
  <c r="L29" i="77"/>
  <c r="AA32" i="79"/>
  <c r="AA29" i="79" s="1"/>
  <c r="W38" i="74"/>
  <c r="W38" i="79"/>
  <c r="U41" i="74"/>
  <c r="U41" i="79"/>
  <c r="AA42" i="79"/>
  <c r="AA42" i="74"/>
  <c r="W44" i="79"/>
  <c r="W44" i="74"/>
  <c r="AC45" i="79"/>
  <c r="AC45" i="74"/>
  <c r="Y47" i="79"/>
  <c r="Y47" i="74"/>
  <c r="U49" i="79"/>
  <c r="U49" i="74"/>
  <c r="AA50" i="79"/>
  <c r="AA50" i="74"/>
  <c r="Y53" i="79"/>
  <c r="Y53" i="74"/>
  <c r="U55" i="79"/>
  <c r="U55" i="74"/>
  <c r="AA56" i="79"/>
  <c r="AA56" i="74"/>
  <c r="Z59" i="79"/>
  <c r="Z59" i="74"/>
  <c r="V61" i="79"/>
  <c r="V61" i="74"/>
  <c r="AD62" i="79"/>
  <c r="AD62" i="74"/>
  <c r="X66" i="79"/>
  <c r="X66" i="74"/>
  <c r="I63" i="77"/>
  <c r="Y68" i="74"/>
  <c r="Y68" i="79"/>
  <c r="W71" i="74"/>
  <c r="W71" i="79"/>
  <c r="Y75" i="79"/>
  <c r="Y75" i="74"/>
  <c r="AA78" i="79"/>
  <c r="AA78" i="74"/>
  <c r="AG13" i="79"/>
  <c r="AG13" i="74"/>
  <c r="AF26" i="79"/>
  <c r="AF26" i="74"/>
  <c r="H26" i="78"/>
  <c r="AF45" i="79"/>
  <c r="AF45" i="74"/>
  <c r="H43" i="78"/>
  <c r="AF60" i="79"/>
  <c r="H58" i="78"/>
  <c r="AF60" i="74"/>
  <c r="Z43" i="74"/>
  <c r="Z43" i="79"/>
  <c r="V45" i="74"/>
  <c r="V45" i="79"/>
  <c r="AB46" i="74"/>
  <c r="AB46" i="79"/>
  <c r="X48" i="74"/>
  <c r="X48" i="79"/>
  <c r="AD49" i="74"/>
  <c r="AD49" i="79"/>
  <c r="M49" i="77"/>
  <c r="AB52" i="74"/>
  <c r="AB52" i="79"/>
  <c r="X54" i="79"/>
  <c r="X54" i="74"/>
  <c r="AD55" i="79"/>
  <c r="AD55" i="74"/>
  <c r="J55" i="77"/>
  <c r="Y58" i="74"/>
  <c r="Y58" i="79"/>
  <c r="U60" i="79"/>
  <c r="U60" i="74"/>
  <c r="AA61" i="79"/>
  <c r="AA61" i="74"/>
  <c r="AA63" i="79"/>
  <c r="AA63" i="74"/>
  <c r="O63" i="77"/>
  <c r="AD66" i="79"/>
  <c r="AD66" i="74"/>
  <c r="V69" i="79"/>
  <c r="V69" i="74"/>
  <c r="V72" i="79"/>
  <c r="V72" i="74"/>
  <c r="X76" i="74"/>
  <c r="X76" i="79"/>
  <c r="Z80" i="74"/>
  <c r="Z80" i="79"/>
  <c r="AH13" i="74"/>
  <c r="AH13" i="79"/>
  <c r="AG26" i="79"/>
  <c r="AG26" i="74"/>
  <c r="AH48" i="74"/>
  <c r="AH48" i="79"/>
  <c r="AH67" i="74"/>
  <c r="AH67" i="79"/>
  <c r="AH56" i="74"/>
  <c r="AH56" i="79"/>
  <c r="AF63" i="79"/>
  <c r="AF63" i="74"/>
  <c r="H61" i="78"/>
  <c r="AG69" i="79"/>
  <c r="AG69" i="74"/>
  <c r="AH75" i="74"/>
  <c r="AH75" i="79"/>
  <c r="X62" i="79"/>
  <c r="X62" i="74"/>
  <c r="AD63" i="79"/>
  <c r="AD63" i="74"/>
  <c r="L63" i="77"/>
  <c r="AA66" i="79"/>
  <c r="AA66" i="74"/>
  <c r="W68" i="79"/>
  <c r="W68" i="74"/>
  <c r="AC69" i="79"/>
  <c r="AC69" i="74"/>
  <c r="Y71" i="79"/>
  <c r="Y71" i="74"/>
  <c r="U74" i="74"/>
  <c r="F71" i="77"/>
  <c r="U74" i="79"/>
  <c r="AA75" i="74"/>
  <c r="AA75" i="79"/>
  <c r="W77" i="79"/>
  <c r="W77" i="74"/>
  <c r="AC78" i="79"/>
  <c r="AC78" i="74"/>
  <c r="K79" i="77"/>
  <c r="Z83" i="79"/>
  <c r="Z81" i="79" s="1"/>
  <c r="AH12" i="74"/>
  <c r="AH12" i="79"/>
  <c r="H19" i="78"/>
  <c r="AF19" i="79"/>
  <c r="AF19" i="74"/>
  <c r="AG25" i="79"/>
  <c r="AG25" i="74"/>
  <c r="AG41" i="79"/>
  <c r="AG41" i="74"/>
  <c r="AH46" i="74"/>
  <c r="AH46" i="79"/>
  <c r="H51" i="78"/>
  <c r="AF53" i="79"/>
  <c r="AF53" i="74"/>
  <c r="AG59" i="79"/>
  <c r="AG59" i="74"/>
  <c r="AH64" i="74"/>
  <c r="AH64" i="79"/>
  <c r="AF71" i="79"/>
  <c r="AF71" i="74"/>
  <c r="H69" i="78"/>
  <c r="AG77" i="79"/>
  <c r="AG77" i="74"/>
  <c r="AD69" i="79"/>
  <c r="AD69" i="74"/>
  <c r="Z71" i="79"/>
  <c r="Z71" i="74"/>
  <c r="G71" i="77"/>
  <c r="V74" i="79"/>
  <c r="V74" i="74"/>
  <c r="AB75" i="79"/>
  <c r="AB75" i="74"/>
  <c r="X77" i="79"/>
  <c r="X77" i="74"/>
  <c r="AD78" i="79"/>
  <c r="AD78" i="74"/>
  <c r="AA83" i="79"/>
  <c r="AA81" i="79" s="1"/>
  <c r="L79" i="77"/>
  <c r="H13" i="78"/>
  <c r="AF13" i="79"/>
  <c r="AF13" i="74"/>
  <c r="AG19" i="79"/>
  <c r="AG19" i="74"/>
  <c r="AH25" i="79"/>
  <c r="AH25" i="74"/>
  <c r="AG40" i="79"/>
  <c r="AG40" i="74"/>
  <c r="F37" i="78"/>
  <c r="AH45" i="74"/>
  <c r="AH45" i="79"/>
  <c r="AF52" i="79"/>
  <c r="AF52" i="74"/>
  <c r="H50" i="78"/>
  <c r="E49" i="78"/>
  <c r="AG58" i="79"/>
  <c r="AG58" i="74"/>
  <c r="F55" i="78"/>
  <c r="AH63" i="74"/>
  <c r="AH63" i="79"/>
  <c r="H68" i="78"/>
  <c r="AF70" i="79"/>
  <c r="AF70" i="74"/>
  <c r="AG76" i="79"/>
  <c r="AG76" i="74"/>
  <c r="AJ20" i="74"/>
  <c r="AK98" i="74"/>
  <c r="AJ97" i="74"/>
  <c r="AK97" i="74" s="1"/>
  <c r="AN97" i="74" s="1"/>
  <c r="AK89" i="74"/>
  <c r="AJ88" i="74"/>
  <c r="AJ108" i="74"/>
  <c r="AK109" i="74"/>
  <c r="U69" i="75"/>
  <c r="U69" i="73" s="1"/>
  <c r="W69" i="73" s="1"/>
  <c r="H70" i="79" s="1"/>
  <c r="E8" i="77"/>
  <c r="E20" i="77"/>
  <c r="W22" i="79"/>
  <c r="W22" i="74"/>
  <c r="W67" i="74"/>
  <c r="W67" i="79"/>
  <c r="AD80" i="74"/>
  <c r="AD80" i="79"/>
  <c r="T21" i="79"/>
  <c r="T21" i="74"/>
  <c r="P21" i="77"/>
  <c r="T63" i="79"/>
  <c r="T63" i="74"/>
  <c r="P61" i="77"/>
  <c r="Y11" i="79"/>
  <c r="Y11" i="74"/>
  <c r="AD18" i="79"/>
  <c r="AD18" i="74"/>
  <c r="U27" i="79"/>
  <c r="U27" i="74"/>
  <c r="U44" i="79"/>
  <c r="U44" i="74"/>
  <c r="U56" i="79"/>
  <c r="U56" i="74"/>
  <c r="K63" i="77"/>
  <c r="Z66" i="74"/>
  <c r="Z66" i="79"/>
  <c r="U80" i="79"/>
  <c r="U80" i="74"/>
  <c r="P40" i="77"/>
  <c r="T42" i="74"/>
  <c r="T42" i="79"/>
  <c r="P76" i="77"/>
  <c r="T78" i="74"/>
  <c r="T78" i="79"/>
  <c r="AA12" i="74"/>
  <c r="AA12" i="79"/>
  <c r="W19" i="74"/>
  <c r="W19" i="79"/>
  <c r="AD24" i="79"/>
  <c r="AD24" i="74"/>
  <c r="V28" i="79"/>
  <c r="V28" i="74"/>
  <c r="U42" i="79"/>
  <c r="U42" i="74"/>
  <c r="AB47" i="79"/>
  <c r="AB47" i="74"/>
  <c r="AD54" i="74"/>
  <c r="AD54" i="79"/>
  <c r="P9" i="77"/>
  <c r="T9" i="79"/>
  <c r="T9" i="74"/>
  <c r="T27" i="79"/>
  <c r="T27" i="74"/>
  <c r="P27" i="77"/>
  <c r="T52" i="79"/>
  <c r="P50" i="77"/>
  <c r="T52" i="74"/>
  <c r="P68" i="77"/>
  <c r="T70" i="79"/>
  <c r="T70" i="74"/>
  <c r="Y9" i="79"/>
  <c r="Y9" i="74"/>
  <c r="J8" i="77"/>
  <c r="V11" i="79"/>
  <c r="V11" i="74"/>
  <c r="W13" i="74"/>
  <c r="W13" i="79"/>
  <c r="AD16" i="79"/>
  <c r="AD16" i="74"/>
  <c r="O15" i="77"/>
  <c r="U21" i="79"/>
  <c r="U21" i="74"/>
  <c r="F20" i="77"/>
  <c r="W24" i="74"/>
  <c r="W24" i="79"/>
  <c r="Y27" i="74"/>
  <c r="Y27" i="79"/>
  <c r="V38" i="79"/>
  <c r="V38" i="74"/>
  <c r="W43" i="79"/>
  <c r="W43" i="74"/>
  <c r="AA49" i="79"/>
  <c r="AA49" i="74"/>
  <c r="AC56" i="79"/>
  <c r="AC56" i="74"/>
  <c r="AC64" i="79"/>
  <c r="AC64" i="74"/>
  <c r="Y77" i="79"/>
  <c r="Y77" i="74"/>
  <c r="T16" i="74"/>
  <c r="P16" i="77"/>
  <c r="T16" i="79"/>
  <c r="T59" i="79"/>
  <c r="P57" i="77"/>
  <c r="T59" i="74"/>
  <c r="AC10" i="79"/>
  <c r="AC10" i="74"/>
  <c r="V18" i="79"/>
  <c r="V18" i="74"/>
  <c r="W26" i="74"/>
  <c r="W26" i="79"/>
  <c r="AB42" i="74"/>
  <c r="AB42" i="79"/>
  <c r="Z58" i="79"/>
  <c r="K55" i="77"/>
  <c r="Z58" i="74"/>
  <c r="P31" i="77"/>
  <c r="T33" i="79"/>
  <c r="AE33" i="79" s="1"/>
  <c r="AK33" i="79" s="1"/>
  <c r="P72" i="77"/>
  <c r="T74" i="79"/>
  <c r="T74" i="74"/>
  <c r="U12" i="79"/>
  <c r="U12" i="74"/>
  <c r="Y18" i="74"/>
  <c r="Y18" i="79"/>
  <c r="P19" i="77"/>
  <c r="T19" i="79"/>
  <c r="T19" i="74"/>
  <c r="T44" i="79"/>
  <c r="T44" i="74"/>
  <c r="P42" i="77"/>
  <c r="T62" i="79"/>
  <c r="T62" i="74"/>
  <c r="P60" i="77"/>
  <c r="P80" i="77"/>
  <c r="T83" i="79"/>
  <c r="X10" i="79"/>
  <c r="X10" i="74"/>
  <c r="X12" i="74"/>
  <c r="X12" i="79"/>
  <c r="AA14" i="79"/>
  <c r="AA14" i="74"/>
  <c r="AC18" i="79"/>
  <c r="AC18" i="74"/>
  <c r="AD22" i="79"/>
  <c r="AD22" i="74"/>
  <c r="V26" i="79"/>
  <c r="V26" i="74"/>
  <c r="Y32" i="79"/>
  <c r="Y29" i="79" s="1"/>
  <c r="J29" i="77"/>
  <c r="Z41" i="79"/>
  <c r="Z41" i="74"/>
  <c r="AD46" i="79"/>
  <c r="AD46" i="74"/>
  <c r="V54" i="79"/>
  <c r="V54" i="74"/>
  <c r="Y61" i="74"/>
  <c r="Y61" i="79"/>
  <c r="AD70" i="74"/>
  <c r="AD70" i="79"/>
  <c r="AG56" i="79"/>
  <c r="AG56" i="74"/>
  <c r="AA16" i="74"/>
  <c r="L15" i="77"/>
  <c r="AA16" i="79"/>
  <c r="W18" i="74"/>
  <c r="W18" i="79"/>
  <c r="AC19" i="74"/>
  <c r="AC19" i="79"/>
  <c r="X22" i="79"/>
  <c r="X22" i="74"/>
  <c r="AD23" i="79"/>
  <c r="AD23" i="74"/>
  <c r="Z25" i="79"/>
  <c r="Z25" i="74"/>
  <c r="V27" i="79"/>
  <c r="V27" i="74"/>
  <c r="AB28" i="79"/>
  <c r="AB28" i="74"/>
  <c r="M37" i="77"/>
  <c r="AB40" i="79"/>
  <c r="AB40" i="74"/>
  <c r="AC42" i="79"/>
  <c r="AC42" i="74"/>
  <c r="AB45" i="79"/>
  <c r="AB45" i="74"/>
  <c r="AD48" i="74"/>
  <c r="AD48" i="79"/>
  <c r="AD52" i="74"/>
  <c r="AD52" i="79"/>
  <c r="O49" i="77"/>
  <c r="V56" i="74"/>
  <c r="V56" i="79"/>
  <c r="W60" i="79"/>
  <c r="W60" i="74"/>
  <c r="AC63" i="74"/>
  <c r="AC63" i="79"/>
  <c r="AC68" i="74"/>
  <c r="AC68" i="79"/>
  <c r="AD75" i="79"/>
  <c r="AD75" i="74"/>
  <c r="AG12" i="79"/>
  <c r="AG12" i="74"/>
  <c r="AF49" i="79"/>
  <c r="AF49" i="74"/>
  <c r="H47" i="78"/>
  <c r="AB11" i="79"/>
  <c r="AB11" i="74"/>
  <c r="X13" i="79"/>
  <c r="X13" i="74"/>
  <c r="AD14" i="79"/>
  <c r="AD14" i="74"/>
  <c r="Z17" i="79"/>
  <c r="Z17" i="74"/>
  <c r="V19" i="74"/>
  <c r="V19" i="79"/>
  <c r="AA21" i="79"/>
  <c r="AA21" i="74"/>
  <c r="L20" i="77"/>
  <c r="W23" i="79"/>
  <c r="W23" i="74"/>
  <c r="AC24" i="74"/>
  <c r="AC24" i="79"/>
  <c r="Y26" i="79"/>
  <c r="Y26" i="74"/>
  <c r="U28" i="74"/>
  <c r="U28" i="79"/>
  <c r="AC32" i="79"/>
  <c r="AC29" i="79" s="1"/>
  <c r="N29" i="77"/>
  <c r="AD38" i="79"/>
  <c r="AD38" i="74"/>
  <c r="AD41" i="74"/>
  <c r="AD41" i="79"/>
  <c r="Y44" i="79"/>
  <c r="Y44" i="74"/>
  <c r="AA47" i="79"/>
  <c r="AA47" i="74"/>
  <c r="AC50" i="79"/>
  <c r="AC50" i="74"/>
  <c r="AC54" i="79"/>
  <c r="AC54" i="74"/>
  <c r="O55" i="77"/>
  <c r="AD58" i="79"/>
  <c r="AD58" i="74"/>
  <c r="V62" i="79"/>
  <c r="V62" i="74"/>
  <c r="V67" i="79"/>
  <c r="V67" i="74"/>
  <c r="Y72" i="74"/>
  <c r="Y72" i="79"/>
  <c r="AC80" i="79"/>
  <c r="AC80" i="74"/>
  <c r="AG27" i="79"/>
  <c r="AG27" i="74"/>
  <c r="AF69" i="79"/>
  <c r="AF69" i="74"/>
  <c r="H67" i="78"/>
  <c r="H39" i="78"/>
  <c r="AF41" i="79"/>
  <c r="AF41" i="74"/>
  <c r="AH53" i="74"/>
  <c r="AH53" i="79"/>
  <c r="AH76" i="79"/>
  <c r="AH76" i="74"/>
  <c r="AA38" i="79"/>
  <c r="AA38" i="74"/>
  <c r="Y41" i="79"/>
  <c r="Y41" i="74"/>
  <c r="U43" i="79"/>
  <c r="U43" i="74"/>
  <c r="AA44" i="79"/>
  <c r="AA44" i="74"/>
  <c r="W46" i="79"/>
  <c r="W46" i="74"/>
  <c r="AC47" i="79"/>
  <c r="AC47" i="74"/>
  <c r="Y49" i="79"/>
  <c r="Y49" i="74"/>
  <c r="H49" i="77"/>
  <c r="W52" i="74"/>
  <c r="W52" i="79"/>
  <c r="AC53" i="79"/>
  <c r="AC53" i="74"/>
  <c r="Y55" i="79"/>
  <c r="Y55" i="74"/>
  <c r="X58" i="79"/>
  <c r="I55" i="77"/>
  <c r="X58" i="74"/>
  <c r="AD59" i="74"/>
  <c r="AD59" i="79"/>
  <c r="Z61" i="79"/>
  <c r="Z61" i="74"/>
  <c r="Y63" i="79"/>
  <c r="Y63" i="74"/>
  <c r="AC66" i="74"/>
  <c r="N63" i="77"/>
  <c r="AC66" i="79"/>
  <c r="AD68" i="79"/>
  <c r="AD68" i="74"/>
  <c r="U72" i="79"/>
  <c r="U72" i="74"/>
  <c r="W76" i="79"/>
  <c r="W76" i="74"/>
  <c r="Y80" i="79"/>
  <c r="Y80" i="74"/>
  <c r="AF17" i="79"/>
  <c r="AF17" i="74"/>
  <c r="H17" i="78"/>
  <c r="AH28" i="79"/>
  <c r="AH28" i="74"/>
  <c r="AH47" i="74"/>
  <c r="AH47" i="79"/>
  <c r="AG66" i="74"/>
  <c r="F63" i="78"/>
  <c r="AG66" i="79"/>
  <c r="AD43" i="79"/>
  <c r="AD43" i="74"/>
  <c r="Z45" i="79"/>
  <c r="Z45" i="74"/>
  <c r="V47" i="79"/>
  <c r="V47" i="74"/>
  <c r="AB48" i="79"/>
  <c r="AB48" i="74"/>
  <c r="X50" i="79"/>
  <c r="X50" i="74"/>
  <c r="V53" i="79"/>
  <c r="V53" i="74"/>
  <c r="AB54" i="79"/>
  <c r="AB54" i="74"/>
  <c r="X56" i="79"/>
  <c r="X56" i="74"/>
  <c r="N55" i="77"/>
  <c r="AC58" i="79"/>
  <c r="AC58" i="74"/>
  <c r="Y60" i="79"/>
  <c r="Y60" i="74"/>
  <c r="U62" i="79"/>
  <c r="U62" i="74"/>
  <c r="V64" i="79"/>
  <c r="V64" i="74"/>
  <c r="Z67" i="79"/>
  <c r="Z67" i="74"/>
  <c r="AB69" i="79"/>
  <c r="AB69" i="74"/>
  <c r="AD72" i="79"/>
  <c r="AD72" i="74"/>
  <c r="V77" i="74"/>
  <c r="V77" i="79"/>
  <c r="F79" i="77"/>
  <c r="U83" i="79"/>
  <c r="U81" i="79" s="1"/>
  <c r="AG17" i="79"/>
  <c r="AG17" i="74"/>
  <c r="AH40" i="74"/>
  <c r="AH40" i="79"/>
  <c r="G37" i="78"/>
  <c r="AG52" i="74"/>
  <c r="F49" i="78"/>
  <c r="AG52" i="79"/>
  <c r="AF74" i="74"/>
  <c r="H72" i="78"/>
  <c r="AF74" i="79"/>
  <c r="E71" i="78"/>
  <c r="H57" i="78"/>
  <c r="AF59" i="79"/>
  <c r="AF59" i="74"/>
  <c r="AG64" i="79"/>
  <c r="AG64" i="74"/>
  <c r="AH70" i="74"/>
  <c r="AH70" i="79"/>
  <c r="AF77" i="74"/>
  <c r="H75" i="78"/>
  <c r="AF77" i="79"/>
  <c r="AB62" i="79"/>
  <c r="AB62" i="74"/>
  <c r="X64" i="79"/>
  <c r="X64" i="74"/>
  <c r="U67" i="79"/>
  <c r="U67" i="74"/>
  <c r="AA68" i="79"/>
  <c r="AA68" i="74"/>
  <c r="W70" i="74"/>
  <c r="W70" i="79"/>
  <c r="AC71" i="79"/>
  <c r="AC71" i="74"/>
  <c r="J71" i="77"/>
  <c r="Y74" i="79"/>
  <c r="Y74" i="74"/>
  <c r="U76" i="79"/>
  <c r="U76" i="74"/>
  <c r="AA77" i="79"/>
  <c r="AA77" i="74"/>
  <c r="W80" i="79"/>
  <c r="W80" i="74"/>
  <c r="O79" i="77"/>
  <c r="AD83" i="79"/>
  <c r="AD81" i="79" s="1"/>
  <c r="H14" i="78"/>
  <c r="AF14" i="79"/>
  <c r="AF14" i="74"/>
  <c r="AG21" i="79"/>
  <c r="AG21" i="74"/>
  <c r="F20" i="78"/>
  <c r="AH26" i="79"/>
  <c r="AH26" i="74"/>
  <c r="AH42" i="74"/>
  <c r="AH42" i="79"/>
  <c r="AF48" i="79"/>
  <c r="AF48" i="74"/>
  <c r="H46" i="78"/>
  <c r="AG54" i="79"/>
  <c r="AG54" i="74"/>
  <c r="AH60" i="74"/>
  <c r="AH60" i="79"/>
  <c r="AF67" i="79"/>
  <c r="AF67" i="74"/>
  <c r="H65" i="78"/>
  <c r="AG72" i="79"/>
  <c r="AG72" i="74"/>
  <c r="AH78" i="74"/>
  <c r="AH78" i="79"/>
  <c r="X70" i="79"/>
  <c r="X70" i="74"/>
  <c r="AD71" i="79"/>
  <c r="AD71" i="74"/>
  <c r="K71" i="77"/>
  <c r="Z74" i="79"/>
  <c r="Z74" i="74"/>
  <c r="V76" i="79"/>
  <c r="V76" i="74"/>
  <c r="AB77" i="79"/>
  <c r="AB77" i="74"/>
  <c r="X80" i="74"/>
  <c r="X80" i="79"/>
  <c r="AF9" i="74"/>
  <c r="H9" i="78"/>
  <c r="AF9" i="79"/>
  <c r="E8" i="78"/>
  <c r="AG14" i="79"/>
  <c r="AG14" i="74"/>
  <c r="AH21" i="79"/>
  <c r="AH21" i="74"/>
  <c r="G20" i="78"/>
  <c r="AF27" i="79"/>
  <c r="AF27" i="74"/>
  <c r="H27" i="78"/>
  <c r="AH41" i="74"/>
  <c r="AH41" i="79"/>
  <c r="AF47" i="79"/>
  <c r="AF47" i="74"/>
  <c r="H45" i="78"/>
  <c r="AG53" i="79"/>
  <c r="AG53" i="74"/>
  <c r="AH59" i="74"/>
  <c r="AH59" i="79"/>
  <c r="AF66" i="79"/>
  <c r="AF66" i="74"/>
  <c r="H64" i="78"/>
  <c r="E63" i="78"/>
  <c r="AG71" i="79"/>
  <c r="AG71" i="74"/>
  <c r="AH77" i="74"/>
  <c r="AH77" i="79"/>
  <c r="AK94" i="74"/>
  <c r="AJ93" i="74"/>
  <c r="AK93" i="74" s="1"/>
  <c r="AN93" i="74" s="1"/>
  <c r="AK114" i="74"/>
  <c r="AJ113" i="74"/>
  <c r="AK113" i="74" s="1"/>
  <c r="AN113" i="74" s="1"/>
  <c r="L8" i="77"/>
  <c r="AA9" i="79"/>
  <c r="AA9" i="74"/>
  <c r="AC27" i="74"/>
  <c r="AC27" i="79"/>
  <c r="X69" i="74"/>
  <c r="X69" i="79"/>
  <c r="AG18" i="79"/>
  <c r="AG18" i="74"/>
  <c r="P30" i="77"/>
  <c r="T32" i="79"/>
  <c r="T72" i="79"/>
  <c r="T72" i="74"/>
  <c r="P70" i="77"/>
  <c r="Y12" i="79"/>
  <c r="Y12" i="74"/>
  <c r="J20" i="77"/>
  <c r="Y21" i="74"/>
  <c r="Y21" i="79"/>
  <c r="Z32" i="79"/>
  <c r="Z29" i="79" s="1"/>
  <c r="K29" i="77"/>
  <c r="W47" i="74"/>
  <c r="W47" i="79"/>
  <c r="V60" i="79"/>
  <c r="V60" i="74"/>
  <c r="AB68" i="79"/>
  <c r="AB68" i="74"/>
  <c r="AF12" i="79"/>
  <c r="AF12" i="74"/>
  <c r="H12" i="78"/>
  <c r="P48" i="77"/>
  <c r="T50" i="74"/>
  <c r="T50" i="79"/>
  <c r="AB9" i="74"/>
  <c r="M8" i="77"/>
  <c r="AB9" i="79"/>
  <c r="AA13" i="79"/>
  <c r="AA13" i="74"/>
  <c r="Z22" i="79"/>
  <c r="Z22" i="74"/>
  <c r="AB25" i="79"/>
  <c r="AB25" i="74"/>
  <c r="AD32" i="79"/>
  <c r="AD29" i="79" s="1"/>
  <c r="O29" i="77"/>
  <c r="V43" i="79"/>
  <c r="V43" i="74"/>
  <c r="X49" i="79"/>
  <c r="X49" i="74"/>
  <c r="Z56" i="79"/>
  <c r="Z56" i="74"/>
  <c r="T13" i="79"/>
  <c r="P13" i="77"/>
  <c r="T13" i="74"/>
  <c r="P36" i="77"/>
  <c r="T38" i="79"/>
  <c r="T38" i="74"/>
  <c r="P54" i="77"/>
  <c r="T56" i="79"/>
  <c r="T56" i="74"/>
  <c r="T75" i="79"/>
  <c r="P73" i="77"/>
  <c r="T75" i="74"/>
  <c r="N8" i="77"/>
  <c r="AC9" i="74"/>
  <c r="AC9" i="79"/>
  <c r="AA11" i="79"/>
  <c r="AA11" i="74"/>
  <c r="AC13" i="79"/>
  <c r="AC13" i="74"/>
  <c r="AB17" i="79"/>
  <c r="AB17" i="74"/>
  <c r="N20" i="77"/>
  <c r="AC21" i="74"/>
  <c r="AC21" i="79"/>
  <c r="U25" i="74"/>
  <c r="U25" i="79"/>
  <c r="W28" i="74"/>
  <c r="W28" i="79"/>
  <c r="U40" i="74"/>
  <c r="F37" i="77"/>
  <c r="U40" i="79"/>
  <c r="AC44" i="74"/>
  <c r="AC44" i="79"/>
  <c r="U52" i="79"/>
  <c r="U52" i="74"/>
  <c r="F49" i="77"/>
  <c r="X59" i="79"/>
  <c r="X59" i="74"/>
  <c r="AA67" i="74"/>
  <c r="AA67" i="79"/>
  <c r="X83" i="79"/>
  <c r="X81" i="79" s="1"/>
  <c r="I79" i="77"/>
  <c r="P25" i="77"/>
  <c r="T25" i="79"/>
  <c r="T25" i="74"/>
  <c r="P66" i="77"/>
  <c r="T68" i="79"/>
  <c r="T68" i="74"/>
  <c r="AD11" i="79"/>
  <c r="AD11" i="74"/>
  <c r="AB19" i="79"/>
  <c r="AB19" i="74"/>
  <c r="AA28" i="79"/>
  <c r="AA28" i="74"/>
  <c r="AA45" i="79"/>
  <c r="AA45" i="74"/>
  <c r="G79" i="78"/>
  <c r="AH83" i="79"/>
  <c r="AH81" i="79" s="1"/>
  <c r="P44" i="77"/>
  <c r="T46" i="79"/>
  <c r="T46" i="74"/>
  <c r="I8" i="77"/>
  <c r="X9" i="79"/>
  <c r="X9" i="74"/>
  <c r="V13" i="74"/>
  <c r="V13" i="79"/>
  <c r="M20" i="77"/>
  <c r="AB21" i="79"/>
  <c r="AB21" i="74"/>
  <c r="T24" i="74"/>
  <c r="T24" i="79"/>
  <c r="P24" i="77"/>
  <c r="T48" i="74"/>
  <c r="T48" i="79"/>
  <c r="P46" i="77"/>
  <c r="T67" i="74"/>
  <c r="T67" i="79"/>
  <c r="P65" i="77"/>
  <c r="G8" i="77"/>
  <c r="V9" i="79"/>
  <c r="V9" i="74"/>
  <c r="AB10" i="74"/>
  <c r="AB10" i="79"/>
  <c r="AC12" i="79"/>
  <c r="AC12" i="74"/>
  <c r="Y16" i="79"/>
  <c r="Y16" i="74"/>
  <c r="J15" i="77"/>
  <c r="AA19" i="79"/>
  <c r="AA19" i="74"/>
  <c r="AB23" i="79"/>
  <c r="AB23" i="74"/>
  <c r="AD26" i="79"/>
  <c r="AD26" i="74"/>
  <c r="Z42" i="79"/>
  <c r="Z42" i="74"/>
  <c r="Z48" i="79"/>
  <c r="Z48" i="74"/>
  <c r="AB55" i="79"/>
  <c r="AB55" i="74"/>
  <c r="X63" i="79"/>
  <c r="X63" i="74"/>
  <c r="V75" i="74"/>
  <c r="V75" i="79"/>
  <c r="Y14" i="79"/>
  <c r="Y14" i="74"/>
  <c r="U17" i="79"/>
  <c r="U17" i="74"/>
  <c r="AA18" i="79"/>
  <c r="AA18" i="74"/>
  <c r="G20" i="77"/>
  <c r="V21" i="79"/>
  <c r="V21" i="74"/>
  <c r="AB22" i="74"/>
  <c r="AB22" i="79"/>
  <c r="X24" i="74"/>
  <c r="X24" i="79"/>
  <c r="AD25" i="74"/>
  <c r="AD25" i="79"/>
  <c r="Z27" i="74"/>
  <c r="Z27" i="79"/>
  <c r="G29" i="77"/>
  <c r="V32" i="79"/>
  <c r="V29" i="79" s="1"/>
  <c r="X38" i="79"/>
  <c r="X38" i="74"/>
  <c r="W41" i="79"/>
  <c r="W41" i="74"/>
  <c r="X43" i="79"/>
  <c r="X43" i="74"/>
  <c r="Z46" i="79"/>
  <c r="Z46" i="74"/>
  <c r="AB49" i="74"/>
  <c r="AB49" i="79"/>
  <c r="AB53" i="74"/>
  <c r="AB53" i="79"/>
  <c r="AD56" i="74"/>
  <c r="AD56" i="79"/>
  <c r="U61" i="79"/>
  <c r="U61" i="74"/>
  <c r="AD64" i="79"/>
  <c r="AD64" i="74"/>
  <c r="V70" i="74"/>
  <c r="V70" i="79"/>
  <c r="Z77" i="79"/>
  <c r="Z77" i="74"/>
  <c r="AH18" i="79"/>
  <c r="AH18" i="74"/>
  <c r="AH62" i="74"/>
  <c r="AH62" i="79"/>
  <c r="V12" i="74"/>
  <c r="V12" i="79"/>
  <c r="AB13" i="79"/>
  <c r="AB13" i="74"/>
  <c r="X16" i="79"/>
  <c r="X16" i="74"/>
  <c r="AD17" i="79"/>
  <c r="AD17" i="74"/>
  <c r="Z19" i="74"/>
  <c r="Z19" i="79"/>
  <c r="U22" i="74"/>
  <c r="U22" i="79"/>
  <c r="AA23" i="74"/>
  <c r="AA23" i="79"/>
  <c r="W25" i="79"/>
  <c r="W25" i="74"/>
  <c r="AC26" i="79"/>
  <c r="AC26" i="74"/>
  <c r="Y28" i="79"/>
  <c r="Y28" i="74"/>
  <c r="I37" i="77"/>
  <c r="X40" i="79"/>
  <c r="X40" i="74"/>
  <c r="Y42" i="74"/>
  <c r="Y42" i="79"/>
  <c r="W45" i="79"/>
  <c r="W45" i="74"/>
  <c r="Y48" i="79"/>
  <c r="Y48" i="74"/>
  <c r="Y52" i="74"/>
  <c r="J49" i="77"/>
  <c r="Y52" i="79"/>
  <c r="AA55" i="79"/>
  <c r="AA55" i="74"/>
  <c r="AB59" i="79"/>
  <c r="AB59" i="74"/>
  <c r="W63" i="79"/>
  <c r="W63" i="74"/>
  <c r="V68" i="79"/>
  <c r="V68" i="74"/>
  <c r="U75" i="79"/>
  <c r="U75" i="74"/>
  <c r="AG9" i="79"/>
  <c r="F8" i="78"/>
  <c r="AG9" i="74"/>
  <c r="AG38" i="79"/>
  <c r="AG38" i="74"/>
  <c r="AF16" i="79"/>
  <c r="AF16" i="74"/>
  <c r="E15" i="78"/>
  <c r="H16" i="78"/>
  <c r="AG46" i="79"/>
  <c r="AG46" i="74"/>
  <c r="AH58" i="74"/>
  <c r="AH58" i="79"/>
  <c r="G55" i="78"/>
  <c r="AD28" i="79"/>
  <c r="AD28" i="74"/>
  <c r="H37" i="77"/>
  <c r="W40" i="74"/>
  <c r="W40" i="79"/>
  <c r="AC41" i="79"/>
  <c r="AC41" i="74"/>
  <c r="Y43" i="79"/>
  <c r="Y43" i="74"/>
  <c r="U45" i="79"/>
  <c r="U45" i="74"/>
  <c r="AA46" i="79"/>
  <c r="AA46" i="74"/>
  <c r="W48" i="79"/>
  <c r="W48" i="74"/>
  <c r="AC49" i="79"/>
  <c r="AC49" i="74"/>
  <c r="AA52" i="79"/>
  <c r="AA52" i="74"/>
  <c r="L49" i="77"/>
  <c r="W54" i="79"/>
  <c r="W54" i="74"/>
  <c r="AC55" i="79"/>
  <c r="AC55" i="74"/>
  <c r="AB58" i="79"/>
  <c r="AB58" i="74"/>
  <c r="M55" i="77"/>
  <c r="X60" i="79"/>
  <c r="X60" i="74"/>
  <c r="AD61" i="79"/>
  <c r="AD61" i="74"/>
  <c r="U64" i="79"/>
  <c r="U64" i="74"/>
  <c r="X67" i="79"/>
  <c r="X67" i="74"/>
  <c r="AA69" i="79"/>
  <c r="AA69" i="74"/>
  <c r="AC72" i="74"/>
  <c r="AC72" i="79"/>
  <c r="U77" i="79"/>
  <c r="U77" i="74"/>
  <c r="AB83" i="79"/>
  <c r="AB81" i="79" s="1"/>
  <c r="M79" i="77"/>
  <c r="AH19" i="79"/>
  <c r="AH19" i="74"/>
  <c r="AH38" i="74"/>
  <c r="AH38" i="79"/>
  <c r="AG50" i="79"/>
  <c r="AG50" i="74"/>
  <c r="AH71" i="74"/>
  <c r="AH71" i="79"/>
  <c r="X44" i="74"/>
  <c r="X44" i="79"/>
  <c r="AD45" i="74"/>
  <c r="AD45" i="79"/>
  <c r="Z47" i="74"/>
  <c r="Z47" i="79"/>
  <c r="V49" i="74"/>
  <c r="V49" i="79"/>
  <c r="AB50" i="74"/>
  <c r="AB50" i="79"/>
  <c r="Z53" i="79"/>
  <c r="Z53" i="74"/>
  <c r="V55" i="79"/>
  <c r="V55" i="74"/>
  <c r="AB56" i="79"/>
  <c r="AB56" i="74"/>
  <c r="W59" i="79"/>
  <c r="W59" i="74"/>
  <c r="AC60" i="79"/>
  <c r="AC60" i="74"/>
  <c r="Z62" i="79"/>
  <c r="Z62" i="74"/>
  <c r="AA64" i="74"/>
  <c r="AA64" i="79"/>
  <c r="U68" i="79"/>
  <c r="U68" i="74"/>
  <c r="Z70" i="79"/>
  <c r="Z70" i="74"/>
  <c r="AB74" i="74"/>
  <c r="M71" i="77"/>
  <c r="AB74" i="79"/>
  <c r="AD77" i="74"/>
  <c r="AD77" i="79"/>
  <c r="AC83" i="79"/>
  <c r="AC81" i="79" s="1"/>
  <c r="N79" i="77"/>
  <c r="AF21" i="79"/>
  <c r="AF21" i="74"/>
  <c r="H21" i="78"/>
  <c r="E20" i="78"/>
  <c r="AG43" i="79"/>
  <c r="AG43" i="74"/>
  <c r="AF55" i="74"/>
  <c r="AF55" i="79"/>
  <c r="H53" i="78"/>
  <c r="AG80" i="79"/>
  <c r="AG80" i="74"/>
  <c r="AG60" i="74"/>
  <c r="AG60" i="79"/>
  <c r="AH66" i="79"/>
  <c r="AH66" i="74"/>
  <c r="G63" i="78"/>
  <c r="AF72" i="79"/>
  <c r="AF72" i="74"/>
  <c r="H70" i="78"/>
  <c r="AG78" i="79"/>
  <c r="AG78" i="74"/>
  <c r="V63" i="79"/>
  <c r="V63" i="74"/>
  <c r="AB64" i="79"/>
  <c r="AB64" i="74"/>
  <c r="Y67" i="74"/>
  <c r="Y67" i="79"/>
  <c r="U69" i="74"/>
  <c r="U69" i="79"/>
  <c r="AA70" i="79"/>
  <c r="AA70" i="74"/>
  <c r="W72" i="74"/>
  <c r="W72" i="79"/>
  <c r="AC74" i="74"/>
  <c r="AC74" i="79"/>
  <c r="N71" i="77"/>
  <c r="Y76" i="79"/>
  <c r="Y76" i="74"/>
  <c r="U78" i="79"/>
  <c r="U78" i="74"/>
  <c r="AA80" i="79"/>
  <c r="AA80" i="74"/>
  <c r="H10" i="78"/>
  <c r="AF10" i="79"/>
  <c r="AF10" i="74"/>
  <c r="F15" i="78"/>
  <c r="AG16" i="79"/>
  <c r="AG16" i="74"/>
  <c r="AH22" i="79"/>
  <c r="AH22" i="74"/>
  <c r="AF28" i="79"/>
  <c r="AF28" i="74"/>
  <c r="H28" i="78"/>
  <c r="AF44" i="79"/>
  <c r="AF44" i="74"/>
  <c r="H42" i="78"/>
  <c r="AG49" i="79"/>
  <c r="AG49" i="74"/>
  <c r="AH55" i="74"/>
  <c r="AH55" i="79"/>
  <c r="AF62" i="79"/>
  <c r="AF62" i="74"/>
  <c r="H60" i="78"/>
  <c r="AG68" i="79"/>
  <c r="AG68" i="74"/>
  <c r="AH74" i="74"/>
  <c r="AH74" i="79"/>
  <c r="G71" i="78"/>
  <c r="H80" i="78"/>
  <c r="AF83" i="79"/>
  <c r="E79" i="78"/>
  <c r="AB70" i="79"/>
  <c r="AB70" i="74"/>
  <c r="X72" i="79"/>
  <c r="X72" i="74"/>
  <c r="AD74" i="74"/>
  <c r="AD74" i="79"/>
  <c r="O71" i="77"/>
  <c r="Z76" i="79"/>
  <c r="Z76" i="74"/>
  <c r="V78" i="79"/>
  <c r="V78" i="74"/>
  <c r="AB80" i="79"/>
  <c r="AB80" i="74"/>
  <c r="AG10" i="79"/>
  <c r="AG10" i="74"/>
  <c r="AH16" i="79"/>
  <c r="AH16" i="74"/>
  <c r="G15" i="78"/>
  <c r="AF23" i="79"/>
  <c r="AF23" i="74"/>
  <c r="H23" i="78"/>
  <c r="AG28" i="79"/>
  <c r="AG28" i="74"/>
  <c r="AF43" i="79"/>
  <c r="AF43" i="74"/>
  <c r="H41" i="78"/>
  <c r="AG48" i="79"/>
  <c r="AG48" i="74"/>
  <c r="AH54" i="74"/>
  <c r="AH54" i="79"/>
  <c r="AF61" i="79"/>
  <c r="AF61" i="74"/>
  <c r="H59" i="78"/>
  <c r="AG67" i="79"/>
  <c r="AG67" i="74"/>
  <c r="AH72" i="74"/>
  <c r="AH72" i="79"/>
  <c r="AF80" i="79"/>
  <c r="AF80" i="74"/>
  <c r="H78" i="78"/>
  <c r="AK120" i="74"/>
  <c r="AJ119" i="74"/>
  <c r="AK119" i="74" s="1"/>
  <c r="AN119" i="74" s="1"/>
  <c r="E29" i="77"/>
  <c r="U13" i="79"/>
  <c r="U13" i="74"/>
  <c r="W62" i="74"/>
  <c r="W62" i="79"/>
  <c r="Z72" i="74"/>
  <c r="Z72" i="79"/>
  <c r="AF42" i="79"/>
  <c r="AF42" i="74"/>
  <c r="H40" i="78"/>
  <c r="T45" i="79"/>
  <c r="T45" i="74"/>
  <c r="P43" i="77"/>
  <c r="H8" i="77"/>
  <c r="W9" i="79"/>
  <c r="W9" i="74"/>
  <c r="U14" i="79"/>
  <c r="U14" i="74"/>
  <c r="AC23" i="79"/>
  <c r="AC23" i="74"/>
  <c r="AB38" i="79"/>
  <c r="AB38" i="74"/>
  <c r="Y50" i="79"/>
  <c r="Y50" i="74"/>
  <c r="AB61" i="79"/>
  <c r="AB61" i="74"/>
  <c r="AA71" i="74"/>
  <c r="AA71" i="79"/>
  <c r="T17" i="74"/>
  <c r="T17" i="79"/>
  <c r="P17" i="77"/>
  <c r="T60" i="74"/>
  <c r="P58" i="77"/>
  <c r="T60" i="79"/>
  <c r="Z10" i="74"/>
  <c r="Z10" i="79"/>
  <c r="F15" i="77"/>
  <c r="U16" i="79"/>
  <c r="U16" i="74"/>
  <c r="X23" i="79"/>
  <c r="X23" i="74"/>
  <c r="Z26" i="79"/>
  <c r="Z26" i="74"/>
  <c r="U38" i="79"/>
  <c r="U38" i="74"/>
  <c r="Z44" i="79"/>
  <c r="Z44" i="74"/>
  <c r="AD50" i="74"/>
  <c r="AD50" i="79"/>
  <c r="U59" i="74"/>
  <c r="U59" i="79"/>
  <c r="P18" i="77"/>
  <c r="T18" i="79"/>
  <c r="T18" i="74"/>
  <c r="P41" i="77"/>
  <c r="T43" i="79"/>
  <c r="T43" i="74"/>
  <c r="T61" i="79"/>
  <c r="T61" i="74"/>
  <c r="P59" i="77"/>
  <c r="T80" i="79"/>
  <c r="T80" i="74"/>
  <c r="P78" i="77"/>
  <c r="W10" i="79"/>
  <c r="W10" i="74"/>
  <c r="W12" i="79"/>
  <c r="W12" i="74"/>
  <c r="X14" i="79"/>
  <c r="X14" i="74"/>
  <c r="Z18" i="74"/>
  <c r="Z18" i="79"/>
  <c r="AA22" i="74"/>
  <c r="AA22" i="79"/>
  <c r="AC25" i="74"/>
  <c r="AC25" i="79"/>
  <c r="U32" i="79"/>
  <c r="U29" i="79" s="1"/>
  <c r="F29" i="77"/>
  <c r="V41" i="79"/>
  <c r="V41" i="74"/>
  <c r="Y46" i="79"/>
  <c r="Y46" i="74"/>
  <c r="AA53" i="79"/>
  <c r="AA53" i="74"/>
  <c r="AD60" i="79"/>
  <c r="AD60" i="74"/>
  <c r="U70" i="74"/>
  <c r="U70" i="79"/>
  <c r="AH24" i="79"/>
  <c r="AH24" i="74"/>
  <c r="T41" i="74"/>
  <c r="P39" i="77"/>
  <c r="T41" i="79"/>
  <c r="T77" i="79"/>
  <c r="P75" i="77"/>
  <c r="T77" i="74"/>
  <c r="Z13" i="79"/>
  <c r="Z13" i="74"/>
  <c r="U23" i="79"/>
  <c r="U23" i="74"/>
  <c r="AC48" i="74"/>
  <c r="AC48" i="79"/>
  <c r="T12" i="79"/>
  <c r="P12" i="77"/>
  <c r="T12" i="74"/>
  <c r="P53" i="77"/>
  <c r="T55" i="79"/>
  <c r="T55" i="74"/>
  <c r="V10" i="79"/>
  <c r="V10" i="74"/>
  <c r="W14" i="74"/>
  <c r="W14" i="79"/>
  <c r="P10" i="77"/>
  <c r="T10" i="79"/>
  <c r="T10" i="74"/>
  <c r="T28" i="79"/>
  <c r="P28" i="77"/>
  <c r="T28" i="74"/>
  <c r="T53" i="79"/>
  <c r="T53" i="74"/>
  <c r="P51" i="77"/>
  <c r="T71" i="79"/>
  <c r="T71" i="74"/>
  <c r="P69" i="77"/>
  <c r="Z9" i="79"/>
  <c r="Z9" i="74"/>
  <c r="K8" i="77"/>
  <c r="W11" i="79"/>
  <c r="W11" i="74"/>
  <c r="Y13" i="74"/>
  <c r="Y13" i="79"/>
  <c r="W17" i="79"/>
  <c r="W17" i="74"/>
  <c r="X21" i="74"/>
  <c r="I20" i="77"/>
  <c r="X21" i="79"/>
  <c r="Z24" i="79"/>
  <c r="Z24" i="74"/>
  <c r="AB27" i="79"/>
  <c r="AB27" i="74"/>
  <c r="Z38" i="79"/>
  <c r="Z38" i="74"/>
  <c r="AB43" i="79"/>
  <c r="AB43" i="74"/>
  <c r="V50" i="79"/>
  <c r="V50" i="74"/>
  <c r="H55" i="77"/>
  <c r="W58" i="79"/>
  <c r="W58" i="74"/>
  <c r="G63" i="77"/>
  <c r="V66" i="79"/>
  <c r="V66" i="74"/>
  <c r="X78" i="74"/>
  <c r="X78" i="79"/>
  <c r="AC14" i="79"/>
  <c r="AC14" i="74"/>
  <c r="Y17" i="74"/>
  <c r="Y17" i="79"/>
  <c r="U19" i="74"/>
  <c r="U19" i="79"/>
  <c r="Z21" i="79"/>
  <c r="Z21" i="74"/>
  <c r="K20" i="77"/>
  <c r="V23" i="79"/>
  <c r="V23" i="74"/>
  <c r="AB24" i="79"/>
  <c r="AB24" i="74"/>
  <c r="X26" i="79"/>
  <c r="X26" i="74"/>
  <c r="AD27" i="79"/>
  <c r="AD27" i="74"/>
  <c r="AB32" i="79"/>
  <c r="AB29" i="79" s="1"/>
  <c r="M29" i="77"/>
  <c r="AC38" i="74"/>
  <c r="AC38" i="79"/>
  <c r="AB41" i="79"/>
  <c r="AB41" i="74"/>
  <c r="V44" i="79"/>
  <c r="V44" i="74"/>
  <c r="X47" i="79"/>
  <c r="X47" i="74"/>
  <c r="Z50" i="74"/>
  <c r="Z50" i="79"/>
  <c r="Z54" i="74"/>
  <c r="Z54" i="79"/>
  <c r="L55" i="77"/>
  <c r="AA58" i="79"/>
  <c r="AA58" i="74"/>
  <c r="AC61" i="79"/>
  <c r="AC61" i="74"/>
  <c r="AB66" i="79"/>
  <c r="AB66" i="74"/>
  <c r="M63" i="77"/>
  <c r="AB71" i="74"/>
  <c r="AB71" i="79"/>
  <c r="V80" i="79"/>
  <c r="V80" i="74"/>
  <c r="AF25" i="79"/>
  <c r="AF25" i="74"/>
  <c r="H25" i="78"/>
  <c r="AD10" i="74"/>
  <c r="AD10" i="79"/>
  <c r="Z12" i="79"/>
  <c r="Z12" i="74"/>
  <c r="V14" i="79"/>
  <c r="V14" i="74"/>
  <c r="AB16" i="79"/>
  <c r="M15" i="77"/>
  <c r="AB16" i="74"/>
  <c r="X18" i="74"/>
  <c r="X18" i="79"/>
  <c r="AD19" i="74"/>
  <c r="AD19" i="79"/>
  <c r="Y22" i="74"/>
  <c r="Y22" i="79"/>
  <c r="U24" i="79"/>
  <c r="U24" i="74"/>
  <c r="AA25" i="74"/>
  <c r="AA25" i="79"/>
  <c r="W27" i="74"/>
  <c r="W27" i="79"/>
  <c r="AC28" i="79"/>
  <c r="AC28" i="74"/>
  <c r="AC40" i="79"/>
  <c r="AC40" i="74"/>
  <c r="N37" i="77"/>
  <c r="AD42" i="79"/>
  <c r="AD42" i="74"/>
  <c r="U46" i="79"/>
  <c r="U46" i="74"/>
  <c r="W49" i="79"/>
  <c r="W49" i="74"/>
  <c r="W53" i="79"/>
  <c r="W53" i="74"/>
  <c r="Y56" i="79"/>
  <c r="Y56" i="74"/>
  <c r="Z60" i="79"/>
  <c r="Z60" i="74"/>
  <c r="W64" i="79"/>
  <c r="W64" i="74"/>
  <c r="W69" i="74"/>
  <c r="W69" i="79"/>
  <c r="AA76" i="79"/>
  <c r="AA76" i="74"/>
  <c r="AH14" i="79"/>
  <c r="AH14" i="74"/>
  <c r="AH44" i="74"/>
  <c r="AH44" i="79"/>
  <c r="AG22" i="74"/>
  <c r="AG22" i="79"/>
  <c r="AH52" i="74"/>
  <c r="AH52" i="79"/>
  <c r="G49" i="78"/>
  <c r="AF64" i="79"/>
  <c r="AF64" i="74"/>
  <c r="H62" i="78"/>
  <c r="W32" i="79"/>
  <c r="W29" i="79" s="1"/>
  <c r="H29" i="77"/>
  <c r="AA40" i="79"/>
  <c r="AA40" i="74"/>
  <c r="L37" i="77"/>
  <c r="W42" i="79"/>
  <c r="W42" i="74"/>
  <c r="AC43" i="79"/>
  <c r="AC43" i="74"/>
  <c r="Y45" i="79"/>
  <c r="Y45" i="74"/>
  <c r="U47" i="79"/>
  <c r="U47" i="74"/>
  <c r="AA48" i="79"/>
  <c r="AA48" i="74"/>
  <c r="W50" i="79"/>
  <c r="W50" i="74"/>
  <c r="U53" i="79"/>
  <c r="U53" i="74"/>
  <c r="AA54" i="79"/>
  <c r="AA54" i="74"/>
  <c r="W56" i="79"/>
  <c r="W56" i="74"/>
  <c r="G55" i="77"/>
  <c r="V59" i="79"/>
  <c r="V59" i="74"/>
  <c r="AB60" i="79"/>
  <c r="AB60" i="74"/>
  <c r="Y62" i="79"/>
  <c r="Y62" i="74"/>
  <c r="Z64" i="79"/>
  <c r="Z64" i="74"/>
  <c r="AD67" i="79"/>
  <c r="AD67" i="74"/>
  <c r="Y70" i="79"/>
  <c r="Y70" i="74"/>
  <c r="AA74" i="79"/>
  <c r="AA74" i="74"/>
  <c r="L71" i="77"/>
  <c r="AC77" i="79"/>
  <c r="AC77" i="74"/>
  <c r="AH10" i="79"/>
  <c r="AH10" i="74"/>
  <c r="AG23" i="79"/>
  <c r="AG23" i="74"/>
  <c r="AG42" i="79"/>
  <c r="AG42" i="74"/>
  <c r="AF54" i="74"/>
  <c r="H52" i="78"/>
  <c r="AF54" i="79"/>
  <c r="H76" i="78"/>
  <c r="AF78" i="79"/>
  <c r="AF78" i="74"/>
  <c r="AB44" i="79"/>
  <c r="AB44" i="74"/>
  <c r="X46" i="79"/>
  <c r="X46" i="74"/>
  <c r="AD47" i="79"/>
  <c r="AD47" i="74"/>
  <c r="Z49" i="79"/>
  <c r="Z49" i="74"/>
  <c r="I49" i="77"/>
  <c r="X52" i="79"/>
  <c r="X52" i="74"/>
  <c r="AD53" i="79"/>
  <c r="AD53" i="74"/>
  <c r="Z55" i="79"/>
  <c r="Z55" i="74"/>
  <c r="F55" i="77"/>
  <c r="U58" i="79"/>
  <c r="U58" i="74"/>
  <c r="AA59" i="79"/>
  <c r="AA59" i="74"/>
  <c r="W61" i="79"/>
  <c r="W61" i="74"/>
  <c r="U63" i="74"/>
  <c r="U63" i="79"/>
  <c r="Y66" i="79"/>
  <c r="Y66" i="74"/>
  <c r="J63" i="77"/>
  <c r="Z68" i="74"/>
  <c r="Z68" i="79"/>
  <c r="X71" i="79"/>
  <c r="X71" i="74"/>
  <c r="Z75" i="74"/>
  <c r="Z75" i="79"/>
  <c r="AB78" i="74"/>
  <c r="AB78" i="79"/>
  <c r="AF11" i="79"/>
  <c r="AF11" i="74"/>
  <c r="H11" i="78"/>
  <c r="AH23" i="79"/>
  <c r="AH23" i="74"/>
  <c r="AF46" i="79"/>
  <c r="AF46" i="74"/>
  <c r="H44" i="78"/>
  <c r="AG61" i="79"/>
  <c r="AG61" i="74"/>
  <c r="AG55" i="79"/>
  <c r="AG55" i="74"/>
  <c r="AH61" i="74"/>
  <c r="AH61" i="79"/>
  <c r="AF68" i="79"/>
  <c r="AF68" i="74"/>
  <c r="H66" i="78"/>
  <c r="AG74" i="79"/>
  <c r="AG74" i="74"/>
  <c r="F71" i="78"/>
  <c r="AH80" i="79"/>
  <c r="AH80" i="74"/>
  <c r="Z63" i="79"/>
  <c r="Z63" i="74"/>
  <c r="W66" i="74"/>
  <c r="H63" i="77"/>
  <c r="W66" i="79"/>
  <c r="AC67" i="79"/>
  <c r="AC67" i="74"/>
  <c r="Y69" i="79"/>
  <c r="Y69" i="74"/>
  <c r="U71" i="74"/>
  <c r="U71" i="79"/>
  <c r="AA72" i="79"/>
  <c r="AA72" i="74"/>
  <c r="W75" i="79"/>
  <c r="W75" i="74"/>
  <c r="AC76" i="79"/>
  <c r="AC76" i="74"/>
  <c r="Y78" i="79"/>
  <c r="Y78" i="74"/>
  <c r="G79" i="77"/>
  <c r="V83" i="79"/>
  <c r="V81" i="79" s="1"/>
  <c r="AG11" i="79"/>
  <c r="AG11" i="74"/>
  <c r="AH17" i="74"/>
  <c r="AH17" i="79"/>
  <c r="AF24" i="79"/>
  <c r="AF24" i="74"/>
  <c r="H24" i="78"/>
  <c r="AF40" i="79"/>
  <c r="AF40" i="74"/>
  <c r="H38" i="78"/>
  <c r="E37" i="78"/>
  <c r="AG45" i="79"/>
  <c r="AG45" i="74"/>
  <c r="AH50" i="74"/>
  <c r="AH50" i="79"/>
  <c r="AF58" i="79"/>
  <c r="AF58" i="74"/>
  <c r="E55" i="78"/>
  <c r="H56" i="78"/>
  <c r="AG63" i="79"/>
  <c r="AG63" i="74"/>
  <c r="AH69" i="74"/>
  <c r="AH69" i="79"/>
  <c r="AF76" i="79"/>
  <c r="AF76" i="74"/>
  <c r="H74" i="78"/>
  <c r="Z69" i="79"/>
  <c r="Z69" i="74"/>
  <c r="V71" i="79"/>
  <c r="V71" i="74"/>
  <c r="AB72" i="79"/>
  <c r="AB72" i="74"/>
  <c r="X75" i="79"/>
  <c r="X75" i="74"/>
  <c r="AD76" i="74"/>
  <c r="AD76" i="79"/>
  <c r="Z78" i="79"/>
  <c r="Z78" i="74"/>
  <c r="W83" i="79"/>
  <c r="W81" i="79" s="1"/>
  <c r="H79" i="77"/>
  <c r="AH11" i="74"/>
  <c r="AH11" i="79"/>
  <c r="AF18" i="79"/>
  <c r="AF18" i="74"/>
  <c r="H18" i="78"/>
  <c r="AG24" i="79"/>
  <c r="AG24" i="74"/>
  <c r="AF38" i="79"/>
  <c r="AF38" i="74"/>
  <c r="H36" i="78"/>
  <c r="AG44" i="79"/>
  <c r="AG44" i="74"/>
  <c r="AH49" i="74"/>
  <c r="AH49" i="79"/>
  <c r="AF56" i="79"/>
  <c r="AF56" i="74"/>
  <c r="H54" i="78"/>
  <c r="AG62" i="79"/>
  <c r="AG62" i="74"/>
  <c r="AH68" i="74"/>
  <c r="AH68" i="79"/>
  <c r="AF75" i="79"/>
  <c r="AF75" i="74"/>
  <c r="H73" i="78"/>
  <c r="F79" i="78"/>
  <c r="AG83" i="79"/>
  <c r="AG81" i="79" s="1"/>
  <c r="AJ15" i="74"/>
  <c r="AJ15" i="79"/>
  <c r="AJ65" i="74"/>
  <c r="AJ65" i="79"/>
  <c r="AJ39" i="74"/>
  <c r="AJ57" i="74"/>
  <c r="AJ8" i="79"/>
  <c r="AJ39" i="79"/>
  <c r="AJ57" i="79"/>
  <c r="AW20" i="75"/>
  <c r="AW20" i="73" s="1"/>
  <c r="AY20" i="73" s="1"/>
  <c r="O19" i="79" s="1"/>
  <c r="AW17" i="75"/>
  <c r="AW17" i="73" s="1"/>
  <c r="AY17" i="73" s="1"/>
  <c r="BA52" i="75"/>
  <c r="BA52" i="73" s="1"/>
  <c r="BC52" i="73" s="1"/>
  <c r="Z30" i="73"/>
  <c r="AG40" i="75"/>
  <c r="AG40" i="73" s="1"/>
  <c r="AI40" i="73" s="1"/>
  <c r="BA12" i="75"/>
  <c r="BA12" i="73" s="1"/>
  <c r="BC12" i="73" s="1"/>
  <c r="P11" i="79" s="1"/>
  <c r="BI69" i="75"/>
  <c r="BI69" i="73" s="1"/>
  <c r="BK69" i="73" s="1"/>
  <c r="R70" i="79" s="1"/>
  <c r="M60" i="75"/>
  <c r="M60" i="73" s="1"/>
  <c r="O60" i="73" s="1"/>
  <c r="F61" i="79" s="1"/>
  <c r="BF30" i="73"/>
  <c r="I19" i="79"/>
  <c r="AD80" i="75"/>
  <c r="AD81" i="73"/>
  <c r="AD80" i="73" s="1"/>
  <c r="N80" i="75"/>
  <c r="N81" i="73"/>
  <c r="N80" i="73" s="1"/>
  <c r="J80" i="75"/>
  <c r="J81" i="73"/>
  <c r="J80" i="73" s="1"/>
  <c r="I77" i="79"/>
  <c r="I77" i="74"/>
  <c r="AP30" i="73"/>
  <c r="Z80" i="75"/>
  <c r="Z81" i="73"/>
  <c r="Z80" i="73" s="1"/>
  <c r="BJ80" i="75"/>
  <c r="BJ81" i="73"/>
  <c r="BJ80" i="73" s="1"/>
  <c r="AT80" i="75"/>
  <c r="AT81" i="73"/>
  <c r="AT80" i="73" s="1"/>
  <c r="K37" i="73"/>
  <c r="Y80" i="75"/>
  <c r="Y81" i="73"/>
  <c r="BF80" i="75"/>
  <c r="BF81" i="73"/>
  <c r="BF80" i="73" s="1"/>
  <c r="AP80" i="75"/>
  <c r="AP81" i="73"/>
  <c r="AP80" i="73" s="1"/>
  <c r="J30" i="75"/>
  <c r="J31" i="73"/>
  <c r="J30" i="73" s="1"/>
  <c r="AP30" i="75"/>
  <c r="V52" i="75"/>
  <c r="V52" i="73" s="1"/>
  <c r="U52" i="75"/>
  <c r="U52" i="73" s="1"/>
  <c r="R57" i="75"/>
  <c r="R57" i="73" s="1"/>
  <c r="BA71" i="75"/>
  <c r="BA71" i="73" s="1"/>
  <c r="BB71" i="75"/>
  <c r="BB71" i="73" s="1"/>
  <c r="BA11" i="75"/>
  <c r="BB11" i="75"/>
  <c r="BB11" i="73" s="1"/>
  <c r="BB65" i="75"/>
  <c r="BB65" i="73" s="1"/>
  <c r="BA65" i="75"/>
  <c r="BA65" i="73" s="1"/>
  <c r="AL11" i="75"/>
  <c r="AL11" i="73" s="1"/>
  <c r="AK11" i="75"/>
  <c r="AK11" i="73" s="1"/>
  <c r="V63" i="75"/>
  <c r="V63" i="73" s="1"/>
  <c r="U63" i="75"/>
  <c r="U63" i="73" s="1"/>
  <c r="BB54" i="75"/>
  <c r="BB54" i="73" s="1"/>
  <c r="BA54" i="75"/>
  <c r="BA54" i="73" s="1"/>
  <c r="BA51" i="75"/>
  <c r="BA51" i="73" s="1"/>
  <c r="BB51" i="75"/>
  <c r="BB51" i="73" s="1"/>
  <c r="BA66" i="75"/>
  <c r="BA66" i="73" s="1"/>
  <c r="BB66" i="75"/>
  <c r="BB66" i="73" s="1"/>
  <c r="BB13" i="75"/>
  <c r="BB13" i="73" s="1"/>
  <c r="BA13" i="75"/>
  <c r="BA13" i="73" s="1"/>
  <c r="BB37" i="75"/>
  <c r="BB37" i="73" s="1"/>
  <c r="BA37" i="75"/>
  <c r="BA37" i="73" s="1"/>
  <c r="BA55" i="75"/>
  <c r="BA55" i="73" s="1"/>
  <c r="BB55" i="75"/>
  <c r="BB55" i="73" s="1"/>
  <c r="BB70" i="75"/>
  <c r="BB70" i="73" s="1"/>
  <c r="BA70" i="75"/>
  <c r="BA70" i="73" s="1"/>
  <c r="BA15" i="75"/>
  <c r="BA15" i="73" s="1"/>
  <c r="BB15" i="75"/>
  <c r="BB15" i="73" s="1"/>
  <c r="BB41" i="75"/>
  <c r="BB41" i="73" s="1"/>
  <c r="BA41" i="75"/>
  <c r="BA41" i="73" s="1"/>
  <c r="BA63" i="75"/>
  <c r="BA63" i="73" s="1"/>
  <c r="BB63" i="75"/>
  <c r="BB63" i="73" s="1"/>
  <c r="BA77" i="75"/>
  <c r="BA77" i="73" s="1"/>
  <c r="BB77" i="75"/>
  <c r="BB77" i="73" s="1"/>
  <c r="AL15" i="75"/>
  <c r="AL15" i="73" s="1"/>
  <c r="AK15" i="75"/>
  <c r="AK15" i="73" s="1"/>
  <c r="AL39" i="75"/>
  <c r="AL39" i="73" s="1"/>
  <c r="AK39" i="75"/>
  <c r="AK39" i="73" s="1"/>
  <c r="AL59" i="75"/>
  <c r="AL59" i="73" s="1"/>
  <c r="AK59" i="75"/>
  <c r="AK59" i="73" s="1"/>
  <c r="AL70" i="75"/>
  <c r="AL70" i="73" s="1"/>
  <c r="AK70" i="75"/>
  <c r="AK70" i="73" s="1"/>
  <c r="AK23" i="75"/>
  <c r="AK23" i="73" s="1"/>
  <c r="AL23" i="75"/>
  <c r="AL23" i="73" s="1"/>
  <c r="AL46" i="75"/>
  <c r="AL46" i="73" s="1"/>
  <c r="AK46" i="75"/>
  <c r="AK46" i="73" s="1"/>
  <c r="AL58" i="75"/>
  <c r="AL58" i="73" s="1"/>
  <c r="AK58" i="75"/>
  <c r="AK58" i="73" s="1"/>
  <c r="AK77" i="75"/>
  <c r="AK77" i="73" s="1"/>
  <c r="AL77" i="75"/>
  <c r="AL77" i="73" s="1"/>
  <c r="AL26" i="75"/>
  <c r="AL26" i="73" s="1"/>
  <c r="AK26" i="75"/>
  <c r="AK26" i="73" s="1"/>
  <c r="AL75" i="75"/>
  <c r="AL75" i="73" s="1"/>
  <c r="AK75" i="75"/>
  <c r="AK75" i="73" s="1"/>
  <c r="AK28" i="75"/>
  <c r="AK28" i="73" s="1"/>
  <c r="AL28" i="75"/>
  <c r="AL28" i="73" s="1"/>
  <c r="AK61" i="75"/>
  <c r="AK61" i="73" s="1"/>
  <c r="AL61" i="75"/>
  <c r="AL61" i="73" s="1"/>
  <c r="AL81" i="75"/>
  <c r="AK81" i="75"/>
  <c r="R75" i="75"/>
  <c r="R75" i="73" s="1"/>
  <c r="R39" i="75"/>
  <c r="R39" i="73" s="1"/>
  <c r="R18" i="75"/>
  <c r="R18" i="73" s="1"/>
  <c r="N70" i="75"/>
  <c r="N70" i="73" s="1"/>
  <c r="M70" i="75"/>
  <c r="M70" i="73" s="1"/>
  <c r="N53" i="75"/>
  <c r="N53" i="73" s="1"/>
  <c r="M53" i="75"/>
  <c r="M53" i="73" s="1"/>
  <c r="N29" i="75"/>
  <c r="N29" i="73" s="1"/>
  <c r="M29" i="75"/>
  <c r="M29" i="73" s="1"/>
  <c r="M11" i="75"/>
  <c r="M11" i="73" s="1"/>
  <c r="N11" i="75"/>
  <c r="N11" i="73" s="1"/>
  <c r="AW11" i="75"/>
  <c r="AW11" i="73" s="1"/>
  <c r="AX11" i="75"/>
  <c r="AX11" i="73" s="1"/>
  <c r="AW57" i="75"/>
  <c r="AW57" i="73" s="1"/>
  <c r="AX57" i="75"/>
  <c r="AX57" i="73" s="1"/>
  <c r="AX74" i="75"/>
  <c r="AX74" i="73" s="1"/>
  <c r="AW74" i="75"/>
  <c r="AW74" i="73" s="1"/>
  <c r="AW39" i="75"/>
  <c r="AW39" i="73" s="1"/>
  <c r="AX39" i="75"/>
  <c r="AX39" i="73" s="1"/>
  <c r="AW51" i="75"/>
  <c r="AW51" i="73" s="1"/>
  <c r="AX51" i="75"/>
  <c r="AX51" i="73" s="1"/>
  <c r="AX75" i="75"/>
  <c r="AX75" i="73" s="1"/>
  <c r="AW75" i="75"/>
  <c r="AW75" i="73" s="1"/>
  <c r="AG39" i="75"/>
  <c r="AG39" i="73" s="1"/>
  <c r="AH39" i="75"/>
  <c r="AH39" i="73" s="1"/>
  <c r="AG59" i="75"/>
  <c r="AG59" i="73" s="1"/>
  <c r="AH59" i="75"/>
  <c r="AH59" i="73" s="1"/>
  <c r="AG10" i="75"/>
  <c r="AG10" i="73" s="1"/>
  <c r="AH10" i="75"/>
  <c r="AH10" i="73" s="1"/>
  <c r="AG51" i="75"/>
  <c r="AG51" i="73" s="1"/>
  <c r="AH51" i="75"/>
  <c r="AH51" i="73" s="1"/>
  <c r="AG70" i="75"/>
  <c r="AG70" i="73" s="1"/>
  <c r="AH70" i="75"/>
  <c r="AH70" i="73" s="1"/>
  <c r="AH22" i="75"/>
  <c r="AH22" i="73" s="1"/>
  <c r="AG22" i="75"/>
  <c r="AG22" i="73" s="1"/>
  <c r="AH46" i="75"/>
  <c r="AH46" i="73" s="1"/>
  <c r="AG46" i="75"/>
  <c r="AG46" i="73" s="1"/>
  <c r="AH65" i="75"/>
  <c r="AH65" i="73" s="1"/>
  <c r="AG65" i="75"/>
  <c r="AG65" i="73" s="1"/>
  <c r="AG11" i="75"/>
  <c r="AG11" i="73" s="1"/>
  <c r="AH11" i="75"/>
  <c r="AH11" i="73" s="1"/>
  <c r="AH29" i="75"/>
  <c r="AH29" i="73" s="1"/>
  <c r="AG29" i="75"/>
  <c r="AG29" i="73" s="1"/>
  <c r="AH54" i="75"/>
  <c r="AH54" i="73" s="1"/>
  <c r="AG54" i="75"/>
  <c r="AG54" i="73" s="1"/>
  <c r="AG71" i="75"/>
  <c r="AG71" i="73" s="1"/>
  <c r="AH71" i="75"/>
  <c r="AH71" i="73" s="1"/>
  <c r="AH81" i="75"/>
  <c r="AG81" i="75"/>
  <c r="R32" i="75"/>
  <c r="R32" i="73" s="1"/>
  <c r="U48" i="75"/>
  <c r="U48" i="73" s="1"/>
  <c r="V48" i="75"/>
  <c r="V48" i="73" s="1"/>
  <c r="U40" i="75"/>
  <c r="U40" i="73" s="1"/>
  <c r="V40" i="75"/>
  <c r="V40" i="73" s="1"/>
  <c r="U24" i="75"/>
  <c r="U24" i="73" s="1"/>
  <c r="V24" i="75"/>
  <c r="V24" i="73" s="1"/>
  <c r="R62" i="75"/>
  <c r="R62" i="73" s="1"/>
  <c r="R51" i="75"/>
  <c r="R51" i="73" s="1"/>
  <c r="R19" i="75"/>
  <c r="R19" i="73" s="1"/>
  <c r="M66" i="75"/>
  <c r="M66" i="73" s="1"/>
  <c r="N66" i="75"/>
  <c r="N66" i="73" s="1"/>
  <c r="N49" i="75"/>
  <c r="N49" i="73" s="1"/>
  <c r="M49" i="75"/>
  <c r="M49" i="73" s="1"/>
  <c r="M22" i="75"/>
  <c r="M22" i="73" s="1"/>
  <c r="N22" i="75"/>
  <c r="N22" i="73" s="1"/>
  <c r="BI47" i="75"/>
  <c r="BI47" i="73" s="1"/>
  <c r="BJ47" i="75"/>
  <c r="BJ47" i="73" s="1"/>
  <c r="BJ31" i="75"/>
  <c r="BJ31" i="73" s="1"/>
  <c r="BJ30" i="73" s="1"/>
  <c r="BI31" i="75"/>
  <c r="BJ70" i="75"/>
  <c r="BJ70" i="73" s="1"/>
  <c r="BI70" i="75"/>
  <c r="BI70" i="73" s="1"/>
  <c r="BI53" i="75"/>
  <c r="BI53" i="73" s="1"/>
  <c r="BJ53" i="75"/>
  <c r="BJ53" i="73" s="1"/>
  <c r="BI55" i="75"/>
  <c r="BI55" i="73" s="1"/>
  <c r="BJ55" i="75"/>
  <c r="BJ55" i="73" s="1"/>
  <c r="BI39" i="75"/>
  <c r="BI39" i="73" s="1"/>
  <c r="BJ39" i="75"/>
  <c r="BJ39" i="73" s="1"/>
  <c r="BI11" i="75"/>
  <c r="BI11" i="73" s="1"/>
  <c r="BJ11" i="75"/>
  <c r="BJ11" i="73" s="1"/>
  <c r="BI23" i="75"/>
  <c r="BI23" i="73" s="1"/>
  <c r="BJ23" i="75"/>
  <c r="BJ23" i="73" s="1"/>
  <c r="BJ42" i="75"/>
  <c r="BJ42" i="73" s="1"/>
  <c r="BI42" i="75"/>
  <c r="BI42" i="73" s="1"/>
  <c r="BI57" i="75"/>
  <c r="BI57" i="73" s="1"/>
  <c r="BJ57" i="75"/>
  <c r="BJ57" i="73" s="1"/>
  <c r="BJ74" i="75"/>
  <c r="BJ74" i="73" s="1"/>
  <c r="BI74" i="75"/>
  <c r="BI74" i="73" s="1"/>
  <c r="BI37" i="75"/>
  <c r="BI37" i="73" s="1"/>
  <c r="BJ37" i="75"/>
  <c r="BJ37" i="73" s="1"/>
  <c r="AT46" i="75"/>
  <c r="AT46" i="73" s="1"/>
  <c r="AS46" i="75"/>
  <c r="AS46" i="73" s="1"/>
  <c r="AT65" i="75"/>
  <c r="AT65" i="73" s="1"/>
  <c r="AS65" i="75"/>
  <c r="AS65" i="73" s="1"/>
  <c r="AT13" i="75"/>
  <c r="AT13" i="73" s="1"/>
  <c r="AS13" i="75"/>
  <c r="AS13" i="73" s="1"/>
  <c r="AT41" i="75"/>
  <c r="AT41" i="73" s="1"/>
  <c r="AS41" i="75"/>
  <c r="AS41" i="73" s="1"/>
  <c r="AT57" i="75"/>
  <c r="AT57" i="73" s="1"/>
  <c r="AS57" i="75"/>
  <c r="AS57" i="73" s="1"/>
  <c r="AS75" i="75"/>
  <c r="AS75" i="73" s="1"/>
  <c r="AT75" i="75"/>
  <c r="AT75" i="73" s="1"/>
  <c r="AS43" i="75"/>
  <c r="AS43" i="73" s="1"/>
  <c r="AT43" i="75"/>
  <c r="AT43" i="73" s="1"/>
  <c r="AS63" i="75"/>
  <c r="AS63" i="73" s="1"/>
  <c r="AT63" i="75"/>
  <c r="AT63" i="73" s="1"/>
  <c r="AT18" i="75"/>
  <c r="AT18" i="73" s="1"/>
  <c r="AS18" i="75"/>
  <c r="AS18" i="73" s="1"/>
  <c r="AS31" i="75"/>
  <c r="AT31" i="75"/>
  <c r="AC15" i="75"/>
  <c r="AC15" i="73" s="1"/>
  <c r="AD15" i="75"/>
  <c r="AD15" i="73" s="1"/>
  <c r="AC39" i="75"/>
  <c r="AC39" i="73" s="1"/>
  <c r="AD39" i="75"/>
  <c r="AD39" i="73" s="1"/>
  <c r="AD53" i="75"/>
  <c r="AD53" i="73" s="1"/>
  <c r="AC53" i="75"/>
  <c r="AC53" i="73" s="1"/>
  <c r="AC27" i="75"/>
  <c r="AC27" i="73" s="1"/>
  <c r="AD27" i="75"/>
  <c r="AD27" i="73" s="1"/>
  <c r="AC65" i="75"/>
  <c r="AC65" i="73" s="1"/>
  <c r="AD65" i="75"/>
  <c r="AD65" i="73" s="1"/>
  <c r="AD14" i="75"/>
  <c r="AD14" i="73" s="1"/>
  <c r="AC14" i="75"/>
  <c r="AC14" i="73" s="1"/>
  <c r="AD37" i="75"/>
  <c r="AD37" i="73" s="1"/>
  <c r="AC37" i="75"/>
  <c r="AC37" i="73" s="1"/>
  <c r="AD73" i="75"/>
  <c r="AD73" i="73" s="1"/>
  <c r="AC73" i="75"/>
  <c r="AC73" i="73" s="1"/>
  <c r="AD22" i="75"/>
  <c r="AD22" i="73" s="1"/>
  <c r="AC22" i="75"/>
  <c r="AC22" i="73" s="1"/>
  <c r="AD54" i="75"/>
  <c r="AD54" i="73" s="1"/>
  <c r="AC54" i="75"/>
  <c r="AC54" i="73" s="1"/>
  <c r="AC75" i="75"/>
  <c r="AC75" i="73" s="1"/>
  <c r="AD75" i="75"/>
  <c r="AD75" i="73" s="1"/>
  <c r="U73" i="75"/>
  <c r="U73" i="73" s="1"/>
  <c r="V73" i="75"/>
  <c r="V73" i="73" s="1"/>
  <c r="V59" i="75"/>
  <c r="V59" i="73" s="1"/>
  <c r="U59" i="75"/>
  <c r="U59" i="73" s="1"/>
  <c r="V13" i="75"/>
  <c r="V13" i="73" s="1"/>
  <c r="U13" i="75"/>
  <c r="U13" i="73" s="1"/>
  <c r="R63" i="75"/>
  <c r="R63" i="73" s="1"/>
  <c r="M71" i="75"/>
  <c r="M71" i="73" s="1"/>
  <c r="N71" i="75"/>
  <c r="N71" i="73" s="1"/>
  <c r="N46" i="75"/>
  <c r="N46" i="73" s="1"/>
  <c r="M46" i="75"/>
  <c r="M46" i="73" s="1"/>
  <c r="M75" i="75"/>
  <c r="M75" i="73" s="1"/>
  <c r="N75" i="75"/>
  <c r="N75" i="73" s="1"/>
  <c r="BF28" i="75"/>
  <c r="BF28" i="73" s="1"/>
  <c r="BE28" i="75"/>
  <c r="BE28" i="73" s="1"/>
  <c r="BE52" i="75"/>
  <c r="BE52" i="73" s="1"/>
  <c r="BF52" i="75"/>
  <c r="BF52" i="73" s="1"/>
  <c r="BF12" i="75"/>
  <c r="BF12" i="73" s="1"/>
  <c r="BE12" i="75"/>
  <c r="BE12" i="73" s="1"/>
  <c r="BF40" i="75"/>
  <c r="BF40" i="73" s="1"/>
  <c r="BE40" i="75"/>
  <c r="BE40" i="73" s="1"/>
  <c r="BF48" i="75"/>
  <c r="BF48" i="73" s="1"/>
  <c r="BE48" i="75"/>
  <c r="BE48" i="73" s="1"/>
  <c r="BF69" i="75"/>
  <c r="BF69" i="73" s="1"/>
  <c r="BE69" i="75"/>
  <c r="BE69" i="73" s="1"/>
  <c r="BE73" i="75"/>
  <c r="BE73" i="73" s="1"/>
  <c r="BF73" i="75"/>
  <c r="BF73" i="73" s="1"/>
  <c r="BF60" i="75"/>
  <c r="BF60" i="73" s="1"/>
  <c r="BE60" i="75"/>
  <c r="BE60" i="73" s="1"/>
  <c r="BF74" i="75"/>
  <c r="BF74" i="73" s="1"/>
  <c r="BE74" i="75"/>
  <c r="BE74" i="73" s="1"/>
  <c r="AO43" i="75"/>
  <c r="AO43" i="73" s="1"/>
  <c r="AP43" i="75"/>
  <c r="AP43" i="73" s="1"/>
  <c r="AO63" i="75"/>
  <c r="AO63" i="73" s="1"/>
  <c r="AP63" i="75"/>
  <c r="AP63" i="73" s="1"/>
  <c r="AO18" i="75"/>
  <c r="AO18" i="73" s="1"/>
  <c r="AP18" i="75"/>
  <c r="AP18" i="73" s="1"/>
  <c r="AP10" i="75"/>
  <c r="AP10" i="73" s="1"/>
  <c r="AO10" i="75"/>
  <c r="AO10" i="73" s="1"/>
  <c r="AP69" i="75"/>
  <c r="AP69" i="73" s="1"/>
  <c r="AO69" i="75"/>
  <c r="AO69" i="73" s="1"/>
  <c r="AO19" i="75"/>
  <c r="AO19" i="73" s="1"/>
  <c r="AP19" i="75"/>
  <c r="AP19" i="73" s="1"/>
  <c r="AP45" i="75"/>
  <c r="AP45" i="73" s="1"/>
  <c r="AO45" i="75"/>
  <c r="AO45" i="73" s="1"/>
  <c r="AP61" i="75"/>
  <c r="AP61" i="73" s="1"/>
  <c r="AO61" i="75"/>
  <c r="AO61" i="73" s="1"/>
  <c r="AP77" i="75"/>
  <c r="AP77" i="73" s="1"/>
  <c r="AO77" i="75"/>
  <c r="AO77" i="73" s="1"/>
  <c r="Z13" i="75"/>
  <c r="Z13" i="73" s="1"/>
  <c r="Y13" i="75"/>
  <c r="Y13" i="73" s="1"/>
  <c r="Z41" i="75"/>
  <c r="Z41" i="73" s="1"/>
  <c r="Y41" i="75"/>
  <c r="Y41" i="73" s="1"/>
  <c r="Z25" i="75"/>
  <c r="Z25" i="73" s="1"/>
  <c r="Y25" i="75"/>
  <c r="Y25" i="73" s="1"/>
  <c r="Z17" i="75"/>
  <c r="Z17" i="73" s="1"/>
  <c r="Y17" i="75"/>
  <c r="Y17" i="73" s="1"/>
  <c r="Z42" i="75"/>
  <c r="Z42" i="73" s="1"/>
  <c r="Y42" i="75"/>
  <c r="Y42" i="73" s="1"/>
  <c r="Z57" i="75"/>
  <c r="Z57" i="73" s="1"/>
  <c r="Y57" i="75"/>
  <c r="Y57" i="73" s="1"/>
  <c r="Y75" i="75"/>
  <c r="Y75" i="73" s="1"/>
  <c r="Z75" i="75"/>
  <c r="Z75" i="73" s="1"/>
  <c r="Y59" i="75"/>
  <c r="Y59" i="73" s="1"/>
  <c r="Z59" i="75"/>
  <c r="Z59" i="73" s="1"/>
  <c r="Z66" i="75"/>
  <c r="Z66" i="73" s="1"/>
  <c r="Y66" i="75"/>
  <c r="Y66" i="73" s="1"/>
  <c r="Z69" i="75"/>
  <c r="Z69" i="73" s="1"/>
  <c r="Y69" i="75"/>
  <c r="Y69" i="73" s="1"/>
  <c r="J23" i="75"/>
  <c r="J23" i="73" s="1"/>
  <c r="I23" i="75"/>
  <c r="I23" i="73" s="1"/>
  <c r="I55" i="75"/>
  <c r="I55" i="73" s="1"/>
  <c r="J55" i="75"/>
  <c r="J55" i="73" s="1"/>
  <c r="I73" i="75"/>
  <c r="I73" i="73" s="1"/>
  <c r="J73" i="75"/>
  <c r="J73" i="73" s="1"/>
  <c r="I19" i="75"/>
  <c r="I19" i="73" s="1"/>
  <c r="J19" i="75"/>
  <c r="J19" i="73" s="1"/>
  <c r="I47" i="75"/>
  <c r="I47" i="73" s="1"/>
  <c r="J47" i="75"/>
  <c r="J47" i="73" s="1"/>
  <c r="J66" i="75"/>
  <c r="J66" i="73" s="1"/>
  <c r="I66" i="75"/>
  <c r="I66" i="73" s="1"/>
  <c r="I57" i="75"/>
  <c r="I57" i="73" s="1"/>
  <c r="J57" i="75"/>
  <c r="J57" i="73" s="1"/>
  <c r="J74" i="75"/>
  <c r="J74" i="73" s="1"/>
  <c r="I74" i="75"/>
  <c r="I74" i="73" s="1"/>
  <c r="I77" i="75"/>
  <c r="I77" i="73" s="1"/>
  <c r="J77" i="75"/>
  <c r="J77" i="73" s="1"/>
  <c r="J263" i="56"/>
  <c r="J231" i="56"/>
  <c r="J203" i="56"/>
  <c r="J175" i="56"/>
  <c r="J143" i="56"/>
  <c r="J119" i="56"/>
  <c r="J91" i="56"/>
  <c r="J59" i="56"/>
  <c r="J31" i="56"/>
  <c r="J9" i="56"/>
  <c r="J202" i="56"/>
  <c r="J138" i="56"/>
  <c r="J74" i="56"/>
  <c r="J12" i="56"/>
  <c r="J221" i="56"/>
  <c r="J137" i="56"/>
  <c r="J53" i="56"/>
  <c r="J264" i="56"/>
  <c r="J180" i="56"/>
  <c r="J96" i="56"/>
  <c r="J10" i="56"/>
  <c r="V29" i="75"/>
  <c r="V29" i="73" s="1"/>
  <c r="U29" i="75"/>
  <c r="U29" i="73" s="1"/>
  <c r="R14" i="75"/>
  <c r="R14" i="73" s="1"/>
  <c r="BA23" i="75"/>
  <c r="BA23" i="73" s="1"/>
  <c r="BB23" i="75"/>
  <c r="BB23" i="73" s="1"/>
  <c r="BB26" i="75"/>
  <c r="BB26" i="73" s="1"/>
  <c r="BA26" i="75"/>
  <c r="BA26" i="73" s="1"/>
  <c r="BA48" i="75"/>
  <c r="BA48" i="73" s="1"/>
  <c r="BC48" i="73" s="1"/>
  <c r="V49" i="75"/>
  <c r="V49" i="73" s="1"/>
  <c r="U49" i="75"/>
  <c r="U49" i="73" s="1"/>
  <c r="R71" i="75"/>
  <c r="R71" i="73" s="1"/>
  <c r="N69" i="75"/>
  <c r="N69" i="73" s="1"/>
  <c r="M69" i="75"/>
  <c r="M69" i="73" s="1"/>
  <c r="BA75" i="75"/>
  <c r="BA75" i="73" s="1"/>
  <c r="BB75" i="75"/>
  <c r="BB75" i="73" s="1"/>
  <c r="U58" i="75"/>
  <c r="U58" i="73" s="1"/>
  <c r="W58" i="73" s="1"/>
  <c r="AK31" i="75"/>
  <c r="AK31" i="73" s="1"/>
  <c r="V76" i="75"/>
  <c r="V76" i="73" s="1"/>
  <c r="U76" i="75"/>
  <c r="U76" i="73" s="1"/>
  <c r="V60" i="75"/>
  <c r="V60" i="73" s="1"/>
  <c r="U60" i="75"/>
  <c r="V45" i="75"/>
  <c r="V45" i="73" s="1"/>
  <c r="U45" i="75"/>
  <c r="U45" i="73" s="1"/>
  <c r="V20" i="75"/>
  <c r="V20" i="73" s="1"/>
  <c r="U20" i="75"/>
  <c r="U20" i="73" s="1"/>
  <c r="R79" i="75"/>
  <c r="R79" i="73" s="1"/>
  <c r="R67" i="75"/>
  <c r="R67" i="73" s="1"/>
  <c r="R10" i="75"/>
  <c r="R10" i="73" s="1"/>
  <c r="M67" i="75"/>
  <c r="M67" i="73" s="1"/>
  <c r="N67" i="75"/>
  <c r="N67" i="73" s="1"/>
  <c r="M51" i="75"/>
  <c r="M51" i="73" s="1"/>
  <c r="N51" i="75"/>
  <c r="N51" i="73" s="1"/>
  <c r="M27" i="75"/>
  <c r="M27" i="73" s="1"/>
  <c r="N27" i="75"/>
  <c r="N27" i="73" s="1"/>
  <c r="BB10" i="75"/>
  <c r="BB10" i="73" s="1"/>
  <c r="BA10" i="75"/>
  <c r="BA10" i="73" s="1"/>
  <c r="BA39" i="75"/>
  <c r="BA39" i="73" s="1"/>
  <c r="BB39" i="75"/>
  <c r="BB39" i="73" s="1"/>
  <c r="BB58" i="75"/>
  <c r="BB58" i="73" s="1"/>
  <c r="BA58" i="75"/>
  <c r="BA58" i="73" s="1"/>
  <c r="BA14" i="75"/>
  <c r="BA14" i="73" s="1"/>
  <c r="BB14" i="75"/>
  <c r="BB14" i="73" s="1"/>
  <c r="BA53" i="75"/>
  <c r="BA53" i="73" s="1"/>
  <c r="BB53" i="75"/>
  <c r="BB53" i="73" s="1"/>
  <c r="BB17" i="75"/>
  <c r="BB17" i="73" s="1"/>
  <c r="BA17" i="75"/>
  <c r="BA17" i="73" s="1"/>
  <c r="BB42" i="75"/>
  <c r="BB42" i="73" s="1"/>
  <c r="BA42" i="75"/>
  <c r="BA42" i="73" s="1"/>
  <c r="BA59" i="75"/>
  <c r="BA59" i="73" s="1"/>
  <c r="BB59" i="75"/>
  <c r="BB59" i="73" s="1"/>
  <c r="BB74" i="75"/>
  <c r="BB74" i="73" s="1"/>
  <c r="BA74" i="75"/>
  <c r="BA74" i="73" s="1"/>
  <c r="BA19" i="75"/>
  <c r="BB19" i="75"/>
  <c r="BB19" i="73" s="1"/>
  <c r="BB45" i="75"/>
  <c r="BB45" i="73" s="1"/>
  <c r="BA45" i="75"/>
  <c r="BA45" i="73" s="1"/>
  <c r="BA67" i="75"/>
  <c r="BB67" i="75"/>
  <c r="BB67" i="73" s="1"/>
  <c r="AK20" i="75"/>
  <c r="AK20" i="73" s="1"/>
  <c r="AL20" i="75"/>
  <c r="AL20" i="73" s="1"/>
  <c r="AL43" i="75"/>
  <c r="AL43" i="73" s="1"/>
  <c r="AK43" i="75"/>
  <c r="AK43" i="73" s="1"/>
  <c r="AL63" i="75"/>
  <c r="AL63" i="73" s="1"/>
  <c r="AK63" i="75"/>
  <c r="AK63" i="73" s="1"/>
  <c r="AL10" i="75"/>
  <c r="AL10" i="73" s="1"/>
  <c r="AK10" i="75"/>
  <c r="AK27" i="75"/>
  <c r="AK27" i="73" s="1"/>
  <c r="AL27" i="75"/>
  <c r="AL27" i="73" s="1"/>
  <c r="AK12" i="75"/>
  <c r="AK12" i="73" s="1"/>
  <c r="AL12" i="75"/>
  <c r="AL12" i="73" s="1"/>
  <c r="AK40" i="75"/>
  <c r="AK40" i="73" s="1"/>
  <c r="AL40" i="75"/>
  <c r="AL40" i="73" s="1"/>
  <c r="AL54" i="75"/>
  <c r="AL54" i="73" s="1"/>
  <c r="AK54" i="75"/>
  <c r="AK54" i="73" s="1"/>
  <c r="AL67" i="75"/>
  <c r="AL67" i="73" s="1"/>
  <c r="AK67" i="75"/>
  <c r="AK67" i="73" s="1"/>
  <c r="AL79" i="75"/>
  <c r="AL79" i="73" s="1"/>
  <c r="AK79" i="75"/>
  <c r="AK79" i="73" s="1"/>
  <c r="V81" i="75"/>
  <c r="U81" i="75"/>
  <c r="V71" i="75"/>
  <c r="V71" i="73" s="1"/>
  <c r="U71" i="75"/>
  <c r="U71" i="73" s="1"/>
  <c r="U14" i="75"/>
  <c r="U14" i="73" s="1"/>
  <c r="V14" i="75"/>
  <c r="V14" i="73" s="1"/>
  <c r="R69" i="75"/>
  <c r="R69" i="73" s="1"/>
  <c r="R15" i="75"/>
  <c r="R15" i="73" s="1"/>
  <c r="N65" i="75"/>
  <c r="N65" i="73" s="1"/>
  <c r="M65" i="75"/>
  <c r="M65" i="73" s="1"/>
  <c r="M47" i="75"/>
  <c r="M47" i="73" s="1"/>
  <c r="N47" i="75"/>
  <c r="N47" i="73" s="1"/>
  <c r="N25" i="75"/>
  <c r="N25" i="73" s="1"/>
  <c r="M25" i="75"/>
  <c r="M25" i="73" s="1"/>
  <c r="AX14" i="75"/>
  <c r="AX14" i="73" s="1"/>
  <c r="AW14" i="75"/>
  <c r="AW14" i="73" s="1"/>
  <c r="AX26" i="75"/>
  <c r="AX26" i="73" s="1"/>
  <c r="AW26" i="75"/>
  <c r="AW26" i="73" s="1"/>
  <c r="AW59" i="75"/>
  <c r="AW59" i="73" s="1"/>
  <c r="AX59" i="75"/>
  <c r="AX59" i="73" s="1"/>
  <c r="AW43" i="75"/>
  <c r="AW43" i="73" s="1"/>
  <c r="AX43" i="75"/>
  <c r="AX43" i="73" s="1"/>
  <c r="AX62" i="75"/>
  <c r="AX62" i="73" s="1"/>
  <c r="AW62" i="75"/>
  <c r="AW62" i="73" s="1"/>
  <c r="AW53" i="75"/>
  <c r="AW53" i="73" s="1"/>
  <c r="AX53" i="75"/>
  <c r="AX53" i="73" s="1"/>
  <c r="AX70" i="75"/>
  <c r="AX70" i="73" s="1"/>
  <c r="AW70" i="75"/>
  <c r="AW70" i="73" s="1"/>
  <c r="AX42" i="75"/>
  <c r="AX42" i="73" s="1"/>
  <c r="AW42" i="75"/>
  <c r="AW42" i="73" s="1"/>
  <c r="AW61" i="75"/>
  <c r="AW61" i="73" s="1"/>
  <c r="AX61" i="75"/>
  <c r="AX61" i="73" s="1"/>
  <c r="AW32" i="75"/>
  <c r="AW32" i="73" s="1"/>
  <c r="AX32" i="75"/>
  <c r="AX32" i="73" s="1"/>
  <c r="AH18" i="75"/>
  <c r="AH18" i="73" s="1"/>
  <c r="AG18" i="75"/>
  <c r="AG18" i="73" s="1"/>
  <c r="AG43" i="75"/>
  <c r="AG43" i="73" s="1"/>
  <c r="AH43" i="75"/>
  <c r="AH43" i="73" s="1"/>
  <c r="AG63" i="75"/>
  <c r="AG63" i="73" s="1"/>
  <c r="AH63" i="75"/>
  <c r="AH63" i="73" s="1"/>
  <c r="AG14" i="75"/>
  <c r="AG14" i="73" s="1"/>
  <c r="AH14" i="75"/>
  <c r="AH14" i="73" s="1"/>
  <c r="AG55" i="75"/>
  <c r="AG55" i="73" s="1"/>
  <c r="AH55" i="75"/>
  <c r="AH55" i="73" s="1"/>
  <c r="AG74" i="75"/>
  <c r="AG74" i="73" s="1"/>
  <c r="AH74" i="75"/>
  <c r="AH74" i="73" s="1"/>
  <c r="AH26" i="75"/>
  <c r="AH26" i="73" s="1"/>
  <c r="AG26" i="75"/>
  <c r="AG26" i="73" s="1"/>
  <c r="AH69" i="75"/>
  <c r="AH69" i="73" s="1"/>
  <c r="AG69" i="75"/>
  <c r="AG69" i="73" s="1"/>
  <c r="AG15" i="75"/>
  <c r="AG15" i="73" s="1"/>
  <c r="AH15" i="75"/>
  <c r="AH15" i="73" s="1"/>
  <c r="AH41" i="75"/>
  <c r="AH41" i="73" s="1"/>
  <c r="AG41" i="75"/>
  <c r="AG41" i="73" s="1"/>
  <c r="AH57" i="75"/>
  <c r="AH57" i="73" s="1"/>
  <c r="AG57" i="75"/>
  <c r="AG57" i="73" s="1"/>
  <c r="AG75" i="75"/>
  <c r="AG75" i="73" s="1"/>
  <c r="AH75" i="75"/>
  <c r="AH75" i="73" s="1"/>
  <c r="AH32" i="75"/>
  <c r="AH32" i="73" s="1"/>
  <c r="AG32" i="75"/>
  <c r="AG32" i="73" s="1"/>
  <c r="U46" i="75"/>
  <c r="U46" i="73" s="1"/>
  <c r="V46" i="75"/>
  <c r="V46" i="73" s="1"/>
  <c r="V37" i="75"/>
  <c r="V37" i="73" s="1"/>
  <c r="U37" i="75"/>
  <c r="U37" i="73" s="1"/>
  <c r="U22" i="75"/>
  <c r="U22" i="73" s="1"/>
  <c r="V22" i="75"/>
  <c r="V22" i="73" s="1"/>
  <c r="R26" i="75"/>
  <c r="R26" i="73" s="1"/>
  <c r="R13" i="75"/>
  <c r="R13" i="73" s="1"/>
  <c r="M62" i="75"/>
  <c r="M62" i="73" s="1"/>
  <c r="N62" i="75"/>
  <c r="N62" i="73" s="1"/>
  <c r="N45" i="75"/>
  <c r="N45" i="73" s="1"/>
  <c r="M45" i="75"/>
  <c r="M45" i="73" s="1"/>
  <c r="M19" i="75"/>
  <c r="M19" i="73" s="1"/>
  <c r="N19" i="75"/>
  <c r="N19" i="73" s="1"/>
  <c r="BJ58" i="75"/>
  <c r="BJ58" i="73" s="1"/>
  <c r="BI58" i="75"/>
  <c r="BI58" i="73" s="1"/>
  <c r="BJ14" i="75"/>
  <c r="BJ14" i="73" s="1"/>
  <c r="BI14" i="75"/>
  <c r="BI14" i="73" s="1"/>
  <c r="BI73" i="75"/>
  <c r="BI73" i="73" s="1"/>
  <c r="BJ73" i="75"/>
  <c r="BJ73" i="73" s="1"/>
  <c r="BI17" i="75"/>
  <c r="BI17" i="73" s="1"/>
  <c r="BJ17" i="75"/>
  <c r="BJ17" i="73" s="1"/>
  <c r="BJ66" i="75"/>
  <c r="BJ66" i="73" s="1"/>
  <c r="BI66" i="75"/>
  <c r="BI66" i="73" s="1"/>
  <c r="BJ13" i="75"/>
  <c r="BJ13" i="73" s="1"/>
  <c r="BI13" i="75"/>
  <c r="BI13" i="73" s="1"/>
  <c r="BJ25" i="75"/>
  <c r="BJ25" i="73" s="1"/>
  <c r="BI25" i="75"/>
  <c r="BI25" i="73" s="1"/>
  <c r="BJ46" i="75"/>
  <c r="BJ46" i="73" s="1"/>
  <c r="BI46" i="75"/>
  <c r="BI46" i="73" s="1"/>
  <c r="BJ63" i="75"/>
  <c r="BJ63" i="73" s="1"/>
  <c r="BI63" i="75"/>
  <c r="BI63" i="73" s="1"/>
  <c r="BJ18" i="75"/>
  <c r="BJ18" i="73" s="1"/>
  <c r="BI18" i="75"/>
  <c r="BI18" i="73" s="1"/>
  <c r="BI49" i="75"/>
  <c r="BI49" i="73" s="1"/>
  <c r="BJ49" i="75"/>
  <c r="BJ49" i="73" s="1"/>
  <c r="AT10" i="75"/>
  <c r="AT10" i="73" s="1"/>
  <c r="AS10" i="75"/>
  <c r="AS10" i="73" s="1"/>
  <c r="AT69" i="75"/>
  <c r="AT69" i="73" s="1"/>
  <c r="AS69" i="75"/>
  <c r="AS69" i="73" s="1"/>
  <c r="AS19" i="75"/>
  <c r="AS19" i="73" s="1"/>
  <c r="AT19" i="75"/>
  <c r="AT19" i="73" s="1"/>
  <c r="AT45" i="75"/>
  <c r="AT45" i="73" s="1"/>
  <c r="AS45" i="75"/>
  <c r="AS45" i="73" s="1"/>
  <c r="AT61" i="75"/>
  <c r="AT61" i="73" s="1"/>
  <c r="AS61" i="75"/>
  <c r="AS61" i="73" s="1"/>
  <c r="AS77" i="75"/>
  <c r="AS77" i="73" s="1"/>
  <c r="AT77" i="75"/>
  <c r="AT77" i="73" s="1"/>
  <c r="AT25" i="75"/>
  <c r="AT25" i="73" s="1"/>
  <c r="AS25" i="75"/>
  <c r="AS25" i="73" s="1"/>
  <c r="AS47" i="75"/>
  <c r="AS47" i="73" s="1"/>
  <c r="AT47" i="75"/>
  <c r="AT47" i="73" s="1"/>
  <c r="AS23" i="75"/>
  <c r="AS23" i="73" s="1"/>
  <c r="AT23" i="75"/>
  <c r="AT23" i="73" s="1"/>
  <c r="AT66" i="75"/>
  <c r="AT66" i="73" s="1"/>
  <c r="AS66" i="75"/>
  <c r="AS66" i="73" s="1"/>
  <c r="AD41" i="75"/>
  <c r="AD41" i="73" s="1"/>
  <c r="AC41" i="75"/>
  <c r="AC41" i="73" s="1"/>
  <c r="AD57" i="75"/>
  <c r="AD57" i="73" s="1"/>
  <c r="AC57" i="75"/>
  <c r="AC57" i="73" s="1"/>
  <c r="AC55" i="75"/>
  <c r="AC55" i="73" s="1"/>
  <c r="AD55" i="75"/>
  <c r="AD55" i="73" s="1"/>
  <c r="AC70" i="75"/>
  <c r="AC70" i="73" s="1"/>
  <c r="AD70" i="75"/>
  <c r="AD70" i="73" s="1"/>
  <c r="AD17" i="75"/>
  <c r="AD17" i="73" s="1"/>
  <c r="AC17" i="75"/>
  <c r="AC17" i="73" s="1"/>
  <c r="AC63" i="75"/>
  <c r="AC63" i="73" s="1"/>
  <c r="AD63" i="75"/>
  <c r="AD63" i="73" s="1"/>
  <c r="AD79" i="75"/>
  <c r="AD79" i="73" s="1"/>
  <c r="AC79" i="75"/>
  <c r="AC79" i="73" s="1"/>
  <c r="AD26" i="75"/>
  <c r="AD26" i="73" s="1"/>
  <c r="AC26" i="75"/>
  <c r="AC26" i="73" s="1"/>
  <c r="AD58" i="75"/>
  <c r="AD58" i="73" s="1"/>
  <c r="AC58" i="75"/>
  <c r="AC58" i="73" s="1"/>
  <c r="AD77" i="75"/>
  <c r="AD77" i="73" s="1"/>
  <c r="AC77" i="75"/>
  <c r="AC77" i="73" s="1"/>
  <c r="R70" i="75"/>
  <c r="R70" i="73" s="1"/>
  <c r="R59" i="75"/>
  <c r="R59" i="73" s="1"/>
  <c r="R27" i="75"/>
  <c r="R27" i="73" s="1"/>
  <c r="N42" i="75"/>
  <c r="N42" i="73" s="1"/>
  <c r="M42" i="75"/>
  <c r="M42" i="73" s="1"/>
  <c r="N17" i="75"/>
  <c r="N17" i="73" s="1"/>
  <c r="M17" i="75"/>
  <c r="M17" i="73" s="1"/>
  <c r="BF53" i="75"/>
  <c r="BF53" i="73" s="1"/>
  <c r="BE53" i="75"/>
  <c r="BE41" i="75"/>
  <c r="BE41" i="73" s="1"/>
  <c r="BF41" i="75"/>
  <c r="BF41" i="73" s="1"/>
  <c r="BE77" i="75"/>
  <c r="BE77" i="73" s="1"/>
  <c r="BF77" i="75"/>
  <c r="BF77" i="73" s="1"/>
  <c r="BF20" i="75"/>
  <c r="BF20" i="73" s="1"/>
  <c r="BE20" i="75"/>
  <c r="BE20" i="73" s="1"/>
  <c r="BE61" i="75"/>
  <c r="BE61" i="73" s="1"/>
  <c r="BF61" i="75"/>
  <c r="BF61" i="73" s="1"/>
  <c r="BE75" i="75"/>
  <c r="BE75" i="73" s="1"/>
  <c r="BF75" i="75"/>
  <c r="BF75" i="73" s="1"/>
  <c r="BF79" i="75"/>
  <c r="BF79" i="73" s="1"/>
  <c r="BE79" i="75"/>
  <c r="BE79" i="73" s="1"/>
  <c r="AP25" i="75"/>
  <c r="AP25" i="73" s="1"/>
  <c r="AO25" i="75"/>
  <c r="AO25" i="73" s="1"/>
  <c r="AO47" i="75"/>
  <c r="AO47" i="73" s="1"/>
  <c r="AP47" i="75"/>
  <c r="AP47" i="73" s="1"/>
  <c r="AO23" i="75"/>
  <c r="AO23" i="73" s="1"/>
  <c r="AP23" i="75"/>
  <c r="AP23" i="73" s="1"/>
  <c r="AO66" i="75"/>
  <c r="AO66" i="73" s="1"/>
  <c r="AP66" i="75"/>
  <c r="AP66" i="73" s="1"/>
  <c r="AP14" i="75"/>
  <c r="AP14" i="73" s="1"/>
  <c r="AO14" i="75"/>
  <c r="AO14" i="73" s="1"/>
  <c r="AP37" i="75"/>
  <c r="AP37" i="73" s="1"/>
  <c r="AO37" i="75"/>
  <c r="AO37" i="73" s="1"/>
  <c r="AP58" i="75"/>
  <c r="AP58" i="73" s="1"/>
  <c r="AO58" i="75"/>
  <c r="AO58" i="73" s="1"/>
  <c r="AP73" i="75"/>
  <c r="AP73" i="73" s="1"/>
  <c r="AO73" i="75"/>
  <c r="AO73" i="73" s="1"/>
  <c r="AP22" i="75"/>
  <c r="AP22" i="73" s="1"/>
  <c r="AO22" i="75"/>
  <c r="AO22" i="73" s="1"/>
  <c r="AP49" i="75"/>
  <c r="AP49" i="73" s="1"/>
  <c r="AO49" i="75"/>
  <c r="AO49" i="73" s="1"/>
  <c r="AO67" i="75"/>
  <c r="AO67" i="73" s="1"/>
  <c r="AP67" i="75"/>
  <c r="AP67" i="73" s="1"/>
  <c r="Y19" i="75"/>
  <c r="Y19" i="73" s="1"/>
  <c r="Z19" i="75"/>
  <c r="Z19" i="73" s="1"/>
  <c r="Y11" i="75"/>
  <c r="Y11" i="73" s="1"/>
  <c r="Z11" i="75"/>
  <c r="Z11" i="73" s="1"/>
  <c r="Z29" i="75"/>
  <c r="Z29" i="73" s="1"/>
  <c r="Y29" i="75"/>
  <c r="Y29" i="73" s="1"/>
  <c r="Z18" i="75"/>
  <c r="Z18" i="73" s="1"/>
  <c r="Y18" i="75"/>
  <c r="Y18" i="73" s="1"/>
  <c r="Z45" i="75"/>
  <c r="Z45" i="73" s="1"/>
  <c r="Y45" i="75"/>
  <c r="Y45" i="73" s="1"/>
  <c r="Z61" i="75"/>
  <c r="Z61" i="73" s="1"/>
  <c r="Y61" i="75"/>
  <c r="Y61" i="73" s="1"/>
  <c r="Z77" i="75"/>
  <c r="Z77" i="73" s="1"/>
  <c r="Y77" i="75"/>
  <c r="Y77" i="73" s="1"/>
  <c r="Y63" i="75"/>
  <c r="Y63" i="73" s="1"/>
  <c r="Z63" i="75"/>
  <c r="Z63" i="73" s="1"/>
  <c r="Y51" i="75"/>
  <c r="Y51" i="73" s="1"/>
  <c r="Z51" i="75"/>
  <c r="Z51" i="73" s="1"/>
  <c r="Z70" i="75"/>
  <c r="Z70" i="73" s="1"/>
  <c r="Y70" i="75"/>
  <c r="Y70" i="73" s="1"/>
  <c r="Z58" i="75"/>
  <c r="Z58" i="73" s="1"/>
  <c r="Y58" i="75"/>
  <c r="Y58" i="73" s="1"/>
  <c r="Z73" i="75"/>
  <c r="Z73" i="73" s="1"/>
  <c r="Y73" i="75"/>
  <c r="Y73" i="73" s="1"/>
  <c r="Z30" i="75"/>
  <c r="J27" i="75"/>
  <c r="J27" i="73" s="1"/>
  <c r="I27" i="75"/>
  <c r="I27" i="73" s="1"/>
  <c r="J58" i="75"/>
  <c r="J58" i="73" s="1"/>
  <c r="I58" i="75"/>
  <c r="I58" i="73" s="1"/>
  <c r="I75" i="75"/>
  <c r="I75" i="73" s="1"/>
  <c r="J75" i="75"/>
  <c r="J75" i="73" s="1"/>
  <c r="I22" i="75"/>
  <c r="I22" i="73" s="1"/>
  <c r="J22" i="75"/>
  <c r="J22" i="73" s="1"/>
  <c r="I39" i="75"/>
  <c r="I39" i="73" s="1"/>
  <c r="J39" i="75"/>
  <c r="J39" i="73" s="1"/>
  <c r="I51" i="75"/>
  <c r="I51" i="73" s="1"/>
  <c r="J51" i="75"/>
  <c r="J51" i="73" s="1"/>
  <c r="I59" i="75"/>
  <c r="I59" i="73" s="1"/>
  <c r="J59" i="75"/>
  <c r="J59" i="73" s="1"/>
  <c r="I15" i="75"/>
  <c r="I15" i="73" s="1"/>
  <c r="J15" i="75"/>
  <c r="J15" i="73" s="1"/>
  <c r="I43" i="75"/>
  <c r="I43" i="73" s="1"/>
  <c r="J43" i="75"/>
  <c r="J43" i="73" s="1"/>
  <c r="J62" i="75"/>
  <c r="J62" i="73" s="1"/>
  <c r="I62" i="75"/>
  <c r="I62" i="73" s="1"/>
  <c r="R77" i="75"/>
  <c r="R77" i="73" s="1"/>
  <c r="J251" i="56"/>
  <c r="J223" i="56"/>
  <c r="J199" i="56"/>
  <c r="J167" i="56"/>
  <c r="J139" i="56"/>
  <c r="J111" i="56"/>
  <c r="J79" i="56"/>
  <c r="J55" i="56"/>
  <c r="J27" i="56"/>
  <c r="J254" i="56"/>
  <c r="J190" i="56"/>
  <c r="J126" i="56"/>
  <c r="J62" i="56"/>
  <c r="J217" i="56"/>
  <c r="J133" i="56"/>
  <c r="J45" i="56"/>
  <c r="J240" i="56"/>
  <c r="J152" i="56"/>
  <c r="J68" i="56"/>
  <c r="V67" i="75"/>
  <c r="V67" i="73" s="1"/>
  <c r="U67" i="75"/>
  <c r="R74" i="75"/>
  <c r="R74" i="73" s="1"/>
  <c r="BA47" i="75"/>
  <c r="BA47" i="73" s="1"/>
  <c r="BB47" i="75"/>
  <c r="BB47" i="73" s="1"/>
  <c r="BA62" i="75"/>
  <c r="BA62" i="73" s="1"/>
  <c r="BB62" i="75"/>
  <c r="BB62" i="73" s="1"/>
  <c r="BB73" i="75"/>
  <c r="BB73" i="73" s="1"/>
  <c r="BA73" i="75"/>
  <c r="BA73" i="73" s="1"/>
  <c r="AK29" i="75"/>
  <c r="AK29" i="73" s="1"/>
  <c r="AM29" i="73" s="1"/>
  <c r="BA28" i="75"/>
  <c r="BA28" i="73" s="1"/>
  <c r="BC28" i="73" s="1"/>
  <c r="V25" i="75"/>
  <c r="V25" i="73" s="1"/>
  <c r="U25" i="75"/>
  <c r="U25" i="73" s="1"/>
  <c r="M55" i="75"/>
  <c r="M55" i="73" s="1"/>
  <c r="N55" i="75"/>
  <c r="N55" i="73" s="1"/>
  <c r="BB29" i="75"/>
  <c r="BB29" i="73" s="1"/>
  <c r="BA29" i="75"/>
  <c r="BA29" i="73" s="1"/>
  <c r="BA27" i="75"/>
  <c r="BA27" i="73" s="1"/>
  <c r="BB27" i="75"/>
  <c r="BB27" i="73" s="1"/>
  <c r="M44" i="75"/>
  <c r="M44" i="73" s="1"/>
  <c r="O44" i="73" s="1"/>
  <c r="V15" i="75"/>
  <c r="V15" i="73" s="1"/>
  <c r="W15" i="73" s="1"/>
  <c r="AK17" i="75"/>
  <c r="AK17" i="73" s="1"/>
  <c r="BA60" i="75"/>
  <c r="BA60" i="73" s="1"/>
  <c r="BC60" i="73" s="1"/>
  <c r="U31" i="75"/>
  <c r="U31" i="73" s="1"/>
  <c r="U54" i="75"/>
  <c r="U54" i="73" s="1"/>
  <c r="V54" i="75"/>
  <c r="V54" i="73" s="1"/>
  <c r="V41" i="75"/>
  <c r="V41" i="73" s="1"/>
  <c r="U41" i="75"/>
  <c r="U41" i="73" s="1"/>
  <c r="U18" i="75"/>
  <c r="U18" i="73" s="1"/>
  <c r="V18" i="75"/>
  <c r="V18" i="73" s="1"/>
  <c r="R61" i="75"/>
  <c r="R61" i="73" s="1"/>
  <c r="M77" i="75"/>
  <c r="M77" i="73" s="1"/>
  <c r="N77" i="75"/>
  <c r="N77" i="73" s="1"/>
  <c r="M63" i="75"/>
  <c r="M63" i="73" s="1"/>
  <c r="N63" i="75"/>
  <c r="N63" i="73" s="1"/>
  <c r="M23" i="75"/>
  <c r="M23" i="73" s="1"/>
  <c r="N23" i="75"/>
  <c r="N23" i="73" s="1"/>
  <c r="BA43" i="75"/>
  <c r="BA43" i="73" s="1"/>
  <c r="BB43" i="75"/>
  <c r="BB43" i="73" s="1"/>
  <c r="BA18" i="75"/>
  <c r="BA18" i="73" s="1"/>
  <c r="BB18" i="75"/>
  <c r="BB18" i="73" s="1"/>
  <c r="BA57" i="75"/>
  <c r="BA57" i="73" s="1"/>
  <c r="BB57" i="75"/>
  <c r="BB79" i="75"/>
  <c r="BB79" i="73" s="1"/>
  <c r="BA79" i="75"/>
  <c r="BA79" i="73" s="1"/>
  <c r="BB46" i="75"/>
  <c r="BB46" i="73" s="1"/>
  <c r="BA46" i="75"/>
  <c r="BA46" i="73" s="1"/>
  <c r="BB61" i="75"/>
  <c r="BB61" i="73" s="1"/>
  <c r="BA61" i="75"/>
  <c r="BA61" i="73" s="1"/>
  <c r="BB32" i="75"/>
  <c r="BA32" i="75"/>
  <c r="BB22" i="75"/>
  <c r="BB22" i="73" s="1"/>
  <c r="BA22" i="75"/>
  <c r="BA22" i="73" s="1"/>
  <c r="BB49" i="75"/>
  <c r="BB49" i="73" s="1"/>
  <c r="BA49" i="75"/>
  <c r="BA49" i="73" s="1"/>
  <c r="BB69" i="75"/>
  <c r="BB69" i="73" s="1"/>
  <c r="BA69" i="75"/>
  <c r="BA69" i="73" s="1"/>
  <c r="BB81" i="75"/>
  <c r="BA81" i="75"/>
  <c r="AL47" i="75"/>
  <c r="AL47" i="73" s="1"/>
  <c r="AK47" i="75"/>
  <c r="AK47" i="73" s="1"/>
  <c r="AL66" i="75"/>
  <c r="AL66" i="73" s="1"/>
  <c r="AK66" i="75"/>
  <c r="AK66" i="73" s="1"/>
  <c r="AL14" i="75"/>
  <c r="AL14" i="73" s="1"/>
  <c r="AK14" i="75"/>
  <c r="AK14" i="73" s="1"/>
  <c r="AK51" i="75"/>
  <c r="AK51" i="73" s="1"/>
  <c r="AL51" i="75"/>
  <c r="AL51" i="73" s="1"/>
  <c r="AL62" i="75"/>
  <c r="AL62" i="73" s="1"/>
  <c r="AK62" i="75"/>
  <c r="AK62" i="73" s="1"/>
  <c r="AL19" i="75"/>
  <c r="AL19" i="73" s="1"/>
  <c r="AK19" i="75"/>
  <c r="AK19" i="73" s="1"/>
  <c r="AK44" i="75"/>
  <c r="AK44" i="73" s="1"/>
  <c r="AL44" i="75"/>
  <c r="AL44" i="73" s="1"/>
  <c r="AK65" i="75"/>
  <c r="AK65" i="73" s="1"/>
  <c r="AL65" i="75"/>
  <c r="AL65" i="73" s="1"/>
  <c r="AL18" i="75"/>
  <c r="AL18" i="73" s="1"/>
  <c r="AK18" i="75"/>
  <c r="AK18" i="73" s="1"/>
  <c r="AL71" i="75"/>
  <c r="AL71" i="73" s="1"/>
  <c r="AK71" i="75"/>
  <c r="AK71" i="73" s="1"/>
  <c r="AK32" i="75"/>
  <c r="AK32" i="73" s="1"/>
  <c r="AL32" i="75"/>
  <c r="AL32" i="73" s="1"/>
  <c r="AL30" i="73" s="1"/>
  <c r="U32" i="75"/>
  <c r="U32" i="73" s="1"/>
  <c r="V32" i="75"/>
  <c r="V68" i="75"/>
  <c r="U68" i="75"/>
  <c r="U68" i="73" s="1"/>
  <c r="V12" i="75"/>
  <c r="V12" i="73" s="1"/>
  <c r="U12" i="75"/>
  <c r="U12" i="73" s="1"/>
  <c r="R65" i="75"/>
  <c r="R65" i="73" s="1"/>
  <c r="R11" i="75"/>
  <c r="R11" i="73" s="1"/>
  <c r="N61" i="75"/>
  <c r="N61" i="73" s="1"/>
  <c r="M61" i="75"/>
  <c r="M61" i="73" s="1"/>
  <c r="M43" i="75"/>
  <c r="M43" i="73" s="1"/>
  <c r="N43" i="75"/>
  <c r="N43" i="73" s="1"/>
  <c r="AW15" i="75"/>
  <c r="AW15" i="73" s="1"/>
  <c r="AX15" i="75"/>
  <c r="AX15" i="73" s="1"/>
  <c r="AW23" i="75"/>
  <c r="AW23" i="73" s="1"/>
  <c r="AX23" i="75"/>
  <c r="AX23" i="73" s="1"/>
  <c r="AW19" i="75"/>
  <c r="AW19" i="73" s="1"/>
  <c r="AX19" i="75"/>
  <c r="AX19" i="73" s="1"/>
  <c r="AW69" i="75"/>
  <c r="AW69" i="73" s="1"/>
  <c r="AX69" i="75"/>
  <c r="AX69" i="73" s="1"/>
  <c r="AX79" i="75"/>
  <c r="AX79" i="73" s="1"/>
  <c r="AW79" i="75"/>
  <c r="AW79" i="73" s="1"/>
  <c r="AX46" i="75"/>
  <c r="AX46" i="73" s="1"/>
  <c r="AW46" i="75"/>
  <c r="AW46" i="73" s="1"/>
  <c r="AW65" i="75"/>
  <c r="AW65" i="73" s="1"/>
  <c r="AX65" i="75"/>
  <c r="AX65" i="73" s="1"/>
  <c r="AW55" i="75"/>
  <c r="AW55" i="73" s="1"/>
  <c r="AX55" i="75"/>
  <c r="AX55" i="73" s="1"/>
  <c r="AW73" i="75"/>
  <c r="AW73" i="73" s="1"/>
  <c r="AX73" i="75"/>
  <c r="AX73" i="73" s="1"/>
  <c r="AW63" i="75"/>
  <c r="AW63" i="73" s="1"/>
  <c r="AX63" i="75"/>
  <c r="AX63" i="73" s="1"/>
  <c r="AW31" i="75"/>
  <c r="AW31" i="73" s="1"/>
  <c r="AX31" i="75"/>
  <c r="AX31" i="73" s="1"/>
  <c r="AG23" i="75"/>
  <c r="AG23" i="73" s="1"/>
  <c r="AH23" i="75"/>
  <c r="AH23" i="73" s="1"/>
  <c r="AG47" i="75"/>
  <c r="AG47" i="73" s="1"/>
  <c r="AH47" i="75"/>
  <c r="AH47" i="73" s="1"/>
  <c r="AH17" i="75"/>
  <c r="AH17" i="73" s="1"/>
  <c r="AG17" i="75"/>
  <c r="AG17" i="73" s="1"/>
  <c r="AH13" i="75"/>
  <c r="AH13" i="73" s="1"/>
  <c r="AG13" i="75"/>
  <c r="AH37" i="75"/>
  <c r="AH37" i="73" s="1"/>
  <c r="AG37" i="75"/>
  <c r="AG37" i="73" s="1"/>
  <c r="AH58" i="75"/>
  <c r="AH58" i="73" s="1"/>
  <c r="AG58" i="75"/>
  <c r="AG58" i="73" s="1"/>
  <c r="AH73" i="75"/>
  <c r="AH73" i="73" s="1"/>
  <c r="AG73" i="75"/>
  <c r="AG73" i="73" s="1"/>
  <c r="AH45" i="75"/>
  <c r="AH45" i="73" s="1"/>
  <c r="AG45" i="75"/>
  <c r="AG45" i="73" s="1"/>
  <c r="AH61" i="75"/>
  <c r="AH61" i="73" s="1"/>
  <c r="AG61" i="75"/>
  <c r="AG61" i="73" s="1"/>
  <c r="AH77" i="75"/>
  <c r="AH77" i="73" s="1"/>
  <c r="AG77" i="75"/>
  <c r="AG77" i="73" s="1"/>
  <c r="R31" i="75"/>
  <c r="U77" i="75"/>
  <c r="U77" i="73" s="1"/>
  <c r="V77" i="75"/>
  <c r="V77" i="73" s="1"/>
  <c r="U44" i="75"/>
  <c r="U44" i="73" s="1"/>
  <c r="V44" i="75"/>
  <c r="U28" i="75"/>
  <c r="U28" i="73" s="1"/>
  <c r="V28" i="75"/>
  <c r="V28" i="73" s="1"/>
  <c r="V17" i="75"/>
  <c r="U17" i="75"/>
  <c r="U17" i="73" s="1"/>
  <c r="R58" i="75"/>
  <c r="R58" i="73" s="1"/>
  <c r="R46" i="75"/>
  <c r="R46" i="73" s="1"/>
  <c r="N79" i="75"/>
  <c r="N79" i="73" s="1"/>
  <c r="M79" i="75"/>
  <c r="M79" i="73" s="1"/>
  <c r="N57" i="75"/>
  <c r="N57" i="73" s="1"/>
  <c r="M57" i="75"/>
  <c r="M57" i="73" s="1"/>
  <c r="N41" i="75"/>
  <c r="N41" i="73" s="1"/>
  <c r="M41" i="75"/>
  <c r="M41" i="73" s="1"/>
  <c r="N13" i="75"/>
  <c r="N13" i="73" s="1"/>
  <c r="M13" i="75"/>
  <c r="M13" i="73" s="1"/>
  <c r="BJ67" i="75"/>
  <c r="BJ67" i="73" s="1"/>
  <c r="BI67" i="75"/>
  <c r="BI67" i="73" s="1"/>
  <c r="BI41" i="75"/>
  <c r="BI41" i="73" s="1"/>
  <c r="BJ41" i="75"/>
  <c r="BJ41" i="73" s="1"/>
  <c r="BJ26" i="75"/>
  <c r="BJ26" i="73" s="1"/>
  <c r="BI26" i="75"/>
  <c r="BI26" i="73" s="1"/>
  <c r="BJ10" i="75"/>
  <c r="BJ10" i="73" s="1"/>
  <c r="BI10" i="75"/>
  <c r="BI19" i="75"/>
  <c r="BI19" i="73" s="1"/>
  <c r="BJ19" i="75"/>
  <c r="BJ19" i="73" s="1"/>
  <c r="BI15" i="75"/>
  <c r="BI15" i="73" s="1"/>
  <c r="BJ15" i="75"/>
  <c r="BJ15" i="73" s="1"/>
  <c r="BI27" i="75"/>
  <c r="BI27" i="73" s="1"/>
  <c r="BJ27" i="75"/>
  <c r="BJ27" i="73" s="1"/>
  <c r="BJ79" i="75"/>
  <c r="BJ79" i="73" s="1"/>
  <c r="BI79" i="75"/>
  <c r="BI79" i="73" s="1"/>
  <c r="BJ59" i="75"/>
  <c r="BJ59" i="73" s="1"/>
  <c r="BI59" i="75"/>
  <c r="BI59" i="73" s="1"/>
  <c r="AT14" i="75"/>
  <c r="AT14" i="73" s="1"/>
  <c r="AS14" i="75"/>
  <c r="AS14" i="73" s="1"/>
  <c r="AT37" i="75"/>
  <c r="AT37" i="73" s="1"/>
  <c r="AS37" i="75"/>
  <c r="AS37" i="73" s="1"/>
  <c r="AT58" i="75"/>
  <c r="AT58" i="73" s="1"/>
  <c r="AS58" i="75"/>
  <c r="AS58" i="73" s="1"/>
  <c r="AT73" i="75"/>
  <c r="AT73" i="73" s="1"/>
  <c r="AS73" i="75"/>
  <c r="AS73" i="73" s="1"/>
  <c r="AS22" i="75"/>
  <c r="AS22" i="73" s="1"/>
  <c r="AT22" i="75"/>
  <c r="AT22" i="73" s="1"/>
  <c r="AT49" i="75"/>
  <c r="AT49" i="73" s="1"/>
  <c r="AS49" i="75"/>
  <c r="AS49" i="73" s="1"/>
  <c r="AS67" i="75"/>
  <c r="AS67" i="73" s="1"/>
  <c r="AT67" i="75"/>
  <c r="AT67" i="73" s="1"/>
  <c r="AS11" i="75"/>
  <c r="AS11" i="73" s="1"/>
  <c r="AT11" i="75"/>
  <c r="AT11" i="73" s="1"/>
  <c r="AT29" i="75"/>
  <c r="AT29" i="73" s="1"/>
  <c r="AS29" i="75"/>
  <c r="AS29" i="73" s="1"/>
  <c r="AT53" i="75"/>
  <c r="AT53" i="73" s="1"/>
  <c r="AS53" i="75"/>
  <c r="AS53" i="73" s="1"/>
  <c r="AS27" i="75"/>
  <c r="AS27" i="73" s="1"/>
  <c r="AT27" i="75"/>
  <c r="AT27" i="73" s="1"/>
  <c r="AS51" i="75"/>
  <c r="AS51" i="73" s="1"/>
  <c r="AT51" i="75"/>
  <c r="AT51" i="73" s="1"/>
  <c r="AT70" i="75"/>
  <c r="AT70" i="73" s="1"/>
  <c r="AS70" i="75"/>
  <c r="AS70" i="73" s="1"/>
  <c r="AD25" i="75"/>
  <c r="AD25" i="73" s="1"/>
  <c r="AC25" i="75"/>
  <c r="AC25" i="73" s="1"/>
  <c r="AD46" i="75"/>
  <c r="AD46" i="73" s="1"/>
  <c r="AC46" i="75"/>
  <c r="AC46" i="73" s="1"/>
  <c r="AD62" i="75"/>
  <c r="AD62" i="73" s="1"/>
  <c r="AC62" i="75"/>
  <c r="AC62" i="73" s="1"/>
  <c r="AC18" i="75"/>
  <c r="AC18" i="73" s="1"/>
  <c r="AD18" i="75"/>
  <c r="AD18" i="73" s="1"/>
  <c r="AC43" i="75"/>
  <c r="AC43" i="73" s="1"/>
  <c r="AD43" i="75"/>
  <c r="AD43" i="73" s="1"/>
  <c r="AC59" i="75"/>
  <c r="AC59" i="73" s="1"/>
  <c r="AD59" i="75"/>
  <c r="AD59" i="73" s="1"/>
  <c r="AC74" i="75"/>
  <c r="AC74" i="73" s="1"/>
  <c r="AD74" i="75"/>
  <c r="AD74" i="73" s="1"/>
  <c r="AC47" i="75"/>
  <c r="AC47" i="73" s="1"/>
  <c r="AD47" i="75"/>
  <c r="AD47" i="73" s="1"/>
  <c r="AC67" i="75"/>
  <c r="AC67" i="73" s="1"/>
  <c r="AD67" i="75"/>
  <c r="AD67" i="73" s="1"/>
  <c r="AD13" i="75"/>
  <c r="AD13" i="73" s="1"/>
  <c r="AC13" i="75"/>
  <c r="AC13" i="73" s="1"/>
  <c r="AD42" i="75"/>
  <c r="AD42" i="73" s="1"/>
  <c r="AC42" i="75"/>
  <c r="AC42" i="73" s="1"/>
  <c r="AD31" i="75"/>
  <c r="AC31" i="75"/>
  <c r="N31" i="75"/>
  <c r="M31" i="75"/>
  <c r="R53" i="75"/>
  <c r="R53" i="73" s="1"/>
  <c r="R23" i="75"/>
  <c r="R23" i="73" s="1"/>
  <c r="N58" i="75"/>
  <c r="N58" i="73" s="1"/>
  <c r="M58" i="75"/>
  <c r="M58" i="73" s="1"/>
  <c r="N37" i="75"/>
  <c r="N37" i="73" s="1"/>
  <c r="M37" i="75"/>
  <c r="M37" i="73" s="1"/>
  <c r="N14" i="75"/>
  <c r="N14" i="73" s="1"/>
  <c r="M14" i="75"/>
  <c r="M14" i="73" s="1"/>
  <c r="BF24" i="75"/>
  <c r="BF24" i="73" s="1"/>
  <c r="BE24" i="75"/>
  <c r="BE24" i="73" s="1"/>
  <c r="BE13" i="75"/>
  <c r="BF13" i="75"/>
  <c r="BE45" i="75"/>
  <c r="BE45" i="73" s="1"/>
  <c r="BF45" i="75"/>
  <c r="BF45" i="73" s="1"/>
  <c r="BE57" i="75"/>
  <c r="BE57" i="73" s="1"/>
  <c r="BF57" i="75"/>
  <c r="BF17" i="75"/>
  <c r="BF17" i="73" s="1"/>
  <c r="BE17" i="75"/>
  <c r="BF44" i="75"/>
  <c r="BF44" i="73" s="1"/>
  <c r="BE44" i="75"/>
  <c r="BE44" i="73" s="1"/>
  <c r="BF25" i="75"/>
  <c r="BF25" i="73" s="1"/>
  <c r="BE25" i="75"/>
  <c r="BE25" i="73" s="1"/>
  <c r="BF30" i="75"/>
  <c r="BF65" i="75"/>
  <c r="BE65" i="75"/>
  <c r="BE65" i="73" s="1"/>
  <c r="AO11" i="75"/>
  <c r="AO11" i="73" s="1"/>
  <c r="AP11" i="75"/>
  <c r="AP11" i="73" s="1"/>
  <c r="AP29" i="75"/>
  <c r="AP29" i="73" s="1"/>
  <c r="AO29" i="75"/>
  <c r="AO29" i="73" s="1"/>
  <c r="AP53" i="75"/>
  <c r="AP53" i="73" s="1"/>
  <c r="AO53" i="75"/>
  <c r="AO53" i="73" s="1"/>
  <c r="AO27" i="75"/>
  <c r="AO27" i="73" s="1"/>
  <c r="AP27" i="75"/>
  <c r="AP27" i="73" s="1"/>
  <c r="AO51" i="75"/>
  <c r="AO51" i="73" s="1"/>
  <c r="AP51" i="75"/>
  <c r="AP51" i="73" s="1"/>
  <c r="AO70" i="75"/>
  <c r="AO70" i="73" s="1"/>
  <c r="AP70" i="75"/>
  <c r="AP70" i="73" s="1"/>
  <c r="AP17" i="75"/>
  <c r="AO17" i="75"/>
  <c r="AO17" i="73" s="1"/>
  <c r="AP42" i="75"/>
  <c r="AP42" i="73" s="1"/>
  <c r="AO42" i="75"/>
  <c r="AO42" i="73" s="1"/>
  <c r="AP62" i="75"/>
  <c r="AP62" i="73" s="1"/>
  <c r="AO62" i="75"/>
  <c r="AO62" i="73" s="1"/>
  <c r="AP79" i="75"/>
  <c r="AP79" i="73" s="1"/>
  <c r="AO79" i="75"/>
  <c r="AO79" i="73" s="1"/>
  <c r="AP26" i="75"/>
  <c r="AP26" i="73" s="1"/>
  <c r="AO26" i="75"/>
  <c r="AO26" i="73" s="1"/>
  <c r="AP54" i="75"/>
  <c r="AP54" i="73" s="1"/>
  <c r="AO54" i="75"/>
  <c r="AO54" i="73" s="1"/>
  <c r="AO71" i="75"/>
  <c r="AO71" i="73" s="1"/>
  <c r="AP71" i="75"/>
  <c r="AP71" i="73" s="1"/>
  <c r="Z22" i="75"/>
  <c r="Z22" i="73" s="1"/>
  <c r="Y22" i="75"/>
  <c r="Y22" i="73" s="1"/>
  <c r="Y15" i="75"/>
  <c r="Y15" i="73" s="1"/>
  <c r="Z15" i="75"/>
  <c r="Z15" i="73" s="1"/>
  <c r="Y39" i="75"/>
  <c r="Y39" i="73" s="1"/>
  <c r="Z39" i="75"/>
  <c r="Z39" i="73" s="1"/>
  <c r="Y23" i="75"/>
  <c r="Y23" i="73" s="1"/>
  <c r="Z23" i="75"/>
  <c r="Z23" i="73" s="1"/>
  <c r="Z10" i="75"/>
  <c r="Y10" i="75"/>
  <c r="Z49" i="75"/>
  <c r="Z49" i="73" s="1"/>
  <c r="Y49" i="75"/>
  <c r="Y49" i="73" s="1"/>
  <c r="Y67" i="75"/>
  <c r="Y67" i="73" s="1"/>
  <c r="Z67" i="75"/>
  <c r="Z67" i="73" s="1"/>
  <c r="Y47" i="75"/>
  <c r="Y47" i="73" s="1"/>
  <c r="Z47" i="75"/>
  <c r="Z47" i="73" s="1"/>
  <c r="Y55" i="75"/>
  <c r="Y55" i="73" s="1"/>
  <c r="Z55" i="75"/>
  <c r="Z55" i="73" s="1"/>
  <c r="Z74" i="75"/>
  <c r="Z74" i="73" s="1"/>
  <c r="Y74" i="75"/>
  <c r="Y74" i="73" s="1"/>
  <c r="Z62" i="75"/>
  <c r="Z62" i="73" s="1"/>
  <c r="Y62" i="75"/>
  <c r="Y62" i="73" s="1"/>
  <c r="Z79" i="75"/>
  <c r="Z79" i="73" s="1"/>
  <c r="Y79" i="75"/>
  <c r="Y79" i="73" s="1"/>
  <c r="I11" i="75"/>
  <c r="I11" i="73" s="1"/>
  <c r="J11" i="75"/>
  <c r="J11" i="73" s="1"/>
  <c r="J42" i="75"/>
  <c r="J42" i="73" s="1"/>
  <c r="I42" i="75"/>
  <c r="I42" i="73" s="1"/>
  <c r="I61" i="75"/>
  <c r="I61" i="73" s="1"/>
  <c r="J61" i="75"/>
  <c r="J61" i="73" s="1"/>
  <c r="J79" i="75"/>
  <c r="J79" i="73" s="1"/>
  <c r="I79" i="75"/>
  <c r="I79" i="73" s="1"/>
  <c r="I69" i="75"/>
  <c r="I69" i="73" s="1"/>
  <c r="J69" i="75"/>
  <c r="J69" i="73" s="1"/>
  <c r="J18" i="75"/>
  <c r="J18" i="73" s="1"/>
  <c r="I18" i="75"/>
  <c r="I18" i="73" s="1"/>
  <c r="J46" i="75"/>
  <c r="J46" i="73" s="1"/>
  <c r="I46" i="75"/>
  <c r="I46" i="73" s="1"/>
  <c r="I65" i="75"/>
  <c r="I65" i="73" s="1"/>
  <c r="J65" i="75"/>
  <c r="J65" i="73" s="1"/>
  <c r="J247" i="56"/>
  <c r="J219" i="56"/>
  <c r="J187" i="56"/>
  <c r="J159" i="56"/>
  <c r="J135" i="56"/>
  <c r="J103" i="56"/>
  <c r="J75" i="56"/>
  <c r="J47" i="56"/>
  <c r="J15" i="56"/>
  <c r="J234" i="56"/>
  <c r="J170" i="56"/>
  <c r="J106" i="56"/>
  <c r="J42" i="56"/>
  <c r="J265" i="56"/>
  <c r="J181" i="56"/>
  <c r="J93" i="56"/>
  <c r="J11" i="56"/>
  <c r="J224" i="56"/>
  <c r="J136" i="56"/>
  <c r="N73" i="75"/>
  <c r="N73" i="73" s="1"/>
  <c r="M73" i="75"/>
  <c r="M73" i="73" s="1"/>
  <c r="N18" i="75"/>
  <c r="N18" i="73" s="1"/>
  <c r="M18" i="75"/>
  <c r="M18" i="73" s="1"/>
  <c r="BB25" i="75"/>
  <c r="BB25" i="73" s="1"/>
  <c r="BA25" i="75"/>
  <c r="BA25" i="73" s="1"/>
  <c r="AK53" i="75"/>
  <c r="AK53" i="73" s="1"/>
  <c r="AL53" i="75"/>
  <c r="AL53" i="73" s="1"/>
  <c r="AL42" i="75"/>
  <c r="AL42" i="73" s="1"/>
  <c r="AK42" i="75"/>
  <c r="AK55" i="75"/>
  <c r="AK55" i="73" s="1"/>
  <c r="AL55" i="75"/>
  <c r="AL55" i="73" s="1"/>
  <c r="AK73" i="75"/>
  <c r="AK73" i="73" s="1"/>
  <c r="AL73" i="75"/>
  <c r="AL73" i="73" s="1"/>
  <c r="AL22" i="75"/>
  <c r="AL22" i="73" s="1"/>
  <c r="AK22" i="75"/>
  <c r="AK22" i="73" s="1"/>
  <c r="AK69" i="75"/>
  <c r="AK69" i="73" s="1"/>
  <c r="AL69" i="75"/>
  <c r="AL69" i="73" s="1"/>
  <c r="AK24" i="75"/>
  <c r="AK24" i="73" s="1"/>
  <c r="AL24" i="75"/>
  <c r="AL24" i="73" s="1"/>
  <c r="AK57" i="75"/>
  <c r="AL57" i="75"/>
  <c r="AL74" i="75"/>
  <c r="AL74" i="73" s="1"/>
  <c r="AK74" i="75"/>
  <c r="AK74" i="73" s="1"/>
  <c r="U10" i="75"/>
  <c r="V10" i="75"/>
  <c r="V10" i="73" s="1"/>
  <c r="R54" i="75"/>
  <c r="R54" i="73" s="1"/>
  <c r="R42" i="75"/>
  <c r="R42" i="73" s="1"/>
  <c r="N74" i="75"/>
  <c r="N74" i="73" s="1"/>
  <c r="M74" i="75"/>
  <c r="M74" i="73" s="1"/>
  <c r="M59" i="75"/>
  <c r="M59" i="73" s="1"/>
  <c r="N59" i="75"/>
  <c r="N59" i="73" s="1"/>
  <c r="M39" i="75"/>
  <c r="M39" i="73" s="1"/>
  <c r="N39" i="75"/>
  <c r="N39" i="73" s="1"/>
  <c r="M15" i="75"/>
  <c r="M15" i="73" s="1"/>
  <c r="N15" i="75"/>
  <c r="N15" i="73" s="1"/>
  <c r="AX18" i="75"/>
  <c r="AX18" i="73" s="1"/>
  <c r="AW18" i="75"/>
  <c r="AW18" i="73" s="1"/>
  <c r="AW27" i="75"/>
  <c r="AW27" i="73" s="1"/>
  <c r="AX27" i="75"/>
  <c r="AX27" i="73" s="1"/>
  <c r="AX22" i="75"/>
  <c r="AX22" i="73" s="1"/>
  <c r="AW22" i="75"/>
  <c r="AW22" i="73" s="1"/>
  <c r="AX10" i="75"/>
  <c r="AW10" i="75"/>
  <c r="AX54" i="75"/>
  <c r="AX54" i="73" s="1"/>
  <c r="AW54" i="75"/>
  <c r="AW54" i="73" s="1"/>
  <c r="AW71" i="75"/>
  <c r="AW71" i="73" s="1"/>
  <c r="AX71" i="75"/>
  <c r="AX71" i="73" s="1"/>
  <c r="AW67" i="75"/>
  <c r="AW67" i="73" s="1"/>
  <c r="AX67" i="75"/>
  <c r="AX67" i="73" s="1"/>
  <c r="AX58" i="75"/>
  <c r="AX58" i="73" s="1"/>
  <c r="AW58" i="75"/>
  <c r="AW58" i="73" s="1"/>
  <c r="AW77" i="75"/>
  <c r="AW77" i="73" s="1"/>
  <c r="AX77" i="75"/>
  <c r="AX77" i="73" s="1"/>
  <c r="AW47" i="75"/>
  <c r="AW47" i="73" s="1"/>
  <c r="AX47" i="75"/>
  <c r="AX47" i="73" s="1"/>
  <c r="AX66" i="75"/>
  <c r="AX66" i="73" s="1"/>
  <c r="AW66" i="75"/>
  <c r="AW66" i="73" s="1"/>
  <c r="AX81" i="75"/>
  <c r="AW81" i="75"/>
  <c r="AG27" i="75"/>
  <c r="AG27" i="73" s="1"/>
  <c r="AH27" i="75"/>
  <c r="AH27" i="73" s="1"/>
  <c r="AH53" i="75"/>
  <c r="AH53" i="73" s="1"/>
  <c r="AG53" i="75"/>
  <c r="AG66" i="75"/>
  <c r="AG66" i="73" s="1"/>
  <c r="AH66" i="75"/>
  <c r="AH66" i="73" s="1"/>
  <c r="AG19" i="75"/>
  <c r="AG19" i="73" s="1"/>
  <c r="AH19" i="75"/>
  <c r="AH19" i="73" s="1"/>
  <c r="AH42" i="75"/>
  <c r="AH42" i="73" s="1"/>
  <c r="AG42" i="75"/>
  <c r="AG42" i="73" s="1"/>
  <c r="AH62" i="75"/>
  <c r="AH62" i="73" s="1"/>
  <c r="AG62" i="75"/>
  <c r="AG62" i="73" s="1"/>
  <c r="AH79" i="75"/>
  <c r="AH79" i="73" s="1"/>
  <c r="AG79" i="75"/>
  <c r="AG79" i="73" s="1"/>
  <c r="AH25" i="75"/>
  <c r="AH25" i="73" s="1"/>
  <c r="AG25" i="75"/>
  <c r="AG25" i="73" s="1"/>
  <c r="AH49" i="75"/>
  <c r="AH49" i="73" s="1"/>
  <c r="AG49" i="75"/>
  <c r="AG49" i="73" s="1"/>
  <c r="AG67" i="75"/>
  <c r="AG67" i="73" s="1"/>
  <c r="AH67" i="75"/>
  <c r="AH67" i="73" s="1"/>
  <c r="AG31" i="75"/>
  <c r="AG31" i="73" s="1"/>
  <c r="AH31" i="75"/>
  <c r="R81" i="75"/>
  <c r="V53" i="75"/>
  <c r="U53" i="75"/>
  <c r="U53" i="73" s="1"/>
  <c r="U42" i="75"/>
  <c r="U42" i="73" s="1"/>
  <c r="V42" i="75"/>
  <c r="V42" i="73" s="1"/>
  <c r="U26" i="75"/>
  <c r="U26" i="73" s="1"/>
  <c r="V26" i="75"/>
  <c r="V26" i="73" s="1"/>
  <c r="R73" i="75"/>
  <c r="R73" i="73" s="1"/>
  <c r="R55" i="75"/>
  <c r="R55" i="73" s="1"/>
  <c r="R43" i="75"/>
  <c r="R43" i="73" s="1"/>
  <c r="R22" i="75"/>
  <c r="R22" i="73" s="1"/>
  <c r="M54" i="75"/>
  <c r="M54" i="73" s="1"/>
  <c r="N54" i="75"/>
  <c r="N54" i="73" s="1"/>
  <c r="M26" i="75"/>
  <c r="M26" i="73" s="1"/>
  <c r="N26" i="75"/>
  <c r="N26" i="73" s="1"/>
  <c r="BJ22" i="75"/>
  <c r="BJ22" i="73" s="1"/>
  <c r="BI22" i="75"/>
  <c r="BI22" i="73" s="1"/>
  <c r="BI77" i="75"/>
  <c r="BI77" i="73" s="1"/>
  <c r="BJ77" i="75"/>
  <c r="BJ77" i="73" s="1"/>
  <c r="BI43" i="75"/>
  <c r="BI43" i="73" s="1"/>
  <c r="BJ43" i="75"/>
  <c r="BJ43" i="73" s="1"/>
  <c r="BJ45" i="75"/>
  <c r="BJ45" i="73" s="1"/>
  <c r="BI45" i="75"/>
  <c r="BI45" i="73" s="1"/>
  <c r="BI29" i="75"/>
  <c r="BI29" i="73" s="1"/>
  <c r="BJ29" i="75"/>
  <c r="BJ29" i="73" s="1"/>
  <c r="BI51" i="75"/>
  <c r="BI51" i="73" s="1"/>
  <c r="BJ51" i="75"/>
  <c r="BJ51" i="73" s="1"/>
  <c r="BI75" i="75"/>
  <c r="BI75" i="73" s="1"/>
  <c r="BJ75" i="75"/>
  <c r="BJ75" i="73" s="1"/>
  <c r="BJ54" i="75"/>
  <c r="BJ54" i="73" s="1"/>
  <c r="BI54" i="75"/>
  <c r="BI54" i="73" s="1"/>
  <c r="BI71" i="75"/>
  <c r="BI71" i="73" s="1"/>
  <c r="BJ71" i="75"/>
  <c r="BJ71" i="73" s="1"/>
  <c r="BJ62" i="75"/>
  <c r="BJ62" i="73" s="1"/>
  <c r="BI62" i="75"/>
  <c r="BI62" i="73" s="1"/>
  <c r="AT17" i="75"/>
  <c r="AS17" i="75"/>
  <c r="AS17" i="73" s="1"/>
  <c r="AT42" i="75"/>
  <c r="AT42" i="73" s="1"/>
  <c r="AS42" i="75"/>
  <c r="AS42" i="73" s="1"/>
  <c r="AT62" i="75"/>
  <c r="AT62" i="73" s="1"/>
  <c r="AS62" i="75"/>
  <c r="AS62" i="73" s="1"/>
  <c r="AT79" i="75"/>
  <c r="AT79" i="73" s="1"/>
  <c r="AS79" i="75"/>
  <c r="AS79" i="73" s="1"/>
  <c r="AS26" i="75"/>
  <c r="AS26" i="73" s="1"/>
  <c r="AT26" i="75"/>
  <c r="AT26" i="73" s="1"/>
  <c r="AS54" i="75"/>
  <c r="AS54" i="73" s="1"/>
  <c r="AT54" i="75"/>
  <c r="AT54" i="73" s="1"/>
  <c r="AS71" i="75"/>
  <c r="AS71" i="73" s="1"/>
  <c r="AT71" i="75"/>
  <c r="AT71" i="73" s="1"/>
  <c r="AS15" i="75"/>
  <c r="AS15" i="73" s="1"/>
  <c r="AT15" i="75"/>
  <c r="AT15" i="73" s="1"/>
  <c r="AS39" i="75"/>
  <c r="AS39" i="73" s="1"/>
  <c r="AT39" i="75"/>
  <c r="AT39" i="73" s="1"/>
  <c r="AS59" i="75"/>
  <c r="AS59" i="73" s="1"/>
  <c r="AT59" i="75"/>
  <c r="AT59" i="73" s="1"/>
  <c r="AS55" i="75"/>
  <c r="AS55" i="73" s="1"/>
  <c r="AT55" i="75"/>
  <c r="AT55" i="73" s="1"/>
  <c r="AT74" i="75"/>
  <c r="AT74" i="73" s="1"/>
  <c r="AS74" i="75"/>
  <c r="AS74" i="73" s="1"/>
  <c r="AC11" i="75"/>
  <c r="AC11" i="73" s="1"/>
  <c r="AD11" i="75"/>
  <c r="AD11" i="73" s="1"/>
  <c r="AD29" i="75"/>
  <c r="AD29" i="73" s="1"/>
  <c r="AC29" i="75"/>
  <c r="AC29" i="73" s="1"/>
  <c r="AC51" i="75"/>
  <c r="AC51" i="73" s="1"/>
  <c r="AD51" i="75"/>
  <c r="AD51" i="73" s="1"/>
  <c r="AD66" i="75"/>
  <c r="AD66" i="73" s="1"/>
  <c r="AC66" i="75"/>
  <c r="AC66" i="73" s="1"/>
  <c r="AC23" i="75"/>
  <c r="AC23" i="73" s="1"/>
  <c r="AD23" i="75"/>
  <c r="AD23" i="73" s="1"/>
  <c r="AC45" i="75"/>
  <c r="AC45" i="73" s="1"/>
  <c r="AD45" i="75"/>
  <c r="AD45" i="73" s="1"/>
  <c r="AC61" i="75"/>
  <c r="AC61" i="73" s="1"/>
  <c r="AD61" i="75"/>
  <c r="AD61" i="73" s="1"/>
  <c r="AD10" i="75"/>
  <c r="AD10" i="73" s="1"/>
  <c r="AC10" i="75"/>
  <c r="AD49" i="75"/>
  <c r="AD49" i="73" s="1"/>
  <c r="AC49" i="75"/>
  <c r="AC49" i="73" s="1"/>
  <c r="AD69" i="75"/>
  <c r="AD69" i="73" s="1"/>
  <c r="AC69" i="75"/>
  <c r="AC69" i="73" s="1"/>
  <c r="AC19" i="75"/>
  <c r="AC19" i="73" s="1"/>
  <c r="AD19" i="75"/>
  <c r="AD19" i="73" s="1"/>
  <c r="AC71" i="75"/>
  <c r="AC71" i="73" s="1"/>
  <c r="AD71" i="75"/>
  <c r="AD71" i="73" s="1"/>
  <c r="V75" i="75"/>
  <c r="V75" i="73" s="1"/>
  <c r="U75" i="75"/>
  <c r="U75" i="73" s="1"/>
  <c r="R66" i="75"/>
  <c r="R66" i="73" s="1"/>
  <c r="R47" i="75"/>
  <c r="R47" i="73" s="1"/>
  <c r="R17" i="75"/>
  <c r="R17" i="73" s="1"/>
  <c r="N10" i="75"/>
  <c r="N10" i="73" s="1"/>
  <c r="M10" i="75"/>
  <c r="M10" i="73" s="1"/>
  <c r="BE49" i="75"/>
  <c r="BE49" i="73" s="1"/>
  <c r="BF49" i="75"/>
  <c r="BF49" i="73" s="1"/>
  <c r="BF37" i="75"/>
  <c r="BF37" i="73" s="1"/>
  <c r="BE37" i="75"/>
  <c r="BE37" i="73" s="1"/>
  <c r="BF29" i="75"/>
  <c r="BF29" i="73" s="1"/>
  <c r="BE29" i="75"/>
  <c r="BE29" i="73" s="1"/>
  <c r="AO15" i="75"/>
  <c r="AO15" i="73" s="1"/>
  <c r="AP15" i="75"/>
  <c r="AP15" i="73" s="1"/>
  <c r="AO39" i="75"/>
  <c r="AO39" i="73" s="1"/>
  <c r="AP39" i="75"/>
  <c r="AP39" i="73" s="1"/>
  <c r="AO59" i="75"/>
  <c r="AO59" i="73" s="1"/>
  <c r="AP59" i="75"/>
  <c r="AP59" i="73" s="1"/>
  <c r="AO55" i="75"/>
  <c r="AO55" i="73" s="1"/>
  <c r="AP55" i="75"/>
  <c r="AP55" i="73" s="1"/>
  <c r="AO74" i="75"/>
  <c r="AO74" i="73" s="1"/>
  <c r="AP74" i="75"/>
  <c r="AP74" i="73" s="1"/>
  <c r="AP46" i="75"/>
  <c r="AP46" i="73" s="1"/>
  <c r="AO46" i="75"/>
  <c r="AO46" i="73" s="1"/>
  <c r="AP65" i="75"/>
  <c r="AP65" i="73" s="1"/>
  <c r="AO65" i="75"/>
  <c r="AP13" i="75"/>
  <c r="AP13" i="73" s="1"/>
  <c r="AO13" i="75"/>
  <c r="AO13" i="73" s="1"/>
  <c r="AP41" i="75"/>
  <c r="AP41" i="73" s="1"/>
  <c r="AO41" i="75"/>
  <c r="AO41" i="73" s="1"/>
  <c r="AP57" i="75"/>
  <c r="AP57" i="73" s="1"/>
  <c r="AO57" i="75"/>
  <c r="AO57" i="73" s="1"/>
  <c r="AO75" i="75"/>
  <c r="AO75" i="73" s="1"/>
  <c r="AP75" i="75"/>
  <c r="AP75" i="73" s="1"/>
  <c r="Z26" i="75"/>
  <c r="Z26" i="73" s="1"/>
  <c r="Y26" i="75"/>
  <c r="Y26" i="73" s="1"/>
  <c r="Y43" i="75"/>
  <c r="Y43" i="73" s="1"/>
  <c r="Z43" i="75"/>
  <c r="Z43" i="73" s="1"/>
  <c r="Y27" i="75"/>
  <c r="Y27" i="73" s="1"/>
  <c r="Z27" i="75"/>
  <c r="Z27" i="73" s="1"/>
  <c r="Z14" i="75"/>
  <c r="Z14" i="73" s="1"/>
  <c r="Y14" i="75"/>
  <c r="Y14" i="73" s="1"/>
  <c r="Z37" i="75"/>
  <c r="Z37" i="73" s="1"/>
  <c r="Y37" i="75"/>
  <c r="Y37" i="73" s="1"/>
  <c r="Z54" i="75"/>
  <c r="Z54" i="73" s="1"/>
  <c r="Y54" i="75"/>
  <c r="Y54" i="73" s="1"/>
  <c r="Y71" i="75"/>
  <c r="Y71" i="73" s="1"/>
  <c r="Z71" i="75"/>
  <c r="Z71" i="73" s="1"/>
  <c r="Z53" i="75"/>
  <c r="Z53" i="73" s="1"/>
  <c r="Y53" i="75"/>
  <c r="Y53" i="73" s="1"/>
  <c r="Z46" i="75"/>
  <c r="Z46" i="73" s="1"/>
  <c r="Y46" i="75"/>
  <c r="Y46" i="73" s="1"/>
  <c r="Z65" i="75"/>
  <c r="Z65" i="73" s="1"/>
  <c r="Y65" i="75"/>
  <c r="Y65" i="73" s="1"/>
  <c r="I53" i="75"/>
  <c r="I53" i="73" s="1"/>
  <c r="J53" i="75"/>
  <c r="J53" i="73" s="1"/>
  <c r="J70" i="75"/>
  <c r="J70" i="73" s="1"/>
  <c r="I70" i="75"/>
  <c r="I70" i="73" s="1"/>
  <c r="I14" i="75"/>
  <c r="I14" i="73" s="1"/>
  <c r="J14" i="75"/>
  <c r="J14" i="73" s="1"/>
  <c r="I26" i="75"/>
  <c r="J26" i="75"/>
  <c r="J26" i="73" s="1"/>
  <c r="I63" i="75"/>
  <c r="I63" i="73" s="1"/>
  <c r="J63" i="75"/>
  <c r="J63" i="73" s="1"/>
  <c r="J10" i="75"/>
  <c r="J10" i="73" s="1"/>
  <c r="I10" i="75"/>
  <c r="J54" i="75"/>
  <c r="J54" i="73" s="1"/>
  <c r="I54" i="75"/>
  <c r="I54" i="73" s="1"/>
  <c r="I71" i="75"/>
  <c r="I71" i="73" s="1"/>
  <c r="J71" i="75"/>
  <c r="J71" i="73" s="1"/>
  <c r="I67" i="75"/>
  <c r="J67" i="75"/>
  <c r="J67" i="73" s="1"/>
  <c r="J28" i="56"/>
  <c r="J44" i="56"/>
  <c r="J60" i="56"/>
  <c r="J76" i="56"/>
  <c r="J92" i="56"/>
  <c r="J108" i="56"/>
  <c r="J124" i="56"/>
  <c r="J140" i="56"/>
  <c r="J156" i="56"/>
  <c r="J172" i="56"/>
  <c r="J188" i="56"/>
  <c r="J204" i="56"/>
  <c r="J220" i="56"/>
  <c r="J236" i="56"/>
  <c r="J252" i="56"/>
  <c r="J3" i="56"/>
  <c r="J17" i="56"/>
  <c r="J33" i="56"/>
  <c r="J49" i="56"/>
  <c r="J65" i="56"/>
  <c r="J81" i="56"/>
  <c r="J97" i="56"/>
  <c r="J113" i="56"/>
  <c r="J129" i="56"/>
  <c r="J145" i="56"/>
  <c r="J161" i="56"/>
  <c r="J177" i="56"/>
  <c r="J193" i="56"/>
  <c r="J209" i="56"/>
  <c r="J225" i="56"/>
  <c r="J241" i="56"/>
  <c r="J257" i="56"/>
  <c r="J16" i="56"/>
  <c r="J36" i="56"/>
  <c r="J56" i="56"/>
  <c r="J80" i="56"/>
  <c r="J100" i="56"/>
  <c r="J120" i="56"/>
  <c r="J144" i="56"/>
  <c r="J164" i="56"/>
  <c r="J184" i="56"/>
  <c r="J208" i="56"/>
  <c r="J228" i="56"/>
  <c r="J248" i="56"/>
  <c r="J13" i="56"/>
  <c r="J37" i="56"/>
  <c r="J57" i="56"/>
  <c r="J77" i="56"/>
  <c r="J101" i="56"/>
  <c r="J121" i="56"/>
  <c r="J141" i="56"/>
  <c r="J165" i="56"/>
  <c r="J185" i="56"/>
  <c r="J205" i="56"/>
  <c r="J229" i="56"/>
  <c r="J249" i="56"/>
  <c r="J4" i="56"/>
  <c r="J18" i="56"/>
  <c r="J34" i="56"/>
  <c r="J50" i="56"/>
  <c r="J66" i="56"/>
  <c r="J82" i="56"/>
  <c r="J98" i="56"/>
  <c r="J114" i="56"/>
  <c r="J130" i="56"/>
  <c r="J146" i="56"/>
  <c r="J162" i="56"/>
  <c r="J178" i="56"/>
  <c r="J194" i="56"/>
  <c r="J210" i="56"/>
  <c r="J226" i="56"/>
  <c r="J242" i="56"/>
  <c r="J258" i="56"/>
  <c r="J2" i="56"/>
  <c r="J20" i="56"/>
  <c r="J40" i="56"/>
  <c r="J64" i="56"/>
  <c r="J84" i="56"/>
  <c r="J104" i="56"/>
  <c r="J128" i="56"/>
  <c r="J148" i="56"/>
  <c r="J168" i="56"/>
  <c r="J192" i="56"/>
  <c r="J212" i="56"/>
  <c r="J232" i="56"/>
  <c r="J256" i="56"/>
  <c r="J21" i="56"/>
  <c r="J41" i="56"/>
  <c r="J61" i="56"/>
  <c r="J85" i="56"/>
  <c r="J105" i="56"/>
  <c r="J125" i="56"/>
  <c r="J149" i="56"/>
  <c r="J169" i="56"/>
  <c r="J189" i="56"/>
  <c r="J213" i="56"/>
  <c r="J233" i="56"/>
  <c r="J253" i="56"/>
  <c r="J8" i="56"/>
  <c r="J22" i="56"/>
  <c r="J38" i="56"/>
  <c r="J54" i="56"/>
  <c r="J70" i="56"/>
  <c r="J86" i="56"/>
  <c r="J102" i="56"/>
  <c r="J118" i="56"/>
  <c r="J134" i="56"/>
  <c r="J150" i="56"/>
  <c r="J166" i="56"/>
  <c r="J182" i="56"/>
  <c r="J198" i="56"/>
  <c r="J214" i="56"/>
  <c r="J230" i="56"/>
  <c r="J246" i="56"/>
  <c r="J262" i="56"/>
  <c r="J5" i="56"/>
  <c r="J19" i="56"/>
  <c r="J35" i="56"/>
  <c r="J51" i="56"/>
  <c r="J67" i="56"/>
  <c r="J83" i="56"/>
  <c r="J99" i="56"/>
  <c r="J115" i="56"/>
  <c r="J131" i="56"/>
  <c r="J147" i="56"/>
  <c r="J163" i="56"/>
  <c r="J179" i="56"/>
  <c r="J195" i="56"/>
  <c r="J211" i="56"/>
  <c r="J227" i="56"/>
  <c r="J243" i="56"/>
  <c r="J259" i="56"/>
  <c r="J32" i="56"/>
  <c r="J72" i="56"/>
  <c r="J116" i="56"/>
  <c r="J160" i="56"/>
  <c r="J200" i="56"/>
  <c r="J244" i="56"/>
  <c r="J25" i="56"/>
  <c r="J69" i="56"/>
  <c r="J109" i="56"/>
  <c r="J153" i="56"/>
  <c r="J197" i="56"/>
  <c r="J237" i="56"/>
  <c r="J14" i="56"/>
  <c r="J46" i="56"/>
  <c r="J78" i="56"/>
  <c r="J110" i="56"/>
  <c r="J142" i="56"/>
  <c r="J174" i="56"/>
  <c r="J206" i="56"/>
  <c r="J238" i="56"/>
  <c r="J23" i="56"/>
  <c r="J43" i="56"/>
  <c r="J63" i="56"/>
  <c r="J87" i="56"/>
  <c r="J107" i="56"/>
  <c r="J127" i="56"/>
  <c r="J151" i="56"/>
  <c r="J171" i="56"/>
  <c r="J191" i="56"/>
  <c r="J215" i="56"/>
  <c r="J235" i="56"/>
  <c r="J255" i="56"/>
  <c r="J6" i="56"/>
  <c r="J48" i="56"/>
  <c r="J88" i="56"/>
  <c r="J132" i="56"/>
  <c r="J176" i="56"/>
  <c r="J216" i="56"/>
  <c r="J260" i="56"/>
  <c r="J29" i="56"/>
  <c r="J73" i="56"/>
  <c r="J117" i="56"/>
  <c r="J157" i="56"/>
  <c r="J201" i="56"/>
  <c r="J245" i="56"/>
  <c r="J26" i="56"/>
  <c r="J58" i="56"/>
  <c r="J90" i="56"/>
  <c r="J122" i="56"/>
  <c r="J154" i="56"/>
  <c r="J186" i="56"/>
  <c r="J218" i="56"/>
  <c r="J250" i="56"/>
  <c r="F3" i="75" l="1"/>
  <c r="F60" i="75" s="1"/>
  <c r="F60" i="73" s="1"/>
  <c r="F23" i="74"/>
  <c r="AC81" i="73"/>
  <c r="AC80" i="73" s="1"/>
  <c r="E46" i="74"/>
  <c r="Q71" i="74"/>
  <c r="J45" i="74"/>
  <c r="F12" i="75"/>
  <c r="F12" i="73" s="1"/>
  <c r="Q3" i="75"/>
  <c r="S110" i="73"/>
  <c r="R69" i="74"/>
  <c r="N61" i="74"/>
  <c r="N19" i="74"/>
  <c r="F22" i="75"/>
  <c r="F22" i="73" s="1"/>
  <c r="F75" i="75"/>
  <c r="F75" i="73" s="1"/>
  <c r="E110" i="73"/>
  <c r="F39" i="75"/>
  <c r="F39" i="73" s="1"/>
  <c r="F17" i="75"/>
  <c r="F17" i="73" s="1"/>
  <c r="F81" i="75"/>
  <c r="F80" i="75" s="1"/>
  <c r="F46" i="75"/>
  <c r="F46" i="73" s="1"/>
  <c r="F76" i="75"/>
  <c r="F76" i="73" s="1"/>
  <c r="F43" i="75"/>
  <c r="F43" i="73" s="1"/>
  <c r="F69" i="75"/>
  <c r="F69" i="73" s="1"/>
  <c r="F15" i="75"/>
  <c r="F15" i="73" s="1"/>
  <c r="I11" i="79"/>
  <c r="I30" i="75"/>
  <c r="K30" i="75" s="1"/>
  <c r="H67" i="79"/>
  <c r="F79" i="75"/>
  <c r="F79" i="73" s="1"/>
  <c r="E61" i="74"/>
  <c r="J61" i="74"/>
  <c r="O77" i="79"/>
  <c r="Q47" i="79"/>
  <c r="O12" i="79"/>
  <c r="O49" i="74"/>
  <c r="M45" i="74"/>
  <c r="AS81" i="73"/>
  <c r="AU81" i="73" s="1"/>
  <c r="N82" i="79" s="1"/>
  <c r="N81" i="79" s="1"/>
  <c r="BE81" i="73"/>
  <c r="BE80" i="73" s="1"/>
  <c r="H62" i="74"/>
  <c r="J11" i="74"/>
  <c r="F78" i="75"/>
  <c r="F78" i="73" s="1"/>
  <c r="N27" i="74"/>
  <c r="O61" i="74"/>
  <c r="AO81" i="73"/>
  <c r="AO80" i="73" s="1"/>
  <c r="K11" i="74"/>
  <c r="E50" i="79"/>
  <c r="L12" i="74"/>
  <c r="F24" i="75"/>
  <c r="F24" i="73" s="1"/>
  <c r="E12" i="74"/>
  <c r="N49" i="74"/>
  <c r="L42" i="79"/>
  <c r="R23" i="79"/>
  <c r="R23" i="74"/>
  <c r="E28" i="74"/>
  <c r="L49" i="74"/>
  <c r="R45" i="74"/>
  <c r="K19" i="79"/>
  <c r="R11" i="74"/>
  <c r="K27" i="74"/>
  <c r="Q25" i="79"/>
  <c r="M27" i="74"/>
  <c r="F48" i="75"/>
  <c r="F48" i="73" s="1"/>
  <c r="F67" i="75"/>
  <c r="F67" i="73" s="1"/>
  <c r="M23" i="74"/>
  <c r="F19" i="75"/>
  <c r="F19" i="73" s="1"/>
  <c r="F37" i="75"/>
  <c r="F37" i="73" s="1"/>
  <c r="F66" i="75"/>
  <c r="F66" i="73" s="1"/>
  <c r="Q17" i="74"/>
  <c r="F70" i="75"/>
  <c r="F70" i="73" s="1"/>
  <c r="F54" i="75"/>
  <c r="F54" i="73" s="1"/>
  <c r="F14" i="75"/>
  <c r="F14" i="73" s="1"/>
  <c r="F44" i="75"/>
  <c r="F44" i="73" s="1"/>
  <c r="F71" i="75"/>
  <c r="F71" i="73" s="1"/>
  <c r="F62" i="75"/>
  <c r="F62" i="73" s="1"/>
  <c r="E45" i="79"/>
  <c r="I81" i="73"/>
  <c r="I80" i="73" s="1"/>
  <c r="E11" i="74"/>
  <c r="K49" i="74"/>
  <c r="E69" i="74"/>
  <c r="E23" i="74"/>
  <c r="O45" i="79"/>
  <c r="M61" i="74"/>
  <c r="M77" i="74"/>
  <c r="Q69" i="74"/>
  <c r="E24" i="74"/>
  <c r="I69" i="74"/>
  <c r="BE30" i="73"/>
  <c r="BG30" i="73" s="1"/>
  <c r="I30" i="73"/>
  <c r="K30" i="73" s="1"/>
  <c r="R62" i="74"/>
  <c r="BE30" i="75"/>
  <c r="BG30" i="75" s="1"/>
  <c r="N45" i="74"/>
  <c r="O69" i="74"/>
  <c r="AU78" i="73"/>
  <c r="J19" i="74"/>
  <c r="O42" i="74"/>
  <c r="Q9" i="74"/>
  <c r="O50" i="74"/>
  <c r="F77" i="74"/>
  <c r="Y30" i="75"/>
  <c r="AA30" i="75" s="1"/>
  <c r="K23" i="74"/>
  <c r="E27" i="74"/>
  <c r="E42" i="74"/>
  <c r="N77" i="79"/>
  <c r="F69" i="74"/>
  <c r="M81" i="73"/>
  <c r="M80" i="73" s="1"/>
  <c r="F27" i="74"/>
  <c r="Q29" i="79"/>
  <c r="K79" i="73"/>
  <c r="E80" i="74" s="1"/>
  <c r="AA79" i="73"/>
  <c r="BC79" i="73"/>
  <c r="AI77" i="73"/>
  <c r="K78" i="79" s="1"/>
  <c r="W76" i="73"/>
  <c r="W75" i="73"/>
  <c r="H76" i="79" s="1"/>
  <c r="O74" i="73"/>
  <c r="F75" i="79" s="1"/>
  <c r="AM74" i="73"/>
  <c r="L75" i="74" s="1"/>
  <c r="R16" i="73"/>
  <c r="H63" i="79"/>
  <c r="AM78" i="73"/>
  <c r="AY78" i="73"/>
  <c r="AA75" i="73"/>
  <c r="I76" i="74" s="1"/>
  <c r="BG74" i="73"/>
  <c r="BG78" i="73"/>
  <c r="AQ75" i="73"/>
  <c r="AE74" i="73"/>
  <c r="J75" i="79" s="1"/>
  <c r="BG75" i="73"/>
  <c r="Q76" i="79" s="1"/>
  <c r="AI75" i="73"/>
  <c r="K75" i="73"/>
  <c r="O75" i="73"/>
  <c r="I61" i="74"/>
  <c r="BC78" i="73"/>
  <c r="AU77" i="73"/>
  <c r="N78" i="79" s="1"/>
  <c r="AA78" i="73"/>
  <c r="J16" i="73"/>
  <c r="O77" i="73"/>
  <c r="F78" i="79" s="1"/>
  <c r="BC75" i="73"/>
  <c r="P76" i="74" s="1"/>
  <c r="I49" i="74"/>
  <c r="AQ79" i="73"/>
  <c r="AI74" i="73"/>
  <c r="AQ77" i="73"/>
  <c r="M78" i="79" s="1"/>
  <c r="N69" i="74"/>
  <c r="I27" i="74"/>
  <c r="AQ78" i="73"/>
  <c r="AU74" i="73"/>
  <c r="AU79" i="73"/>
  <c r="BK77" i="73"/>
  <c r="R78" i="79" s="1"/>
  <c r="BG79" i="73"/>
  <c r="AE77" i="73"/>
  <c r="AY74" i="73"/>
  <c r="K77" i="74"/>
  <c r="M11" i="74"/>
  <c r="K78" i="73"/>
  <c r="AE78" i="73"/>
  <c r="O78" i="73"/>
  <c r="BK75" i="73"/>
  <c r="AU75" i="73"/>
  <c r="J69" i="74"/>
  <c r="BI76" i="73"/>
  <c r="BK76" i="73" s="1"/>
  <c r="R77" i="74" s="1"/>
  <c r="AQ74" i="73"/>
  <c r="W77" i="73"/>
  <c r="BG77" i="73"/>
  <c r="Q78" i="79" s="1"/>
  <c r="U79" i="73"/>
  <c r="W79" i="73" s="1"/>
  <c r="H80" i="79" s="1"/>
  <c r="J77" i="79"/>
  <c r="W78" i="73"/>
  <c r="H79" i="74" s="1"/>
  <c r="AO30" i="75"/>
  <c r="AQ30" i="75" s="1"/>
  <c r="AY77" i="73"/>
  <c r="O78" i="79" s="1"/>
  <c r="AM79" i="73"/>
  <c r="K77" i="73"/>
  <c r="E78" i="79" s="1"/>
  <c r="AE75" i="73"/>
  <c r="J76" i="79" s="1"/>
  <c r="AY75" i="73"/>
  <c r="O76" i="74" s="1"/>
  <c r="AM77" i="73"/>
  <c r="BC77" i="73"/>
  <c r="K74" i="73"/>
  <c r="E75" i="79" s="1"/>
  <c r="U74" i="73"/>
  <c r="W74" i="73" s="1"/>
  <c r="H75" i="79" s="1"/>
  <c r="BE76" i="73"/>
  <c r="BG76" i="73" s="1"/>
  <c r="Q77" i="79" s="1"/>
  <c r="AI79" i="73"/>
  <c r="BK79" i="73"/>
  <c r="O79" i="73"/>
  <c r="F80" i="79" s="1"/>
  <c r="AY79" i="73"/>
  <c r="AA77" i="73"/>
  <c r="BC74" i="73"/>
  <c r="BK78" i="73"/>
  <c r="AA74" i="73"/>
  <c r="I75" i="79" s="1"/>
  <c r="BK74" i="73"/>
  <c r="AM75" i="73"/>
  <c r="L76" i="79" s="1"/>
  <c r="M29" i="79"/>
  <c r="BA76" i="73"/>
  <c r="BC76" i="73" s="1"/>
  <c r="P77" i="74" s="1"/>
  <c r="AK76" i="73"/>
  <c r="AM76" i="73" s="1"/>
  <c r="L77" i="79" s="1"/>
  <c r="AE79" i="73"/>
  <c r="J80" i="79" s="1"/>
  <c r="AO30" i="73"/>
  <c r="AQ30" i="73" s="1"/>
  <c r="AI78" i="73"/>
  <c r="AI79" i="74"/>
  <c r="AI79" i="79"/>
  <c r="AE79" i="74"/>
  <c r="AE79" i="79"/>
  <c r="I29" i="79"/>
  <c r="O28" i="74"/>
  <c r="K69" i="74"/>
  <c r="AT72" i="73"/>
  <c r="R49" i="74"/>
  <c r="L69" i="74"/>
  <c r="M19" i="74"/>
  <c r="R61" i="74"/>
  <c r="P45" i="79"/>
  <c r="H71" i="74"/>
  <c r="N72" i="73"/>
  <c r="Z72" i="73"/>
  <c r="AL72" i="73"/>
  <c r="BB72" i="73"/>
  <c r="BJ30" i="75"/>
  <c r="J23" i="74"/>
  <c r="Y30" i="73"/>
  <c r="AA30" i="73" s="1"/>
  <c r="H67" i="74"/>
  <c r="J49" i="74"/>
  <c r="L46" i="79"/>
  <c r="O11" i="74"/>
  <c r="L61" i="74"/>
  <c r="K45" i="74"/>
  <c r="N23" i="74"/>
  <c r="O23" i="74"/>
  <c r="L24" i="74"/>
  <c r="AX16" i="73"/>
  <c r="F49" i="79"/>
  <c r="BI80" i="75"/>
  <c r="BK80" i="75" s="1"/>
  <c r="AL30" i="75"/>
  <c r="L50" i="74"/>
  <c r="H70" i="74"/>
  <c r="P23" i="74"/>
  <c r="AW16" i="75"/>
  <c r="I16" i="75"/>
  <c r="AX30" i="73"/>
  <c r="BI64" i="75"/>
  <c r="BE21" i="75"/>
  <c r="O24" i="74"/>
  <c r="F19" i="74"/>
  <c r="AI56" i="74"/>
  <c r="J9" i="73"/>
  <c r="AP64" i="73"/>
  <c r="N9" i="73"/>
  <c r="R72" i="73"/>
  <c r="I45" i="74"/>
  <c r="O27" i="79"/>
  <c r="E19" i="74"/>
  <c r="AI75" i="74"/>
  <c r="AI56" i="79"/>
  <c r="AI18" i="79"/>
  <c r="E35" i="77"/>
  <c r="E81" i="77" s="1"/>
  <c r="O46" i="79"/>
  <c r="P19" i="74"/>
  <c r="AI75" i="79"/>
  <c r="H55" i="78"/>
  <c r="X8" i="74"/>
  <c r="AI47" i="79"/>
  <c r="E7" i="77"/>
  <c r="E32" i="77" s="1"/>
  <c r="I23" i="74"/>
  <c r="M7" i="77"/>
  <c r="M32" i="77" s="1"/>
  <c r="AI18" i="74"/>
  <c r="AI25" i="74"/>
  <c r="W14" i="73"/>
  <c r="H13" i="74" s="1"/>
  <c r="O27" i="73"/>
  <c r="F26" i="74" s="1"/>
  <c r="O67" i="73"/>
  <c r="F68" i="79" s="1"/>
  <c r="Q43" i="74"/>
  <c r="J27" i="74"/>
  <c r="AI38" i="74"/>
  <c r="X51" i="74"/>
  <c r="AI78" i="79"/>
  <c r="AM54" i="73"/>
  <c r="L55" i="74" s="1"/>
  <c r="AM43" i="73"/>
  <c r="L44" i="79" s="1"/>
  <c r="W29" i="73"/>
  <c r="H28" i="74" s="1"/>
  <c r="AA80" i="75"/>
  <c r="AI13" i="79"/>
  <c r="U57" i="79"/>
  <c r="N35" i="77"/>
  <c r="N81" i="77" s="1"/>
  <c r="E49" i="74"/>
  <c r="BJ9" i="73"/>
  <c r="M49" i="74"/>
  <c r="R27" i="74"/>
  <c r="M69" i="79"/>
  <c r="Q55" i="74"/>
  <c r="K61" i="79"/>
  <c r="O49" i="73"/>
  <c r="F50" i="79" s="1"/>
  <c r="O19" i="74"/>
  <c r="K35" i="77"/>
  <c r="K81" i="77" s="1"/>
  <c r="AE27" i="74"/>
  <c r="AE80" i="75"/>
  <c r="P69" i="74"/>
  <c r="R70" i="74"/>
  <c r="F11" i="74"/>
  <c r="R19" i="74"/>
  <c r="AI38" i="79"/>
  <c r="AI76" i="79"/>
  <c r="X51" i="79"/>
  <c r="AI64" i="74"/>
  <c r="AB15" i="79"/>
  <c r="AG15" i="74"/>
  <c r="X8" i="79"/>
  <c r="Q13" i="74"/>
  <c r="P11" i="74"/>
  <c r="AJ7" i="74"/>
  <c r="AJ34" i="74" s="1"/>
  <c r="AG73" i="79"/>
  <c r="AI46" i="79"/>
  <c r="I35" i="77"/>
  <c r="I81" i="77" s="1"/>
  <c r="AA73" i="74"/>
  <c r="AI64" i="79"/>
  <c r="AI25" i="79"/>
  <c r="Z20" i="74"/>
  <c r="H7" i="77"/>
  <c r="H32" i="77" s="1"/>
  <c r="AI72" i="74"/>
  <c r="AI43" i="79"/>
  <c r="AG15" i="79"/>
  <c r="AI12" i="79"/>
  <c r="W65" i="74"/>
  <c r="AA73" i="79"/>
  <c r="AB15" i="74"/>
  <c r="AI67" i="74"/>
  <c r="AI25" i="73"/>
  <c r="K24" i="79" s="1"/>
  <c r="AI62" i="73"/>
  <c r="K63" i="79" s="1"/>
  <c r="AY58" i="73"/>
  <c r="N11" i="74"/>
  <c r="E77" i="74"/>
  <c r="F61" i="74"/>
  <c r="Q63" i="74"/>
  <c r="Z64" i="73"/>
  <c r="AI12" i="74"/>
  <c r="AQ55" i="73"/>
  <c r="M56" i="74" s="1"/>
  <c r="BG49" i="73"/>
  <c r="Q50" i="74" s="1"/>
  <c r="AE71" i="73"/>
  <c r="J72" i="74" s="1"/>
  <c r="AE45" i="73"/>
  <c r="J46" i="74" s="1"/>
  <c r="AU59" i="73"/>
  <c r="N60" i="79" s="1"/>
  <c r="AU15" i="73"/>
  <c r="N14" i="79" s="1"/>
  <c r="AU54" i="73"/>
  <c r="N55" i="79" s="1"/>
  <c r="AI54" i="79"/>
  <c r="AG73" i="74"/>
  <c r="AI46" i="74"/>
  <c r="AE55" i="79"/>
  <c r="AE12" i="79"/>
  <c r="U15" i="79"/>
  <c r="Y56" i="75"/>
  <c r="BF38" i="75"/>
  <c r="AE58" i="73"/>
  <c r="AE41" i="73"/>
  <c r="J42" i="74" s="1"/>
  <c r="AU25" i="73"/>
  <c r="N24" i="74" s="1"/>
  <c r="AU61" i="73"/>
  <c r="N62" i="79" s="1"/>
  <c r="BK18" i="73"/>
  <c r="R17" i="79" s="1"/>
  <c r="BK46" i="73"/>
  <c r="R47" i="74" s="1"/>
  <c r="BK13" i="73"/>
  <c r="R12" i="79" s="1"/>
  <c r="BK14" i="73"/>
  <c r="R13" i="79" s="1"/>
  <c r="O45" i="73"/>
  <c r="F46" i="79" s="1"/>
  <c r="AI41" i="73"/>
  <c r="K42" i="74" s="1"/>
  <c r="AI69" i="73"/>
  <c r="K70" i="79" s="1"/>
  <c r="AY42" i="73"/>
  <c r="O43" i="74" s="1"/>
  <c r="AY26" i="73"/>
  <c r="O25" i="79" s="1"/>
  <c r="AI47" i="74"/>
  <c r="O47" i="73"/>
  <c r="F48" i="79" s="1"/>
  <c r="AM46" i="73"/>
  <c r="L47" i="79" s="1"/>
  <c r="W65" i="79"/>
  <c r="U57" i="74"/>
  <c r="P71" i="77"/>
  <c r="AA39" i="79"/>
  <c r="AH51" i="74"/>
  <c r="AI43" i="74"/>
  <c r="AI28" i="74"/>
  <c r="H20" i="78"/>
  <c r="H15" i="78"/>
  <c r="AI27" i="79"/>
  <c r="AI13" i="74"/>
  <c r="P37" i="77"/>
  <c r="P79" i="77"/>
  <c r="P63" i="77"/>
  <c r="AJ37" i="79"/>
  <c r="AJ84" i="79" s="1"/>
  <c r="AI24" i="74"/>
  <c r="P55" i="77"/>
  <c r="L35" i="77"/>
  <c r="L81" i="77" s="1"/>
  <c r="G35" i="77"/>
  <c r="G81" i="77" s="1"/>
  <c r="P49" i="77"/>
  <c r="AB8" i="74"/>
  <c r="O35" i="77"/>
  <c r="O81" i="77" s="1"/>
  <c r="AM70" i="73"/>
  <c r="L71" i="79" s="1"/>
  <c r="BC41" i="73"/>
  <c r="P42" i="79" s="1"/>
  <c r="BC70" i="73"/>
  <c r="P71" i="74" s="1"/>
  <c r="BC37" i="73"/>
  <c r="P38" i="79" s="1"/>
  <c r="BC54" i="73"/>
  <c r="P55" i="74" s="1"/>
  <c r="AJ7" i="79"/>
  <c r="AJ34" i="79" s="1"/>
  <c r="AF57" i="74"/>
  <c r="AI58" i="74"/>
  <c r="AF39" i="74"/>
  <c r="AI40" i="74"/>
  <c r="AI24" i="79"/>
  <c r="AE63" i="74"/>
  <c r="AA39" i="74"/>
  <c r="AH51" i="79"/>
  <c r="AC39" i="79"/>
  <c r="AB65" i="74"/>
  <c r="AA57" i="74"/>
  <c r="Z20" i="79"/>
  <c r="W57" i="74"/>
  <c r="X20" i="74"/>
  <c r="Z8" i="74"/>
  <c r="AE71" i="79"/>
  <c r="AE10" i="79"/>
  <c r="AE10" i="74"/>
  <c r="AE77" i="79"/>
  <c r="AE80" i="79"/>
  <c r="AE43" i="74"/>
  <c r="AE18" i="79"/>
  <c r="AE23" i="74"/>
  <c r="AE17" i="74"/>
  <c r="AI42" i="74"/>
  <c r="P29" i="77"/>
  <c r="AI61" i="74"/>
  <c r="AI23" i="74"/>
  <c r="AH15" i="79"/>
  <c r="H79" i="78"/>
  <c r="AH73" i="79"/>
  <c r="AI44" i="74"/>
  <c r="AI28" i="79"/>
  <c r="AC73" i="79"/>
  <c r="AI66" i="74"/>
  <c r="AH65" i="74"/>
  <c r="AI55" i="74"/>
  <c r="AB57" i="79"/>
  <c r="W39" i="79"/>
  <c r="AF15" i="74"/>
  <c r="AI16" i="74"/>
  <c r="AG8" i="74"/>
  <c r="X15" i="79"/>
  <c r="AE12" i="74"/>
  <c r="Y15" i="74"/>
  <c r="G7" i="77"/>
  <c r="G32" i="77" s="1"/>
  <c r="AE24" i="79"/>
  <c r="AE68" i="79"/>
  <c r="U51" i="74"/>
  <c r="U39" i="79"/>
  <c r="AC20" i="74"/>
  <c r="AC8" i="79"/>
  <c r="AE13" i="74"/>
  <c r="AE50" i="79"/>
  <c r="AE72" i="74"/>
  <c r="L7" i="77"/>
  <c r="L32" i="77" s="1"/>
  <c r="H63" i="78"/>
  <c r="AI9" i="74"/>
  <c r="Z73" i="79"/>
  <c r="AI67" i="79"/>
  <c r="AI14" i="79"/>
  <c r="AI59" i="74"/>
  <c r="AF73" i="79"/>
  <c r="AI74" i="79"/>
  <c r="AH39" i="74"/>
  <c r="AC57" i="79"/>
  <c r="AG65" i="74"/>
  <c r="AC65" i="79"/>
  <c r="W51" i="79"/>
  <c r="AE28" i="74"/>
  <c r="AA20" i="74"/>
  <c r="AD51" i="79"/>
  <c r="AB39" i="74"/>
  <c r="Z57" i="79"/>
  <c r="T15" i="79"/>
  <c r="AE16" i="79"/>
  <c r="F7" i="77"/>
  <c r="F32" i="77" s="1"/>
  <c r="AD15" i="74"/>
  <c r="Y8" i="79"/>
  <c r="AE52" i="74"/>
  <c r="T51" i="74"/>
  <c r="AE78" i="74"/>
  <c r="Z65" i="74"/>
  <c r="AE21" i="74"/>
  <c r="T20" i="74"/>
  <c r="AG57" i="79"/>
  <c r="AI52" i="79"/>
  <c r="AF51" i="79"/>
  <c r="AG39" i="74"/>
  <c r="AI77" i="74"/>
  <c r="AI71" i="79"/>
  <c r="F35" i="77"/>
  <c r="F81" i="77" s="1"/>
  <c r="AA65" i="74"/>
  <c r="AI63" i="74"/>
  <c r="AD65" i="74"/>
  <c r="AB51" i="79"/>
  <c r="AI26" i="74"/>
  <c r="AI50" i="74"/>
  <c r="AI22" i="79"/>
  <c r="W20" i="74"/>
  <c r="X73" i="79"/>
  <c r="V51" i="74"/>
  <c r="V39" i="74"/>
  <c r="AD20" i="74"/>
  <c r="G7" i="78"/>
  <c r="G32" i="78" s="1"/>
  <c r="Z51" i="79"/>
  <c r="Y39" i="74"/>
  <c r="O7" i="77"/>
  <c r="O32" i="77" s="1"/>
  <c r="T39" i="79"/>
  <c r="AE40" i="79"/>
  <c r="AE14" i="74"/>
  <c r="AC15" i="74"/>
  <c r="AE64" i="74"/>
  <c r="AE40" i="74"/>
  <c r="Z39" i="74"/>
  <c r="V15" i="74"/>
  <c r="AE47" i="74"/>
  <c r="AE23" i="79"/>
  <c r="K7" i="77"/>
  <c r="K32" i="77" s="1"/>
  <c r="AE54" i="74"/>
  <c r="AE11" i="79"/>
  <c r="K14" i="73"/>
  <c r="E13" i="79" s="1"/>
  <c r="AE67" i="73"/>
  <c r="J68" i="74" s="1"/>
  <c r="AE43" i="73"/>
  <c r="J44" i="79" s="1"/>
  <c r="AU11" i="73"/>
  <c r="N10" i="79" s="1"/>
  <c r="BK27" i="73"/>
  <c r="R26" i="79" s="1"/>
  <c r="BK19" i="73"/>
  <c r="R18" i="74" s="1"/>
  <c r="BC23" i="73"/>
  <c r="P22" i="79" s="1"/>
  <c r="K47" i="73"/>
  <c r="E48" i="79" s="1"/>
  <c r="AF57" i="79"/>
  <c r="AI58" i="79"/>
  <c r="AI40" i="79"/>
  <c r="AF39" i="79"/>
  <c r="AI68" i="79"/>
  <c r="Y65" i="74"/>
  <c r="AB65" i="79"/>
  <c r="AA57" i="79"/>
  <c r="V65" i="74"/>
  <c r="W57" i="79"/>
  <c r="Z8" i="79"/>
  <c r="AE41" i="79"/>
  <c r="AE43" i="79"/>
  <c r="AE60" i="74"/>
  <c r="W8" i="74"/>
  <c r="AE45" i="74"/>
  <c r="AI42" i="79"/>
  <c r="P15" i="77"/>
  <c r="AI80" i="74"/>
  <c r="AI61" i="79"/>
  <c r="AI23" i="79"/>
  <c r="AF81" i="79"/>
  <c r="AI83" i="79"/>
  <c r="AH73" i="74"/>
  <c r="AI62" i="74"/>
  <c r="AI49" i="74"/>
  <c r="AI44" i="79"/>
  <c r="AI22" i="74"/>
  <c r="AC73" i="74"/>
  <c r="AH65" i="79"/>
  <c r="AI21" i="74"/>
  <c r="AF20" i="74"/>
  <c r="AB73" i="74"/>
  <c r="AE44" i="74"/>
  <c r="W39" i="74"/>
  <c r="AF15" i="79"/>
  <c r="AI16" i="79"/>
  <c r="F7" i="78"/>
  <c r="F32" i="78" s="1"/>
  <c r="Y51" i="79"/>
  <c r="Y15" i="79"/>
  <c r="AE48" i="79"/>
  <c r="AE24" i="74"/>
  <c r="I7" i="77"/>
  <c r="U51" i="79"/>
  <c r="AC8" i="74"/>
  <c r="AE75" i="79"/>
  <c r="AE38" i="74"/>
  <c r="AB8" i="79"/>
  <c r="AE50" i="74"/>
  <c r="AE72" i="79"/>
  <c r="AH20" i="74"/>
  <c r="H8" i="78"/>
  <c r="E7" i="78"/>
  <c r="AG20" i="74"/>
  <c r="AI77" i="79"/>
  <c r="AI59" i="79"/>
  <c r="AG51" i="74"/>
  <c r="X57" i="74"/>
  <c r="W51" i="74"/>
  <c r="AI41" i="74"/>
  <c r="AI69" i="74"/>
  <c r="AD57" i="74"/>
  <c r="AA20" i="79"/>
  <c r="AD51" i="74"/>
  <c r="AB39" i="79"/>
  <c r="AA15" i="79"/>
  <c r="AE61" i="74"/>
  <c r="AE62" i="74"/>
  <c r="AE44" i="79"/>
  <c r="AE74" i="74"/>
  <c r="T73" i="74"/>
  <c r="U20" i="74"/>
  <c r="AD15" i="79"/>
  <c r="AE70" i="74"/>
  <c r="AE27" i="79"/>
  <c r="AE21" i="79"/>
  <c r="T20" i="79"/>
  <c r="P20" i="77"/>
  <c r="AK108" i="74"/>
  <c r="AN108" i="74" s="1"/>
  <c r="AJ107" i="74"/>
  <c r="AK107" i="74" s="1"/>
  <c r="AN107" i="74" s="1"/>
  <c r="AF65" i="74"/>
  <c r="AI70" i="74"/>
  <c r="H49" i="78"/>
  <c r="AG39" i="79"/>
  <c r="V73" i="74"/>
  <c r="AI53" i="74"/>
  <c r="U73" i="74"/>
  <c r="AA65" i="79"/>
  <c r="AI63" i="79"/>
  <c r="AD65" i="79"/>
  <c r="Y57" i="79"/>
  <c r="AB51" i="74"/>
  <c r="AI60" i="74"/>
  <c r="AI45" i="74"/>
  <c r="AI26" i="79"/>
  <c r="X65" i="74"/>
  <c r="AI50" i="79"/>
  <c r="U65" i="74"/>
  <c r="V39" i="79"/>
  <c r="AH8" i="74"/>
  <c r="Y39" i="79"/>
  <c r="AD8" i="74"/>
  <c r="AE14" i="79"/>
  <c r="AE64" i="79"/>
  <c r="AC51" i="74"/>
  <c r="AE49" i="74"/>
  <c r="AD39" i="74"/>
  <c r="AE69" i="74"/>
  <c r="Z15" i="74"/>
  <c r="AE54" i="79"/>
  <c r="K63" i="73"/>
  <c r="E64" i="74" s="1"/>
  <c r="K53" i="73"/>
  <c r="E54" i="74" s="1"/>
  <c r="AA71" i="73"/>
  <c r="I72" i="74" s="1"/>
  <c r="AA27" i="73"/>
  <c r="I26" i="79" s="1"/>
  <c r="AJ37" i="74"/>
  <c r="AJ83" i="74" s="1"/>
  <c r="E35" i="78"/>
  <c r="H37" i="78"/>
  <c r="AI11" i="74"/>
  <c r="Y65" i="79"/>
  <c r="V65" i="79"/>
  <c r="X20" i="79"/>
  <c r="AE53" i="74"/>
  <c r="AE28" i="79"/>
  <c r="AE55" i="74"/>
  <c r="AE77" i="74"/>
  <c r="U15" i="74"/>
  <c r="W8" i="79"/>
  <c r="AE45" i="79"/>
  <c r="AI80" i="79"/>
  <c r="AD73" i="79"/>
  <c r="AI68" i="74"/>
  <c r="AI62" i="79"/>
  <c r="AF8" i="74"/>
  <c r="AI10" i="74"/>
  <c r="AI72" i="79"/>
  <c r="AF20" i="79"/>
  <c r="AI21" i="79"/>
  <c r="M35" i="77"/>
  <c r="M81" i="77" s="1"/>
  <c r="AA51" i="74"/>
  <c r="AH57" i="79"/>
  <c r="AG8" i="79"/>
  <c r="X39" i="74"/>
  <c r="V20" i="74"/>
  <c r="V8" i="74"/>
  <c r="AE67" i="79"/>
  <c r="AB20" i="74"/>
  <c r="AE46" i="74"/>
  <c r="U39" i="74"/>
  <c r="AE25" i="74"/>
  <c r="AE56" i="74"/>
  <c r="AE38" i="79"/>
  <c r="AE13" i="79"/>
  <c r="Y20" i="79"/>
  <c r="AE32" i="79"/>
  <c r="AK32" i="79" s="1"/>
  <c r="T29" i="79"/>
  <c r="AE29" i="79" s="1"/>
  <c r="AA8" i="74"/>
  <c r="AI27" i="74"/>
  <c r="AH20" i="79"/>
  <c r="AF8" i="79"/>
  <c r="AI9" i="79"/>
  <c r="AI48" i="74"/>
  <c r="AG20" i="79"/>
  <c r="Y73" i="74"/>
  <c r="AI74" i="74"/>
  <c r="G35" i="78"/>
  <c r="G81" i="78" s="1"/>
  <c r="AG65" i="79"/>
  <c r="AI17" i="74"/>
  <c r="AC65" i="74"/>
  <c r="H35" i="77"/>
  <c r="H81" i="77" s="1"/>
  <c r="AI41" i="79"/>
  <c r="AI69" i="79"/>
  <c r="AD57" i="79"/>
  <c r="AI49" i="79"/>
  <c r="AE83" i="79"/>
  <c r="T81" i="79"/>
  <c r="AE81" i="79" s="1"/>
  <c r="AE62" i="79"/>
  <c r="AE19" i="74"/>
  <c r="T73" i="79"/>
  <c r="AE74" i="79"/>
  <c r="Z57" i="74"/>
  <c r="T15" i="74"/>
  <c r="AE16" i="74"/>
  <c r="U20" i="79"/>
  <c r="J7" i="77"/>
  <c r="J32" i="77" s="1"/>
  <c r="AE70" i="79"/>
  <c r="AE52" i="79"/>
  <c r="T51" i="79"/>
  <c r="AE9" i="74"/>
  <c r="T8" i="74"/>
  <c r="AE42" i="79"/>
  <c r="AE63" i="79"/>
  <c r="P8" i="77"/>
  <c r="AK88" i="74"/>
  <c r="AN88" i="74" s="1"/>
  <c r="AJ87" i="74"/>
  <c r="AK87" i="74" s="1"/>
  <c r="AN87" i="74" s="1"/>
  <c r="AI70" i="79"/>
  <c r="V73" i="79"/>
  <c r="AI53" i="79"/>
  <c r="AI19" i="74"/>
  <c r="Y57" i="74"/>
  <c r="AE48" i="74"/>
  <c r="AI45" i="79"/>
  <c r="X65" i="79"/>
  <c r="U65" i="79"/>
  <c r="V57" i="74"/>
  <c r="W20" i="79"/>
  <c r="AD20" i="79"/>
  <c r="W15" i="74"/>
  <c r="AH8" i="79"/>
  <c r="J35" i="77"/>
  <c r="J81" i="77" s="1"/>
  <c r="AE76" i="79"/>
  <c r="AE58" i="79"/>
  <c r="T57" i="79"/>
  <c r="N7" i="77"/>
  <c r="N32" i="77" s="1"/>
  <c r="AE22" i="74"/>
  <c r="AC51" i="79"/>
  <c r="Z39" i="79"/>
  <c r="AE49" i="79"/>
  <c r="W73" i="74"/>
  <c r="U8" i="79"/>
  <c r="T65" i="74"/>
  <c r="AE66" i="74"/>
  <c r="AE47" i="79"/>
  <c r="AD39" i="79"/>
  <c r="AE26" i="79"/>
  <c r="O18" i="73"/>
  <c r="F17" i="79" s="1"/>
  <c r="K42" i="73"/>
  <c r="E43" i="79" s="1"/>
  <c r="AA49" i="73"/>
  <c r="I50" i="79" s="1"/>
  <c r="AQ26" i="73"/>
  <c r="M25" i="79" s="1"/>
  <c r="AQ62" i="73"/>
  <c r="M63" i="74" s="1"/>
  <c r="AQ53" i="73"/>
  <c r="M54" i="79" s="1"/>
  <c r="AI11" i="79"/>
  <c r="AF73" i="74"/>
  <c r="AI78" i="74"/>
  <c r="AC39" i="74"/>
  <c r="AE71" i="74"/>
  <c r="AE53" i="79"/>
  <c r="T39" i="74"/>
  <c r="AE41" i="74"/>
  <c r="AE80" i="74"/>
  <c r="AE61" i="79"/>
  <c r="AE18" i="74"/>
  <c r="AE59" i="74"/>
  <c r="AE60" i="79"/>
  <c r="AE17" i="79"/>
  <c r="AI54" i="74"/>
  <c r="AH15" i="74"/>
  <c r="AD73" i="74"/>
  <c r="AI10" i="79"/>
  <c r="AI55" i="79"/>
  <c r="AB73" i="79"/>
  <c r="AB57" i="74"/>
  <c r="AA51" i="79"/>
  <c r="AH57" i="74"/>
  <c r="Y51" i="74"/>
  <c r="X39" i="79"/>
  <c r="X15" i="74"/>
  <c r="V20" i="79"/>
  <c r="V8" i="79"/>
  <c r="AE67" i="74"/>
  <c r="AB20" i="79"/>
  <c r="AE46" i="79"/>
  <c r="AE68" i="74"/>
  <c r="AE25" i="79"/>
  <c r="AC20" i="79"/>
  <c r="AE75" i="74"/>
  <c r="AE56" i="79"/>
  <c r="Y20" i="74"/>
  <c r="AA8" i="79"/>
  <c r="AI66" i="79"/>
  <c r="AF65" i="79"/>
  <c r="Z73" i="74"/>
  <c r="AI48" i="79"/>
  <c r="AI14" i="74"/>
  <c r="Y73" i="79"/>
  <c r="H71" i="78"/>
  <c r="AG51" i="79"/>
  <c r="AH39" i="79"/>
  <c r="AC57" i="74"/>
  <c r="AI17" i="79"/>
  <c r="X57" i="79"/>
  <c r="AA15" i="74"/>
  <c r="AE19" i="79"/>
  <c r="AE59" i="79"/>
  <c r="Y8" i="74"/>
  <c r="AE9" i="79"/>
  <c r="T8" i="79"/>
  <c r="AE78" i="79"/>
  <c r="AE42" i="74"/>
  <c r="Z65" i="79"/>
  <c r="AI76" i="74"/>
  <c r="AG57" i="74"/>
  <c r="AF51" i="74"/>
  <c r="AI52" i="74"/>
  <c r="F35" i="78"/>
  <c r="F81" i="78" s="1"/>
  <c r="AI71" i="74"/>
  <c r="AI19" i="79"/>
  <c r="U73" i="79"/>
  <c r="AE76" i="74"/>
  <c r="AI60" i="79"/>
  <c r="V57" i="79"/>
  <c r="X73" i="74"/>
  <c r="V51" i="79"/>
  <c r="W15" i="79"/>
  <c r="Z51" i="74"/>
  <c r="AD8" i="79"/>
  <c r="T57" i="74"/>
  <c r="AE58" i="74"/>
  <c r="AC15" i="79"/>
  <c r="AE22" i="79"/>
  <c r="W73" i="79"/>
  <c r="V15" i="79"/>
  <c r="U8" i="74"/>
  <c r="AE66" i="79"/>
  <c r="T65" i="79"/>
  <c r="AE69" i="79"/>
  <c r="AE26" i="74"/>
  <c r="Z15" i="79"/>
  <c r="AE11" i="74"/>
  <c r="AP50" i="73"/>
  <c r="O80" i="75"/>
  <c r="O15" i="73"/>
  <c r="F14" i="79" s="1"/>
  <c r="O59" i="73"/>
  <c r="F60" i="74" s="1"/>
  <c r="AI29" i="73"/>
  <c r="K28" i="79" s="1"/>
  <c r="O29" i="73"/>
  <c r="F28" i="79" s="1"/>
  <c r="O70" i="73"/>
  <c r="F71" i="79" s="1"/>
  <c r="U50" i="73"/>
  <c r="K54" i="73"/>
  <c r="E55" i="79" s="1"/>
  <c r="BG25" i="73"/>
  <c r="Q24" i="79" s="1"/>
  <c r="BG24" i="73"/>
  <c r="Q23" i="74" s="1"/>
  <c r="AM32" i="73"/>
  <c r="L31" i="79" s="1"/>
  <c r="AL16" i="73"/>
  <c r="AM44" i="73"/>
  <c r="L45" i="79" s="1"/>
  <c r="BC18" i="73"/>
  <c r="P17" i="74" s="1"/>
  <c r="W18" i="73"/>
  <c r="H17" i="74" s="1"/>
  <c r="W54" i="73"/>
  <c r="H55" i="74" s="1"/>
  <c r="BC47" i="73"/>
  <c r="P48" i="74" s="1"/>
  <c r="AA19" i="73"/>
  <c r="I18" i="74" s="1"/>
  <c r="AQ66" i="73"/>
  <c r="AQ47" i="73"/>
  <c r="M48" i="79" s="1"/>
  <c r="BG61" i="73"/>
  <c r="Q62" i="79" s="1"/>
  <c r="AE63" i="73"/>
  <c r="J64" i="79" s="1"/>
  <c r="AE70" i="73"/>
  <c r="J71" i="79" s="1"/>
  <c r="AU47" i="73"/>
  <c r="N48" i="74" s="1"/>
  <c r="BK49" i="73"/>
  <c r="R50" i="79" s="1"/>
  <c r="O19" i="73"/>
  <c r="F18" i="74" s="1"/>
  <c r="O62" i="73"/>
  <c r="F63" i="74" s="1"/>
  <c r="AI15" i="73"/>
  <c r="K14" i="74" s="1"/>
  <c r="AI55" i="73"/>
  <c r="K56" i="79" s="1"/>
  <c r="AI63" i="73"/>
  <c r="K64" i="74" s="1"/>
  <c r="AY61" i="73"/>
  <c r="O62" i="74" s="1"/>
  <c r="AY59" i="73"/>
  <c r="O60" i="79" s="1"/>
  <c r="AM40" i="73"/>
  <c r="AM27" i="73"/>
  <c r="L26" i="74" s="1"/>
  <c r="AM20" i="73"/>
  <c r="L19" i="74" s="1"/>
  <c r="BC53" i="73"/>
  <c r="P54" i="79" s="1"/>
  <c r="BB9" i="73"/>
  <c r="O22" i="73"/>
  <c r="F21" i="79" s="1"/>
  <c r="O66" i="73"/>
  <c r="F67" i="79" s="1"/>
  <c r="W24" i="73"/>
  <c r="H23" i="79" s="1"/>
  <c r="W48" i="73"/>
  <c r="H49" i="79" s="1"/>
  <c r="AI11" i="73"/>
  <c r="K10" i="74" s="1"/>
  <c r="AI70" i="73"/>
  <c r="K71" i="79" s="1"/>
  <c r="AY11" i="73"/>
  <c r="O10" i="79" s="1"/>
  <c r="O11" i="73"/>
  <c r="F10" i="79" s="1"/>
  <c r="BC71" i="73"/>
  <c r="P72" i="74" s="1"/>
  <c r="AW16" i="73"/>
  <c r="AI23" i="73"/>
  <c r="K22" i="79" s="1"/>
  <c r="AY63" i="73"/>
  <c r="O64" i="79" s="1"/>
  <c r="AY55" i="73"/>
  <c r="O56" i="74" s="1"/>
  <c r="AY69" i="73"/>
  <c r="O70" i="79" s="1"/>
  <c r="AY23" i="73"/>
  <c r="O22" i="79" s="1"/>
  <c r="K15" i="73"/>
  <c r="E14" i="79" s="1"/>
  <c r="BJ16" i="73"/>
  <c r="N64" i="73"/>
  <c r="AQ19" i="73"/>
  <c r="M18" i="79" s="1"/>
  <c r="AQ63" i="73"/>
  <c r="M64" i="74" s="1"/>
  <c r="V56" i="73"/>
  <c r="AE15" i="73"/>
  <c r="J14" i="74" s="1"/>
  <c r="AU43" i="73"/>
  <c r="N44" i="79" s="1"/>
  <c r="BK11" i="73"/>
  <c r="R10" i="74" s="1"/>
  <c r="BK55" i="73"/>
  <c r="R56" i="79" s="1"/>
  <c r="BK47" i="73"/>
  <c r="R48" i="74" s="1"/>
  <c r="K70" i="73"/>
  <c r="E71" i="79" s="1"/>
  <c r="AA53" i="73"/>
  <c r="I54" i="79" s="1"/>
  <c r="AA54" i="73"/>
  <c r="I55" i="74" s="1"/>
  <c r="AA14" i="73"/>
  <c r="I13" i="79" s="1"/>
  <c r="AQ41" i="73"/>
  <c r="M42" i="79" s="1"/>
  <c r="AE49" i="73"/>
  <c r="J50" i="79" s="1"/>
  <c r="AD50" i="73"/>
  <c r="AT38" i="73"/>
  <c r="AU62" i="73"/>
  <c r="N63" i="79" s="1"/>
  <c r="O26" i="73"/>
  <c r="F25" i="74" s="1"/>
  <c r="W26" i="73"/>
  <c r="H25" i="74" s="1"/>
  <c r="AI66" i="73"/>
  <c r="AI27" i="73"/>
  <c r="K26" i="79" s="1"/>
  <c r="AY67" i="73"/>
  <c r="O68" i="79" s="1"/>
  <c r="AX21" i="73"/>
  <c r="N38" i="73"/>
  <c r="AM69" i="73"/>
  <c r="L70" i="79" s="1"/>
  <c r="K69" i="73"/>
  <c r="E70" i="74" s="1"/>
  <c r="K61" i="73"/>
  <c r="E62" i="79" s="1"/>
  <c r="K11" i="73"/>
  <c r="E10" i="74" s="1"/>
  <c r="AA55" i="73"/>
  <c r="I56" i="74" s="1"/>
  <c r="AA67" i="73"/>
  <c r="I68" i="79" s="1"/>
  <c r="AQ70" i="73"/>
  <c r="M71" i="79" s="1"/>
  <c r="AQ27" i="73"/>
  <c r="M26" i="79" s="1"/>
  <c r="O14" i="73"/>
  <c r="F13" i="79" s="1"/>
  <c r="O58" i="73"/>
  <c r="AE13" i="73"/>
  <c r="J12" i="79" s="1"/>
  <c r="AE46" i="73"/>
  <c r="J47" i="79" s="1"/>
  <c r="AU70" i="73"/>
  <c r="N71" i="79" s="1"/>
  <c r="AU29" i="73"/>
  <c r="N28" i="74" s="1"/>
  <c r="AU58" i="73"/>
  <c r="AU14" i="73"/>
  <c r="N13" i="79" s="1"/>
  <c r="O41" i="73"/>
  <c r="F42" i="79" s="1"/>
  <c r="AI45" i="73"/>
  <c r="K46" i="79" s="1"/>
  <c r="AI58" i="73"/>
  <c r="AX72" i="73"/>
  <c r="O43" i="73"/>
  <c r="F44" i="79" s="1"/>
  <c r="BC43" i="73"/>
  <c r="P44" i="79" s="1"/>
  <c r="O63" i="73"/>
  <c r="F64" i="79" s="1"/>
  <c r="O55" i="73"/>
  <c r="F56" i="79" s="1"/>
  <c r="BC62" i="73"/>
  <c r="P63" i="79" s="1"/>
  <c r="K27" i="73"/>
  <c r="E26" i="79" s="1"/>
  <c r="AA63" i="73"/>
  <c r="I64" i="79" s="1"/>
  <c r="AA11" i="73"/>
  <c r="I10" i="74" s="1"/>
  <c r="AQ67" i="73"/>
  <c r="M68" i="79" s="1"/>
  <c r="AP21" i="73"/>
  <c r="AQ23" i="73"/>
  <c r="M22" i="79" s="1"/>
  <c r="BG41" i="73"/>
  <c r="Q42" i="79" s="1"/>
  <c r="N16" i="73"/>
  <c r="BC26" i="73"/>
  <c r="P25" i="74" s="1"/>
  <c r="K66" i="73"/>
  <c r="AA69" i="73"/>
  <c r="I70" i="74" s="1"/>
  <c r="AA41" i="73"/>
  <c r="I42" i="74" s="1"/>
  <c r="AQ45" i="73"/>
  <c r="M46" i="79" s="1"/>
  <c r="AQ69" i="73"/>
  <c r="M70" i="79" s="1"/>
  <c r="BG60" i="73"/>
  <c r="Q61" i="79" s="1"/>
  <c r="BG69" i="73"/>
  <c r="Q70" i="74" s="1"/>
  <c r="BG40" i="73"/>
  <c r="Q41" i="79" s="1"/>
  <c r="BF50" i="73"/>
  <c r="W13" i="73"/>
  <c r="H12" i="79" s="1"/>
  <c r="AE54" i="73"/>
  <c r="J55" i="79" s="1"/>
  <c r="AE14" i="73"/>
  <c r="J13" i="79" s="1"/>
  <c r="AU41" i="73"/>
  <c r="N42" i="74" s="1"/>
  <c r="AM26" i="73"/>
  <c r="L25" i="79" s="1"/>
  <c r="AM58" i="73"/>
  <c r="AM59" i="73"/>
  <c r="L60" i="79" s="1"/>
  <c r="AM15" i="73"/>
  <c r="L14" i="74" s="1"/>
  <c r="BC13" i="73"/>
  <c r="P12" i="74" s="1"/>
  <c r="I9" i="75"/>
  <c r="I10" i="73"/>
  <c r="O10" i="73"/>
  <c r="M9" i="73"/>
  <c r="I21" i="75"/>
  <c r="I26" i="73"/>
  <c r="K26" i="73" s="1"/>
  <c r="AA43" i="73"/>
  <c r="AQ15" i="73"/>
  <c r="AE61" i="73"/>
  <c r="AC50" i="73"/>
  <c r="AE51" i="73"/>
  <c r="AU55" i="73"/>
  <c r="AU71" i="73"/>
  <c r="AT16" i="75"/>
  <c r="AT17" i="73"/>
  <c r="AT16" i="73" s="1"/>
  <c r="BJ64" i="73"/>
  <c r="I64" i="75"/>
  <c r="I67" i="73"/>
  <c r="K67" i="73" s="1"/>
  <c r="AP56" i="73"/>
  <c r="AO38" i="73"/>
  <c r="AQ39" i="73"/>
  <c r="BF21" i="73"/>
  <c r="V21" i="73"/>
  <c r="Y64" i="73"/>
  <c r="AA65" i="73"/>
  <c r="AO64" i="75"/>
  <c r="AO65" i="73"/>
  <c r="BI50" i="73"/>
  <c r="BK51" i="73"/>
  <c r="R53" i="74" s="1"/>
  <c r="V50" i="75"/>
  <c r="V53" i="73"/>
  <c r="V50" i="73" s="1"/>
  <c r="AK56" i="75"/>
  <c r="AK57" i="73"/>
  <c r="AM73" i="73"/>
  <c r="AC30" i="75"/>
  <c r="AC31" i="73"/>
  <c r="AD16" i="73"/>
  <c r="AT21" i="73"/>
  <c r="BI10" i="73"/>
  <c r="BI9" i="75"/>
  <c r="AG9" i="75"/>
  <c r="AG13" i="73"/>
  <c r="AI13" i="73" s="1"/>
  <c r="AX64" i="73"/>
  <c r="AK64" i="73"/>
  <c r="AM65" i="73"/>
  <c r="AK50" i="73"/>
  <c r="AM51" i="73"/>
  <c r="L53" i="79" s="1"/>
  <c r="BB80" i="75"/>
  <c r="BB81" i="73"/>
  <c r="BB80" i="73" s="1"/>
  <c r="BB30" i="75"/>
  <c r="BB32" i="73"/>
  <c r="BB30" i="73" s="1"/>
  <c r="BA56" i="73"/>
  <c r="H14" i="79"/>
  <c r="H14" i="74"/>
  <c r="BG37" i="73"/>
  <c r="AS16" i="73"/>
  <c r="AG30" i="73"/>
  <c r="K71" i="73"/>
  <c r="AQ59" i="73"/>
  <c r="AE19" i="73"/>
  <c r="AE23" i="73"/>
  <c r="AE11" i="73"/>
  <c r="AS38" i="73"/>
  <c r="AU39" i="73"/>
  <c r="N41" i="79" s="1"/>
  <c r="AU26" i="73"/>
  <c r="BI21" i="73"/>
  <c r="BK22" i="73"/>
  <c r="AG50" i="75"/>
  <c r="AG53" i="73"/>
  <c r="AI53" i="73" s="1"/>
  <c r="AW80" i="75"/>
  <c r="AW81" i="73"/>
  <c r="AW9" i="75"/>
  <c r="AW10" i="73"/>
  <c r="M38" i="73"/>
  <c r="O39" i="73"/>
  <c r="F41" i="79" s="1"/>
  <c r="J64" i="73"/>
  <c r="K18" i="73"/>
  <c r="I16" i="73"/>
  <c r="AO16" i="73"/>
  <c r="BE56" i="73"/>
  <c r="BE9" i="75"/>
  <c r="BE13" i="73"/>
  <c r="BE9" i="73" s="1"/>
  <c r="BF38" i="73"/>
  <c r="U30" i="73"/>
  <c r="W31" i="73"/>
  <c r="H30" i="79" s="1"/>
  <c r="U64" i="75"/>
  <c r="U67" i="73"/>
  <c r="J38" i="73"/>
  <c r="AC16" i="73"/>
  <c r="AE17" i="73"/>
  <c r="AS9" i="73"/>
  <c r="AU10" i="73"/>
  <c r="AK9" i="75"/>
  <c r="AK10" i="73"/>
  <c r="BC17" i="73"/>
  <c r="BB38" i="73"/>
  <c r="M50" i="73"/>
  <c r="O51" i="73"/>
  <c r="R9" i="73"/>
  <c r="P49" i="79"/>
  <c r="P49" i="74"/>
  <c r="I56" i="73"/>
  <c r="K57" i="73"/>
  <c r="I72" i="73"/>
  <c r="K73" i="73"/>
  <c r="AP9" i="73"/>
  <c r="BG73" i="73"/>
  <c r="AD21" i="73"/>
  <c r="AC64" i="73"/>
  <c r="AE65" i="73"/>
  <c r="AT56" i="73"/>
  <c r="AG64" i="73"/>
  <c r="AI65" i="73"/>
  <c r="AG21" i="73"/>
  <c r="AI22" i="73"/>
  <c r="AH50" i="73"/>
  <c r="AX38" i="73"/>
  <c r="AX56" i="73"/>
  <c r="AM61" i="73"/>
  <c r="AL38" i="73"/>
  <c r="BC66" i="73"/>
  <c r="AM11" i="73"/>
  <c r="R56" i="73"/>
  <c r="Q52" i="79"/>
  <c r="Q52" i="74"/>
  <c r="H40" i="79"/>
  <c r="H40" i="74"/>
  <c r="Y80" i="73"/>
  <c r="AA81" i="73"/>
  <c r="I82" i="79" s="1"/>
  <c r="I81" i="79" s="1"/>
  <c r="E16" i="79"/>
  <c r="E16" i="74"/>
  <c r="Q26" i="79"/>
  <c r="Q26" i="74"/>
  <c r="H44" i="79"/>
  <c r="H44" i="74"/>
  <c r="AU80" i="75"/>
  <c r="Q72" i="79"/>
  <c r="Q72" i="74"/>
  <c r="H52" i="79"/>
  <c r="H52" i="74"/>
  <c r="H22" i="79"/>
  <c r="H22" i="74"/>
  <c r="Q10" i="79"/>
  <c r="Q10" i="74"/>
  <c r="H10" i="79"/>
  <c r="H10" i="74"/>
  <c r="K80" i="75"/>
  <c r="AK21" i="73"/>
  <c r="AM22" i="73"/>
  <c r="K65" i="73"/>
  <c r="AA47" i="73"/>
  <c r="AA23" i="73"/>
  <c r="AA15" i="73"/>
  <c r="AQ71" i="73"/>
  <c r="AP16" i="75"/>
  <c r="AP17" i="73"/>
  <c r="AP16" i="73" s="1"/>
  <c r="AO50" i="73"/>
  <c r="AQ51" i="73"/>
  <c r="AQ11" i="73"/>
  <c r="BE16" i="75"/>
  <c r="BE17" i="73"/>
  <c r="AD30" i="75"/>
  <c r="AD31" i="73"/>
  <c r="AD30" i="73" s="1"/>
  <c r="AE47" i="73"/>
  <c r="AE59" i="73"/>
  <c r="AE18" i="73"/>
  <c r="AU27" i="73"/>
  <c r="AU67" i="73"/>
  <c r="AS21" i="73"/>
  <c r="AU22" i="73"/>
  <c r="BK15" i="73"/>
  <c r="BK41" i="73"/>
  <c r="W28" i="73"/>
  <c r="AI47" i="73"/>
  <c r="AW30" i="73"/>
  <c r="AY31" i="73"/>
  <c r="O30" i="79" s="1"/>
  <c r="AW72" i="73"/>
  <c r="AY73" i="73"/>
  <c r="AW64" i="73"/>
  <c r="AY65" i="73"/>
  <c r="AY19" i="73"/>
  <c r="AY15" i="73"/>
  <c r="O61" i="73"/>
  <c r="R64" i="73"/>
  <c r="AM18" i="73"/>
  <c r="AM62" i="73"/>
  <c r="AM14" i="73"/>
  <c r="AM47" i="73"/>
  <c r="BC69" i="73"/>
  <c r="BA21" i="73"/>
  <c r="BC22" i="73"/>
  <c r="BC61" i="73"/>
  <c r="BA72" i="75"/>
  <c r="P61" i="79"/>
  <c r="P61" i="74"/>
  <c r="F45" i="79"/>
  <c r="F45" i="74"/>
  <c r="BC27" i="73"/>
  <c r="P27" i="79"/>
  <c r="P27" i="74"/>
  <c r="K43" i="73"/>
  <c r="K59" i="73"/>
  <c r="I38" i="73"/>
  <c r="K39" i="73"/>
  <c r="AA58" i="73"/>
  <c r="Z50" i="73"/>
  <c r="AA45" i="73"/>
  <c r="AA29" i="73"/>
  <c r="AQ49" i="73"/>
  <c r="AO72" i="73"/>
  <c r="AQ73" i="73"/>
  <c r="AQ37" i="73"/>
  <c r="BE50" i="75"/>
  <c r="BE53" i="73"/>
  <c r="BG53" i="73" s="1"/>
  <c r="O42" i="73"/>
  <c r="AE55" i="73"/>
  <c r="AU23" i="73"/>
  <c r="AU19" i="73"/>
  <c r="AT9" i="73"/>
  <c r="BI16" i="73"/>
  <c r="BK17" i="73"/>
  <c r="U21" i="73"/>
  <c r="W22" i="73"/>
  <c r="W46" i="73"/>
  <c r="AI14" i="73"/>
  <c r="AI43" i="73"/>
  <c r="AY32" i="73"/>
  <c r="O31" i="79" s="1"/>
  <c r="AY53" i="73"/>
  <c r="AY43" i="73"/>
  <c r="AM12" i="73"/>
  <c r="AL9" i="73"/>
  <c r="BA64" i="75"/>
  <c r="BA67" i="73"/>
  <c r="BC67" i="73" s="1"/>
  <c r="BA16" i="75"/>
  <c r="BA19" i="73"/>
  <c r="BC19" i="73" s="1"/>
  <c r="BC59" i="73"/>
  <c r="BB16" i="73"/>
  <c r="BC14" i="73"/>
  <c r="BA38" i="73"/>
  <c r="BC39" i="73"/>
  <c r="P41" i="74" s="1"/>
  <c r="W20" i="73"/>
  <c r="U56" i="75"/>
  <c r="U60" i="73"/>
  <c r="W60" i="73" s="1"/>
  <c r="AK30" i="73"/>
  <c r="AM30" i="73" s="1"/>
  <c r="AM31" i="73"/>
  <c r="L30" i="79" s="1"/>
  <c r="Y56" i="73"/>
  <c r="AA57" i="73"/>
  <c r="Y16" i="73"/>
  <c r="AA17" i="73"/>
  <c r="AC72" i="73"/>
  <c r="AE73" i="73"/>
  <c r="AD38" i="73"/>
  <c r="AT30" i="75"/>
  <c r="AT31" i="73"/>
  <c r="AT30" i="73" s="1"/>
  <c r="AS64" i="73"/>
  <c r="AU65" i="73"/>
  <c r="BJ56" i="73"/>
  <c r="BJ38" i="73"/>
  <c r="BI30" i="75"/>
  <c r="BI31" i="73"/>
  <c r="W40" i="73"/>
  <c r="AI71" i="73"/>
  <c r="AH64" i="73"/>
  <c r="AH21" i="73"/>
  <c r="AI51" i="73"/>
  <c r="AI59" i="73"/>
  <c r="AW38" i="73"/>
  <c r="AY39" i="73"/>
  <c r="O41" i="74" s="1"/>
  <c r="AW56" i="73"/>
  <c r="AY57" i="73"/>
  <c r="R38" i="73"/>
  <c r="AK80" i="75"/>
  <c r="AK81" i="73"/>
  <c r="BB50" i="73"/>
  <c r="BA9" i="75"/>
  <c r="BA11" i="73"/>
  <c r="BC11" i="73" s="1"/>
  <c r="U38" i="73"/>
  <c r="Q40" i="79"/>
  <c r="Q40" i="74"/>
  <c r="Q18" i="79"/>
  <c r="Q18" i="74"/>
  <c r="R66" i="79"/>
  <c r="R66" i="74"/>
  <c r="Q60" i="79"/>
  <c r="Q60" i="74"/>
  <c r="H48" i="79"/>
  <c r="H48" i="74"/>
  <c r="O38" i="79"/>
  <c r="O38" i="74"/>
  <c r="Q56" i="79"/>
  <c r="Q56" i="74"/>
  <c r="K31" i="73"/>
  <c r="E30" i="79" s="1"/>
  <c r="E29" i="79" s="1"/>
  <c r="AA46" i="73"/>
  <c r="AA37" i="73"/>
  <c r="AA26" i="73"/>
  <c r="AO56" i="73"/>
  <c r="AQ57" i="73"/>
  <c r="AQ13" i="73"/>
  <c r="AQ46" i="73"/>
  <c r="AP38" i="73"/>
  <c r="BG29" i="73"/>
  <c r="AE69" i="73"/>
  <c r="AC9" i="75"/>
  <c r="AC10" i="73"/>
  <c r="AE66" i="73"/>
  <c r="AE29" i="73"/>
  <c r="AU42" i="73"/>
  <c r="BK62" i="73"/>
  <c r="BK71" i="73"/>
  <c r="BK29" i="73"/>
  <c r="BK43" i="73"/>
  <c r="BJ21" i="73"/>
  <c r="O54" i="73"/>
  <c r="W42" i="73"/>
  <c r="R80" i="75"/>
  <c r="R81" i="73"/>
  <c r="R80" i="73" s="1"/>
  <c r="AI67" i="73"/>
  <c r="AI19" i="73"/>
  <c r="AX80" i="75"/>
  <c r="AX81" i="73"/>
  <c r="AX80" i="73" s="1"/>
  <c r="AY47" i="73"/>
  <c r="AY71" i="73"/>
  <c r="AX9" i="75"/>
  <c r="AX10" i="73"/>
  <c r="AX9" i="73" s="1"/>
  <c r="AY27" i="73"/>
  <c r="V9" i="73"/>
  <c r="AM24" i="73"/>
  <c r="AL21" i="73"/>
  <c r="AM55" i="73"/>
  <c r="AM53" i="73"/>
  <c r="BF16" i="75"/>
  <c r="K46" i="73"/>
  <c r="AA62" i="73"/>
  <c r="Y9" i="75"/>
  <c r="Y10" i="73"/>
  <c r="Z38" i="73"/>
  <c r="Y21" i="73"/>
  <c r="AA22" i="73"/>
  <c r="AQ54" i="73"/>
  <c r="AQ42" i="73"/>
  <c r="AQ29" i="73"/>
  <c r="BE64" i="73"/>
  <c r="BF16" i="73"/>
  <c r="BG45" i="73"/>
  <c r="O37" i="73"/>
  <c r="M30" i="75"/>
  <c r="M31" i="73"/>
  <c r="AE42" i="73"/>
  <c r="AE62" i="73"/>
  <c r="AE25" i="73"/>
  <c r="AT50" i="73"/>
  <c r="AU53" i="73"/>
  <c r="AU49" i="73"/>
  <c r="AU73" i="73"/>
  <c r="AU37" i="73"/>
  <c r="BK59" i="73"/>
  <c r="BK26" i="73"/>
  <c r="BK67" i="73"/>
  <c r="O13" i="73"/>
  <c r="M56" i="73"/>
  <c r="O57" i="73"/>
  <c r="U16" i="73"/>
  <c r="V38" i="75"/>
  <c r="V44" i="73"/>
  <c r="V38" i="73" s="1"/>
  <c r="R30" i="75"/>
  <c r="R31" i="73"/>
  <c r="R30" i="73" s="1"/>
  <c r="AI61" i="73"/>
  <c r="AG72" i="73"/>
  <c r="AI73" i="73"/>
  <c r="AI37" i="73"/>
  <c r="AG16" i="73"/>
  <c r="AI17" i="73"/>
  <c r="AY46" i="73"/>
  <c r="V64" i="75"/>
  <c r="V68" i="73"/>
  <c r="V64" i="73" s="1"/>
  <c r="M21" i="73"/>
  <c r="O23" i="73"/>
  <c r="AK16" i="73"/>
  <c r="AM17" i="73"/>
  <c r="BC29" i="73"/>
  <c r="L28" i="79"/>
  <c r="L28" i="74"/>
  <c r="K62" i="73"/>
  <c r="J50" i="73"/>
  <c r="J21" i="73"/>
  <c r="K58" i="73"/>
  <c r="Y50" i="73"/>
  <c r="AA51" i="73"/>
  <c r="AP72" i="73"/>
  <c r="AE26" i="73"/>
  <c r="AC56" i="73"/>
  <c r="AE57" i="73"/>
  <c r="AU66" i="73"/>
  <c r="AU45" i="73"/>
  <c r="AU69" i="73"/>
  <c r="BK63" i="73"/>
  <c r="BK25" i="73"/>
  <c r="BK66" i="73"/>
  <c r="BJ72" i="73"/>
  <c r="BK58" i="73"/>
  <c r="W37" i="73"/>
  <c r="AI32" i="73"/>
  <c r="K31" i="79" s="1"/>
  <c r="AG56" i="73"/>
  <c r="AI57" i="73"/>
  <c r="AI26" i="73"/>
  <c r="AI18" i="73"/>
  <c r="AY70" i="73"/>
  <c r="AY62" i="73"/>
  <c r="AY14" i="73"/>
  <c r="U80" i="75"/>
  <c r="U81" i="73"/>
  <c r="AM67" i="73"/>
  <c r="AM63" i="73"/>
  <c r="BC45" i="73"/>
  <c r="BC42" i="73"/>
  <c r="BC58" i="73"/>
  <c r="BC10" i="73"/>
  <c r="H59" i="79"/>
  <c r="H59" i="74"/>
  <c r="O69" i="73"/>
  <c r="W49" i="73"/>
  <c r="K19" i="73"/>
  <c r="K55" i="73"/>
  <c r="AA59" i="73"/>
  <c r="Z56" i="73"/>
  <c r="Z16" i="73"/>
  <c r="AQ18" i="73"/>
  <c r="AQ43" i="73"/>
  <c r="BG52" i="73"/>
  <c r="O71" i="73"/>
  <c r="W73" i="73"/>
  <c r="AD72" i="73"/>
  <c r="AE27" i="73"/>
  <c r="AC38" i="73"/>
  <c r="AE39" i="73"/>
  <c r="AS30" i="75"/>
  <c r="AS31" i="73"/>
  <c r="AU63" i="73"/>
  <c r="AT64" i="73"/>
  <c r="BK37" i="73"/>
  <c r="BI56" i="73"/>
  <c r="BK57" i="73"/>
  <c r="BK23" i="73"/>
  <c r="BI38" i="73"/>
  <c r="BK39" i="73"/>
  <c r="R41" i="74" s="1"/>
  <c r="BK53" i="73"/>
  <c r="N21" i="73"/>
  <c r="R50" i="73"/>
  <c r="AG80" i="75"/>
  <c r="AG81" i="73"/>
  <c r="AI54" i="73"/>
  <c r="AI46" i="73"/>
  <c r="AH9" i="73"/>
  <c r="AH38" i="73"/>
  <c r="AX50" i="73"/>
  <c r="O53" i="73"/>
  <c r="AL80" i="75"/>
  <c r="AL81" i="73"/>
  <c r="AL80" i="73" s="1"/>
  <c r="AM28" i="73"/>
  <c r="AM23" i="73"/>
  <c r="BC63" i="73"/>
  <c r="BC15" i="73"/>
  <c r="BC55" i="73"/>
  <c r="BA50" i="73"/>
  <c r="BC51" i="73"/>
  <c r="P53" i="79" s="1"/>
  <c r="W63" i="73"/>
  <c r="BC65" i="73"/>
  <c r="W52" i="73"/>
  <c r="Q21" i="79"/>
  <c r="Q21" i="74"/>
  <c r="H58" i="79"/>
  <c r="H58" i="74"/>
  <c r="BE38" i="73"/>
  <c r="H18" i="79"/>
  <c r="H18" i="74"/>
  <c r="AQ80" i="75"/>
  <c r="BI64" i="73"/>
  <c r="Q14" i="79"/>
  <c r="Q14" i="74"/>
  <c r="BG80" i="75"/>
  <c r="H66" i="79"/>
  <c r="H66" i="74"/>
  <c r="Q64" i="79"/>
  <c r="Q64" i="74"/>
  <c r="H56" i="79"/>
  <c r="H56" i="74"/>
  <c r="AD9" i="73"/>
  <c r="BK54" i="73"/>
  <c r="BJ50" i="73"/>
  <c r="BK45" i="73"/>
  <c r="AH30" i="75"/>
  <c r="AH31" i="73"/>
  <c r="AH30" i="73" s="1"/>
  <c r="AI49" i="73"/>
  <c r="AI42" i="73"/>
  <c r="AY66" i="73"/>
  <c r="AY54" i="73"/>
  <c r="AW21" i="73"/>
  <c r="AY22" i="73"/>
  <c r="AY18" i="73"/>
  <c r="U9" i="75"/>
  <c r="U10" i="73"/>
  <c r="AL56" i="75"/>
  <c r="AL57" i="73"/>
  <c r="AL56" i="73" s="1"/>
  <c r="AK38" i="75"/>
  <c r="AK42" i="73"/>
  <c r="AM42" i="73" s="1"/>
  <c r="BC25" i="73"/>
  <c r="M72" i="73"/>
  <c r="O73" i="73"/>
  <c r="AO21" i="75"/>
  <c r="Z9" i="75"/>
  <c r="Z10" i="73"/>
  <c r="Z9" i="73" s="1"/>
  <c r="Y38" i="73"/>
  <c r="AA39" i="73"/>
  <c r="Z21" i="73"/>
  <c r="BF64" i="75"/>
  <c r="BF65" i="73"/>
  <c r="BF64" i="73" s="1"/>
  <c r="BG44" i="73"/>
  <c r="BF56" i="75"/>
  <c r="BF57" i="73"/>
  <c r="BF56" i="73" s="1"/>
  <c r="BF9" i="75"/>
  <c r="BF13" i="73"/>
  <c r="BF9" i="73" s="1"/>
  <c r="R21" i="73"/>
  <c r="N30" i="75"/>
  <c r="N31" i="73"/>
  <c r="N30" i="73" s="1"/>
  <c r="AS50" i="73"/>
  <c r="AU51" i="73"/>
  <c r="N56" i="73"/>
  <c r="V16" i="75"/>
  <c r="V17" i="73"/>
  <c r="V16" i="73" s="1"/>
  <c r="AH72" i="73"/>
  <c r="AH16" i="73"/>
  <c r="W12" i="73"/>
  <c r="V30" i="75"/>
  <c r="V32" i="73"/>
  <c r="V30" i="73" s="1"/>
  <c r="AM71" i="73"/>
  <c r="AL64" i="73"/>
  <c r="AM19" i="73"/>
  <c r="AL50" i="73"/>
  <c r="AM66" i="73"/>
  <c r="BA80" i="75"/>
  <c r="BA81" i="73"/>
  <c r="BC49" i="73"/>
  <c r="BA30" i="75"/>
  <c r="BA32" i="73"/>
  <c r="BC46" i="73"/>
  <c r="BB56" i="75"/>
  <c r="BB57" i="73"/>
  <c r="BB56" i="73" s="1"/>
  <c r="W41" i="73"/>
  <c r="W25" i="73"/>
  <c r="BC73" i="73"/>
  <c r="I50" i="73"/>
  <c r="K51" i="73"/>
  <c r="K22" i="73"/>
  <c r="Y72" i="73"/>
  <c r="AA73" i="73"/>
  <c r="AA70" i="73"/>
  <c r="AA61" i="73"/>
  <c r="AA18" i="73"/>
  <c r="AO21" i="73"/>
  <c r="AQ22" i="73"/>
  <c r="AQ58" i="73"/>
  <c r="AQ14" i="73"/>
  <c r="AQ25" i="73"/>
  <c r="BG20" i="73"/>
  <c r="M16" i="73"/>
  <c r="O17" i="73"/>
  <c r="AD56" i="73"/>
  <c r="BK73" i="73"/>
  <c r="AH56" i="73"/>
  <c r="O25" i="73"/>
  <c r="M64" i="73"/>
  <c r="O65" i="73"/>
  <c r="W71" i="73"/>
  <c r="V80" i="75"/>
  <c r="V81" i="73"/>
  <c r="V80" i="73" s="1"/>
  <c r="N50" i="73"/>
  <c r="W45" i="73"/>
  <c r="BB21" i="73"/>
  <c r="J56" i="73"/>
  <c r="J72" i="73"/>
  <c r="K23" i="73"/>
  <c r="AA66" i="73"/>
  <c r="AA42" i="73"/>
  <c r="AA25" i="73"/>
  <c r="AA13" i="73"/>
  <c r="AQ61" i="73"/>
  <c r="AQ10" i="73"/>
  <c r="AO9" i="73"/>
  <c r="BF72" i="73"/>
  <c r="BG48" i="73"/>
  <c r="BG12" i="73"/>
  <c r="BG28" i="73"/>
  <c r="O46" i="73"/>
  <c r="W59" i="73"/>
  <c r="AC21" i="73"/>
  <c r="AE22" i="73"/>
  <c r="AE37" i="73"/>
  <c r="AD64" i="73"/>
  <c r="AE53" i="73"/>
  <c r="AU18" i="73"/>
  <c r="AS56" i="73"/>
  <c r="AU57" i="73"/>
  <c r="AU13" i="73"/>
  <c r="AU46" i="73"/>
  <c r="BK42" i="73"/>
  <c r="BK70" i="73"/>
  <c r="AH80" i="75"/>
  <c r="AH81" i="73"/>
  <c r="AH80" i="73" s="1"/>
  <c r="AI10" i="73"/>
  <c r="AG38" i="73"/>
  <c r="AI39" i="73"/>
  <c r="K41" i="74" s="1"/>
  <c r="AW50" i="73"/>
  <c r="AY51" i="73"/>
  <c r="O53" i="79" s="1"/>
  <c r="AM39" i="73"/>
  <c r="BB64" i="73"/>
  <c r="Q44" i="79"/>
  <c r="Q44" i="74"/>
  <c r="BE21" i="73"/>
  <c r="E38" i="79"/>
  <c r="E38" i="74"/>
  <c r="L38" i="79"/>
  <c r="L38" i="74"/>
  <c r="Q68" i="79"/>
  <c r="Q68" i="74"/>
  <c r="Q22" i="79"/>
  <c r="Q22" i="74"/>
  <c r="BI80" i="73"/>
  <c r="BK81" i="73"/>
  <c r="R82" i="79" s="1"/>
  <c r="R81" i="79" s="1"/>
  <c r="Q48" i="79"/>
  <c r="Q48" i="74"/>
  <c r="H26" i="79"/>
  <c r="H26" i="74"/>
  <c r="O16" i="79"/>
  <c r="O16" i="74"/>
  <c r="BJ9" i="75"/>
  <c r="BI38" i="75"/>
  <c r="BE56" i="75"/>
  <c r="BF50" i="75"/>
  <c r="BE64" i="75"/>
  <c r="BE72" i="75"/>
  <c r="AW56" i="75"/>
  <c r="AW38" i="75"/>
  <c r="AO72" i="75"/>
  <c r="AL64" i="75"/>
  <c r="AK64" i="75"/>
  <c r="AG30" i="75"/>
  <c r="AG56" i="75"/>
  <c r="AC50" i="75"/>
  <c r="AC16" i="75"/>
  <c r="Y64" i="75"/>
  <c r="V9" i="75"/>
  <c r="V56" i="75"/>
  <c r="M9" i="75"/>
  <c r="M38" i="75"/>
  <c r="M50" i="75"/>
  <c r="M64" i="75"/>
  <c r="J9" i="75"/>
  <c r="J16" i="75"/>
  <c r="I56" i="75"/>
  <c r="BI16" i="75"/>
  <c r="BI50" i="75"/>
  <c r="BI21" i="75"/>
  <c r="BI72" i="75"/>
  <c r="BJ21" i="75"/>
  <c r="BF21" i="75"/>
  <c r="BE38" i="75"/>
  <c r="BA38" i="75"/>
  <c r="BA56" i="75"/>
  <c r="BA21" i="75"/>
  <c r="BB21" i="75"/>
  <c r="AW50" i="75"/>
  <c r="AW21" i="75"/>
  <c r="AW64" i="75"/>
  <c r="AX30" i="75"/>
  <c r="AW72" i="75"/>
  <c r="AX21" i="75"/>
  <c r="AX16" i="75"/>
  <c r="AT38" i="75"/>
  <c r="AS16" i="75"/>
  <c r="AS64" i="75"/>
  <c r="AS21" i="75"/>
  <c r="AS56" i="75"/>
  <c r="AS50" i="75"/>
  <c r="AS72" i="75"/>
  <c r="AS38" i="75"/>
  <c r="AS9" i="75"/>
  <c r="AO9" i="75"/>
  <c r="AO56" i="75"/>
  <c r="AO38" i="75"/>
  <c r="AO16" i="75"/>
  <c r="AL21" i="75"/>
  <c r="AK50" i="75"/>
  <c r="AL9" i="75"/>
  <c r="AK72" i="75"/>
  <c r="AL16" i="75"/>
  <c r="AH16" i="75"/>
  <c r="AG38" i="75"/>
  <c r="AG21" i="75"/>
  <c r="AG72" i="75"/>
  <c r="AG16" i="75"/>
  <c r="AH56" i="75"/>
  <c r="AC64" i="75"/>
  <c r="AC38" i="75"/>
  <c r="AD50" i="75"/>
  <c r="AC21" i="75"/>
  <c r="Y38" i="75"/>
  <c r="Y50" i="75"/>
  <c r="Y21" i="75"/>
  <c r="V21" i="75"/>
  <c r="U50" i="75"/>
  <c r="U30" i="75"/>
  <c r="R9" i="75"/>
  <c r="R72" i="75"/>
  <c r="R16" i="75"/>
  <c r="R21" i="75"/>
  <c r="M72" i="75"/>
  <c r="M21" i="75"/>
  <c r="M16" i="75"/>
  <c r="I38" i="75"/>
  <c r="I72" i="75"/>
  <c r="AO50" i="75"/>
  <c r="AT50" i="75"/>
  <c r="AX72" i="75"/>
  <c r="AX64" i="75"/>
  <c r="AL50" i="75"/>
  <c r="J50" i="75"/>
  <c r="J21" i="75"/>
  <c r="AP72" i="75"/>
  <c r="AD16" i="75"/>
  <c r="AT9" i="75"/>
  <c r="BB16" i="75"/>
  <c r="AP9" i="75"/>
  <c r="AD64" i="75"/>
  <c r="N21" i="75"/>
  <c r="R50" i="75"/>
  <c r="AH9" i="75"/>
  <c r="AH38" i="75"/>
  <c r="AX50" i="75"/>
  <c r="R56" i="75"/>
  <c r="Z64" i="75"/>
  <c r="AP64" i="75"/>
  <c r="N9" i="75"/>
  <c r="N38" i="75"/>
  <c r="AL72" i="75"/>
  <c r="Z38" i="75"/>
  <c r="AT72" i="75"/>
  <c r="AW30" i="75"/>
  <c r="I50" i="75"/>
  <c r="Y72" i="75"/>
  <c r="AC56" i="75"/>
  <c r="BJ72" i="75"/>
  <c r="N64" i="75"/>
  <c r="Y16" i="75"/>
  <c r="V72" i="75"/>
  <c r="AD21" i="75"/>
  <c r="AT56" i="75"/>
  <c r="R38" i="75"/>
  <c r="AL38" i="75"/>
  <c r="AP38" i="75"/>
  <c r="N72" i="75"/>
  <c r="Z21" i="75"/>
  <c r="AT21" i="75"/>
  <c r="M56" i="75"/>
  <c r="U16" i="75"/>
  <c r="R64" i="75"/>
  <c r="BB72" i="75"/>
  <c r="J38" i="75"/>
  <c r="Z72" i="75"/>
  <c r="AP21" i="75"/>
  <c r="N16" i="75"/>
  <c r="AD56" i="75"/>
  <c r="BJ64" i="75"/>
  <c r="U21" i="75"/>
  <c r="BB9" i="75"/>
  <c r="AK30" i="75"/>
  <c r="Z56" i="75"/>
  <c r="Z16" i="75"/>
  <c r="U72" i="75"/>
  <c r="AC72" i="75"/>
  <c r="AD38" i="75"/>
  <c r="BJ56" i="75"/>
  <c r="BJ38" i="75"/>
  <c r="AG64" i="75"/>
  <c r="AH50" i="75"/>
  <c r="AX38" i="75"/>
  <c r="AX56" i="75"/>
  <c r="BB50" i="75"/>
  <c r="AP56" i="75"/>
  <c r="AD9" i="75"/>
  <c r="BJ50" i="75"/>
  <c r="AK21" i="75"/>
  <c r="J64" i="75"/>
  <c r="AP50" i="75"/>
  <c r="N56" i="75"/>
  <c r="AH72" i="75"/>
  <c r="AK16" i="75"/>
  <c r="Z50" i="75"/>
  <c r="BJ16" i="75"/>
  <c r="BB38" i="75"/>
  <c r="N50" i="75"/>
  <c r="J56" i="75"/>
  <c r="J72" i="75"/>
  <c r="BF72" i="75"/>
  <c r="AD72" i="75"/>
  <c r="AT64" i="75"/>
  <c r="BI56" i="75"/>
  <c r="U38" i="75"/>
  <c r="AH64" i="75"/>
  <c r="AH21" i="75"/>
  <c r="BA50" i="75"/>
  <c r="BB64" i="75"/>
  <c r="F61" i="75" l="1"/>
  <c r="F61" i="73" s="1"/>
  <c r="F10" i="75"/>
  <c r="F10" i="73" s="1"/>
  <c r="F63" i="75"/>
  <c r="F63" i="73" s="1"/>
  <c r="F73" i="75"/>
  <c r="F73" i="73" s="1"/>
  <c r="F11" i="75"/>
  <c r="F11" i="73" s="1"/>
  <c r="F42" i="75"/>
  <c r="F42" i="73" s="1"/>
  <c r="F40" i="75"/>
  <c r="F40" i="73" s="1"/>
  <c r="F74" i="75"/>
  <c r="F74" i="73" s="1"/>
  <c r="F55" i="75"/>
  <c r="F55" i="73" s="1"/>
  <c r="F31" i="75"/>
  <c r="F31" i="73" s="1"/>
  <c r="F28" i="75"/>
  <c r="F28" i="73" s="1"/>
  <c r="F57" i="75"/>
  <c r="F57" i="73" s="1"/>
  <c r="F52" i="75"/>
  <c r="F52" i="73" s="1"/>
  <c r="F32" i="75"/>
  <c r="F32" i="73" s="1"/>
  <c r="F30" i="73" s="1"/>
  <c r="F65" i="75"/>
  <c r="F65" i="73" s="1"/>
  <c r="F25" i="75"/>
  <c r="F25" i="73" s="1"/>
  <c r="F51" i="75"/>
  <c r="F51" i="73" s="1"/>
  <c r="F29" i="75"/>
  <c r="F29" i="73" s="1"/>
  <c r="F58" i="75"/>
  <c r="F58" i="73" s="1"/>
  <c r="F13" i="75"/>
  <c r="F13" i="73" s="1"/>
  <c r="F59" i="75"/>
  <c r="F59" i="73" s="1"/>
  <c r="F41" i="75"/>
  <c r="F41" i="73" s="1"/>
  <c r="F53" i="75"/>
  <c r="F53" i="73" s="1"/>
  <c r="F26" i="75"/>
  <c r="F26" i="73" s="1"/>
  <c r="F45" i="75"/>
  <c r="F45" i="73" s="1"/>
  <c r="F27" i="75"/>
  <c r="F27" i="73" s="1"/>
  <c r="F23" i="75"/>
  <c r="F23" i="73" s="1"/>
  <c r="F18" i="75"/>
  <c r="F18" i="73" s="1"/>
  <c r="F47" i="75"/>
  <c r="F47" i="73" s="1"/>
  <c r="F77" i="75"/>
  <c r="F77" i="73" s="1"/>
  <c r="G110" i="73"/>
  <c r="F20" i="75"/>
  <c r="F20" i="73" s="1"/>
  <c r="F16" i="73" s="1"/>
  <c r="F49" i="75"/>
  <c r="F49" i="73" s="1"/>
  <c r="F68" i="75"/>
  <c r="F68" i="73" s="1"/>
  <c r="AE81" i="73"/>
  <c r="J82" i="79" s="1"/>
  <c r="J81" i="79" s="1"/>
  <c r="E3" i="75"/>
  <c r="E78" i="75" s="1"/>
  <c r="E78" i="73" s="1"/>
  <c r="G78" i="73" s="1"/>
  <c r="Q48" i="75"/>
  <c r="Q48" i="73" s="1"/>
  <c r="S48" i="73" s="1"/>
  <c r="Q49" i="75"/>
  <c r="Q49" i="73" s="1"/>
  <c r="S49" i="73" s="1"/>
  <c r="Q12" i="75"/>
  <c r="Q12" i="73" s="1"/>
  <c r="S12" i="73" s="1"/>
  <c r="Q19" i="75"/>
  <c r="Q19" i="73" s="1"/>
  <c r="S19" i="73" s="1"/>
  <c r="G18" i="79" s="1"/>
  <c r="Q26" i="75"/>
  <c r="Q26" i="73" s="1"/>
  <c r="S26" i="73" s="1"/>
  <c r="G25" i="74" s="1"/>
  <c r="Q58" i="75"/>
  <c r="Q58" i="73" s="1"/>
  <c r="S58" i="73" s="1"/>
  <c r="G59" i="74" s="1"/>
  <c r="Q81" i="75"/>
  <c r="Q28" i="75"/>
  <c r="Q28" i="73" s="1"/>
  <c r="S28" i="73" s="1"/>
  <c r="Q25" i="75"/>
  <c r="Q25" i="73" s="1"/>
  <c r="S25" i="73" s="1"/>
  <c r="Q40" i="75"/>
  <c r="Q40" i="73" s="1"/>
  <c r="S40" i="73" s="1"/>
  <c r="G41" i="79" s="1"/>
  <c r="Q75" i="75"/>
  <c r="Q75" i="73" s="1"/>
  <c r="S75" i="73" s="1"/>
  <c r="G76" i="74" s="1"/>
  <c r="Q63" i="75"/>
  <c r="Q63" i="73" s="1"/>
  <c r="S63" i="73" s="1"/>
  <c r="G64" i="79" s="1"/>
  <c r="Q69" i="75"/>
  <c r="Q69" i="73" s="1"/>
  <c r="S69" i="73" s="1"/>
  <c r="G70" i="79" s="1"/>
  <c r="Q61" i="75"/>
  <c r="Q61" i="73" s="1"/>
  <c r="S61" i="73" s="1"/>
  <c r="G62" i="74" s="1"/>
  <c r="Q55" i="75"/>
  <c r="Q55" i="73" s="1"/>
  <c r="S55" i="73" s="1"/>
  <c r="G56" i="79" s="1"/>
  <c r="Q29" i="75"/>
  <c r="Q29" i="73" s="1"/>
  <c r="S29" i="73" s="1"/>
  <c r="Q14" i="75"/>
  <c r="Q14" i="73" s="1"/>
  <c r="S14" i="73" s="1"/>
  <c r="G13" i="79" s="1"/>
  <c r="Q13" i="75"/>
  <c r="Q13" i="73" s="1"/>
  <c r="S13" i="73" s="1"/>
  <c r="G12" i="79" s="1"/>
  <c r="Q70" i="75"/>
  <c r="Q70" i="73" s="1"/>
  <c r="S70" i="73" s="1"/>
  <c r="G71" i="79" s="1"/>
  <c r="Q46" i="75"/>
  <c r="Q46" i="73" s="1"/>
  <c r="S46" i="73" s="1"/>
  <c r="G47" i="79" s="1"/>
  <c r="Q53" i="75"/>
  <c r="Q53" i="73" s="1"/>
  <c r="S53" i="73" s="1"/>
  <c r="G54" i="74" s="1"/>
  <c r="Q66" i="75"/>
  <c r="Q66" i="73" s="1"/>
  <c r="S66" i="73" s="1"/>
  <c r="G67" i="79" s="1"/>
  <c r="Q60" i="75"/>
  <c r="Q60" i="73" s="1"/>
  <c r="S60" i="73" s="1"/>
  <c r="Q24" i="75"/>
  <c r="Q24" i="73" s="1"/>
  <c r="S24" i="73" s="1"/>
  <c r="Q39" i="75"/>
  <c r="Q71" i="75"/>
  <c r="Q71" i="73" s="1"/>
  <c r="S71" i="73" s="1"/>
  <c r="G72" i="79" s="1"/>
  <c r="Q79" i="75"/>
  <c r="Q79" i="73" s="1"/>
  <c r="S79" i="73" s="1"/>
  <c r="G80" i="74" s="1"/>
  <c r="Q65" i="75"/>
  <c r="Q43" i="75"/>
  <c r="Q43" i="73" s="1"/>
  <c r="S43" i="73" s="1"/>
  <c r="G44" i="79" s="1"/>
  <c r="Q20" i="75"/>
  <c r="Q20" i="73" s="1"/>
  <c r="S20" i="73" s="1"/>
  <c r="Q45" i="75"/>
  <c r="Q45" i="73" s="1"/>
  <c r="S45" i="73" s="1"/>
  <c r="Q57" i="75"/>
  <c r="Q15" i="75"/>
  <c r="Q15" i="73" s="1"/>
  <c r="S15" i="73" s="1"/>
  <c r="G14" i="79" s="1"/>
  <c r="Q59" i="75"/>
  <c r="Q59" i="73" s="1"/>
  <c r="S59" i="73" s="1"/>
  <c r="G60" i="79" s="1"/>
  <c r="Q77" i="75"/>
  <c r="Q77" i="73" s="1"/>
  <c r="S77" i="73" s="1"/>
  <c r="G78" i="74" s="1"/>
  <c r="Q74" i="75"/>
  <c r="Q74" i="73" s="1"/>
  <c r="S74" i="73" s="1"/>
  <c r="G75" i="79" s="1"/>
  <c r="Q47" i="75"/>
  <c r="Q47" i="73" s="1"/>
  <c r="S47" i="73" s="1"/>
  <c r="G48" i="79" s="1"/>
  <c r="Q78" i="75"/>
  <c r="Q78" i="73" s="1"/>
  <c r="S78" i="73" s="1"/>
  <c r="G79" i="79" s="1"/>
  <c r="Q52" i="75"/>
  <c r="Q52" i="73" s="1"/>
  <c r="S52" i="73" s="1"/>
  <c r="G53" i="74" s="1"/>
  <c r="Q18" i="75"/>
  <c r="Q18" i="73" s="1"/>
  <c r="S18" i="73" s="1"/>
  <c r="G17" i="79" s="1"/>
  <c r="Q32" i="75"/>
  <c r="Q32" i="73" s="1"/>
  <c r="S32" i="73" s="1"/>
  <c r="G31" i="79" s="1"/>
  <c r="Q62" i="75"/>
  <c r="Q62" i="73" s="1"/>
  <c r="S62" i="73" s="1"/>
  <c r="G63" i="79" s="1"/>
  <c r="Q67" i="75"/>
  <c r="Q67" i="73" s="1"/>
  <c r="S67" i="73" s="1"/>
  <c r="G68" i="74" s="1"/>
  <c r="Q31" i="75"/>
  <c r="Q23" i="75"/>
  <c r="Q23" i="73" s="1"/>
  <c r="S23" i="73" s="1"/>
  <c r="G22" i="74" s="1"/>
  <c r="Q54" i="75"/>
  <c r="Q54" i="73" s="1"/>
  <c r="S54" i="73" s="1"/>
  <c r="G55" i="79" s="1"/>
  <c r="Q22" i="75"/>
  <c r="Q17" i="75"/>
  <c r="Q68" i="75"/>
  <c r="Q68" i="73" s="1"/>
  <c r="S68" i="73" s="1"/>
  <c r="Q41" i="75"/>
  <c r="Q41" i="73" s="1"/>
  <c r="S41" i="73" s="1"/>
  <c r="Q37" i="75"/>
  <c r="Q37" i="73" s="1"/>
  <c r="S37" i="73" s="1"/>
  <c r="Q51" i="75"/>
  <c r="Q27" i="75"/>
  <c r="Q27" i="73" s="1"/>
  <c r="S27" i="73" s="1"/>
  <c r="G26" i="79" s="1"/>
  <c r="Q11" i="75"/>
  <c r="Q11" i="73" s="1"/>
  <c r="S11" i="73" s="1"/>
  <c r="G10" i="79" s="1"/>
  <c r="Q44" i="75"/>
  <c r="Q44" i="73" s="1"/>
  <c r="S44" i="73" s="1"/>
  <c r="Q76" i="75"/>
  <c r="Q76" i="73" s="1"/>
  <c r="S76" i="73" s="1"/>
  <c r="G77" i="79" s="1"/>
  <c r="Q10" i="75"/>
  <c r="Q42" i="75"/>
  <c r="Q42" i="73" s="1"/>
  <c r="S42" i="73" s="1"/>
  <c r="G43" i="79" s="1"/>
  <c r="Q73" i="75"/>
  <c r="F9" i="75"/>
  <c r="F9" i="73"/>
  <c r="F81" i="73"/>
  <c r="F80" i="73" s="1"/>
  <c r="H55" i="79"/>
  <c r="L76" i="74"/>
  <c r="BG81" i="73"/>
  <c r="Q82" i="79" s="1"/>
  <c r="Q81" i="79" s="1"/>
  <c r="AQ81" i="73"/>
  <c r="M82" i="79" s="1"/>
  <c r="M81" i="79" s="1"/>
  <c r="K81" i="73"/>
  <c r="E82" i="79" s="1"/>
  <c r="E81" i="79" s="1"/>
  <c r="AY16" i="75"/>
  <c r="AS80" i="73"/>
  <c r="AU80" i="73" s="1"/>
  <c r="J75" i="74"/>
  <c r="N60" i="74"/>
  <c r="I72" i="79"/>
  <c r="J13" i="74"/>
  <c r="F75" i="74"/>
  <c r="F26" i="79"/>
  <c r="R10" i="79"/>
  <c r="F64" i="75"/>
  <c r="F64" i="73"/>
  <c r="P54" i="74"/>
  <c r="J64" i="74"/>
  <c r="L75" i="79"/>
  <c r="P42" i="74"/>
  <c r="Q76" i="74"/>
  <c r="AK72" i="73"/>
  <c r="AM72" i="73" s="1"/>
  <c r="AM30" i="75"/>
  <c r="L45" i="74"/>
  <c r="J55" i="74"/>
  <c r="BC30" i="75"/>
  <c r="K14" i="79"/>
  <c r="P55" i="79"/>
  <c r="AI50" i="75"/>
  <c r="R50" i="74"/>
  <c r="H23" i="74"/>
  <c r="K22" i="74"/>
  <c r="O81" i="73"/>
  <c r="F82" i="79" s="1"/>
  <c r="F81" i="79" s="1"/>
  <c r="M25" i="74"/>
  <c r="O60" i="74"/>
  <c r="K16" i="73"/>
  <c r="P38" i="74"/>
  <c r="AK83" i="79"/>
  <c r="F68" i="74"/>
  <c r="K10" i="79"/>
  <c r="L77" i="74"/>
  <c r="L47" i="74"/>
  <c r="I10" i="79"/>
  <c r="M71" i="74"/>
  <c r="R13" i="74"/>
  <c r="N59" i="79"/>
  <c r="O78" i="74"/>
  <c r="N14" i="74"/>
  <c r="F71" i="74"/>
  <c r="AA56" i="75"/>
  <c r="BI72" i="73"/>
  <c r="BI36" i="73" s="1"/>
  <c r="E75" i="74"/>
  <c r="F17" i="74"/>
  <c r="E62" i="74"/>
  <c r="F28" i="74"/>
  <c r="AE30" i="75"/>
  <c r="M54" i="74"/>
  <c r="K64" i="75"/>
  <c r="L41" i="74"/>
  <c r="E13" i="74"/>
  <c r="H80" i="74"/>
  <c r="J8" i="73"/>
  <c r="J33" i="73" s="1"/>
  <c r="P77" i="79"/>
  <c r="Q70" i="79"/>
  <c r="J59" i="79"/>
  <c r="N10" i="74"/>
  <c r="P63" i="74"/>
  <c r="I75" i="74"/>
  <c r="K16" i="75"/>
  <c r="BK30" i="75"/>
  <c r="P44" i="74"/>
  <c r="F14" i="74"/>
  <c r="J12" i="74"/>
  <c r="BK64" i="73"/>
  <c r="M78" i="74"/>
  <c r="J42" i="79"/>
  <c r="K59" i="74"/>
  <c r="Q23" i="79"/>
  <c r="P22" i="74"/>
  <c r="F80" i="74"/>
  <c r="N48" i="79"/>
  <c r="BG21" i="75"/>
  <c r="Q24" i="74"/>
  <c r="M56" i="79"/>
  <c r="H75" i="74"/>
  <c r="BG21" i="73"/>
  <c r="P72" i="79"/>
  <c r="K64" i="79"/>
  <c r="O10" i="74"/>
  <c r="J46" i="79"/>
  <c r="R77" i="79"/>
  <c r="BC80" i="75"/>
  <c r="O22" i="74"/>
  <c r="R18" i="79"/>
  <c r="N62" i="74"/>
  <c r="Q77" i="74"/>
  <c r="F60" i="79"/>
  <c r="L55" i="79"/>
  <c r="O43" i="79"/>
  <c r="J68" i="79"/>
  <c r="O59" i="79"/>
  <c r="AY16" i="73"/>
  <c r="BC72" i="75"/>
  <c r="E80" i="79"/>
  <c r="O70" i="74"/>
  <c r="I18" i="79"/>
  <c r="BE72" i="73"/>
  <c r="BG72" i="73" s="1"/>
  <c r="U72" i="73"/>
  <c r="AM16" i="73"/>
  <c r="V72" i="73"/>
  <c r="V36" i="73" s="1"/>
  <c r="V82" i="73" s="1"/>
  <c r="H79" i="79"/>
  <c r="J79" i="79"/>
  <c r="E79" i="74"/>
  <c r="L19" i="79"/>
  <c r="AS72" i="73"/>
  <c r="AS36" i="73" s="1"/>
  <c r="BE8" i="75"/>
  <c r="BE33" i="75" s="1"/>
  <c r="J80" i="74"/>
  <c r="K79" i="74"/>
  <c r="K79" i="79"/>
  <c r="J79" i="74"/>
  <c r="L71" i="74"/>
  <c r="AG50" i="73"/>
  <c r="AG36" i="73" s="1"/>
  <c r="P79" i="79"/>
  <c r="P79" i="74"/>
  <c r="L44" i="74"/>
  <c r="O25" i="74"/>
  <c r="F46" i="74"/>
  <c r="R17" i="74"/>
  <c r="F79" i="74"/>
  <c r="F79" i="79"/>
  <c r="W50" i="75"/>
  <c r="R26" i="74"/>
  <c r="E10" i="79"/>
  <c r="M48" i="74"/>
  <c r="E78" i="74"/>
  <c r="M68" i="74"/>
  <c r="I50" i="74"/>
  <c r="I26" i="74"/>
  <c r="I80" i="74"/>
  <c r="I79" i="79"/>
  <c r="I79" i="74"/>
  <c r="L80" i="79"/>
  <c r="L79" i="79"/>
  <c r="L79" i="74"/>
  <c r="M79" i="74"/>
  <c r="M79" i="79"/>
  <c r="F18" i="79"/>
  <c r="P17" i="79"/>
  <c r="N79" i="74"/>
  <c r="N79" i="79"/>
  <c r="L60" i="74"/>
  <c r="Q79" i="74"/>
  <c r="Q79" i="79"/>
  <c r="H76" i="74"/>
  <c r="O80" i="79"/>
  <c r="O79" i="79"/>
  <c r="O79" i="74"/>
  <c r="R80" i="79"/>
  <c r="R79" i="74"/>
  <c r="R79" i="79"/>
  <c r="L29" i="79"/>
  <c r="E67" i="79"/>
  <c r="BK64" i="75"/>
  <c r="O59" i="74"/>
  <c r="L53" i="74"/>
  <c r="K46" i="74"/>
  <c r="O41" i="79"/>
  <c r="I41" i="79"/>
  <c r="I41" i="74"/>
  <c r="E41" i="79"/>
  <c r="E41" i="74"/>
  <c r="L41" i="79"/>
  <c r="F41" i="74"/>
  <c r="R41" i="79"/>
  <c r="J41" i="79"/>
  <c r="J41" i="74"/>
  <c r="M41" i="79"/>
  <c r="M41" i="74"/>
  <c r="P41" i="79"/>
  <c r="K41" i="79"/>
  <c r="N41" i="74"/>
  <c r="I53" i="79"/>
  <c r="I53" i="74"/>
  <c r="N53" i="74"/>
  <c r="N53" i="79"/>
  <c r="J53" i="79"/>
  <c r="J53" i="74"/>
  <c r="E53" i="79"/>
  <c r="E53" i="74"/>
  <c r="K53" i="79"/>
  <c r="K53" i="74"/>
  <c r="O53" i="74"/>
  <c r="R53" i="79"/>
  <c r="F53" i="74"/>
  <c r="F53" i="79"/>
  <c r="P53" i="74"/>
  <c r="M53" i="74"/>
  <c r="M53" i="79"/>
  <c r="K59" i="79"/>
  <c r="J59" i="74"/>
  <c r="F59" i="74"/>
  <c r="N59" i="74"/>
  <c r="K67" i="74"/>
  <c r="F56" i="74"/>
  <c r="W56" i="75"/>
  <c r="AY80" i="75"/>
  <c r="R48" i="79"/>
  <c r="E43" i="74"/>
  <c r="Q50" i="79"/>
  <c r="L14" i="79"/>
  <c r="E48" i="74"/>
  <c r="I13" i="74"/>
  <c r="N42" i="79"/>
  <c r="M70" i="74"/>
  <c r="M18" i="74"/>
  <c r="O76" i="79"/>
  <c r="N44" i="74"/>
  <c r="R12" i="74"/>
  <c r="M63" i="79"/>
  <c r="N28" i="79"/>
  <c r="M42" i="74"/>
  <c r="BC9" i="75"/>
  <c r="K71" i="74"/>
  <c r="AU56" i="73"/>
  <c r="F67" i="74"/>
  <c r="P12" i="79"/>
  <c r="P25" i="79"/>
  <c r="P76" i="79"/>
  <c r="L80" i="74"/>
  <c r="F44" i="74"/>
  <c r="F25" i="79"/>
  <c r="O62" i="79"/>
  <c r="N78" i="74"/>
  <c r="BK9" i="75"/>
  <c r="AE21" i="73"/>
  <c r="I68" i="74"/>
  <c r="E70" i="79"/>
  <c r="W53" i="73"/>
  <c r="H54" i="74" s="1"/>
  <c r="Q78" i="74"/>
  <c r="H17" i="79"/>
  <c r="I42" i="79"/>
  <c r="M64" i="79"/>
  <c r="F42" i="74"/>
  <c r="F59" i="79"/>
  <c r="J72" i="79"/>
  <c r="O80" i="74"/>
  <c r="N71" i="74"/>
  <c r="J50" i="74"/>
  <c r="K24" i="74"/>
  <c r="L25" i="74"/>
  <c r="AY30" i="73"/>
  <c r="M22" i="74"/>
  <c r="O38" i="73"/>
  <c r="E71" i="74"/>
  <c r="O30" i="75"/>
  <c r="H12" i="74"/>
  <c r="Q61" i="74"/>
  <c r="H28" i="79"/>
  <c r="I64" i="74"/>
  <c r="I80" i="79"/>
  <c r="E55" i="74"/>
  <c r="AU16" i="75"/>
  <c r="AG9" i="73"/>
  <c r="AI9" i="73" s="1"/>
  <c r="O64" i="73"/>
  <c r="AM80" i="75"/>
  <c r="F48" i="74"/>
  <c r="K70" i="74"/>
  <c r="W64" i="75"/>
  <c r="AQ16" i="75"/>
  <c r="AB7" i="74"/>
  <c r="AB34" i="74" s="1"/>
  <c r="AY64" i="73"/>
  <c r="K67" i="79"/>
  <c r="K26" i="74"/>
  <c r="F21" i="74"/>
  <c r="AY21" i="73"/>
  <c r="N55" i="74"/>
  <c r="P71" i="79"/>
  <c r="L26" i="79"/>
  <c r="F63" i="79"/>
  <c r="O16" i="73"/>
  <c r="O56" i="79"/>
  <c r="I56" i="79"/>
  <c r="N8" i="73"/>
  <c r="N33" i="73" s="1"/>
  <c r="H13" i="79"/>
  <c r="AX8" i="73"/>
  <c r="AX33" i="73" s="1"/>
  <c r="I70" i="79"/>
  <c r="AQ50" i="73"/>
  <c r="J14" i="79"/>
  <c r="K42" i="79"/>
  <c r="R47" i="79"/>
  <c r="N24" i="79"/>
  <c r="P48" i="79"/>
  <c r="AU16" i="73"/>
  <c r="H25" i="79"/>
  <c r="AA64" i="73"/>
  <c r="E54" i="79"/>
  <c r="E64" i="79"/>
  <c r="N83" i="77"/>
  <c r="K21" i="75"/>
  <c r="K63" i="74"/>
  <c r="K78" i="74"/>
  <c r="R80" i="74"/>
  <c r="F13" i="74"/>
  <c r="W50" i="73"/>
  <c r="L70" i="74"/>
  <c r="R78" i="74"/>
  <c r="BG38" i="75"/>
  <c r="AQ21" i="73"/>
  <c r="J44" i="74"/>
  <c r="Q62" i="74"/>
  <c r="F78" i="74"/>
  <c r="K28" i="74"/>
  <c r="F50" i="74"/>
  <c r="AA72" i="73"/>
  <c r="BF8" i="73"/>
  <c r="BF33" i="73" s="1"/>
  <c r="BJ8" i="73"/>
  <c r="BJ33" i="73" s="1"/>
  <c r="AQ56" i="73"/>
  <c r="BK16" i="73"/>
  <c r="I76" i="79"/>
  <c r="I55" i="79"/>
  <c r="AE57" i="74"/>
  <c r="K83" i="77"/>
  <c r="AI73" i="79"/>
  <c r="BA8" i="75"/>
  <c r="BA33" i="75" s="1"/>
  <c r="M83" i="77"/>
  <c r="X7" i="74"/>
  <c r="X34" i="74" s="1"/>
  <c r="AM9" i="75"/>
  <c r="BK38" i="73"/>
  <c r="AA50" i="73"/>
  <c r="BF8" i="75"/>
  <c r="BF33" i="75" s="1"/>
  <c r="W9" i="75"/>
  <c r="AE50" i="73"/>
  <c r="AI51" i="74"/>
  <c r="O83" i="77"/>
  <c r="L83" i="77"/>
  <c r="AI65" i="79"/>
  <c r="AD7" i="74"/>
  <c r="AD34" i="74" s="1"/>
  <c r="AA37" i="79"/>
  <c r="AA84" i="79" s="1"/>
  <c r="AI73" i="74"/>
  <c r="U7" i="79"/>
  <c r="U34" i="79" s="1"/>
  <c r="W7" i="74"/>
  <c r="W34" i="74" s="1"/>
  <c r="AJ85" i="74"/>
  <c r="AJ118" i="74" s="1"/>
  <c r="AM72" i="75"/>
  <c r="I8" i="75"/>
  <c r="I33" i="75" s="1"/>
  <c r="I54" i="74"/>
  <c r="Z7" i="79"/>
  <c r="Z34" i="79" s="1"/>
  <c r="H83" i="77"/>
  <c r="AI65" i="74"/>
  <c r="G83" i="77"/>
  <c r="U7" i="74"/>
  <c r="U34" i="74" s="1"/>
  <c r="AG37" i="79"/>
  <c r="AG84" i="79" s="1"/>
  <c r="AA7" i="79"/>
  <c r="AA34" i="79" s="1"/>
  <c r="AE65" i="74"/>
  <c r="U37" i="74"/>
  <c r="U83" i="74" s="1"/>
  <c r="AC7" i="74"/>
  <c r="AC34" i="74" s="1"/>
  <c r="BK50" i="75"/>
  <c r="AU30" i="75"/>
  <c r="BG9" i="75"/>
  <c r="AU38" i="75"/>
  <c r="AI30" i="75"/>
  <c r="AA38" i="73"/>
  <c r="BC16" i="75"/>
  <c r="AW8" i="75"/>
  <c r="AW33" i="75" s="1"/>
  <c r="AJ86" i="79"/>
  <c r="AJ109" i="79" s="1"/>
  <c r="AE39" i="74"/>
  <c r="AI15" i="79"/>
  <c r="AH37" i="79"/>
  <c r="AH84" i="79" s="1"/>
  <c r="AH7" i="74"/>
  <c r="AH34" i="74" s="1"/>
  <c r="G83" i="78"/>
  <c r="AE65" i="79"/>
  <c r="V37" i="79"/>
  <c r="V84" i="79" s="1"/>
  <c r="J83" i="77"/>
  <c r="AD37" i="79"/>
  <c r="AD84" i="79" s="1"/>
  <c r="V7" i="74"/>
  <c r="V34" i="74" s="1"/>
  <c r="BG56" i="75"/>
  <c r="X37" i="79"/>
  <c r="X84" i="79" s="1"/>
  <c r="U37" i="79"/>
  <c r="U84" i="79" s="1"/>
  <c r="AI16" i="75"/>
  <c r="BG72" i="75"/>
  <c r="BC38" i="75"/>
  <c r="AD8" i="75"/>
  <c r="AD33" i="75" s="1"/>
  <c r="AY56" i="75"/>
  <c r="W21" i="75"/>
  <c r="AE64" i="75"/>
  <c r="P7" i="77"/>
  <c r="AQ56" i="75"/>
  <c r="W72" i="75"/>
  <c r="AQ38" i="75"/>
  <c r="AA64" i="75"/>
  <c r="AI56" i="75"/>
  <c r="AQ72" i="75"/>
  <c r="V7" i="79"/>
  <c r="V34" i="79" s="1"/>
  <c r="AE51" i="79"/>
  <c r="AF7" i="79"/>
  <c r="AI8" i="79"/>
  <c r="AI20" i="79"/>
  <c r="H35" i="78"/>
  <c r="E81" i="78"/>
  <c r="H81" i="78" s="1"/>
  <c r="Y37" i="79"/>
  <c r="Y84" i="79" s="1"/>
  <c r="AE20" i="79"/>
  <c r="T37" i="74"/>
  <c r="AI20" i="74"/>
  <c r="AG37" i="74"/>
  <c r="AG83" i="74" s="1"/>
  <c r="T7" i="74"/>
  <c r="AE20" i="74"/>
  <c r="AE51" i="74"/>
  <c r="F83" i="77"/>
  <c r="AB37" i="74"/>
  <c r="AB83" i="74" s="1"/>
  <c r="AH37" i="74"/>
  <c r="AH83" i="74" s="1"/>
  <c r="AC8" i="75"/>
  <c r="AC33" i="75" s="1"/>
  <c r="T7" i="79"/>
  <c r="AE8" i="79"/>
  <c r="AE73" i="79"/>
  <c r="X37" i="74"/>
  <c r="X83" i="74" s="1"/>
  <c r="W7" i="79"/>
  <c r="W34" i="79" s="1"/>
  <c r="E32" i="78"/>
  <c r="H7" i="78"/>
  <c r="W37" i="74"/>
  <c r="W83" i="74" s="1"/>
  <c r="AI57" i="79"/>
  <c r="Z37" i="74"/>
  <c r="Z83" i="74" s="1"/>
  <c r="Y37" i="74"/>
  <c r="Y83" i="74" s="1"/>
  <c r="V37" i="74"/>
  <c r="V83" i="74" s="1"/>
  <c r="I32" i="77"/>
  <c r="I83" i="77" s="1"/>
  <c r="AB37" i="79"/>
  <c r="AB84" i="79" s="1"/>
  <c r="AI51" i="79"/>
  <c r="AC7" i="79"/>
  <c r="AC34" i="79" s="1"/>
  <c r="AI15" i="74"/>
  <c r="AC37" i="79"/>
  <c r="AC84" i="79" s="1"/>
  <c r="O16" i="75"/>
  <c r="P81" i="77"/>
  <c r="AD7" i="79"/>
  <c r="AD34" i="79" s="1"/>
  <c r="AI57" i="74"/>
  <c r="AC37" i="74"/>
  <c r="AC83" i="74" s="1"/>
  <c r="AE15" i="74"/>
  <c r="AG7" i="79"/>
  <c r="AG34" i="79" s="1"/>
  <c r="P35" i="77"/>
  <c r="AD37" i="74"/>
  <c r="AD83" i="74" s="1"/>
  <c r="AE73" i="74"/>
  <c r="AB7" i="79"/>
  <c r="AB34" i="79" s="1"/>
  <c r="F83" i="78"/>
  <c r="AI81" i="79"/>
  <c r="AI39" i="79"/>
  <c r="AF37" i="79"/>
  <c r="Y7" i="79"/>
  <c r="Y34" i="79" s="1"/>
  <c r="AE15" i="79"/>
  <c r="X7" i="79"/>
  <c r="X34" i="79" s="1"/>
  <c r="W37" i="79"/>
  <c r="W84" i="79" s="1"/>
  <c r="AE8" i="74"/>
  <c r="Z7" i="74"/>
  <c r="Z34" i="74" s="1"/>
  <c r="BC56" i="75"/>
  <c r="K50" i="73"/>
  <c r="Y7" i="74"/>
  <c r="Y34" i="74" s="1"/>
  <c r="Z37" i="79"/>
  <c r="Z84" i="79" s="1"/>
  <c r="AE57" i="79"/>
  <c r="AH7" i="79"/>
  <c r="AH34" i="79" s="1"/>
  <c r="AA7" i="74"/>
  <c r="AA34" i="74" s="1"/>
  <c r="AF7" i="74"/>
  <c r="AI8" i="74"/>
  <c r="T37" i="79"/>
  <c r="AE39" i="79"/>
  <c r="AG7" i="74"/>
  <c r="AG34" i="74" s="1"/>
  <c r="AA37" i="74"/>
  <c r="AA83" i="74" s="1"/>
  <c r="AI39" i="74"/>
  <c r="AF37" i="74"/>
  <c r="J8" i="75"/>
  <c r="J33" i="75" s="1"/>
  <c r="AI21" i="75"/>
  <c r="AI72" i="75"/>
  <c r="AY56" i="73"/>
  <c r="BG16" i="75"/>
  <c r="AY9" i="75"/>
  <c r="AM21" i="75"/>
  <c r="AE50" i="75"/>
  <c r="AK36" i="75"/>
  <c r="AK82" i="75" s="1"/>
  <c r="AE16" i="75"/>
  <c r="BC50" i="73"/>
  <c r="AU21" i="73"/>
  <c r="AM56" i="75"/>
  <c r="BG64" i="75"/>
  <c r="AI30" i="73"/>
  <c r="O38" i="75"/>
  <c r="F10" i="74"/>
  <c r="H49" i="74"/>
  <c r="O64" i="74"/>
  <c r="W44" i="73"/>
  <c r="H45" i="79" s="1"/>
  <c r="Z8" i="73"/>
  <c r="Z33" i="73" s="1"/>
  <c r="AD8" i="73"/>
  <c r="AD33" i="73" s="1"/>
  <c r="BA64" i="73"/>
  <c r="BC64" i="73" s="1"/>
  <c r="AH36" i="73"/>
  <c r="AH82" i="73" s="1"/>
  <c r="AI16" i="73"/>
  <c r="AP36" i="73"/>
  <c r="AP82" i="73" s="1"/>
  <c r="Q41" i="74"/>
  <c r="M46" i="74"/>
  <c r="E67" i="74"/>
  <c r="AY72" i="73"/>
  <c r="AE16" i="73"/>
  <c r="AQ17" i="73"/>
  <c r="M16" i="79" s="1"/>
  <c r="F64" i="74"/>
  <c r="BC56" i="73"/>
  <c r="AM64" i="73"/>
  <c r="N13" i="74"/>
  <c r="N63" i="74"/>
  <c r="N36" i="73"/>
  <c r="N82" i="73" s="1"/>
  <c r="E14" i="74"/>
  <c r="AY50" i="73"/>
  <c r="J71" i="74"/>
  <c r="I21" i="73"/>
  <c r="K21" i="73" s="1"/>
  <c r="M26" i="74"/>
  <c r="O21" i="73"/>
  <c r="BG64" i="73"/>
  <c r="W21" i="73"/>
  <c r="R56" i="74"/>
  <c r="J76" i="74"/>
  <c r="K72" i="73"/>
  <c r="K56" i="73"/>
  <c r="BB36" i="73"/>
  <c r="BB82" i="73" s="1"/>
  <c r="Q42" i="74"/>
  <c r="E26" i="74"/>
  <c r="AQ16" i="73"/>
  <c r="J47" i="74"/>
  <c r="AQ38" i="73"/>
  <c r="O68" i="74"/>
  <c r="AT36" i="73"/>
  <c r="AT82" i="73" s="1"/>
  <c r="K56" i="74"/>
  <c r="BB8" i="73"/>
  <c r="BB33" i="73" s="1"/>
  <c r="AD36" i="73"/>
  <c r="AD82" i="73" s="1"/>
  <c r="I64" i="73"/>
  <c r="K64" i="73" s="1"/>
  <c r="AI21" i="73"/>
  <c r="BF36" i="73"/>
  <c r="BF82" i="73" s="1"/>
  <c r="O29" i="79"/>
  <c r="K40" i="79"/>
  <c r="K40" i="74"/>
  <c r="R74" i="79"/>
  <c r="R74" i="74"/>
  <c r="M59" i="79"/>
  <c r="M59" i="74"/>
  <c r="I62" i="79"/>
  <c r="I62" i="74"/>
  <c r="E21" i="79"/>
  <c r="E21" i="74"/>
  <c r="H24" i="79"/>
  <c r="H24" i="74"/>
  <c r="P47" i="79"/>
  <c r="P47" i="74"/>
  <c r="U9" i="73"/>
  <c r="W10" i="73"/>
  <c r="K80" i="79"/>
  <c r="K80" i="74"/>
  <c r="P56" i="79"/>
  <c r="P56" i="74"/>
  <c r="L27" i="79"/>
  <c r="L27" i="74"/>
  <c r="AA10" i="73"/>
  <c r="Y9" i="73"/>
  <c r="L23" i="79"/>
  <c r="L23" i="74"/>
  <c r="R44" i="79"/>
  <c r="R44" i="74"/>
  <c r="R63" i="79"/>
  <c r="R63" i="74"/>
  <c r="J28" i="79"/>
  <c r="J28" i="74"/>
  <c r="J70" i="79"/>
  <c r="J70" i="74"/>
  <c r="M47" i="79"/>
  <c r="M47" i="74"/>
  <c r="I25" i="79"/>
  <c r="I25" i="74"/>
  <c r="W38" i="73"/>
  <c r="I58" i="79"/>
  <c r="I58" i="74"/>
  <c r="P40" i="79"/>
  <c r="P40" i="74"/>
  <c r="O44" i="79"/>
  <c r="O44" i="74"/>
  <c r="L63" i="79"/>
  <c r="L63" i="74"/>
  <c r="R42" i="79"/>
  <c r="R42" i="74"/>
  <c r="P78" i="79"/>
  <c r="P78" i="74"/>
  <c r="J66" i="79"/>
  <c r="J66" i="74"/>
  <c r="AS8" i="73"/>
  <c r="AU9" i="73"/>
  <c r="BG56" i="73"/>
  <c r="E17" i="79"/>
  <c r="E17" i="74"/>
  <c r="N40" i="79"/>
  <c r="N40" i="74"/>
  <c r="J18" i="79"/>
  <c r="J18" i="74"/>
  <c r="E72" i="79"/>
  <c r="E72" i="74"/>
  <c r="BK50" i="73"/>
  <c r="J52" i="79"/>
  <c r="J52" i="74"/>
  <c r="M14" i="79"/>
  <c r="M14" i="74"/>
  <c r="BC64" i="75"/>
  <c r="O50" i="75"/>
  <c r="K38" i="75"/>
  <c r="O72" i="75"/>
  <c r="AA38" i="75"/>
  <c r="AQ64" i="75"/>
  <c r="AY50" i="75"/>
  <c r="AM50" i="75"/>
  <c r="AO36" i="75"/>
  <c r="AO82" i="75" s="1"/>
  <c r="W30" i="75"/>
  <c r="BK21" i="75"/>
  <c r="AI38" i="73"/>
  <c r="R43" i="79"/>
  <c r="R43" i="74"/>
  <c r="N58" i="79"/>
  <c r="N58" i="74"/>
  <c r="H60" i="79"/>
  <c r="H60" i="74"/>
  <c r="BG9" i="73"/>
  <c r="Q75" i="79"/>
  <c r="Q75" i="74"/>
  <c r="I12" i="79"/>
  <c r="I12" i="74"/>
  <c r="E22" i="79"/>
  <c r="E22" i="74"/>
  <c r="H77" i="79"/>
  <c r="H77" i="74"/>
  <c r="F24" i="79"/>
  <c r="F24" i="74"/>
  <c r="Q19" i="79"/>
  <c r="Q19" i="74"/>
  <c r="M21" i="79"/>
  <c r="M21" i="74"/>
  <c r="I71" i="79"/>
  <c r="I71" i="74"/>
  <c r="H42" i="79"/>
  <c r="H42" i="74"/>
  <c r="BC32" i="73"/>
  <c r="P31" i="79" s="1"/>
  <c r="P29" i="79" s="1"/>
  <c r="BA30" i="73"/>
  <c r="BC30" i="73" s="1"/>
  <c r="H11" i="79"/>
  <c r="H11" i="74"/>
  <c r="F74" i="79"/>
  <c r="F74" i="74"/>
  <c r="O55" i="79"/>
  <c r="O55" i="74"/>
  <c r="K50" i="79"/>
  <c r="K50" i="74"/>
  <c r="R46" i="79"/>
  <c r="R46" i="74"/>
  <c r="AE80" i="73"/>
  <c r="H64" i="79"/>
  <c r="H64" i="74"/>
  <c r="P14" i="79"/>
  <c r="P14" i="74"/>
  <c r="F54" i="79"/>
  <c r="F54" i="74"/>
  <c r="AH8" i="73"/>
  <c r="AH33" i="73" s="1"/>
  <c r="AI80" i="75"/>
  <c r="R40" i="79"/>
  <c r="R40" i="74"/>
  <c r="BK56" i="73"/>
  <c r="N64" i="79"/>
  <c r="N64" i="74"/>
  <c r="AC36" i="73"/>
  <c r="AE38" i="73"/>
  <c r="M44" i="79"/>
  <c r="M44" i="74"/>
  <c r="I60" i="79"/>
  <c r="I60" i="74"/>
  <c r="H50" i="79"/>
  <c r="H50" i="74"/>
  <c r="BA9" i="73"/>
  <c r="P75" i="79"/>
  <c r="P75" i="74"/>
  <c r="U80" i="73"/>
  <c r="W81" i="73"/>
  <c r="H82" i="79" s="1"/>
  <c r="H81" i="79" s="1"/>
  <c r="O71" i="79"/>
  <c r="O71" i="74"/>
  <c r="AI56" i="73"/>
  <c r="R59" i="79"/>
  <c r="R59" i="74"/>
  <c r="R64" i="79"/>
  <c r="R64" i="74"/>
  <c r="J58" i="79"/>
  <c r="J58" i="74"/>
  <c r="I52" i="79"/>
  <c r="I52" i="74"/>
  <c r="O47" i="79"/>
  <c r="O47" i="74"/>
  <c r="W17" i="73"/>
  <c r="F58" i="79"/>
  <c r="F58" i="74"/>
  <c r="R25" i="79"/>
  <c r="R25" i="74"/>
  <c r="J24" i="79"/>
  <c r="J24" i="74"/>
  <c r="Q46" i="79"/>
  <c r="Q46" i="74"/>
  <c r="M28" i="79"/>
  <c r="M28" i="74"/>
  <c r="I21" i="79"/>
  <c r="I21" i="74"/>
  <c r="AA9" i="75"/>
  <c r="L54" i="79"/>
  <c r="L54" i="74"/>
  <c r="V8" i="73"/>
  <c r="V33" i="73" s="1"/>
  <c r="R28" i="79"/>
  <c r="R28" i="74"/>
  <c r="N43" i="79"/>
  <c r="N43" i="74"/>
  <c r="J67" i="79"/>
  <c r="J67" i="74"/>
  <c r="M12" i="79"/>
  <c r="M12" i="74"/>
  <c r="I38" i="79"/>
  <c r="I38" i="74"/>
  <c r="BG80" i="73"/>
  <c r="AK80" i="73"/>
  <c r="AM81" i="73"/>
  <c r="L82" i="79" s="1"/>
  <c r="L81" i="79" s="1"/>
  <c r="K52" i="79"/>
  <c r="K52" i="74"/>
  <c r="K72" i="79"/>
  <c r="K72" i="74"/>
  <c r="AU64" i="73"/>
  <c r="J74" i="79"/>
  <c r="J74" i="74"/>
  <c r="AA56" i="73"/>
  <c r="BC38" i="73"/>
  <c r="P18" i="79"/>
  <c r="P18" i="74"/>
  <c r="AL8" i="73"/>
  <c r="AL33" i="73" s="1"/>
  <c r="O54" i="79"/>
  <c r="O54" i="74"/>
  <c r="K75" i="79"/>
  <c r="K75" i="74"/>
  <c r="AT8" i="73"/>
  <c r="AT33" i="73" s="1"/>
  <c r="Q80" i="79"/>
  <c r="Q80" i="74"/>
  <c r="AQ72" i="73"/>
  <c r="I78" i="79"/>
  <c r="I78" i="74"/>
  <c r="E40" i="79"/>
  <c r="E40" i="74"/>
  <c r="P70" i="79"/>
  <c r="P70" i="74"/>
  <c r="L17" i="79"/>
  <c r="L17" i="74"/>
  <c r="O14" i="79"/>
  <c r="O14" i="74"/>
  <c r="O74" i="79"/>
  <c r="O74" i="74"/>
  <c r="K48" i="79"/>
  <c r="K48" i="74"/>
  <c r="N68" i="79"/>
  <c r="N68" i="74"/>
  <c r="J48" i="79"/>
  <c r="J48" i="74"/>
  <c r="I14" i="79"/>
  <c r="I14" i="74"/>
  <c r="AM21" i="73"/>
  <c r="L10" i="79"/>
  <c r="L10" i="74"/>
  <c r="AL36" i="73"/>
  <c r="AL82" i="73" s="1"/>
  <c r="K66" i="79"/>
  <c r="K66" i="74"/>
  <c r="AE64" i="73"/>
  <c r="R8" i="73"/>
  <c r="R33" i="73" s="1"/>
  <c r="P16" i="79"/>
  <c r="P16" i="74"/>
  <c r="AK9" i="73"/>
  <c r="AM10" i="73"/>
  <c r="BG13" i="73"/>
  <c r="F40" i="79"/>
  <c r="F40" i="74"/>
  <c r="K54" i="79"/>
  <c r="K54" i="74"/>
  <c r="R21" i="79"/>
  <c r="R21" i="74"/>
  <c r="AU38" i="73"/>
  <c r="L52" i="79"/>
  <c r="L52" i="74"/>
  <c r="W32" i="73"/>
  <c r="H31" i="79" s="1"/>
  <c r="H29" i="79" s="1"/>
  <c r="L74" i="79"/>
  <c r="L74" i="74"/>
  <c r="I66" i="79"/>
  <c r="I66" i="74"/>
  <c r="M75" i="79"/>
  <c r="M75" i="74"/>
  <c r="L43" i="79"/>
  <c r="L43" i="74"/>
  <c r="M30" i="73"/>
  <c r="O30" i="73" s="1"/>
  <c r="O31" i="73"/>
  <c r="F30" i="79" s="1"/>
  <c r="F29" i="79" s="1"/>
  <c r="M36" i="73"/>
  <c r="M82" i="73" s="1"/>
  <c r="M55" i="79"/>
  <c r="M55" i="74"/>
  <c r="BI30" i="73"/>
  <c r="BK30" i="73" s="1"/>
  <c r="BK31" i="73"/>
  <c r="R30" i="79" s="1"/>
  <c r="R29" i="79" s="1"/>
  <c r="H61" i="79"/>
  <c r="H61" i="74"/>
  <c r="P60" i="79"/>
  <c r="P60" i="74"/>
  <c r="K13" i="79"/>
  <c r="K13" i="74"/>
  <c r="H21" i="79"/>
  <c r="H21" i="74"/>
  <c r="J56" i="79"/>
  <c r="J56" i="74"/>
  <c r="M74" i="79"/>
  <c r="M74" i="74"/>
  <c r="I46" i="79"/>
  <c r="I46" i="74"/>
  <c r="E76" i="79"/>
  <c r="E76" i="74"/>
  <c r="E44" i="79"/>
  <c r="E44" i="74"/>
  <c r="BC21" i="73"/>
  <c r="F62" i="79"/>
  <c r="F62" i="74"/>
  <c r="K50" i="75"/>
  <c r="R8" i="75"/>
  <c r="R33" i="75" s="1"/>
  <c r="AY64" i="75"/>
  <c r="K9" i="75"/>
  <c r="M8" i="75"/>
  <c r="M33" i="75" s="1"/>
  <c r="AG8" i="75"/>
  <c r="AG33" i="75" s="1"/>
  <c r="AS8" i="75"/>
  <c r="AS33" i="75" s="1"/>
  <c r="BK80" i="73"/>
  <c r="U56" i="73"/>
  <c r="L40" i="79"/>
  <c r="L40" i="74"/>
  <c r="O52" i="79"/>
  <c r="O52" i="74"/>
  <c r="R75" i="79"/>
  <c r="R75" i="74"/>
  <c r="J38" i="79"/>
  <c r="J38" i="74"/>
  <c r="Q11" i="79"/>
  <c r="Q11" i="74"/>
  <c r="AO8" i="73"/>
  <c r="AQ9" i="73"/>
  <c r="I24" i="79"/>
  <c r="I24" i="74"/>
  <c r="H46" i="79"/>
  <c r="H46" i="74"/>
  <c r="H72" i="79"/>
  <c r="H72" i="74"/>
  <c r="M24" i="79"/>
  <c r="M24" i="74"/>
  <c r="I74" i="79"/>
  <c r="I74" i="74"/>
  <c r="E52" i="79"/>
  <c r="E52" i="74"/>
  <c r="P74" i="79"/>
  <c r="P74" i="74"/>
  <c r="L67" i="79"/>
  <c r="L67" i="74"/>
  <c r="L72" i="79"/>
  <c r="L72" i="74"/>
  <c r="N52" i="79"/>
  <c r="N52" i="74"/>
  <c r="Q45" i="79"/>
  <c r="Q45" i="74"/>
  <c r="I40" i="79"/>
  <c r="I40" i="74"/>
  <c r="O72" i="73"/>
  <c r="O17" i="79"/>
  <c r="O17" i="74"/>
  <c r="O67" i="79"/>
  <c r="O67" i="74"/>
  <c r="BJ36" i="73"/>
  <c r="BJ82" i="73" s="1"/>
  <c r="H53" i="79"/>
  <c r="H53" i="74"/>
  <c r="P52" i="79"/>
  <c r="P52" i="74"/>
  <c r="P64" i="79"/>
  <c r="P64" i="74"/>
  <c r="O75" i="79"/>
  <c r="O75" i="74"/>
  <c r="K47" i="79"/>
  <c r="K47" i="74"/>
  <c r="R38" i="79"/>
  <c r="R38" i="74"/>
  <c r="AS30" i="73"/>
  <c r="AU30" i="73" s="1"/>
  <c r="AU31" i="73"/>
  <c r="N30" i="79" s="1"/>
  <c r="N29" i="79" s="1"/>
  <c r="J26" i="79"/>
  <c r="J26" i="74"/>
  <c r="F72" i="79"/>
  <c r="F72" i="74"/>
  <c r="M17" i="79"/>
  <c r="M17" i="74"/>
  <c r="E56" i="79"/>
  <c r="E56" i="74"/>
  <c r="F70" i="79"/>
  <c r="F70" i="74"/>
  <c r="P9" i="79"/>
  <c r="P9" i="74"/>
  <c r="P46" i="79"/>
  <c r="P46" i="74"/>
  <c r="W80" i="75"/>
  <c r="K17" i="79"/>
  <c r="K17" i="74"/>
  <c r="N70" i="79"/>
  <c r="N70" i="74"/>
  <c r="AE56" i="73"/>
  <c r="E63" i="79"/>
  <c r="E63" i="74"/>
  <c r="P28" i="79"/>
  <c r="P28" i="74"/>
  <c r="K16" i="79"/>
  <c r="K16" i="74"/>
  <c r="K74" i="79"/>
  <c r="K74" i="74"/>
  <c r="W16" i="73"/>
  <c r="O56" i="73"/>
  <c r="R60" i="79"/>
  <c r="R60" i="74"/>
  <c r="N50" i="79"/>
  <c r="N50" i="74"/>
  <c r="J63" i="79"/>
  <c r="J63" i="74"/>
  <c r="G22" i="79"/>
  <c r="M43" i="79"/>
  <c r="M43" i="74"/>
  <c r="AA21" i="73"/>
  <c r="I63" i="79"/>
  <c r="I63" i="74"/>
  <c r="L56" i="79"/>
  <c r="L56" i="74"/>
  <c r="O72" i="79"/>
  <c r="O72" i="74"/>
  <c r="K18" i="79"/>
  <c r="K18" i="74"/>
  <c r="H43" i="79"/>
  <c r="H43" i="74"/>
  <c r="F55" i="79"/>
  <c r="F55" i="74"/>
  <c r="R76" i="79"/>
  <c r="R76" i="74"/>
  <c r="N80" i="79"/>
  <c r="N80" i="74"/>
  <c r="AE10" i="73"/>
  <c r="AC9" i="73"/>
  <c r="Q28" i="79"/>
  <c r="Q28" i="74"/>
  <c r="M58" i="79"/>
  <c r="M58" i="74"/>
  <c r="Y36" i="73"/>
  <c r="O80" i="73"/>
  <c r="AQ80" i="73"/>
  <c r="O40" i="79"/>
  <c r="O40" i="74"/>
  <c r="H41" i="79"/>
  <c r="H41" i="74"/>
  <c r="AE72" i="73"/>
  <c r="I16" i="79"/>
  <c r="I16" i="74"/>
  <c r="H19" i="79"/>
  <c r="H19" i="74"/>
  <c r="P13" i="79"/>
  <c r="P13" i="74"/>
  <c r="L11" i="79"/>
  <c r="L11" i="74"/>
  <c r="K76" i="79"/>
  <c r="K76" i="74"/>
  <c r="N18" i="79"/>
  <c r="N18" i="74"/>
  <c r="F43" i="79"/>
  <c r="F43" i="74"/>
  <c r="M38" i="79"/>
  <c r="M38" i="74"/>
  <c r="M50" i="79"/>
  <c r="M50" i="74"/>
  <c r="K38" i="73"/>
  <c r="P62" i="79"/>
  <c r="P62" i="74"/>
  <c r="L48" i="79"/>
  <c r="L48" i="74"/>
  <c r="W68" i="73"/>
  <c r="O18" i="79"/>
  <c r="O18" i="74"/>
  <c r="H78" i="79"/>
  <c r="H78" i="74"/>
  <c r="R14" i="79"/>
  <c r="R14" i="74"/>
  <c r="N26" i="79"/>
  <c r="N26" i="74"/>
  <c r="I22" i="79"/>
  <c r="I22" i="74"/>
  <c r="P67" i="79"/>
  <c r="P67" i="74"/>
  <c r="L78" i="79"/>
  <c r="L78" i="74"/>
  <c r="AI64" i="73"/>
  <c r="Q74" i="79"/>
  <c r="Q74" i="74"/>
  <c r="AP8" i="73"/>
  <c r="AP33" i="73" s="1"/>
  <c r="F52" i="79"/>
  <c r="F52" i="74"/>
  <c r="BA16" i="73"/>
  <c r="BC16" i="73" s="1"/>
  <c r="W67" i="73"/>
  <c r="U64" i="73"/>
  <c r="W64" i="73" s="1"/>
  <c r="BK21" i="73"/>
  <c r="J10" i="79"/>
  <c r="J10" i="74"/>
  <c r="M60" i="79"/>
  <c r="M60" i="74"/>
  <c r="AM50" i="73"/>
  <c r="BI9" i="73"/>
  <c r="BK10" i="73"/>
  <c r="E68" i="79"/>
  <c r="E68" i="74"/>
  <c r="N72" i="79"/>
  <c r="N72" i="74"/>
  <c r="J62" i="79"/>
  <c r="J62" i="74"/>
  <c r="I44" i="79"/>
  <c r="I44" i="74"/>
  <c r="M8" i="73"/>
  <c r="O9" i="73"/>
  <c r="K10" i="73"/>
  <c r="I9" i="73"/>
  <c r="R71" i="79"/>
  <c r="R71" i="74"/>
  <c r="N12" i="79"/>
  <c r="N12" i="74"/>
  <c r="J54" i="79"/>
  <c r="J54" i="74"/>
  <c r="Q27" i="79"/>
  <c r="Q27" i="74"/>
  <c r="M62" i="79"/>
  <c r="M62" i="74"/>
  <c r="I67" i="79"/>
  <c r="I67" i="74"/>
  <c r="BA80" i="73"/>
  <c r="BC81" i="73"/>
  <c r="P82" i="79" s="1"/>
  <c r="P81" i="79" s="1"/>
  <c r="L18" i="79"/>
  <c r="L18" i="74"/>
  <c r="AG80" i="73"/>
  <c r="AI81" i="73"/>
  <c r="K82" i="79" s="1"/>
  <c r="K81" i="79" s="1"/>
  <c r="R54" i="79"/>
  <c r="R54" i="74"/>
  <c r="R58" i="79"/>
  <c r="R58" i="74"/>
  <c r="N76" i="79"/>
  <c r="N76" i="74"/>
  <c r="J40" i="79"/>
  <c r="J40" i="74"/>
  <c r="H74" i="79"/>
  <c r="H74" i="74"/>
  <c r="Q53" i="79"/>
  <c r="Q53" i="74"/>
  <c r="P43" i="79"/>
  <c r="P43" i="74"/>
  <c r="L68" i="79"/>
  <c r="L68" i="74"/>
  <c r="O63" i="79"/>
  <c r="O63" i="74"/>
  <c r="K58" i="79"/>
  <c r="K58" i="74"/>
  <c r="R24" i="79"/>
  <c r="R24" i="74"/>
  <c r="N67" i="79"/>
  <c r="N67" i="74"/>
  <c r="J78" i="79"/>
  <c r="J78" i="74"/>
  <c r="K38" i="79"/>
  <c r="K38" i="74"/>
  <c r="K62" i="79"/>
  <c r="K62" i="74"/>
  <c r="R68" i="79"/>
  <c r="R68" i="74"/>
  <c r="N74" i="79"/>
  <c r="N74" i="74"/>
  <c r="P10" i="79"/>
  <c r="P10" i="74"/>
  <c r="O58" i="79"/>
  <c r="O58" i="74"/>
  <c r="K60" i="79"/>
  <c r="K60" i="74"/>
  <c r="N66" i="79"/>
  <c r="N66" i="74"/>
  <c r="P80" i="79"/>
  <c r="P80" i="74"/>
  <c r="J60" i="79"/>
  <c r="J60" i="74"/>
  <c r="M52" i="79"/>
  <c r="M52" i="74"/>
  <c r="M72" i="79"/>
  <c r="M72" i="74"/>
  <c r="E66" i="79"/>
  <c r="E66" i="74"/>
  <c r="L21" i="79"/>
  <c r="L21" i="74"/>
  <c r="AQ21" i="75"/>
  <c r="V8" i="75"/>
  <c r="V33" i="75" s="1"/>
  <c r="BC21" i="75"/>
  <c r="BG50" i="75"/>
  <c r="K80" i="73"/>
  <c r="AK38" i="73"/>
  <c r="K9" i="79"/>
  <c r="K9" i="74"/>
  <c r="N47" i="79"/>
  <c r="N47" i="74"/>
  <c r="N17" i="79"/>
  <c r="N17" i="74"/>
  <c r="J21" i="79"/>
  <c r="J21" i="74"/>
  <c r="F47" i="79"/>
  <c r="F47" i="74"/>
  <c r="Q49" i="79"/>
  <c r="Q49" i="74"/>
  <c r="M9" i="79"/>
  <c r="M9" i="74"/>
  <c r="I43" i="79"/>
  <c r="I43" i="74"/>
  <c r="G80" i="79"/>
  <c r="F66" i="79"/>
  <c r="F66" i="74"/>
  <c r="F16" i="79"/>
  <c r="F16" i="74"/>
  <c r="M13" i="79"/>
  <c r="M13" i="74"/>
  <c r="I17" i="79"/>
  <c r="I17" i="74"/>
  <c r="BA72" i="73"/>
  <c r="BC72" i="73" s="1"/>
  <c r="P50" i="79"/>
  <c r="P50" i="74"/>
  <c r="AU50" i="73"/>
  <c r="P24" i="79"/>
  <c r="P24" i="74"/>
  <c r="O21" i="79"/>
  <c r="O21" i="74"/>
  <c r="K43" i="79"/>
  <c r="K43" i="74"/>
  <c r="R55" i="79"/>
  <c r="R55" i="74"/>
  <c r="BG38" i="73"/>
  <c r="P66" i="79"/>
  <c r="P66" i="74"/>
  <c r="L22" i="79"/>
  <c r="L22" i="74"/>
  <c r="K55" i="79"/>
  <c r="K55" i="74"/>
  <c r="R22" i="79"/>
  <c r="R22" i="74"/>
  <c r="F76" i="79"/>
  <c r="F76" i="74"/>
  <c r="E18" i="79"/>
  <c r="E18" i="74"/>
  <c r="L64" i="79"/>
  <c r="L64" i="74"/>
  <c r="O13" i="79"/>
  <c r="O13" i="74"/>
  <c r="K25" i="79"/>
  <c r="K25" i="74"/>
  <c r="H38" i="79"/>
  <c r="H38" i="74"/>
  <c r="R67" i="79"/>
  <c r="R67" i="74"/>
  <c r="N46" i="79"/>
  <c r="N46" i="74"/>
  <c r="J25" i="79"/>
  <c r="J25" i="74"/>
  <c r="E59" i="79"/>
  <c r="E59" i="74"/>
  <c r="L16" i="79"/>
  <c r="L16" i="74"/>
  <c r="F22" i="79"/>
  <c r="F22" i="74"/>
  <c r="AI72" i="73"/>
  <c r="F12" i="79"/>
  <c r="F12" i="74"/>
  <c r="N38" i="79"/>
  <c r="N38" i="74"/>
  <c r="N54" i="79"/>
  <c r="N54" i="74"/>
  <c r="J43" i="79"/>
  <c r="J43" i="74"/>
  <c r="F38" i="79"/>
  <c r="F38" i="74"/>
  <c r="BG65" i="73"/>
  <c r="M80" i="79"/>
  <c r="M80" i="74"/>
  <c r="Z36" i="73"/>
  <c r="Z82" i="73" s="1"/>
  <c r="E47" i="79"/>
  <c r="E47" i="74"/>
  <c r="O26" i="79"/>
  <c r="O26" i="74"/>
  <c r="O48" i="79"/>
  <c r="O48" i="74"/>
  <c r="K68" i="79"/>
  <c r="K68" i="74"/>
  <c r="R72" i="79"/>
  <c r="R72" i="74"/>
  <c r="N75" i="79"/>
  <c r="N75" i="74"/>
  <c r="I47" i="79"/>
  <c r="I47" i="74"/>
  <c r="R36" i="73"/>
  <c r="R82" i="73" s="1"/>
  <c r="AY38" i="73"/>
  <c r="AW36" i="73"/>
  <c r="AA16" i="73"/>
  <c r="G68" i="79"/>
  <c r="P68" i="79"/>
  <c r="P68" i="74"/>
  <c r="K44" i="79"/>
  <c r="K44" i="74"/>
  <c r="H47" i="79"/>
  <c r="H47" i="74"/>
  <c r="R16" i="79"/>
  <c r="R16" i="74"/>
  <c r="N22" i="79"/>
  <c r="N22" i="74"/>
  <c r="Q54" i="79"/>
  <c r="Q54" i="74"/>
  <c r="I28" i="79"/>
  <c r="I28" i="74"/>
  <c r="I59" i="79"/>
  <c r="I59" i="74"/>
  <c r="E60" i="79"/>
  <c r="E60" i="74"/>
  <c r="P26" i="79"/>
  <c r="P26" i="74"/>
  <c r="P21" i="79"/>
  <c r="P21" i="74"/>
  <c r="L13" i="79"/>
  <c r="L13" i="74"/>
  <c r="O66" i="79"/>
  <c r="O66" i="74"/>
  <c r="H27" i="79"/>
  <c r="H27" i="74"/>
  <c r="N21" i="79"/>
  <c r="N21" i="74"/>
  <c r="J17" i="79"/>
  <c r="J17" i="74"/>
  <c r="BE16" i="73"/>
  <c r="BG16" i="73" s="1"/>
  <c r="BG17" i="73"/>
  <c r="M10" i="79"/>
  <c r="M10" i="74"/>
  <c r="I48" i="79"/>
  <c r="I48" i="74"/>
  <c r="AA80" i="73"/>
  <c r="L62" i="79"/>
  <c r="L62" i="74"/>
  <c r="AX36" i="73"/>
  <c r="AX82" i="73" s="1"/>
  <c r="K21" i="79"/>
  <c r="K21" i="74"/>
  <c r="E74" i="79"/>
  <c r="E74" i="74"/>
  <c r="E58" i="79"/>
  <c r="E58" i="74"/>
  <c r="O50" i="73"/>
  <c r="N9" i="79"/>
  <c r="N9" i="74"/>
  <c r="J16" i="79"/>
  <c r="J16" i="74"/>
  <c r="J36" i="73"/>
  <c r="J82" i="73" s="1"/>
  <c r="W30" i="73"/>
  <c r="BE50" i="73"/>
  <c r="BG57" i="73"/>
  <c r="AW9" i="73"/>
  <c r="AY10" i="73"/>
  <c r="AW80" i="73"/>
  <c r="AY81" i="73"/>
  <c r="O82" i="79" s="1"/>
  <c r="O81" i="79" s="1"/>
  <c r="N25" i="79"/>
  <c r="N25" i="74"/>
  <c r="J22" i="79"/>
  <c r="J22" i="74"/>
  <c r="M76" i="79"/>
  <c r="M76" i="74"/>
  <c r="AI31" i="73"/>
  <c r="K30" i="79" s="1"/>
  <c r="K29" i="79" s="1"/>
  <c r="AU17" i="73"/>
  <c r="Q38" i="79"/>
  <c r="Q38" i="74"/>
  <c r="BC57" i="73"/>
  <c r="P59" i="79" s="1"/>
  <c r="L66" i="79"/>
  <c r="L66" i="74"/>
  <c r="K12" i="79"/>
  <c r="K12" i="74"/>
  <c r="AC30" i="73"/>
  <c r="AE30" i="73" s="1"/>
  <c r="AE31" i="73"/>
  <c r="J30" i="79" s="1"/>
  <c r="J29" i="79" s="1"/>
  <c r="AK56" i="73"/>
  <c r="AM56" i="73" s="1"/>
  <c r="AM57" i="73"/>
  <c r="R52" i="79"/>
  <c r="R52" i="74"/>
  <c r="AO64" i="73"/>
  <c r="AQ64" i="73" s="1"/>
  <c r="AQ65" i="73"/>
  <c r="M40" i="79"/>
  <c r="M40" i="74"/>
  <c r="N56" i="79"/>
  <c r="N56" i="74"/>
  <c r="E25" i="79"/>
  <c r="E25" i="74"/>
  <c r="F9" i="79"/>
  <c r="F9" i="74"/>
  <c r="BK16" i="75"/>
  <c r="BK72" i="75"/>
  <c r="BE36" i="75"/>
  <c r="BE82" i="75" s="1"/>
  <c r="BC50" i="75"/>
  <c r="AX8" i="75"/>
  <c r="AX33" i="75" s="1"/>
  <c r="AX36" i="75"/>
  <c r="AX82" i="75" s="1"/>
  <c r="AY30" i="75"/>
  <c r="AW36" i="75"/>
  <c r="AW82" i="75" s="1"/>
  <c r="AU56" i="75"/>
  <c r="AU9" i="75"/>
  <c r="AU50" i="75"/>
  <c r="AS36" i="75"/>
  <c r="AS82" i="75" s="1"/>
  <c r="AM64" i="75"/>
  <c r="AE38" i="75"/>
  <c r="Z8" i="75"/>
  <c r="Z33" i="75" s="1"/>
  <c r="V36" i="75"/>
  <c r="V82" i="75" s="1"/>
  <c r="O56" i="75"/>
  <c r="O64" i="75"/>
  <c r="K72" i="75"/>
  <c r="K56" i="75"/>
  <c r="BJ8" i="75"/>
  <c r="BJ33" i="75" s="1"/>
  <c r="BJ36" i="75"/>
  <c r="BJ82" i="75" s="1"/>
  <c r="BI8" i="75"/>
  <c r="AY21" i="75"/>
  <c r="AY72" i="75"/>
  <c r="AT36" i="75"/>
  <c r="AT82" i="75" s="1"/>
  <c r="AU21" i="75"/>
  <c r="AU72" i="75"/>
  <c r="AO8" i="75"/>
  <c r="AO33" i="75" s="1"/>
  <c r="AL8" i="75"/>
  <c r="AL33" i="75" s="1"/>
  <c r="AI64" i="75"/>
  <c r="AE21" i="75"/>
  <c r="AA72" i="75"/>
  <c r="AA21" i="75"/>
  <c r="O21" i="75"/>
  <c r="E83" i="77"/>
  <c r="BB36" i="75"/>
  <c r="BB82" i="75" s="1"/>
  <c r="R36" i="75"/>
  <c r="R82" i="75" s="1"/>
  <c r="N8" i="75"/>
  <c r="BK56" i="75"/>
  <c r="AE72" i="75"/>
  <c r="U8" i="75"/>
  <c r="W16" i="75"/>
  <c r="AL36" i="75"/>
  <c r="AA16" i="75"/>
  <c r="Y8" i="75"/>
  <c r="AH36" i="75"/>
  <c r="AH82" i="75" s="1"/>
  <c r="BA36" i="75"/>
  <c r="O9" i="75"/>
  <c r="BI36" i="75"/>
  <c r="Y36" i="75"/>
  <c r="AM16" i="75"/>
  <c r="AK8" i="75"/>
  <c r="Z36" i="75"/>
  <c r="Z82" i="75" s="1"/>
  <c r="J36" i="75"/>
  <c r="J82" i="75" s="1"/>
  <c r="AE56" i="75"/>
  <c r="BF36" i="75"/>
  <c r="AH8" i="75"/>
  <c r="AP8" i="75"/>
  <c r="AY38" i="75"/>
  <c r="AU64" i="75"/>
  <c r="M36" i="75"/>
  <c r="AE9" i="75"/>
  <c r="AD36" i="75"/>
  <c r="AD82" i="75" s="1"/>
  <c r="U36" i="75"/>
  <c r="W38" i="75"/>
  <c r="N36" i="75"/>
  <c r="N82" i="75" s="1"/>
  <c r="AP36" i="75"/>
  <c r="AP82" i="75" s="1"/>
  <c r="BB8" i="75"/>
  <c r="AQ50" i="75"/>
  <c r="AA50" i="75"/>
  <c r="AI9" i="75"/>
  <c r="AG36" i="75"/>
  <c r="AC36" i="75"/>
  <c r="AT8" i="75"/>
  <c r="AM38" i="75"/>
  <c r="AQ9" i="75"/>
  <c r="AI38" i="75"/>
  <c r="I36" i="75"/>
  <c r="BK38" i="75"/>
  <c r="F72" i="73" l="1"/>
  <c r="F21" i="73"/>
  <c r="F16" i="75"/>
  <c r="F56" i="75"/>
  <c r="F56" i="73"/>
  <c r="F21" i="75"/>
  <c r="F8" i="75" s="1"/>
  <c r="F38" i="73"/>
  <c r="F50" i="73"/>
  <c r="G43" i="74"/>
  <c r="G60" i="74"/>
  <c r="G12" i="74"/>
  <c r="G72" i="74"/>
  <c r="F50" i="75"/>
  <c r="F72" i="75"/>
  <c r="F38" i="75"/>
  <c r="F30" i="75"/>
  <c r="G54" i="79"/>
  <c r="G18" i="74"/>
  <c r="G75" i="74"/>
  <c r="G47" i="74"/>
  <c r="G64" i="74"/>
  <c r="G26" i="74"/>
  <c r="G44" i="74"/>
  <c r="G25" i="79"/>
  <c r="G10" i="74"/>
  <c r="G13" i="74"/>
  <c r="G14" i="74"/>
  <c r="G76" i="79"/>
  <c r="G71" i="74"/>
  <c r="G70" i="74"/>
  <c r="G78" i="79"/>
  <c r="G67" i="74"/>
  <c r="G55" i="74"/>
  <c r="G56" i="74"/>
  <c r="G53" i="79"/>
  <c r="G59" i="79"/>
  <c r="G62" i="79"/>
  <c r="G79" i="74"/>
  <c r="G48" i="74"/>
  <c r="Y85" i="74"/>
  <c r="G63" i="74"/>
  <c r="Q57" i="73"/>
  <c r="Q56" i="75"/>
  <c r="S56" i="75" s="1"/>
  <c r="G28" i="79"/>
  <c r="G28" i="74"/>
  <c r="G45" i="79"/>
  <c r="G45" i="74"/>
  <c r="Q22" i="73"/>
  <c r="Q21" i="75"/>
  <c r="S21" i="75" s="1"/>
  <c r="G46" i="74"/>
  <c r="G46" i="79"/>
  <c r="G61" i="79"/>
  <c r="G61" i="74"/>
  <c r="Q81" i="73"/>
  <c r="Q80" i="75"/>
  <c r="S80" i="75" s="1"/>
  <c r="Q16" i="75"/>
  <c r="S16" i="75" s="1"/>
  <c r="Q17" i="73"/>
  <c r="G23" i="79"/>
  <c r="G23" i="74"/>
  <c r="G27" i="79"/>
  <c r="G27" i="74"/>
  <c r="G19" i="79"/>
  <c r="G19" i="74"/>
  <c r="Q51" i="73"/>
  <c r="Q50" i="75"/>
  <c r="S50" i="75" s="1"/>
  <c r="Q31" i="73"/>
  <c r="Q30" i="75"/>
  <c r="S30" i="75" s="1"/>
  <c r="Q65" i="73"/>
  <c r="Q64" i="75"/>
  <c r="S64" i="75" s="1"/>
  <c r="Q73" i="73"/>
  <c r="Q72" i="75"/>
  <c r="S72" i="75" s="1"/>
  <c r="G38" i="79"/>
  <c r="G38" i="74"/>
  <c r="G11" i="74"/>
  <c r="G11" i="79"/>
  <c r="G17" i="74"/>
  <c r="G42" i="74"/>
  <c r="G42" i="79"/>
  <c r="G50" i="74"/>
  <c r="G50" i="79"/>
  <c r="G77" i="74"/>
  <c r="Q10" i="73"/>
  <c r="Q9" i="75"/>
  <c r="G69" i="79"/>
  <c r="G69" i="74"/>
  <c r="Q39" i="73"/>
  <c r="Q38" i="75"/>
  <c r="G24" i="74"/>
  <c r="G24" i="79"/>
  <c r="G49" i="74"/>
  <c r="G49" i="79"/>
  <c r="F8" i="73"/>
  <c r="F33" i="73" s="1"/>
  <c r="AS82" i="73"/>
  <c r="AU82" i="73" s="1"/>
  <c r="J84" i="73"/>
  <c r="AI50" i="73"/>
  <c r="R15" i="79"/>
  <c r="BK72" i="73"/>
  <c r="N57" i="79"/>
  <c r="AX84" i="73"/>
  <c r="F15" i="74"/>
  <c r="Z84" i="73"/>
  <c r="J84" i="75"/>
  <c r="AU72" i="73"/>
  <c r="AE33" i="75"/>
  <c r="AD84" i="75"/>
  <c r="O57" i="79"/>
  <c r="O57" i="74"/>
  <c r="F57" i="79"/>
  <c r="W72" i="73"/>
  <c r="E79" i="79"/>
  <c r="E73" i="79" s="1"/>
  <c r="R15" i="74"/>
  <c r="BJ84" i="73"/>
  <c r="K8" i="75"/>
  <c r="F15" i="79"/>
  <c r="AG8" i="73"/>
  <c r="AG33" i="73" s="1"/>
  <c r="AE8" i="75"/>
  <c r="AA86" i="79"/>
  <c r="N57" i="74"/>
  <c r="F57" i="74"/>
  <c r="Z86" i="79"/>
  <c r="AB85" i="74"/>
  <c r="AU36" i="73"/>
  <c r="H54" i="79"/>
  <c r="H51" i="79" s="1"/>
  <c r="P59" i="74"/>
  <c r="Q59" i="79"/>
  <c r="Q59" i="74"/>
  <c r="L59" i="79"/>
  <c r="L59" i="74"/>
  <c r="Q67" i="79"/>
  <c r="Q67" i="74"/>
  <c r="M67" i="79"/>
  <c r="M67" i="74"/>
  <c r="K33" i="75"/>
  <c r="AS84" i="75"/>
  <c r="BG8" i="75"/>
  <c r="X85" i="74"/>
  <c r="AH86" i="79"/>
  <c r="BB84" i="73"/>
  <c r="AH85" i="74"/>
  <c r="F20" i="74"/>
  <c r="V85" i="74"/>
  <c r="M16" i="74"/>
  <c r="M15" i="74" s="1"/>
  <c r="I36" i="73"/>
  <c r="I82" i="73" s="1"/>
  <c r="K82" i="73" s="1"/>
  <c r="H45" i="74"/>
  <c r="H39" i="74" s="1"/>
  <c r="W85" i="74"/>
  <c r="AT84" i="73"/>
  <c r="AI36" i="73"/>
  <c r="I51" i="79"/>
  <c r="BF84" i="73"/>
  <c r="AP84" i="73"/>
  <c r="AD84" i="73"/>
  <c r="I51" i="74"/>
  <c r="X86" i="79"/>
  <c r="U86" i="79"/>
  <c r="AD85" i="74"/>
  <c r="AC85" i="74"/>
  <c r="U85" i="74"/>
  <c r="P83" i="77"/>
  <c r="AG85" i="74"/>
  <c r="Y86" i="79"/>
  <c r="AI37" i="79"/>
  <c r="AG86" i="79"/>
  <c r="V86" i="79"/>
  <c r="O65" i="74"/>
  <c r="AY8" i="75"/>
  <c r="AB86" i="79"/>
  <c r="AD86" i="79"/>
  <c r="Z84" i="75"/>
  <c r="AX84" i="75"/>
  <c r="AY82" i="75"/>
  <c r="AE37" i="79"/>
  <c r="T84" i="79"/>
  <c r="AE84" i="79" s="1"/>
  <c r="AF34" i="74"/>
  <c r="AI7" i="74"/>
  <c r="T34" i="79"/>
  <c r="AE7" i="79"/>
  <c r="T34" i="74"/>
  <c r="AE7" i="74"/>
  <c r="Z85" i="74"/>
  <c r="E83" i="78"/>
  <c r="H83" i="78" s="1"/>
  <c r="H32" i="78"/>
  <c r="AA85" i="74"/>
  <c r="AF84" i="79"/>
  <c r="AI84" i="79" s="1"/>
  <c r="AJ122" i="74"/>
  <c r="P32" i="77"/>
  <c r="AI7" i="79"/>
  <c r="AF34" i="79"/>
  <c r="AI37" i="74"/>
  <c r="AF83" i="74"/>
  <c r="AI83" i="74" s="1"/>
  <c r="AC86" i="79"/>
  <c r="W86" i="79"/>
  <c r="T83" i="74"/>
  <c r="AE83" i="74" s="1"/>
  <c r="AE37" i="74"/>
  <c r="Q51" i="79"/>
  <c r="M51" i="74"/>
  <c r="P51" i="79"/>
  <c r="P51" i="74"/>
  <c r="K20" i="79"/>
  <c r="E65" i="74"/>
  <c r="AO84" i="75"/>
  <c r="AY36" i="73"/>
  <c r="O15" i="74"/>
  <c r="V84" i="75"/>
  <c r="F8" i="74"/>
  <c r="F16" i="50" s="1"/>
  <c r="F8" i="76" s="1"/>
  <c r="H73" i="79"/>
  <c r="Q20" i="74"/>
  <c r="AA36" i="73"/>
  <c r="AE36" i="73"/>
  <c r="R39" i="74"/>
  <c r="H57" i="79"/>
  <c r="BK36" i="73"/>
  <c r="E15" i="79"/>
  <c r="H51" i="74"/>
  <c r="F8" i="79"/>
  <c r="E57" i="74"/>
  <c r="E15" i="74"/>
  <c r="R57" i="74"/>
  <c r="I73" i="79"/>
  <c r="P15" i="74"/>
  <c r="F20" i="79"/>
  <c r="O82" i="73"/>
  <c r="O36" i="73"/>
  <c r="BA36" i="73"/>
  <c r="BC36" i="73" s="1"/>
  <c r="N84" i="73"/>
  <c r="J65" i="74"/>
  <c r="R73" i="74"/>
  <c r="N8" i="74"/>
  <c r="N16" i="50" s="1"/>
  <c r="E57" i="79"/>
  <c r="K20" i="74"/>
  <c r="F65" i="74"/>
  <c r="Q39" i="74"/>
  <c r="N51" i="74"/>
  <c r="E51" i="74"/>
  <c r="L39" i="79"/>
  <c r="I65" i="74"/>
  <c r="R20" i="79"/>
  <c r="K65" i="74"/>
  <c r="R39" i="79"/>
  <c r="M15" i="79"/>
  <c r="N8" i="79"/>
  <c r="Q51" i="74"/>
  <c r="F65" i="79"/>
  <c r="R65" i="74"/>
  <c r="F51" i="74"/>
  <c r="O51" i="74"/>
  <c r="P15" i="79"/>
  <c r="K57" i="74"/>
  <c r="Q39" i="79"/>
  <c r="N20" i="74"/>
  <c r="L15" i="79"/>
  <c r="K57" i="79"/>
  <c r="H39" i="79"/>
  <c r="Q20" i="79"/>
  <c r="K15" i="74"/>
  <c r="M73" i="74"/>
  <c r="H20" i="74"/>
  <c r="F39" i="79"/>
  <c r="M39" i="74"/>
  <c r="M39" i="79"/>
  <c r="K8" i="79"/>
  <c r="N65" i="74"/>
  <c r="O15" i="79"/>
  <c r="O51" i="79"/>
  <c r="R51" i="74"/>
  <c r="R65" i="79"/>
  <c r="R57" i="79"/>
  <c r="Q73" i="74"/>
  <c r="O39" i="79"/>
  <c r="H57" i="74"/>
  <c r="H9" i="79"/>
  <c r="H8" i="79" s="1"/>
  <c r="H9" i="74"/>
  <c r="H8" i="74" s="1"/>
  <c r="AY36" i="75"/>
  <c r="P58" i="79"/>
  <c r="P57" i="79" s="1"/>
  <c r="P58" i="74"/>
  <c r="AY80" i="73"/>
  <c r="AW82" i="73"/>
  <c r="AY82" i="73" s="1"/>
  <c r="E73" i="74"/>
  <c r="Q16" i="79"/>
  <c r="Q15" i="79" s="1"/>
  <c r="Q16" i="74"/>
  <c r="Q15" i="74" s="1"/>
  <c r="P20" i="74"/>
  <c r="Q66" i="79"/>
  <c r="Q66" i="74"/>
  <c r="P65" i="74"/>
  <c r="J20" i="79"/>
  <c r="AM38" i="73"/>
  <c r="AK36" i="73"/>
  <c r="AM36" i="73" s="1"/>
  <c r="E65" i="79"/>
  <c r="M51" i="79"/>
  <c r="N65" i="79"/>
  <c r="N73" i="74"/>
  <c r="J39" i="74"/>
  <c r="R9" i="79"/>
  <c r="R8" i="79" s="1"/>
  <c r="R9" i="74"/>
  <c r="R8" i="74" s="1"/>
  <c r="H69" i="79"/>
  <c r="H69" i="74"/>
  <c r="M57" i="74"/>
  <c r="AC8" i="73"/>
  <c r="AE9" i="73"/>
  <c r="K15" i="79"/>
  <c r="I39" i="79"/>
  <c r="N51" i="79"/>
  <c r="E51" i="79"/>
  <c r="BI82" i="73"/>
  <c r="BK82" i="73" s="1"/>
  <c r="M73" i="79"/>
  <c r="H20" i="79"/>
  <c r="I65" i="79"/>
  <c r="L51" i="74"/>
  <c r="Q12" i="79"/>
  <c r="Q8" i="79" s="1"/>
  <c r="Q12" i="74"/>
  <c r="Q8" i="74" s="1"/>
  <c r="K65" i="79"/>
  <c r="BE8" i="73"/>
  <c r="J51" i="79"/>
  <c r="N39" i="74"/>
  <c r="J65" i="79"/>
  <c r="P39" i="74"/>
  <c r="W9" i="73"/>
  <c r="U8" i="73"/>
  <c r="R73" i="79"/>
  <c r="N16" i="79"/>
  <c r="N15" i="79" s="1"/>
  <c r="N16" i="74"/>
  <c r="N15" i="74" s="1"/>
  <c r="E9" i="79"/>
  <c r="E8" i="79" s="1"/>
  <c r="E9" i="74"/>
  <c r="E8" i="74" s="1"/>
  <c r="K51" i="79"/>
  <c r="I20" i="79"/>
  <c r="F73" i="79"/>
  <c r="J51" i="74"/>
  <c r="I57" i="79"/>
  <c r="K39" i="79"/>
  <c r="R84" i="75"/>
  <c r="L65" i="74"/>
  <c r="O9" i="79"/>
  <c r="O8" i="79" s="1"/>
  <c r="O9" i="74"/>
  <c r="O8" i="74" s="1"/>
  <c r="Q58" i="79"/>
  <c r="Q58" i="74"/>
  <c r="J15" i="74"/>
  <c r="Y82" i="73"/>
  <c r="AA82" i="73" s="1"/>
  <c r="N20" i="79"/>
  <c r="O65" i="79"/>
  <c r="P20" i="79"/>
  <c r="P65" i="79"/>
  <c r="O20" i="74"/>
  <c r="M8" i="74"/>
  <c r="L20" i="74"/>
  <c r="N73" i="79"/>
  <c r="J39" i="79"/>
  <c r="AI80" i="73"/>
  <c r="AG82" i="73"/>
  <c r="AI82" i="73" s="1"/>
  <c r="M33" i="73"/>
  <c r="O8" i="73"/>
  <c r="BI8" i="73"/>
  <c r="BK9" i="73"/>
  <c r="Q73" i="79"/>
  <c r="I15" i="74"/>
  <c r="M57" i="79"/>
  <c r="J9" i="79"/>
  <c r="J8" i="79" s="1"/>
  <c r="J9" i="74"/>
  <c r="J8" i="74" s="1"/>
  <c r="K73" i="74"/>
  <c r="P8" i="74"/>
  <c r="P73" i="74"/>
  <c r="I73" i="74"/>
  <c r="W56" i="73"/>
  <c r="U36" i="73"/>
  <c r="W36" i="73" s="1"/>
  <c r="L73" i="74"/>
  <c r="L51" i="79"/>
  <c r="L9" i="79"/>
  <c r="L8" i="79" s="1"/>
  <c r="L9" i="74"/>
  <c r="L8" i="74" s="1"/>
  <c r="R84" i="73"/>
  <c r="O73" i="74"/>
  <c r="E39" i="74"/>
  <c r="J73" i="74"/>
  <c r="AM80" i="73"/>
  <c r="J57" i="74"/>
  <c r="AH84" i="73"/>
  <c r="AC82" i="73"/>
  <c r="AE82" i="73" s="1"/>
  <c r="M20" i="74"/>
  <c r="N39" i="79"/>
  <c r="P39" i="79"/>
  <c r="Y8" i="73"/>
  <c r="AA9" i="73"/>
  <c r="E20" i="74"/>
  <c r="V84" i="73"/>
  <c r="M66" i="79"/>
  <c r="M66" i="74"/>
  <c r="L58" i="79"/>
  <c r="L58" i="74"/>
  <c r="J20" i="74"/>
  <c r="H68" i="79"/>
  <c r="H68" i="74"/>
  <c r="I39" i="74"/>
  <c r="AL84" i="73"/>
  <c r="H16" i="79"/>
  <c r="H15" i="79" s="1"/>
  <c r="H16" i="74"/>
  <c r="H15" i="74" s="1"/>
  <c r="W80" i="73"/>
  <c r="R51" i="79"/>
  <c r="L65" i="79"/>
  <c r="AW8" i="73"/>
  <c r="AY9" i="73"/>
  <c r="BG50" i="73"/>
  <c r="BE36" i="73"/>
  <c r="J15" i="79"/>
  <c r="AO36" i="73"/>
  <c r="L15" i="74"/>
  <c r="O20" i="79"/>
  <c r="M8" i="79"/>
  <c r="K8" i="74"/>
  <c r="L20" i="79"/>
  <c r="H73" i="74"/>
  <c r="BC80" i="73"/>
  <c r="K9" i="73"/>
  <c r="I8" i="73"/>
  <c r="F51" i="79"/>
  <c r="I15" i="79"/>
  <c r="O39" i="74"/>
  <c r="K73" i="79"/>
  <c r="P8" i="79"/>
  <c r="P73" i="79"/>
  <c r="AO33" i="73"/>
  <c r="AQ8" i="73"/>
  <c r="L39" i="74"/>
  <c r="L73" i="79"/>
  <c r="R20" i="74"/>
  <c r="F39" i="74"/>
  <c r="AK8" i="73"/>
  <c r="AM9" i="73"/>
  <c r="O73" i="79"/>
  <c r="E39" i="79"/>
  <c r="J73" i="79"/>
  <c r="K51" i="74"/>
  <c r="I20" i="74"/>
  <c r="J57" i="79"/>
  <c r="BA8" i="73"/>
  <c r="BC9" i="73"/>
  <c r="F73" i="74"/>
  <c r="M20" i="79"/>
  <c r="AS33" i="73"/>
  <c r="AU8" i="73"/>
  <c r="I57" i="74"/>
  <c r="I9" i="79"/>
  <c r="I8" i="79" s="1"/>
  <c r="I9" i="74"/>
  <c r="I8" i="74" s="1"/>
  <c r="E20" i="79"/>
  <c r="K39" i="74"/>
  <c r="AU82" i="75"/>
  <c r="AU36" i="75"/>
  <c r="BK8" i="75"/>
  <c r="BI33" i="75"/>
  <c r="BK33" i="75" s="1"/>
  <c r="BJ84" i="75"/>
  <c r="O36" i="75"/>
  <c r="M82" i="75"/>
  <c r="AP33" i="75"/>
  <c r="AQ8" i="75"/>
  <c r="BF82" i="75"/>
  <c r="BG36" i="75"/>
  <c r="AC82" i="75"/>
  <c r="AE36" i="75"/>
  <c r="AH33" i="75"/>
  <c r="AI8" i="75"/>
  <c r="AK33" i="75"/>
  <c r="AM8" i="75"/>
  <c r="AA36" i="75"/>
  <c r="Y82" i="75"/>
  <c r="AA82" i="75" s="1"/>
  <c r="BA82" i="75"/>
  <c r="BC36" i="75"/>
  <c r="N33" i="75"/>
  <c r="O8" i="75"/>
  <c r="I82" i="75"/>
  <c r="K36" i="75"/>
  <c r="AI36" i="75"/>
  <c r="AG82" i="75"/>
  <c r="BB33" i="75"/>
  <c r="BC8" i="75"/>
  <c r="U82" i="75"/>
  <c r="W82" i="75" s="1"/>
  <c r="W36" i="75"/>
  <c r="BK36" i="75"/>
  <c r="BI82" i="75"/>
  <c r="AL82" i="75"/>
  <c r="AM36" i="75"/>
  <c r="AQ82" i="75"/>
  <c r="AT33" i="75"/>
  <c r="AU8" i="75"/>
  <c r="AA8" i="75"/>
  <c r="Y33" i="75"/>
  <c r="W8" i="75"/>
  <c r="U33" i="75"/>
  <c r="AQ36" i="75"/>
  <c r="BE84" i="75"/>
  <c r="BG33" i="75"/>
  <c r="AW84" i="75"/>
  <c r="AY33" i="75"/>
  <c r="F36" i="73" l="1"/>
  <c r="F82" i="73" s="1"/>
  <c r="F33" i="75"/>
  <c r="F36" i="75"/>
  <c r="F82" i="75" s="1"/>
  <c r="F84" i="75" s="1"/>
  <c r="S17" i="73"/>
  <c r="Q16" i="73"/>
  <c r="S16" i="73" s="1"/>
  <c r="Q50" i="73"/>
  <c r="S50" i="73" s="1"/>
  <c r="S51" i="73"/>
  <c r="Q21" i="73"/>
  <c r="S21" i="73" s="1"/>
  <c r="S22" i="73"/>
  <c r="S39" i="73"/>
  <c r="Q38" i="73"/>
  <c r="S73" i="73"/>
  <c r="Q72" i="73"/>
  <c r="S72" i="73" s="1"/>
  <c r="Q80" i="73"/>
  <c r="S80" i="73" s="1"/>
  <c r="S81" i="73"/>
  <c r="G82" i="79" s="1"/>
  <c r="G81" i="79" s="1"/>
  <c r="Q36" i="75"/>
  <c r="S38" i="75"/>
  <c r="Q64" i="73"/>
  <c r="S64" i="73" s="1"/>
  <c r="S65" i="73"/>
  <c r="Q8" i="75"/>
  <c r="S9" i="75"/>
  <c r="S10" i="73"/>
  <c r="Q9" i="73"/>
  <c r="Q30" i="73"/>
  <c r="S30" i="73" s="1"/>
  <c r="S31" i="73"/>
  <c r="G30" i="79" s="1"/>
  <c r="G29" i="79" s="1"/>
  <c r="Q56" i="73"/>
  <c r="S56" i="73" s="1"/>
  <c r="S57" i="73"/>
  <c r="F84" i="73"/>
  <c r="AI8" i="73"/>
  <c r="W92" i="79"/>
  <c r="W100" i="79" s="1"/>
  <c r="W107" i="79" s="1"/>
  <c r="W109" i="79" s="1"/>
  <c r="AD99" i="79"/>
  <c r="AE99" i="79" s="1"/>
  <c r="AC98" i="79"/>
  <c r="AE98" i="79" s="1"/>
  <c r="AB97" i="79"/>
  <c r="AE97" i="79" s="1"/>
  <c r="Z95" i="79"/>
  <c r="AE95" i="79" s="1"/>
  <c r="V91" i="79"/>
  <c r="V100" i="79" s="1"/>
  <c r="V107" i="79" s="1"/>
  <c r="V109" i="79" s="1"/>
  <c r="AG103" i="79"/>
  <c r="AI103" i="79" s="1"/>
  <c r="U90" i="79"/>
  <c r="U100" i="79" s="1"/>
  <c r="U107" i="79" s="1"/>
  <c r="U109" i="79" s="1"/>
  <c r="AA96" i="79"/>
  <c r="AE96" i="79" s="1"/>
  <c r="X93" i="79"/>
  <c r="AE93" i="79" s="1"/>
  <c r="Y94" i="79"/>
  <c r="AE94" i="79" s="1"/>
  <c r="AH104" i="79"/>
  <c r="AI104" i="79" s="1"/>
  <c r="Q57" i="79"/>
  <c r="P57" i="74"/>
  <c r="P37" i="74" s="1"/>
  <c r="P83" i="74" s="1"/>
  <c r="P17" i="50" s="1"/>
  <c r="P9" i="76" s="1"/>
  <c r="Q57" i="74"/>
  <c r="K36" i="73"/>
  <c r="L57" i="79"/>
  <c r="L37" i="79" s="1"/>
  <c r="L84" i="79" s="1"/>
  <c r="L57" i="74"/>
  <c r="L37" i="74" s="1"/>
  <c r="L83" i="74" s="1"/>
  <c r="L17" i="50" s="1"/>
  <c r="L9" i="76" s="1"/>
  <c r="M65" i="79"/>
  <c r="M37" i="79" s="1"/>
  <c r="M84" i="79" s="1"/>
  <c r="Q65" i="74"/>
  <c r="Q65" i="79"/>
  <c r="M65" i="74"/>
  <c r="M37" i="74" s="1"/>
  <c r="M83" i="74" s="1"/>
  <c r="M17" i="50" s="1"/>
  <c r="M9" i="76" s="1"/>
  <c r="AY84" i="75"/>
  <c r="BA82" i="73"/>
  <c r="BC82" i="73" s="1"/>
  <c r="H65" i="79"/>
  <c r="H37" i="79" s="1"/>
  <c r="H84" i="79" s="1"/>
  <c r="F7" i="74"/>
  <c r="F34" i="74" s="1"/>
  <c r="R7" i="79"/>
  <c r="R34" i="79" s="1"/>
  <c r="E37" i="79"/>
  <c r="E84" i="79" s="1"/>
  <c r="AI34" i="79"/>
  <c r="AF86" i="79"/>
  <c r="T85" i="74"/>
  <c r="AE85" i="74" s="1"/>
  <c r="AE34" i="74"/>
  <c r="AI34" i="74"/>
  <c r="AF85" i="74"/>
  <c r="AI85" i="74" s="1"/>
  <c r="T86" i="79"/>
  <c r="AE34" i="79"/>
  <c r="R37" i="74"/>
  <c r="R83" i="74" s="1"/>
  <c r="R17" i="50" s="1"/>
  <c r="R9" i="76" s="1"/>
  <c r="F7" i="79"/>
  <c r="F34" i="79" s="1"/>
  <c r="N7" i="74"/>
  <c r="N34" i="74" s="1"/>
  <c r="H65" i="74"/>
  <c r="H37" i="74" s="1"/>
  <c r="H83" i="74" s="1"/>
  <c r="H17" i="50" s="1"/>
  <c r="H9" i="76" s="1"/>
  <c r="N7" i="79"/>
  <c r="N34" i="79" s="1"/>
  <c r="I7" i="79"/>
  <c r="I34" i="79" s="1"/>
  <c r="O37" i="79"/>
  <c r="O84" i="79" s="1"/>
  <c r="K7" i="79"/>
  <c r="K34" i="79" s="1"/>
  <c r="O37" i="74"/>
  <c r="O83" i="74" s="1"/>
  <c r="O17" i="50" s="1"/>
  <c r="O9" i="76" s="1"/>
  <c r="J37" i="79"/>
  <c r="J84" i="79" s="1"/>
  <c r="K37" i="79"/>
  <c r="K84" i="79" s="1"/>
  <c r="I37" i="79"/>
  <c r="I84" i="79" s="1"/>
  <c r="F37" i="74"/>
  <c r="F83" i="74" s="1"/>
  <c r="I37" i="74"/>
  <c r="I83" i="74" s="1"/>
  <c r="I17" i="50" s="1"/>
  <c r="I9" i="76" s="1"/>
  <c r="N37" i="79"/>
  <c r="N84" i="79" s="1"/>
  <c r="E37" i="74"/>
  <c r="E83" i="74" s="1"/>
  <c r="F37" i="79"/>
  <c r="F84" i="79" s="1"/>
  <c r="R37" i="79"/>
  <c r="R84" i="79" s="1"/>
  <c r="P37" i="79"/>
  <c r="P84" i="79" s="1"/>
  <c r="E7" i="79"/>
  <c r="E34" i="79" s="1"/>
  <c r="N37" i="74"/>
  <c r="N83" i="74" s="1"/>
  <c r="N17" i="50" s="1"/>
  <c r="N9" i="76" s="1"/>
  <c r="J37" i="74"/>
  <c r="J83" i="74" s="1"/>
  <c r="J17" i="50" s="1"/>
  <c r="J9" i="76" s="1"/>
  <c r="K37" i="74"/>
  <c r="K83" i="74" s="1"/>
  <c r="K17" i="50" s="1"/>
  <c r="K9" i="76" s="1"/>
  <c r="M7" i="79"/>
  <c r="M34" i="79" s="1"/>
  <c r="O7" i="79"/>
  <c r="O34" i="79" s="1"/>
  <c r="Q7" i="79"/>
  <c r="Q34" i="79" s="1"/>
  <c r="Q7" i="74"/>
  <c r="Q34" i="74" s="1"/>
  <c r="Q16" i="50"/>
  <c r="AS84" i="73"/>
  <c r="AU84" i="73" s="1"/>
  <c r="AU33" i="73"/>
  <c r="R16" i="50"/>
  <c r="R7" i="74"/>
  <c r="R34" i="74" s="1"/>
  <c r="AI33" i="73"/>
  <c r="AG84" i="73"/>
  <c r="AI84" i="73" s="1"/>
  <c r="BA33" i="73"/>
  <c r="BC8" i="73"/>
  <c r="AK33" i="73"/>
  <c r="AM8" i="73"/>
  <c r="AQ36" i="73"/>
  <c r="AO82" i="73"/>
  <c r="AQ82" i="73" s="1"/>
  <c r="AK82" i="73"/>
  <c r="AM82" i="73" s="1"/>
  <c r="L7" i="74"/>
  <c r="L34" i="74" s="1"/>
  <c r="L16" i="50"/>
  <c r="J7" i="79"/>
  <c r="J34" i="79" s="1"/>
  <c r="F10" i="50"/>
  <c r="F8" i="50"/>
  <c r="F6" i="50"/>
  <c r="F4" i="50"/>
  <c r="F9" i="50"/>
  <c r="F7" i="50"/>
  <c r="F5" i="50"/>
  <c r="H16" i="50"/>
  <c r="H7" i="74"/>
  <c r="H34" i="74" s="1"/>
  <c r="AQ33" i="73"/>
  <c r="I33" i="73"/>
  <c r="K8" i="73"/>
  <c r="U33" i="73"/>
  <c r="W8" i="73"/>
  <c r="AC33" i="73"/>
  <c r="AE8" i="73"/>
  <c r="P7" i="79"/>
  <c r="P34" i="79" s="1"/>
  <c r="L7" i="79"/>
  <c r="L34" i="79" s="1"/>
  <c r="BE33" i="73"/>
  <c r="BG8" i="73"/>
  <c r="H7" i="79"/>
  <c r="H34" i="79" s="1"/>
  <c r="J16" i="50"/>
  <c r="J7" i="74"/>
  <c r="J34" i="74" s="1"/>
  <c r="BI33" i="73"/>
  <c r="BK8" i="73"/>
  <c r="M84" i="73"/>
  <c r="O84" i="73" s="1"/>
  <c r="O33" i="73"/>
  <c r="M16" i="50"/>
  <c r="M7" i="74"/>
  <c r="M34" i="74" s="1"/>
  <c r="AW33" i="73"/>
  <c r="AY8" i="73"/>
  <c r="P7" i="74"/>
  <c r="P34" i="74" s="1"/>
  <c r="P16" i="50"/>
  <c r="I16" i="50"/>
  <c r="I7" i="74"/>
  <c r="I34" i="74" s="1"/>
  <c r="K16" i="50"/>
  <c r="K7" i="74"/>
  <c r="K34" i="74" s="1"/>
  <c r="BG36" i="73"/>
  <c r="BE82" i="73"/>
  <c r="BG82" i="73" s="1"/>
  <c r="U82" i="73"/>
  <c r="W82" i="73" s="1"/>
  <c r="N9" i="50"/>
  <c r="N11" i="50"/>
  <c r="N13" i="50"/>
  <c r="N12" i="50"/>
  <c r="N5" i="50"/>
  <c r="N8" i="50"/>
  <c r="N10" i="50"/>
  <c r="N6" i="50"/>
  <c r="N4" i="50"/>
  <c r="N7" i="50"/>
  <c r="N14" i="50"/>
  <c r="N8" i="76"/>
  <c r="Y33" i="73"/>
  <c r="AA8" i="73"/>
  <c r="O16" i="50"/>
  <c r="O7" i="74"/>
  <c r="O34" i="74" s="1"/>
  <c r="E7" i="74"/>
  <c r="E34" i="74" s="1"/>
  <c r="E16" i="50"/>
  <c r="E8" i="76" s="1"/>
  <c r="BB84" i="75"/>
  <c r="BC33" i="75"/>
  <c r="BF84" i="75"/>
  <c r="BG84" i="75" s="1"/>
  <c r="BG82" i="75"/>
  <c r="AT84" i="75"/>
  <c r="AU84" i="75" s="1"/>
  <c r="AU33" i="75"/>
  <c r="AL84" i="75"/>
  <c r="AM82" i="75"/>
  <c r="U84" i="75"/>
  <c r="W84" i="75" s="1"/>
  <c r="W33" i="75"/>
  <c r="Y84" i="75"/>
  <c r="AA84" i="75" s="1"/>
  <c r="AA33" i="75"/>
  <c r="BK82" i="75"/>
  <c r="BI84" i="75"/>
  <c r="BK84" i="75" s="1"/>
  <c r="K82" i="75"/>
  <c r="I84" i="75"/>
  <c r="K84" i="75" s="1"/>
  <c r="N84" i="75"/>
  <c r="O33" i="75"/>
  <c r="AE82" i="75"/>
  <c r="AC84" i="75"/>
  <c r="AE84" i="75" s="1"/>
  <c r="AP84" i="75"/>
  <c r="AQ84" i="75" s="1"/>
  <c r="AQ33" i="75"/>
  <c r="AI82" i="75"/>
  <c r="AG84" i="75"/>
  <c r="BC82" i="75"/>
  <c r="BA84" i="75"/>
  <c r="AM33" i="75"/>
  <c r="AK84" i="75"/>
  <c r="AH84" i="75"/>
  <c r="AI33" i="75"/>
  <c r="O82" i="75"/>
  <c r="M84" i="75"/>
  <c r="F17" i="50" l="1"/>
  <c r="F9" i="76" s="1"/>
  <c r="F6" i="76" s="1"/>
  <c r="E17" i="50"/>
  <c r="E9" i="76" s="1"/>
  <c r="E6" i="76" s="1"/>
  <c r="G58" i="79"/>
  <c r="G57" i="79" s="1"/>
  <c r="G58" i="74"/>
  <c r="G57" i="74" s="1"/>
  <c r="G66" i="79"/>
  <c r="G65" i="79" s="1"/>
  <c r="G66" i="74"/>
  <c r="G65" i="74" s="1"/>
  <c r="S38" i="73"/>
  <c r="Q36" i="73"/>
  <c r="G41" i="74"/>
  <c r="G40" i="74"/>
  <c r="G40" i="79"/>
  <c r="G39" i="79" s="1"/>
  <c r="Q82" i="75"/>
  <c r="S82" i="75" s="1"/>
  <c r="S36" i="75"/>
  <c r="S9" i="73"/>
  <c r="Q8" i="73"/>
  <c r="G52" i="79"/>
  <c r="G51" i="79" s="1"/>
  <c r="G52" i="74"/>
  <c r="G51" i="74" s="1"/>
  <c r="G9" i="74"/>
  <c r="G8" i="74" s="1"/>
  <c r="G9" i="79"/>
  <c r="G8" i="79" s="1"/>
  <c r="G21" i="79"/>
  <c r="G20" i="79" s="1"/>
  <c r="G21" i="74"/>
  <c r="G20" i="74" s="1"/>
  <c r="Q33" i="75"/>
  <c r="S8" i="75"/>
  <c r="G74" i="79"/>
  <c r="G73" i="79" s="1"/>
  <c r="G74" i="74"/>
  <c r="G73" i="74" s="1"/>
  <c r="G16" i="79"/>
  <c r="G15" i="79" s="1"/>
  <c r="G16" i="74"/>
  <c r="G15" i="74" s="1"/>
  <c r="AE92" i="79"/>
  <c r="AA100" i="79"/>
  <c r="AA107" i="79" s="1"/>
  <c r="AA109" i="79" s="1"/>
  <c r="F14" i="50"/>
  <c r="F12" i="50"/>
  <c r="E12" i="50"/>
  <c r="Q37" i="79"/>
  <c r="Q84" i="79" s="1"/>
  <c r="Q86" i="79" s="1"/>
  <c r="AC100" i="79"/>
  <c r="AC107" i="79" s="1"/>
  <c r="AC109" i="79" s="1"/>
  <c r="AB100" i="79"/>
  <c r="AB107" i="79" s="1"/>
  <c r="AB109" i="79" s="1"/>
  <c r="Y100" i="79"/>
  <c r="Y107" i="79" s="1"/>
  <c r="Y109" i="79" s="1"/>
  <c r="X100" i="79"/>
  <c r="X107" i="79" s="1"/>
  <c r="X109" i="79" s="1"/>
  <c r="AD100" i="79"/>
  <c r="AD107" i="79" s="1"/>
  <c r="AD109" i="79" s="1"/>
  <c r="Z100" i="79"/>
  <c r="Z107" i="79" s="1"/>
  <c r="Z109" i="79" s="1"/>
  <c r="AE91" i="79"/>
  <c r="AE90" i="79"/>
  <c r="AG105" i="79"/>
  <c r="AG107" i="79" s="1"/>
  <c r="AG109" i="79" s="1"/>
  <c r="AH105" i="79"/>
  <c r="AH107" i="79" s="1"/>
  <c r="AH109" i="79" s="1"/>
  <c r="Q37" i="74"/>
  <c r="Q83" i="74" s="1"/>
  <c r="Q17" i="50" s="1"/>
  <c r="Q9" i="76" s="1"/>
  <c r="H86" i="79"/>
  <c r="M86" i="79"/>
  <c r="F86" i="79"/>
  <c r="E86" i="79"/>
  <c r="I85" i="74"/>
  <c r="R86" i="79"/>
  <c r="R85" i="74"/>
  <c r="N86" i="79"/>
  <c r="O85" i="74"/>
  <c r="AE86" i="79"/>
  <c r="T89" i="79"/>
  <c r="AI86" i="79"/>
  <c r="AF102" i="79"/>
  <c r="P86" i="79"/>
  <c r="M85" i="74"/>
  <c r="I86" i="79"/>
  <c r="K85" i="74"/>
  <c r="L86" i="79"/>
  <c r="J86" i="79"/>
  <c r="H85" i="74"/>
  <c r="O86" i="79"/>
  <c r="F85" i="74"/>
  <c r="K86" i="79"/>
  <c r="P85" i="74"/>
  <c r="N85" i="74"/>
  <c r="E85" i="74"/>
  <c r="J85" i="74"/>
  <c r="BI84" i="73"/>
  <c r="BK84" i="73" s="1"/>
  <c r="BK33" i="73"/>
  <c r="I12" i="50"/>
  <c r="I5" i="50"/>
  <c r="I8" i="50"/>
  <c r="I6" i="50"/>
  <c r="I9" i="50"/>
  <c r="I8" i="76"/>
  <c r="I7" i="50"/>
  <c r="I11" i="50"/>
  <c r="I10" i="50"/>
  <c r="I13" i="50"/>
  <c r="I14" i="50"/>
  <c r="I4" i="50"/>
  <c r="AY33" i="73"/>
  <c r="AW84" i="73"/>
  <c r="AY84" i="73" s="1"/>
  <c r="AC84" i="73"/>
  <c r="AE84" i="73" s="1"/>
  <c r="AE33" i="73"/>
  <c r="K33" i="73"/>
  <c r="I84" i="73"/>
  <c r="K84" i="73" s="1"/>
  <c r="H9" i="50"/>
  <c r="H6" i="50"/>
  <c r="H11" i="50"/>
  <c r="H12" i="50"/>
  <c r="H8" i="76"/>
  <c r="H13" i="50"/>
  <c r="H4" i="50"/>
  <c r="H5" i="50"/>
  <c r="H7" i="50"/>
  <c r="H14" i="50"/>
  <c r="H10" i="50"/>
  <c r="H8" i="50"/>
  <c r="L85" i="74"/>
  <c r="BA84" i="73"/>
  <c r="BC84" i="73" s="1"/>
  <c r="BC33" i="73"/>
  <c r="M14" i="50"/>
  <c r="M7" i="50"/>
  <c r="M6" i="50"/>
  <c r="M8" i="50"/>
  <c r="M8" i="76"/>
  <c r="M4" i="50"/>
  <c r="M13" i="50"/>
  <c r="M5" i="50"/>
  <c r="M12" i="50"/>
  <c r="M9" i="50"/>
  <c r="M10" i="50"/>
  <c r="M11" i="50"/>
  <c r="BG33" i="73"/>
  <c r="BE84" i="73"/>
  <c r="BG84" i="73" s="1"/>
  <c r="O10" i="50"/>
  <c r="O8" i="50"/>
  <c r="O8" i="76"/>
  <c r="O11" i="50"/>
  <c r="O9" i="50"/>
  <c r="O7" i="50"/>
  <c r="O12" i="50"/>
  <c r="O4" i="50"/>
  <c r="O6" i="50"/>
  <c r="O5" i="50"/>
  <c r="O14" i="50"/>
  <c r="O13" i="50"/>
  <c r="AA33" i="73"/>
  <c r="Y84" i="73"/>
  <c r="AA84" i="73" s="1"/>
  <c r="P13" i="50"/>
  <c r="P11" i="50"/>
  <c r="P9" i="50"/>
  <c r="P5" i="50"/>
  <c r="P14" i="50"/>
  <c r="P12" i="50"/>
  <c r="P6" i="50"/>
  <c r="P4" i="50"/>
  <c r="P8" i="50"/>
  <c r="P7" i="50"/>
  <c r="P8" i="76"/>
  <c r="P10" i="50"/>
  <c r="J10" i="50"/>
  <c r="J11" i="50"/>
  <c r="J9" i="50"/>
  <c r="J4" i="50"/>
  <c r="J8" i="50"/>
  <c r="J8" i="76"/>
  <c r="J7" i="50"/>
  <c r="J13" i="50"/>
  <c r="J14" i="50"/>
  <c r="J12" i="50"/>
  <c r="J5" i="50"/>
  <c r="J6" i="50"/>
  <c r="AO84" i="73"/>
  <c r="AQ84" i="73" s="1"/>
  <c r="R12" i="50"/>
  <c r="R10" i="50"/>
  <c r="R8" i="50"/>
  <c r="R14" i="50"/>
  <c r="R4" i="50"/>
  <c r="R8" i="76"/>
  <c r="R13" i="50"/>
  <c r="R5" i="50"/>
  <c r="R9" i="50"/>
  <c r="R7" i="50"/>
  <c r="R11" i="50"/>
  <c r="R6" i="50"/>
  <c r="Q13" i="50"/>
  <c r="Q10" i="50"/>
  <c r="Q8" i="50"/>
  <c r="Q12" i="50"/>
  <c r="Q8" i="76"/>
  <c r="Q11" i="50"/>
  <c r="Q4" i="50"/>
  <c r="Q14" i="50"/>
  <c r="Q6" i="50"/>
  <c r="Q9" i="50"/>
  <c r="Q7" i="50"/>
  <c r="Q5" i="50"/>
  <c r="L9" i="50"/>
  <c r="L8" i="76"/>
  <c r="L13" i="50"/>
  <c r="L6" i="50"/>
  <c r="L12" i="50"/>
  <c r="L7" i="50"/>
  <c r="L5" i="50"/>
  <c r="L4" i="50"/>
  <c r="L8" i="50"/>
  <c r="L11" i="50"/>
  <c r="L10" i="50"/>
  <c r="L14" i="50"/>
  <c r="E7" i="50"/>
  <c r="E4" i="50"/>
  <c r="E8" i="50"/>
  <c r="E6" i="50"/>
  <c r="E5" i="50"/>
  <c r="E9" i="50"/>
  <c r="E10" i="50"/>
  <c r="N6" i="76"/>
  <c r="N5" i="76"/>
  <c r="N4" i="76"/>
  <c r="K4" i="50"/>
  <c r="K8" i="76"/>
  <c r="K13" i="50"/>
  <c r="K9" i="50"/>
  <c r="K7" i="50"/>
  <c r="K5" i="50"/>
  <c r="K14" i="50"/>
  <c r="K10" i="50"/>
  <c r="K8" i="50"/>
  <c r="K6" i="50"/>
  <c r="K12" i="50"/>
  <c r="K11" i="50"/>
  <c r="U84" i="73"/>
  <c r="W84" i="73" s="1"/>
  <c r="W33" i="73"/>
  <c r="AK84" i="73"/>
  <c r="AM84" i="73" s="1"/>
  <c r="AM33" i="73"/>
  <c r="BC84" i="75"/>
  <c r="AM84" i="75"/>
  <c r="O84" i="75"/>
  <c r="AI84" i="75"/>
  <c r="F13" i="50" l="1"/>
  <c r="E14" i="50"/>
  <c r="E13" i="50"/>
  <c r="G39" i="74"/>
  <c r="G37" i="74" s="1"/>
  <c r="G83" i="74" s="1"/>
  <c r="G16" i="50"/>
  <c r="G7" i="74"/>
  <c r="G34" i="74" s="1"/>
  <c r="S36" i="73"/>
  <c r="Q82" i="73"/>
  <c r="S82" i="73" s="1"/>
  <c r="S8" i="73"/>
  <c r="Q33" i="73"/>
  <c r="Q84" i="75"/>
  <c r="S84" i="75" s="1"/>
  <c r="S33" i="75"/>
  <c r="G7" i="79"/>
  <c r="G34" i="79" s="1"/>
  <c r="G37" i="79"/>
  <c r="G84" i="79" s="1"/>
  <c r="Q85" i="74"/>
  <c r="AI102" i="79"/>
  <c r="AF105" i="79"/>
  <c r="AE89" i="79"/>
  <c r="T100" i="79"/>
  <c r="L5" i="76"/>
  <c r="L4" i="76"/>
  <c r="L6" i="76"/>
  <c r="R6" i="76"/>
  <c r="R5" i="76"/>
  <c r="R4" i="76"/>
  <c r="P6" i="76"/>
  <c r="P5" i="76"/>
  <c r="P4" i="76"/>
  <c r="I6" i="76"/>
  <c r="I5" i="76"/>
  <c r="I4" i="76"/>
  <c r="K4" i="76"/>
  <c r="K5" i="76"/>
  <c r="K6" i="76"/>
  <c r="Q5" i="76"/>
  <c r="Q6" i="76"/>
  <c r="Q4" i="76"/>
  <c r="J6" i="76"/>
  <c r="J4" i="76"/>
  <c r="J5" i="76"/>
  <c r="H4" i="76"/>
  <c r="H6" i="76"/>
  <c r="H5" i="76"/>
  <c r="O4" i="76"/>
  <c r="O6" i="76"/>
  <c r="O5" i="76"/>
  <c r="M5" i="76"/>
  <c r="M6" i="76"/>
  <c r="M4" i="76"/>
  <c r="E11" i="75"/>
  <c r="E11" i="73" s="1"/>
  <c r="E71" i="75"/>
  <c r="E71" i="73" s="1"/>
  <c r="G71" i="73" s="1"/>
  <c r="E48" i="75"/>
  <c r="E48" i="73" s="1"/>
  <c r="G48" i="73" s="1"/>
  <c r="E70" i="75"/>
  <c r="E70" i="73" s="1"/>
  <c r="G70" i="73" s="1"/>
  <c r="E25" i="75"/>
  <c r="E25" i="73" s="1"/>
  <c r="G25" i="73" s="1"/>
  <c r="E49" i="75"/>
  <c r="E49" i="73" s="1"/>
  <c r="G49" i="73" s="1"/>
  <c r="E26" i="75"/>
  <c r="E26" i="73" s="1"/>
  <c r="G26" i="73" s="1"/>
  <c r="E41" i="75"/>
  <c r="E41" i="73" s="1"/>
  <c r="G41" i="73" s="1"/>
  <c r="E53" i="75"/>
  <c r="E53" i="73" s="1"/>
  <c r="G53" i="73" s="1"/>
  <c r="E75" i="75"/>
  <c r="E75" i="73" s="1"/>
  <c r="G75" i="73" s="1"/>
  <c r="E52" i="75"/>
  <c r="E52" i="73" s="1"/>
  <c r="G52" i="73" s="1"/>
  <c r="E22" i="75"/>
  <c r="E22" i="73" s="1"/>
  <c r="E73" i="75"/>
  <c r="E58" i="75"/>
  <c r="E58" i="73" s="1"/>
  <c r="G58" i="73" s="1"/>
  <c r="E27" i="75"/>
  <c r="E27" i="73" s="1"/>
  <c r="G27" i="73" s="1"/>
  <c r="E57" i="75"/>
  <c r="E18" i="75"/>
  <c r="E18" i="73" s="1"/>
  <c r="G18" i="73" s="1"/>
  <c r="E23" i="75"/>
  <c r="E23" i="73" s="1"/>
  <c r="G23" i="73" s="1"/>
  <c r="E17" i="75"/>
  <c r="E19" i="75"/>
  <c r="E19" i="73" s="1"/>
  <c r="G19" i="73" s="1"/>
  <c r="E59" i="75"/>
  <c r="E59" i="73" s="1"/>
  <c r="G59" i="73" s="1"/>
  <c r="E79" i="75"/>
  <c r="E79" i="73" s="1"/>
  <c r="G79" i="73" s="1"/>
  <c r="E29" i="75"/>
  <c r="E29" i="73" s="1"/>
  <c r="G29" i="73" s="1"/>
  <c r="E77" i="75"/>
  <c r="E77" i="73" s="1"/>
  <c r="G77" i="73" s="1"/>
  <c r="E74" i="75"/>
  <c r="E74" i="73" s="1"/>
  <c r="G74" i="73" s="1"/>
  <c r="E47" i="75"/>
  <c r="E47" i="73" s="1"/>
  <c r="G47" i="73" s="1"/>
  <c r="E63" i="75"/>
  <c r="E63" i="73" s="1"/>
  <c r="G63" i="73" s="1"/>
  <c r="E76" i="75"/>
  <c r="E76" i="73" s="1"/>
  <c r="G76" i="73" s="1"/>
  <c r="E62" i="75"/>
  <c r="E62" i="73" s="1"/>
  <c r="G62" i="73" s="1"/>
  <c r="E44" i="75"/>
  <c r="E44" i="73" s="1"/>
  <c r="G44" i="73" s="1"/>
  <c r="E24" i="75"/>
  <c r="E24" i="73" s="1"/>
  <c r="G24" i="73" s="1"/>
  <c r="E14" i="75"/>
  <c r="E14" i="73" s="1"/>
  <c r="G14" i="73" s="1"/>
  <c r="E55" i="75"/>
  <c r="E55" i="73" s="1"/>
  <c r="G55" i="73" s="1"/>
  <c r="E28" i="75"/>
  <c r="E28" i="73" s="1"/>
  <c r="G28" i="73" s="1"/>
  <c r="E20" i="75"/>
  <c r="E20" i="73" s="1"/>
  <c r="G20" i="73" s="1"/>
  <c r="E54" i="75"/>
  <c r="E54" i="73" s="1"/>
  <c r="G54" i="73" s="1"/>
  <c r="E68" i="75"/>
  <c r="E68" i="73" s="1"/>
  <c r="G68" i="73" s="1"/>
  <c r="E15" i="75"/>
  <c r="E15" i="73" s="1"/>
  <c r="G15" i="73" s="1"/>
  <c r="E43" i="75"/>
  <c r="E61" i="75"/>
  <c r="E61" i="73" s="1"/>
  <c r="G61" i="73" s="1"/>
  <c r="E45" i="75"/>
  <c r="E45" i="73" s="1"/>
  <c r="G45" i="73" s="1"/>
  <c r="E67" i="75"/>
  <c r="E67" i="73" s="1"/>
  <c r="G67" i="73" s="1"/>
  <c r="E66" i="75"/>
  <c r="E66" i="73" s="1"/>
  <c r="G66" i="73" s="1"/>
  <c r="E40" i="75"/>
  <c r="E40" i="73" s="1"/>
  <c r="G40" i="73" s="1"/>
  <c r="E13" i="75"/>
  <c r="E13" i="73" s="1"/>
  <c r="G13" i="73" s="1"/>
  <c r="E60" i="75"/>
  <c r="E60" i="73" s="1"/>
  <c r="G60" i="73" s="1"/>
  <c r="E46" i="75"/>
  <c r="E46" i="73" s="1"/>
  <c r="G46" i="73" s="1"/>
  <c r="E69" i="75"/>
  <c r="E69" i="73" s="1"/>
  <c r="G69" i="73" s="1"/>
  <c r="E42" i="75"/>
  <c r="E42" i="73" s="1"/>
  <c r="E39" i="75"/>
  <c r="E39" i="73" s="1"/>
  <c r="G39" i="73" s="1"/>
  <c r="E10" i="75"/>
  <c r="E51" i="75"/>
  <c r="E51" i="73" s="1"/>
  <c r="E31" i="75"/>
  <c r="E37" i="75"/>
  <c r="E37" i="73" s="1"/>
  <c r="E12" i="75"/>
  <c r="E12" i="73" s="1"/>
  <c r="G12" i="73" s="1"/>
  <c r="E65" i="75"/>
  <c r="E65" i="73" s="1"/>
  <c r="E81" i="75"/>
  <c r="E80" i="75" s="1"/>
  <c r="E32" i="75"/>
  <c r="E32" i="73" s="1"/>
  <c r="G17" i="50" l="1"/>
  <c r="G9" i="76" s="1"/>
  <c r="G6" i="76" s="1"/>
  <c r="G85" i="74"/>
  <c r="S33" i="73"/>
  <c r="Q84" i="73"/>
  <c r="S84" i="73" s="1"/>
  <c r="G86" i="79"/>
  <c r="G8" i="76"/>
  <c r="G4" i="50"/>
  <c r="G9" i="50"/>
  <c r="G5" i="50"/>
  <c r="G8" i="50"/>
  <c r="G10" i="50"/>
  <c r="G6" i="50"/>
  <c r="G7" i="50"/>
  <c r="D78" i="74"/>
  <c r="S78" i="74" s="1"/>
  <c r="AK78" i="74" s="1"/>
  <c r="D79" i="74"/>
  <c r="S79" i="74" s="1"/>
  <c r="AK79" i="74" s="1"/>
  <c r="E81" i="73"/>
  <c r="G81" i="73" s="1"/>
  <c r="D82" i="79" s="1"/>
  <c r="S82" i="79" s="1"/>
  <c r="AK82" i="79" s="1"/>
  <c r="T107" i="79"/>
  <c r="T109" i="79" s="1"/>
  <c r="AE100" i="79"/>
  <c r="AF107" i="79"/>
  <c r="AF109" i="79" s="1"/>
  <c r="AI105" i="79"/>
  <c r="E10" i="73"/>
  <c r="G10" i="73" s="1"/>
  <c r="D11" i="79"/>
  <c r="S11" i="79" s="1"/>
  <c r="AK11" i="79" s="1"/>
  <c r="D11" i="74"/>
  <c r="S11" i="74" s="1"/>
  <c r="AK11" i="74" s="1"/>
  <c r="D47" i="79"/>
  <c r="S47" i="79" s="1"/>
  <c r="AK47" i="79" s="1"/>
  <c r="D47" i="74"/>
  <c r="S47" i="74" s="1"/>
  <c r="AK47" i="74" s="1"/>
  <c r="D41" i="79"/>
  <c r="S41" i="79" s="1"/>
  <c r="AK41" i="79" s="1"/>
  <c r="D41" i="74"/>
  <c r="S41" i="74" s="1"/>
  <c r="AK41" i="74" s="1"/>
  <c r="D46" i="79"/>
  <c r="S46" i="79" s="1"/>
  <c r="AK46" i="79" s="1"/>
  <c r="D46" i="74"/>
  <c r="S46" i="74" s="1"/>
  <c r="AK46" i="74" s="1"/>
  <c r="D69" i="79"/>
  <c r="S69" i="79" s="1"/>
  <c r="AK69" i="79" s="1"/>
  <c r="D69" i="74"/>
  <c r="S69" i="74" s="1"/>
  <c r="AK69" i="74" s="1"/>
  <c r="D45" i="79"/>
  <c r="S45" i="79" s="1"/>
  <c r="AK45" i="79" s="1"/>
  <c r="D45" i="74"/>
  <c r="S45" i="74" s="1"/>
  <c r="AK45" i="74" s="1"/>
  <c r="D48" i="79"/>
  <c r="S48" i="79" s="1"/>
  <c r="AK48" i="79" s="1"/>
  <c r="D48" i="74"/>
  <c r="S48" i="74" s="1"/>
  <c r="AK48" i="74" s="1"/>
  <c r="D80" i="79"/>
  <c r="S80" i="79" s="1"/>
  <c r="AK80" i="79" s="1"/>
  <c r="D80" i="74"/>
  <c r="S80" i="74" s="1"/>
  <c r="AK80" i="74" s="1"/>
  <c r="D22" i="79"/>
  <c r="S22" i="79" s="1"/>
  <c r="AK22" i="79" s="1"/>
  <c r="D22" i="74"/>
  <c r="S22" i="74" s="1"/>
  <c r="AK22" i="74" s="1"/>
  <c r="D76" i="79"/>
  <c r="S76" i="79" s="1"/>
  <c r="AK76" i="79" s="1"/>
  <c r="D76" i="74"/>
  <c r="S76" i="74" s="1"/>
  <c r="AK76" i="74" s="1"/>
  <c r="D25" i="79"/>
  <c r="S25" i="79" s="1"/>
  <c r="AK25" i="79" s="1"/>
  <c r="D25" i="74"/>
  <c r="S25" i="74" s="1"/>
  <c r="AK25" i="74" s="1"/>
  <c r="D71" i="79"/>
  <c r="S71" i="79" s="1"/>
  <c r="AK71" i="79" s="1"/>
  <c r="D71" i="74"/>
  <c r="S71" i="74" s="1"/>
  <c r="AK71" i="74" s="1"/>
  <c r="D40" i="79"/>
  <c r="D40" i="74"/>
  <c r="D62" i="79"/>
  <c r="S62" i="79" s="1"/>
  <c r="AK62" i="79" s="1"/>
  <c r="D62" i="74"/>
  <c r="S62" i="74" s="1"/>
  <c r="AK62" i="74" s="1"/>
  <c r="AN62" i="74" s="1"/>
  <c r="D55" i="79"/>
  <c r="S55" i="79" s="1"/>
  <c r="AK55" i="79" s="1"/>
  <c r="D55" i="74"/>
  <c r="S55" i="74" s="1"/>
  <c r="AK55" i="74" s="1"/>
  <c r="D56" i="79"/>
  <c r="S56" i="79" s="1"/>
  <c r="AK56" i="79" s="1"/>
  <c r="D56" i="74"/>
  <c r="S56" i="74" s="1"/>
  <c r="AK56" i="74" s="1"/>
  <c r="D63" i="79"/>
  <c r="S63" i="79" s="1"/>
  <c r="AK63" i="79" s="1"/>
  <c r="D63" i="74"/>
  <c r="S63" i="74" s="1"/>
  <c r="AK63" i="74" s="1"/>
  <c r="AN63" i="74" s="1"/>
  <c r="D75" i="79"/>
  <c r="S75" i="79" s="1"/>
  <c r="AK75" i="79" s="1"/>
  <c r="D75" i="74"/>
  <c r="S75" i="74" s="1"/>
  <c r="AK75" i="74" s="1"/>
  <c r="D60" i="79"/>
  <c r="S60" i="79" s="1"/>
  <c r="AK60" i="79" s="1"/>
  <c r="D60" i="74"/>
  <c r="S60" i="74" s="1"/>
  <c r="AK60" i="74" s="1"/>
  <c r="D17" i="79"/>
  <c r="S17" i="79" s="1"/>
  <c r="AK17" i="79" s="1"/>
  <c r="D17" i="74"/>
  <c r="S17" i="74" s="1"/>
  <c r="AK17" i="74" s="1"/>
  <c r="D54" i="79"/>
  <c r="S54" i="79" s="1"/>
  <c r="AK54" i="79" s="1"/>
  <c r="D54" i="74"/>
  <c r="S54" i="74" s="1"/>
  <c r="AK54" i="74" s="1"/>
  <c r="D50" i="79"/>
  <c r="S50" i="79" s="1"/>
  <c r="AK50" i="79" s="1"/>
  <c r="D50" i="74"/>
  <c r="S50" i="74" s="1"/>
  <c r="AK50" i="74" s="1"/>
  <c r="D49" i="79"/>
  <c r="S49" i="79" s="1"/>
  <c r="AK49" i="79" s="1"/>
  <c r="D49" i="74"/>
  <c r="S49" i="74" s="1"/>
  <c r="AK49" i="74" s="1"/>
  <c r="D61" i="79"/>
  <c r="S61" i="79" s="1"/>
  <c r="AK61" i="79" s="1"/>
  <c r="D61" i="74"/>
  <c r="S61" i="74" s="1"/>
  <c r="AK61" i="74" s="1"/>
  <c r="D67" i="79"/>
  <c r="S67" i="79" s="1"/>
  <c r="AK67" i="79" s="1"/>
  <c r="D19" i="79"/>
  <c r="S19" i="79" s="1"/>
  <c r="AK19" i="79" s="1"/>
  <c r="D19" i="74"/>
  <c r="S19" i="74" s="1"/>
  <c r="AK19" i="74" s="1"/>
  <c r="D13" i="79"/>
  <c r="S13" i="79" s="1"/>
  <c r="AK13" i="79" s="1"/>
  <c r="D13" i="74"/>
  <c r="S13" i="74" s="1"/>
  <c r="AK13" i="74" s="1"/>
  <c r="AN13" i="74" s="1"/>
  <c r="D77" i="79"/>
  <c r="S77" i="79" s="1"/>
  <c r="AK77" i="79" s="1"/>
  <c r="D77" i="74"/>
  <c r="S77" i="74" s="1"/>
  <c r="AK77" i="74" s="1"/>
  <c r="D78" i="79"/>
  <c r="S78" i="79" s="1"/>
  <c r="AK78" i="79" s="1"/>
  <c r="D18" i="79"/>
  <c r="S18" i="79" s="1"/>
  <c r="AK18" i="79" s="1"/>
  <c r="D18" i="74"/>
  <c r="S18" i="74" s="1"/>
  <c r="AK18" i="74" s="1"/>
  <c r="D42" i="79"/>
  <c r="S42" i="79" s="1"/>
  <c r="AK42" i="79" s="1"/>
  <c r="D42" i="74"/>
  <c r="S42" i="74" s="1"/>
  <c r="AK42" i="74" s="1"/>
  <c r="D24" i="79"/>
  <c r="S24" i="79" s="1"/>
  <c r="AK24" i="79" s="1"/>
  <c r="D24" i="74"/>
  <c r="S24" i="74" s="1"/>
  <c r="AK24" i="74" s="1"/>
  <c r="D72" i="79"/>
  <c r="S72" i="79" s="1"/>
  <c r="AK72" i="79" s="1"/>
  <c r="D72" i="74"/>
  <c r="S72" i="74" s="1"/>
  <c r="AK72" i="74" s="1"/>
  <c r="D70" i="79"/>
  <c r="S70" i="79" s="1"/>
  <c r="AK70" i="79" s="1"/>
  <c r="D70" i="74"/>
  <c r="S70" i="74" s="1"/>
  <c r="AK70" i="74" s="1"/>
  <c r="D12" i="79"/>
  <c r="S12" i="79" s="1"/>
  <c r="AK12" i="79" s="1"/>
  <c r="D12" i="74"/>
  <c r="S12" i="74" s="1"/>
  <c r="AK12" i="74" s="1"/>
  <c r="D68" i="79"/>
  <c r="S68" i="79" s="1"/>
  <c r="AK68" i="79" s="1"/>
  <c r="D68" i="74"/>
  <c r="S68" i="74" s="1"/>
  <c r="AK68" i="74" s="1"/>
  <c r="D14" i="79"/>
  <c r="S14" i="79" s="1"/>
  <c r="AK14" i="79" s="1"/>
  <c r="D14" i="74"/>
  <c r="S14" i="74" s="1"/>
  <c r="AK14" i="74" s="1"/>
  <c r="AN14" i="74" s="1"/>
  <c r="D27" i="79"/>
  <c r="S27" i="79" s="1"/>
  <c r="AK27" i="79" s="1"/>
  <c r="D27" i="74"/>
  <c r="S27" i="74" s="1"/>
  <c r="AK27" i="74" s="1"/>
  <c r="D23" i="79"/>
  <c r="S23" i="79" s="1"/>
  <c r="AK23" i="79" s="1"/>
  <c r="D23" i="74"/>
  <c r="S23" i="74" s="1"/>
  <c r="AK23" i="74" s="1"/>
  <c r="D64" i="79"/>
  <c r="S64" i="79" s="1"/>
  <c r="AK64" i="79" s="1"/>
  <c r="D64" i="74"/>
  <c r="S64" i="74" s="1"/>
  <c r="AK64" i="74" s="1"/>
  <c r="AN64" i="74" s="1"/>
  <c r="D28" i="79"/>
  <c r="S28" i="79" s="1"/>
  <c r="AK28" i="79" s="1"/>
  <c r="D28" i="74"/>
  <c r="S28" i="74" s="1"/>
  <c r="AK28" i="74" s="1"/>
  <c r="D26" i="79"/>
  <c r="S26" i="79" s="1"/>
  <c r="AK26" i="79" s="1"/>
  <c r="D26" i="74"/>
  <c r="S26" i="74" s="1"/>
  <c r="AK26" i="74" s="1"/>
  <c r="E64" i="75"/>
  <c r="G64" i="75" s="1"/>
  <c r="E16" i="75"/>
  <c r="G16" i="75" s="1"/>
  <c r="E30" i="75"/>
  <c r="G30" i="75" s="1"/>
  <c r="G32" i="73"/>
  <c r="D31" i="79" s="1"/>
  <c r="S31" i="79" s="1"/>
  <c r="AK31" i="79" s="1"/>
  <c r="E38" i="75"/>
  <c r="G38" i="75" s="1"/>
  <c r="E56" i="75"/>
  <c r="G56" i="75" s="1"/>
  <c r="G42" i="73"/>
  <c r="E43" i="73"/>
  <c r="G43" i="73" s="1"/>
  <c r="E17" i="73"/>
  <c r="G17" i="73" s="1"/>
  <c r="E72" i="75"/>
  <c r="G72" i="75" s="1"/>
  <c r="E31" i="73"/>
  <c r="G31" i="73" s="1"/>
  <c r="D30" i="79" s="1"/>
  <c r="E57" i="73"/>
  <c r="G57" i="73" s="1"/>
  <c r="D59" i="79" s="1"/>
  <c r="S59" i="79" s="1"/>
  <c r="AK59" i="79" s="1"/>
  <c r="G80" i="75"/>
  <c r="G51" i="73"/>
  <c r="D53" i="79" s="1"/>
  <c r="S53" i="79" s="1"/>
  <c r="AK53" i="79" s="1"/>
  <c r="E50" i="73"/>
  <c r="G50" i="73" s="1"/>
  <c r="E21" i="73"/>
  <c r="G21" i="73" s="1"/>
  <c r="G22" i="73"/>
  <c r="G11" i="73"/>
  <c r="E64" i="73"/>
  <c r="G64" i="73" s="1"/>
  <c r="G65" i="73"/>
  <c r="D67" i="74" s="1"/>
  <c r="S67" i="74" s="1"/>
  <c r="AK67" i="74" s="1"/>
  <c r="G37" i="73"/>
  <c r="E9" i="75"/>
  <c r="E50" i="75"/>
  <c r="G50" i="75" s="1"/>
  <c r="E73" i="73"/>
  <c r="E21" i="75"/>
  <c r="G21" i="75" s="1"/>
  <c r="G13" i="50" l="1"/>
  <c r="G12" i="50"/>
  <c r="G14" i="50"/>
  <c r="D79" i="79"/>
  <c r="S79" i="79" s="1"/>
  <c r="AK79" i="79" s="1"/>
  <c r="E80" i="73"/>
  <c r="G80" i="73" s="1"/>
  <c r="D53" i="74"/>
  <c r="S53" i="74" s="1"/>
  <c r="AK53" i="74" s="1"/>
  <c r="D59" i="74"/>
  <c r="S59" i="74" s="1"/>
  <c r="AK59" i="74" s="1"/>
  <c r="D81" i="79"/>
  <c r="S81" i="79" s="1"/>
  <c r="AK81" i="79" s="1"/>
  <c r="AI107" i="79"/>
  <c r="AI109" i="79"/>
  <c r="AE107" i="79"/>
  <c r="AE109" i="79"/>
  <c r="E9" i="73"/>
  <c r="G9" i="73" s="1"/>
  <c r="D9" i="74"/>
  <c r="S9" i="74" s="1"/>
  <c r="AK9" i="74" s="1"/>
  <c r="D9" i="79"/>
  <c r="S9" i="79" s="1"/>
  <c r="AK9" i="79" s="1"/>
  <c r="D10" i="79"/>
  <c r="S10" i="79" s="1"/>
  <c r="AK10" i="79" s="1"/>
  <c r="D10" i="74"/>
  <c r="D66" i="79"/>
  <c r="D66" i="74"/>
  <c r="D21" i="79"/>
  <c r="D21" i="74"/>
  <c r="S40" i="74"/>
  <c r="AK40" i="74" s="1"/>
  <c r="D58" i="79"/>
  <c r="D58" i="74"/>
  <c r="D16" i="79"/>
  <c r="D16" i="74"/>
  <c r="S40" i="79"/>
  <c r="AK40" i="79" s="1"/>
  <c r="D29" i="79"/>
  <c r="S30" i="79"/>
  <c r="AK30" i="79" s="1"/>
  <c r="D44" i="79"/>
  <c r="S44" i="79" s="1"/>
  <c r="AK44" i="79" s="1"/>
  <c r="D44" i="74"/>
  <c r="S44" i="74" s="1"/>
  <c r="AK44" i="74" s="1"/>
  <c r="D38" i="79"/>
  <c r="D38" i="74"/>
  <c r="D52" i="79"/>
  <c r="D52" i="74"/>
  <c r="D43" i="79"/>
  <c r="S43" i="79" s="1"/>
  <c r="AK43" i="79" s="1"/>
  <c r="D43" i="74"/>
  <c r="S43" i="74" s="1"/>
  <c r="AK43" i="74" s="1"/>
  <c r="E38" i="73"/>
  <c r="G38" i="73" s="1"/>
  <c r="E16" i="73"/>
  <c r="G16" i="73" s="1"/>
  <c r="E56" i="73"/>
  <c r="G56" i="73" s="1"/>
  <c r="E30" i="73"/>
  <c r="G30" i="73" s="1"/>
  <c r="E72" i="73"/>
  <c r="G72" i="73" s="1"/>
  <c r="G73" i="73"/>
  <c r="E36" i="75"/>
  <c r="G9" i="75"/>
  <c r="E8" i="75"/>
  <c r="D8" i="79" l="1"/>
  <c r="S8" i="79" s="1"/>
  <c r="AK8" i="79" s="1"/>
  <c r="D51" i="74"/>
  <c r="S51" i="74" s="1"/>
  <c r="AK51" i="74" s="1"/>
  <c r="AN51" i="74" s="1"/>
  <c r="S52" i="74"/>
  <c r="AK52" i="74" s="1"/>
  <c r="D39" i="79"/>
  <c r="S39" i="79" s="1"/>
  <c r="AK39" i="79" s="1"/>
  <c r="D57" i="74"/>
  <c r="S58" i="74"/>
  <c r="AK58" i="74" s="1"/>
  <c r="S66" i="74"/>
  <c r="AK66" i="74" s="1"/>
  <c r="D65" i="74"/>
  <c r="S65" i="74" s="1"/>
  <c r="AK65" i="74" s="1"/>
  <c r="AN65" i="74" s="1"/>
  <c r="D51" i="79"/>
  <c r="S51" i="79" s="1"/>
  <c r="AK51" i="79" s="1"/>
  <c r="S52" i="79"/>
  <c r="AK52" i="79" s="1"/>
  <c r="S58" i="79"/>
  <c r="AK58" i="79" s="1"/>
  <c r="D57" i="79"/>
  <c r="S57" i="79" s="1"/>
  <c r="AK57" i="79" s="1"/>
  <c r="D39" i="74"/>
  <c r="S39" i="74" s="1"/>
  <c r="AK39" i="74" s="1"/>
  <c r="AN39" i="74" s="1"/>
  <c r="S66" i="79"/>
  <c r="AK66" i="79" s="1"/>
  <c r="D65" i="79"/>
  <c r="S65" i="79" s="1"/>
  <c r="AK65" i="79" s="1"/>
  <c r="S38" i="74"/>
  <c r="AK38" i="74" s="1"/>
  <c r="AN38" i="74" s="1"/>
  <c r="S16" i="74"/>
  <c r="AK16" i="74" s="1"/>
  <c r="D15" i="74"/>
  <c r="S15" i="74" s="1"/>
  <c r="AK15" i="74" s="1"/>
  <c r="AN15" i="74" s="1"/>
  <c r="S21" i="74"/>
  <c r="AK21" i="74" s="1"/>
  <c r="D20" i="74"/>
  <c r="S20" i="74" s="1"/>
  <c r="AK20" i="74" s="1"/>
  <c r="AN20" i="74" s="1"/>
  <c r="S10" i="74"/>
  <c r="AK10" i="74" s="1"/>
  <c r="D8" i="74"/>
  <c r="D16" i="50" s="1"/>
  <c r="D8" i="76" s="1"/>
  <c r="D74" i="79"/>
  <c r="D74" i="74"/>
  <c r="S38" i="79"/>
  <c r="AK38" i="79" s="1"/>
  <c r="S29" i="79"/>
  <c r="AK29" i="79" s="1"/>
  <c r="S16" i="79"/>
  <c r="AK16" i="79" s="1"/>
  <c r="D15" i="79"/>
  <c r="S15" i="79" s="1"/>
  <c r="AK15" i="79" s="1"/>
  <c r="S21" i="79"/>
  <c r="AK21" i="79" s="1"/>
  <c r="D20" i="79"/>
  <c r="S20" i="79" s="1"/>
  <c r="AK20" i="79" s="1"/>
  <c r="E8" i="73"/>
  <c r="G8" i="73" s="1"/>
  <c r="E33" i="75"/>
  <c r="G8" i="75"/>
  <c r="G36" i="75"/>
  <c r="E82" i="75"/>
  <c r="G82" i="75" s="1"/>
  <c r="E36" i="73"/>
  <c r="S57" i="74" l="1"/>
  <c r="AK57" i="74" s="1"/>
  <c r="S8" i="74"/>
  <c r="AK8" i="74" s="1"/>
  <c r="AN8" i="74" s="1"/>
  <c r="D7" i="74"/>
  <c r="D7" i="79"/>
  <c r="S74" i="74"/>
  <c r="AK74" i="74" s="1"/>
  <c r="D73" i="74"/>
  <c r="S74" i="79"/>
  <c r="AK74" i="79" s="1"/>
  <c r="D73" i="79"/>
  <c r="E33" i="73"/>
  <c r="G33" i="73" s="1"/>
  <c r="G36" i="73"/>
  <c r="E82" i="73"/>
  <c r="G82" i="73" s="1"/>
  <c r="E84" i="75"/>
  <c r="G84" i="75" s="1"/>
  <c r="G33" i="75"/>
  <c r="AN57" i="74" l="1"/>
  <c r="S73" i="79"/>
  <c r="AK73" i="79" s="1"/>
  <c r="D37" i="79"/>
  <c r="S7" i="79"/>
  <c r="AK7" i="79" s="1"/>
  <c r="D34" i="79"/>
  <c r="D34" i="74"/>
  <c r="S7" i="74"/>
  <c r="AK7" i="74" s="1"/>
  <c r="S73" i="74"/>
  <c r="AK73" i="74" s="1"/>
  <c r="AN73" i="74" s="1"/>
  <c r="D37" i="74"/>
  <c r="D8" i="50"/>
  <c r="S8" i="50" s="1"/>
  <c r="D9" i="50"/>
  <c r="S9" i="50" s="1"/>
  <c r="D5" i="50"/>
  <c r="S5" i="50" s="1"/>
  <c r="D6" i="50"/>
  <c r="S6" i="50" s="1"/>
  <c r="S16" i="50"/>
  <c r="D10" i="50"/>
  <c r="S10" i="50" s="1"/>
  <c r="D7" i="50"/>
  <c r="S7" i="50" s="1"/>
  <c r="D4" i="50"/>
  <c r="E84" i="73"/>
  <c r="S4" i="50" l="1"/>
  <c r="AI87" i="73" s="1"/>
  <c r="BG90" i="73"/>
  <c r="AA90" i="73"/>
  <c r="K90" i="73"/>
  <c r="G90" i="73"/>
  <c r="BK90" i="73"/>
  <c r="AU90" i="73"/>
  <c r="AE90" i="73"/>
  <c r="O90" i="73"/>
  <c r="AM90" i="73"/>
  <c r="W90" i="73"/>
  <c r="AY90" i="73"/>
  <c r="AI90" i="73"/>
  <c r="S90" i="73"/>
  <c r="BC90" i="73"/>
  <c r="AQ90" i="73"/>
  <c r="BG89" i="73"/>
  <c r="AQ89" i="73"/>
  <c r="AA89" i="73"/>
  <c r="AI89" i="73"/>
  <c r="BK89" i="73"/>
  <c r="AU89" i="73"/>
  <c r="AE89" i="73"/>
  <c r="O89" i="73"/>
  <c r="AY89" i="73"/>
  <c r="S89" i="73"/>
  <c r="BC89" i="73"/>
  <c r="W89" i="73"/>
  <c r="AM89" i="73"/>
  <c r="G89" i="73"/>
  <c r="K89" i="73"/>
  <c r="S37" i="74"/>
  <c r="AK37" i="74" s="1"/>
  <c r="AN37" i="74" s="1"/>
  <c r="D83" i="74"/>
  <c r="S34" i="79"/>
  <c r="AK34" i="79" s="1"/>
  <c r="AM93" i="73"/>
  <c r="G93" i="73"/>
  <c r="K93" i="73"/>
  <c r="BG93" i="73"/>
  <c r="AQ93" i="73"/>
  <c r="AA93" i="73"/>
  <c r="S93" i="73"/>
  <c r="BK93" i="73"/>
  <c r="AU93" i="73"/>
  <c r="AE93" i="73"/>
  <c r="O93" i="73"/>
  <c r="AY93" i="73"/>
  <c r="AI93" i="73"/>
  <c r="BC93" i="73"/>
  <c r="W93" i="73"/>
  <c r="O88" i="73"/>
  <c r="S88" i="73"/>
  <c r="AA88" i="73"/>
  <c r="AM88" i="73"/>
  <c r="K88" i="73"/>
  <c r="AE88" i="73"/>
  <c r="AQ88" i="73"/>
  <c r="BG88" i="73"/>
  <c r="G88" i="73"/>
  <c r="AY88" i="73"/>
  <c r="AU88" i="73"/>
  <c r="BC88" i="73"/>
  <c r="AI88" i="73"/>
  <c r="BK88" i="73"/>
  <c r="W88" i="73"/>
  <c r="S8" i="76"/>
  <c r="S4" i="76"/>
  <c r="S5" i="76"/>
  <c r="BK92" i="73"/>
  <c r="O92" i="73"/>
  <c r="S92" i="73"/>
  <c r="AI92" i="73"/>
  <c r="AY92" i="73"/>
  <c r="G92" i="73"/>
  <c r="K92" i="73"/>
  <c r="BC92" i="73"/>
  <c r="AM92" i="73"/>
  <c r="W92" i="73"/>
  <c r="AU92" i="73"/>
  <c r="AE92" i="73"/>
  <c r="BG92" i="73"/>
  <c r="AQ92" i="73"/>
  <c r="AA92" i="73"/>
  <c r="S37" i="79"/>
  <c r="AK37" i="79" s="1"/>
  <c r="D84" i="79"/>
  <c r="S84" i="79" s="1"/>
  <c r="AK84" i="79" s="1"/>
  <c r="AI91" i="73"/>
  <c r="K91" i="73"/>
  <c r="BC91" i="73"/>
  <c r="AM91" i="73"/>
  <c r="S91" i="73"/>
  <c r="AA91" i="73"/>
  <c r="AQ91" i="73"/>
  <c r="AE91" i="73"/>
  <c r="W91" i="73"/>
  <c r="BG91" i="73"/>
  <c r="O91" i="73"/>
  <c r="G91" i="73"/>
  <c r="AU91" i="73"/>
  <c r="BK91" i="73"/>
  <c r="AY91" i="73"/>
  <c r="S34" i="74"/>
  <c r="AK34" i="74" s="1"/>
  <c r="G84" i="73"/>
  <c r="D85" i="74" l="1"/>
  <c r="S85" i="74" s="1"/>
  <c r="AK85" i="74" s="1"/>
  <c r="AK118" i="74" s="1"/>
  <c r="AK122" i="74" s="1"/>
  <c r="AN122" i="74" s="1"/>
  <c r="AU87" i="73"/>
  <c r="AT87" i="73" s="1"/>
  <c r="AY87" i="73"/>
  <c r="O89" i="79" s="1"/>
  <c r="BG87" i="73"/>
  <c r="AQ87" i="73"/>
  <c r="AP87" i="73" s="1"/>
  <c r="AE87" i="73"/>
  <c r="AC87" i="73" s="1"/>
  <c r="W87" i="73"/>
  <c r="U87" i="73" s="1"/>
  <c r="G87" i="73"/>
  <c r="D89" i="79" s="1"/>
  <c r="K87" i="73"/>
  <c r="J87" i="73" s="1"/>
  <c r="O87" i="73"/>
  <c r="AM87" i="73"/>
  <c r="L89" i="79" s="1"/>
  <c r="S87" i="73"/>
  <c r="G89" i="79" s="1"/>
  <c r="BK87" i="73"/>
  <c r="AA87" i="73"/>
  <c r="I89" i="79" s="1"/>
  <c r="BC87" i="73"/>
  <c r="P89" i="79" s="1"/>
  <c r="D93" i="79"/>
  <c r="E91" i="73"/>
  <c r="F91" i="73"/>
  <c r="J93" i="79"/>
  <c r="AD91" i="73"/>
  <c r="AC91" i="73"/>
  <c r="L93" i="79"/>
  <c r="AK91" i="73"/>
  <c r="AL91" i="73"/>
  <c r="M94" i="79"/>
  <c r="AP92" i="73"/>
  <c r="AO92" i="73"/>
  <c r="H94" i="79"/>
  <c r="V92" i="73"/>
  <c r="U92" i="73"/>
  <c r="D94" i="79"/>
  <c r="F92" i="73"/>
  <c r="E92" i="73"/>
  <c r="F94" i="79"/>
  <c r="N92" i="73"/>
  <c r="M92" i="73"/>
  <c r="P90" i="79"/>
  <c r="BA88" i="73"/>
  <c r="BB88" i="73"/>
  <c r="Q90" i="79"/>
  <c r="BF88" i="73"/>
  <c r="BE88" i="73"/>
  <c r="L90" i="79"/>
  <c r="AK88" i="73"/>
  <c r="AL88" i="73"/>
  <c r="P95" i="79"/>
  <c r="BB93" i="73"/>
  <c r="BA93" i="73"/>
  <c r="J95" i="79"/>
  <c r="AC93" i="73"/>
  <c r="AD93" i="73"/>
  <c r="I95" i="79"/>
  <c r="Y93" i="73"/>
  <c r="Z93" i="73"/>
  <c r="D95" i="79"/>
  <c r="F93" i="73"/>
  <c r="E93" i="73"/>
  <c r="D17" i="50"/>
  <c r="D9" i="76" s="1"/>
  <c r="S83" i="74"/>
  <c r="AK83" i="74" s="1"/>
  <c r="L91" i="79"/>
  <c r="AK89" i="73"/>
  <c r="AL89" i="73"/>
  <c r="O91" i="79"/>
  <c r="AW89" i="73"/>
  <c r="AX89" i="73"/>
  <c r="R91" i="79"/>
  <c r="BJ89" i="73"/>
  <c r="BI89" i="73"/>
  <c r="Q91" i="79"/>
  <c r="BE89" i="73"/>
  <c r="BF89" i="73"/>
  <c r="K92" i="79"/>
  <c r="AG90" i="73"/>
  <c r="AH90" i="73"/>
  <c r="F92" i="79"/>
  <c r="M90" i="73"/>
  <c r="N90" i="73"/>
  <c r="D92" i="79"/>
  <c r="E90" i="73"/>
  <c r="F90" i="73"/>
  <c r="O93" i="79"/>
  <c r="AW91" i="73"/>
  <c r="AX91" i="73"/>
  <c r="F93" i="79"/>
  <c r="N91" i="73"/>
  <c r="M91" i="73"/>
  <c r="M93" i="79"/>
  <c r="AO91" i="73"/>
  <c r="AP91" i="73"/>
  <c r="P93" i="79"/>
  <c r="BA91" i="73"/>
  <c r="BB91" i="73"/>
  <c r="Q94" i="79"/>
  <c r="BF92" i="73"/>
  <c r="BE92" i="73"/>
  <c r="L94" i="79"/>
  <c r="AL92" i="73"/>
  <c r="AK92" i="73"/>
  <c r="O94" i="79"/>
  <c r="AW92" i="73"/>
  <c r="AX92" i="73"/>
  <c r="R94" i="79"/>
  <c r="BJ92" i="73"/>
  <c r="BI92" i="73"/>
  <c r="H90" i="79"/>
  <c r="V88" i="73"/>
  <c r="U88" i="73"/>
  <c r="N90" i="79"/>
  <c r="AS88" i="73"/>
  <c r="AT88" i="73"/>
  <c r="M90" i="79"/>
  <c r="AP88" i="73"/>
  <c r="AO88" i="73"/>
  <c r="I90" i="79"/>
  <c r="Y88" i="73"/>
  <c r="Z88" i="73"/>
  <c r="K95" i="79"/>
  <c r="AH93" i="73"/>
  <c r="AG93" i="73"/>
  <c r="N95" i="79"/>
  <c r="AS93" i="73"/>
  <c r="AT93" i="73"/>
  <c r="M95" i="79"/>
  <c r="AP93" i="73"/>
  <c r="AO93" i="73"/>
  <c r="L95" i="79"/>
  <c r="AL93" i="73"/>
  <c r="AK93" i="73"/>
  <c r="H91" i="79"/>
  <c r="U89" i="73"/>
  <c r="V89" i="73"/>
  <c r="F91" i="79"/>
  <c r="N89" i="73"/>
  <c r="M89" i="73"/>
  <c r="K91" i="79"/>
  <c r="AH89" i="73"/>
  <c r="AG89" i="73"/>
  <c r="M92" i="79"/>
  <c r="AP90" i="73"/>
  <c r="AO90" i="73"/>
  <c r="O92" i="79"/>
  <c r="AX90" i="73"/>
  <c r="AW90" i="73"/>
  <c r="J92" i="79"/>
  <c r="AC90" i="73"/>
  <c r="AD90" i="73"/>
  <c r="E92" i="79"/>
  <c r="J90" i="73"/>
  <c r="I90" i="73"/>
  <c r="R93" i="79"/>
  <c r="BI91" i="73"/>
  <c r="BJ91" i="73"/>
  <c r="Q93" i="79"/>
  <c r="BF91" i="73"/>
  <c r="BE91" i="73"/>
  <c r="I93" i="79"/>
  <c r="Y91" i="73"/>
  <c r="Z91" i="73"/>
  <c r="E93" i="79"/>
  <c r="I91" i="73"/>
  <c r="J91" i="73"/>
  <c r="K89" i="79"/>
  <c r="AG87" i="73"/>
  <c r="AH87" i="73"/>
  <c r="J94" i="79"/>
  <c r="AD92" i="73"/>
  <c r="AC92" i="73"/>
  <c r="P94" i="79"/>
  <c r="BB92" i="73"/>
  <c r="BA92" i="73"/>
  <c r="K94" i="79"/>
  <c r="AG92" i="73"/>
  <c r="AH92" i="73"/>
  <c r="AE101" i="73"/>
  <c r="BC101" i="73"/>
  <c r="O101" i="73"/>
  <c r="K101" i="73"/>
  <c r="AI101" i="73"/>
  <c r="AU101" i="73"/>
  <c r="BG101" i="73"/>
  <c r="AA101" i="73"/>
  <c r="BK101" i="73"/>
  <c r="AM101" i="73"/>
  <c r="G101" i="73"/>
  <c r="AY101" i="73"/>
  <c r="S101" i="73"/>
  <c r="W101" i="73"/>
  <c r="AQ101" i="73"/>
  <c r="R90" i="79"/>
  <c r="BJ88" i="73"/>
  <c r="BI88" i="73"/>
  <c r="O90" i="79"/>
  <c r="AW88" i="73"/>
  <c r="AX88" i="73"/>
  <c r="J90" i="79"/>
  <c r="AD88" i="73"/>
  <c r="AC88" i="73"/>
  <c r="G90" i="79"/>
  <c r="Q88" i="73"/>
  <c r="R88" i="73"/>
  <c r="O95" i="79"/>
  <c r="AX93" i="73"/>
  <c r="AW93" i="73"/>
  <c r="R95" i="79"/>
  <c r="BI93" i="73"/>
  <c r="BJ93" i="73"/>
  <c r="Q95" i="79"/>
  <c r="BE93" i="73"/>
  <c r="BF93" i="73"/>
  <c r="D86" i="79"/>
  <c r="S86" i="79" s="1"/>
  <c r="AK86" i="79" s="1"/>
  <c r="E91" i="79"/>
  <c r="I89" i="73"/>
  <c r="J89" i="73"/>
  <c r="P91" i="79"/>
  <c r="BA89" i="73"/>
  <c r="BB89" i="73"/>
  <c r="J91" i="79"/>
  <c r="AC89" i="73"/>
  <c r="AD89" i="73"/>
  <c r="I91" i="79"/>
  <c r="Y89" i="73"/>
  <c r="Z89" i="73"/>
  <c r="P92" i="79"/>
  <c r="BA90" i="73"/>
  <c r="BB90" i="73"/>
  <c r="H92" i="79"/>
  <c r="V90" i="73"/>
  <c r="U90" i="73"/>
  <c r="N92" i="79"/>
  <c r="AS90" i="73"/>
  <c r="AT90" i="73"/>
  <c r="I92" i="79"/>
  <c r="Z90" i="73"/>
  <c r="Y90" i="73"/>
  <c r="N93" i="79"/>
  <c r="AS91" i="73"/>
  <c r="AT91" i="73"/>
  <c r="H93" i="79"/>
  <c r="U91" i="73"/>
  <c r="V91" i="73"/>
  <c r="G93" i="79"/>
  <c r="Q91" i="73"/>
  <c r="R91" i="73"/>
  <c r="K93" i="79"/>
  <c r="AH91" i="73"/>
  <c r="AG91" i="73"/>
  <c r="I94" i="79"/>
  <c r="Y92" i="73"/>
  <c r="Z92" i="73"/>
  <c r="N94" i="79"/>
  <c r="AT92" i="73"/>
  <c r="AS92" i="73"/>
  <c r="E94" i="79"/>
  <c r="J92" i="73"/>
  <c r="I92" i="73"/>
  <c r="G94" i="79"/>
  <c r="Q92" i="73"/>
  <c r="R92" i="73"/>
  <c r="AQ100" i="73"/>
  <c r="AY100" i="73"/>
  <c r="AI100" i="73"/>
  <c r="S100" i="73"/>
  <c r="BC100" i="73"/>
  <c r="AM100" i="73"/>
  <c r="W100" i="73"/>
  <c r="AA100" i="73"/>
  <c r="K100" i="73"/>
  <c r="G100" i="73"/>
  <c r="BK100" i="73"/>
  <c r="AU100" i="73"/>
  <c r="AE100" i="73"/>
  <c r="O100" i="73"/>
  <c r="BG100" i="73"/>
  <c r="K90" i="79"/>
  <c r="AG88" i="73"/>
  <c r="AH88" i="73"/>
  <c r="D90" i="79"/>
  <c r="F88" i="73"/>
  <c r="E88" i="73"/>
  <c r="E90" i="79"/>
  <c r="J88" i="73"/>
  <c r="I88" i="73"/>
  <c r="F90" i="79"/>
  <c r="N88" i="73"/>
  <c r="M88" i="73"/>
  <c r="H95" i="79"/>
  <c r="V93" i="73"/>
  <c r="U93" i="73"/>
  <c r="F95" i="79"/>
  <c r="N93" i="73"/>
  <c r="M93" i="73"/>
  <c r="G95" i="79"/>
  <c r="R93" i="73"/>
  <c r="Q93" i="73"/>
  <c r="E95" i="79"/>
  <c r="J93" i="73"/>
  <c r="I93" i="73"/>
  <c r="D91" i="79"/>
  <c r="F89" i="73"/>
  <c r="E89" i="73"/>
  <c r="G91" i="79"/>
  <c r="Q89" i="73"/>
  <c r="R89" i="73"/>
  <c r="N91" i="79"/>
  <c r="AS89" i="73"/>
  <c r="AT89" i="73"/>
  <c r="M91" i="79"/>
  <c r="AO89" i="73"/>
  <c r="AP89" i="73"/>
  <c r="G92" i="79"/>
  <c r="R90" i="73"/>
  <c r="Q90" i="73"/>
  <c r="L92" i="79"/>
  <c r="AL90" i="73"/>
  <c r="AK90" i="73"/>
  <c r="R92" i="79"/>
  <c r="BI90" i="73"/>
  <c r="BJ90" i="73"/>
  <c r="Q92" i="79"/>
  <c r="BE90" i="73"/>
  <c r="BF90" i="73"/>
  <c r="D12" i="50" l="1"/>
  <c r="S12" i="50" s="1"/>
  <c r="BC95" i="73" s="1"/>
  <c r="D14" i="50"/>
  <c r="S14" i="50" s="1"/>
  <c r="D13" i="50"/>
  <c r="S13" i="50" s="1"/>
  <c r="N89" i="79"/>
  <c r="AS87" i="73"/>
  <c r="AW87" i="73"/>
  <c r="AX87" i="73"/>
  <c r="AO87" i="73"/>
  <c r="M89" i="79"/>
  <c r="BJ87" i="73"/>
  <c r="BF87" i="73"/>
  <c r="BA87" i="73"/>
  <c r="BB87" i="73"/>
  <c r="BE87" i="73"/>
  <c r="Q89" i="79"/>
  <c r="E87" i="73"/>
  <c r="F87" i="73"/>
  <c r="Q87" i="73"/>
  <c r="AK87" i="73"/>
  <c r="AL87" i="73"/>
  <c r="H89" i="79"/>
  <c r="V87" i="73"/>
  <c r="M87" i="73"/>
  <c r="R87" i="73"/>
  <c r="R89" i="79"/>
  <c r="I87" i="73"/>
  <c r="BI87" i="73"/>
  <c r="E89" i="79"/>
  <c r="Z87" i="73"/>
  <c r="N87" i="73"/>
  <c r="J89" i="79"/>
  <c r="Y87" i="73"/>
  <c r="F89" i="79"/>
  <c r="AD87" i="73"/>
  <c r="S90" i="79"/>
  <c r="AK90" i="79" s="1"/>
  <c r="Q102" i="79"/>
  <c r="BF100" i="73"/>
  <c r="BE100" i="73"/>
  <c r="R102" i="79"/>
  <c r="BI100" i="73"/>
  <c r="BJ100" i="73"/>
  <c r="H102" i="79"/>
  <c r="U100" i="73"/>
  <c r="V100" i="73"/>
  <c r="K102" i="79"/>
  <c r="AH100" i="73"/>
  <c r="AG100" i="73"/>
  <c r="R103" i="79"/>
  <c r="BJ101" i="73"/>
  <c r="BI101" i="73"/>
  <c r="F102" i="79"/>
  <c r="M100" i="73"/>
  <c r="N100" i="73"/>
  <c r="D102" i="79"/>
  <c r="F100" i="73"/>
  <c r="E100" i="73"/>
  <c r="L102" i="79"/>
  <c r="AL100" i="73"/>
  <c r="AK100" i="73"/>
  <c r="O102" i="79"/>
  <c r="AW100" i="73"/>
  <c r="AX100" i="73"/>
  <c r="O103" i="79"/>
  <c r="AW101" i="73"/>
  <c r="AX101" i="73"/>
  <c r="I103" i="79"/>
  <c r="Y101" i="73"/>
  <c r="Z101" i="73"/>
  <c r="E103" i="79"/>
  <c r="I101" i="73"/>
  <c r="J101" i="73"/>
  <c r="S94" i="79"/>
  <c r="AK94" i="79" s="1"/>
  <c r="G103" i="79"/>
  <c r="Q101" i="73"/>
  <c r="R101" i="73"/>
  <c r="K103" i="79"/>
  <c r="AH101" i="73"/>
  <c r="AG101" i="73"/>
  <c r="J103" i="79"/>
  <c r="AC101" i="73"/>
  <c r="AD101" i="73"/>
  <c r="S91" i="79"/>
  <c r="AK91" i="79" s="1"/>
  <c r="J102" i="79"/>
  <c r="AC100" i="73"/>
  <c r="AD100" i="73"/>
  <c r="E102" i="79"/>
  <c r="J100" i="73"/>
  <c r="I100" i="73"/>
  <c r="P102" i="79"/>
  <c r="BB100" i="73"/>
  <c r="BA100" i="73"/>
  <c r="M102" i="79"/>
  <c r="AO100" i="73"/>
  <c r="AP100" i="73"/>
  <c r="M103" i="79"/>
  <c r="AP101" i="73"/>
  <c r="AO101" i="73"/>
  <c r="D103" i="79"/>
  <c r="E101" i="73"/>
  <c r="F101" i="73"/>
  <c r="Q103" i="79"/>
  <c r="BF101" i="73"/>
  <c r="BE101" i="73"/>
  <c r="F103" i="79"/>
  <c r="M101" i="73"/>
  <c r="N101" i="73"/>
  <c r="S95" i="79"/>
  <c r="AK95" i="79" s="1"/>
  <c r="N102" i="79"/>
  <c r="AT100" i="73"/>
  <c r="AS100" i="73"/>
  <c r="I102" i="79"/>
  <c r="Y100" i="73"/>
  <c r="Z100" i="73"/>
  <c r="G102" i="79"/>
  <c r="R100" i="73"/>
  <c r="Q100" i="73"/>
  <c r="H103" i="79"/>
  <c r="V101" i="73"/>
  <c r="U101" i="73"/>
  <c r="L103" i="79"/>
  <c r="AK101" i="73"/>
  <c r="AL101" i="73"/>
  <c r="N103" i="79"/>
  <c r="AS101" i="73"/>
  <c r="AT101" i="73"/>
  <c r="P103" i="79"/>
  <c r="BA101" i="73"/>
  <c r="BB101" i="73"/>
  <c r="S92" i="79"/>
  <c r="AK92" i="79" s="1"/>
  <c r="S17" i="50"/>
  <c r="S93" i="79"/>
  <c r="AK93" i="79" s="1"/>
  <c r="S9" i="76" l="1"/>
  <c r="D6" i="76"/>
  <c r="S6" i="76" s="1"/>
  <c r="D11" i="50"/>
  <c r="E11" i="50"/>
  <c r="G11" i="50"/>
  <c r="F11" i="50"/>
  <c r="W95" i="73"/>
  <c r="V95" i="73" s="1"/>
  <c r="S95" i="73"/>
  <c r="Q95" i="73" s="1"/>
  <c r="K95" i="73"/>
  <c r="E97" i="79" s="1"/>
  <c r="AM95" i="73"/>
  <c r="AL95" i="73" s="1"/>
  <c r="BG95" i="73"/>
  <c r="Q97" i="79" s="1"/>
  <c r="AI95" i="73"/>
  <c r="AH95" i="73" s="1"/>
  <c r="AY95" i="73"/>
  <c r="AX95" i="73" s="1"/>
  <c r="BK95" i="73"/>
  <c r="BI95" i="73" s="1"/>
  <c r="AQ95" i="73"/>
  <c r="AP95" i="73" s="1"/>
  <c r="AU95" i="73"/>
  <c r="AS95" i="73" s="1"/>
  <c r="AA95" i="73"/>
  <c r="I97" i="79" s="1"/>
  <c r="AE95" i="73"/>
  <c r="J97" i="79" s="1"/>
  <c r="G95" i="73"/>
  <c r="E95" i="73" s="1"/>
  <c r="O95" i="73"/>
  <c r="F97" i="79" s="1"/>
  <c r="AY96" i="73"/>
  <c r="O96" i="73"/>
  <c r="AQ96" i="73"/>
  <c r="AA96" i="73"/>
  <c r="G96" i="73"/>
  <c r="AU96" i="73"/>
  <c r="BG96" i="73"/>
  <c r="BK96" i="73"/>
  <c r="K96" i="73"/>
  <c r="BC96" i="73"/>
  <c r="W96" i="73"/>
  <c r="AI96" i="73"/>
  <c r="S96" i="73"/>
  <c r="AE96" i="73"/>
  <c r="AM96" i="73"/>
  <c r="BC97" i="73"/>
  <c r="AU97" i="73"/>
  <c r="AA97" i="73"/>
  <c r="G97" i="73"/>
  <c r="AE97" i="73"/>
  <c r="BG97" i="73"/>
  <c r="BK97" i="73"/>
  <c r="K97" i="73"/>
  <c r="O97" i="73"/>
  <c r="AI97" i="73"/>
  <c r="S97" i="73"/>
  <c r="AY97" i="73"/>
  <c r="AM97" i="73"/>
  <c r="AQ97" i="73"/>
  <c r="W97" i="73"/>
  <c r="P97" i="79"/>
  <c r="BA95" i="73"/>
  <c r="BB95" i="73"/>
  <c r="S89" i="79"/>
  <c r="AK89" i="79" s="1"/>
  <c r="S103" i="79"/>
  <c r="AK103" i="79" s="1"/>
  <c r="S102" i="79"/>
  <c r="AK102" i="79" s="1"/>
  <c r="S11" i="50" l="1"/>
  <c r="BG94" i="73" s="1"/>
  <c r="BG98" i="73" s="1"/>
  <c r="AK95" i="73"/>
  <c r="AG95" i="73"/>
  <c r="U95" i="73"/>
  <c r="G97" i="79"/>
  <c r="K97" i="79"/>
  <c r="M97" i="79"/>
  <c r="BJ95" i="73"/>
  <c r="R95" i="73"/>
  <c r="R97" i="79"/>
  <c r="N97" i="79"/>
  <c r="L97" i="79"/>
  <c r="O102" i="73"/>
  <c r="O103" i="73" s="1"/>
  <c r="AE102" i="73"/>
  <c r="AE103" i="73" s="1"/>
  <c r="BC102" i="73"/>
  <c r="BC103" i="73" s="1"/>
  <c r="W102" i="73"/>
  <c r="W103" i="73" s="1"/>
  <c r="G102" i="73"/>
  <c r="G103" i="73" s="1"/>
  <c r="BK102" i="73"/>
  <c r="BK103" i="73" s="1"/>
  <c r="AA102" i="73"/>
  <c r="AA103" i="73" s="1"/>
  <c r="S102" i="73"/>
  <c r="S103" i="73" s="1"/>
  <c r="AI102" i="73"/>
  <c r="AI103" i="73" s="1"/>
  <c r="AY102" i="73"/>
  <c r="AY103" i="73" s="1"/>
  <c r="BG102" i="73"/>
  <c r="BG103" i="73" s="1"/>
  <c r="K102" i="73"/>
  <c r="K103" i="73" s="1"/>
  <c r="AQ102" i="73"/>
  <c r="AQ103" i="73" s="1"/>
  <c r="AU102" i="73"/>
  <c r="AU103" i="73" s="1"/>
  <c r="AM102" i="73"/>
  <c r="AM103" i="73" s="1"/>
  <c r="D97" i="79"/>
  <c r="Z95" i="73"/>
  <c r="I95" i="73"/>
  <c r="F95" i="73"/>
  <c r="Y95" i="73"/>
  <c r="J95" i="73"/>
  <c r="BF95" i="73"/>
  <c r="BE95" i="73"/>
  <c r="H97" i="79"/>
  <c r="AO95" i="73"/>
  <c r="AW95" i="73"/>
  <c r="O97" i="79"/>
  <c r="N95" i="73"/>
  <c r="AT95" i="73"/>
  <c r="AD95" i="73"/>
  <c r="AC95" i="73"/>
  <c r="M95" i="73"/>
  <c r="E99" i="79"/>
  <c r="I97" i="73"/>
  <c r="J97" i="73"/>
  <c r="AL96" i="73"/>
  <c r="AK96" i="73"/>
  <c r="L98" i="79"/>
  <c r="BE96" i="73"/>
  <c r="BF96" i="73"/>
  <c r="Q98" i="79"/>
  <c r="U97" i="73"/>
  <c r="H99" i="79"/>
  <c r="V97" i="73"/>
  <c r="BJ97" i="73"/>
  <c r="BI97" i="73"/>
  <c r="R99" i="79"/>
  <c r="J98" i="79"/>
  <c r="AC96" i="73"/>
  <c r="AD96" i="73"/>
  <c r="N98" i="79"/>
  <c r="AT96" i="73"/>
  <c r="AS96" i="73"/>
  <c r="M99" i="79"/>
  <c r="AO97" i="73"/>
  <c r="AP97" i="73"/>
  <c r="Q99" i="79"/>
  <c r="BE97" i="73"/>
  <c r="BF97" i="73"/>
  <c r="G98" i="79"/>
  <c r="R96" i="73"/>
  <c r="Q96" i="73"/>
  <c r="F96" i="73"/>
  <c r="E96" i="73"/>
  <c r="D98" i="79"/>
  <c r="AK97" i="73"/>
  <c r="L99" i="79"/>
  <c r="AL97" i="73"/>
  <c r="AC97" i="73"/>
  <c r="AD97" i="73"/>
  <c r="J99" i="79"/>
  <c r="AH96" i="73"/>
  <c r="K98" i="79"/>
  <c r="AG96" i="73"/>
  <c r="Z96" i="73"/>
  <c r="I98" i="79"/>
  <c r="Y96" i="73"/>
  <c r="AX97" i="73"/>
  <c r="AW97" i="73"/>
  <c r="O99" i="79"/>
  <c r="D99" i="79"/>
  <c r="E97" i="73"/>
  <c r="F97" i="73"/>
  <c r="H98" i="79"/>
  <c r="V96" i="73"/>
  <c r="U96" i="73"/>
  <c r="AO96" i="73"/>
  <c r="AP96" i="73"/>
  <c r="M98" i="79"/>
  <c r="BA97" i="73"/>
  <c r="P99" i="79"/>
  <c r="BB97" i="73"/>
  <c r="BJ96" i="73"/>
  <c r="BI96" i="73"/>
  <c r="R98" i="79"/>
  <c r="Q97" i="73"/>
  <c r="G99" i="79"/>
  <c r="R97" i="73"/>
  <c r="I99" i="79"/>
  <c r="Z97" i="73"/>
  <c r="Y97" i="73"/>
  <c r="P98" i="79"/>
  <c r="BA96" i="73"/>
  <c r="BB96" i="73"/>
  <c r="F98" i="79"/>
  <c r="N96" i="73"/>
  <c r="M96" i="73"/>
  <c r="M97" i="73"/>
  <c r="F99" i="79"/>
  <c r="N97" i="73"/>
  <c r="AH97" i="73"/>
  <c r="K99" i="79"/>
  <c r="AG97" i="73"/>
  <c r="AS97" i="73"/>
  <c r="AT97" i="73"/>
  <c r="N99" i="79"/>
  <c r="E98" i="79"/>
  <c r="J96" i="73"/>
  <c r="I96" i="73"/>
  <c r="O98" i="79"/>
  <c r="AX96" i="73"/>
  <c r="AW96" i="73"/>
  <c r="AY94" i="73" l="1"/>
  <c r="AX94" i="73" s="1"/>
  <c r="AX98" i="73" s="1"/>
  <c r="BF94" i="73"/>
  <c r="BF98" i="73" s="1"/>
  <c r="BE94" i="73"/>
  <c r="BE98" i="73" s="1"/>
  <c r="Q96" i="79"/>
  <c r="Q100" i="79" s="1"/>
  <c r="W94" i="73"/>
  <c r="U94" i="73" s="1"/>
  <c r="U98" i="73" s="1"/>
  <c r="AM94" i="73"/>
  <c r="AK94" i="73" s="1"/>
  <c r="AK98" i="73" s="1"/>
  <c r="AI94" i="73"/>
  <c r="AI98" i="73" s="1"/>
  <c r="AQ94" i="73"/>
  <c r="AQ98" i="73" s="1"/>
  <c r="AA94" i="73"/>
  <c r="Y94" i="73" s="1"/>
  <c r="Y98" i="73" s="1"/>
  <c r="S94" i="73"/>
  <c r="S98" i="73" s="1"/>
  <c r="K94" i="73"/>
  <c r="I94" i="73" s="1"/>
  <c r="I98" i="73" s="1"/>
  <c r="BK94" i="73"/>
  <c r="R96" i="79" s="1"/>
  <c r="R100" i="79" s="1"/>
  <c r="AU94" i="73"/>
  <c r="AT94" i="73" s="1"/>
  <c r="AT98" i="73" s="1"/>
  <c r="BC94" i="73"/>
  <c r="BA94" i="73" s="1"/>
  <c r="BA98" i="73" s="1"/>
  <c r="O94" i="73"/>
  <c r="F96" i="79" s="1"/>
  <c r="F100" i="79" s="1"/>
  <c r="G94" i="73"/>
  <c r="F94" i="73" s="1"/>
  <c r="F98" i="73" s="1"/>
  <c r="AE94" i="73"/>
  <c r="AE98" i="73" s="1"/>
  <c r="S99" i="79"/>
  <c r="AK99" i="79" s="1"/>
  <c r="S97" i="79"/>
  <c r="AK97" i="79" s="1"/>
  <c r="S98" i="79"/>
  <c r="AK98" i="79" s="1"/>
  <c r="F104" i="79"/>
  <c r="F105" i="79" s="1"/>
  <c r="M102" i="73"/>
  <c r="M103" i="73" s="1"/>
  <c r="N102" i="73"/>
  <c r="N103" i="73" s="1"/>
  <c r="R102" i="73"/>
  <c r="R103" i="73" s="1"/>
  <c r="G104" i="79"/>
  <c r="G105" i="79" s="1"/>
  <c r="Q102" i="73"/>
  <c r="Q103" i="73" s="1"/>
  <c r="AG102" i="73"/>
  <c r="AG103" i="73" s="1"/>
  <c r="K104" i="79"/>
  <c r="K105" i="79" s="1"/>
  <c r="AH102" i="73"/>
  <c r="AH103" i="73" s="1"/>
  <c r="AK102" i="73"/>
  <c r="AK103" i="73" s="1"/>
  <c r="AL102" i="73"/>
  <c r="AL103" i="73" s="1"/>
  <c r="L104" i="79"/>
  <c r="L105" i="79" s="1"/>
  <c r="Z102" i="73"/>
  <c r="Z103" i="73" s="1"/>
  <c r="I104" i="79"/>
  <c r="I105" i="79" s="1"/>
  <c r="Y102" i="73"/>
  <c r="Y103" i="73" s="1"/>
  <c r="N104" i="79"/>
  <c r="N105" i="79" s="1"/>
  <c r="AS102" i="73"/>
  <c r="AS103" i="73" s="1"/>
  <c r="AT102" i="73"/>
  <c r="AT103" i="73" s="1"/>
  <c r="BJ102" i="73"/>
  <c r="BJ103" i="73" s="1"/>
  <c r="R104" i="79"/>
  <c r="R105" i="79" s="1"/>
  <c r="BI102" i="73"/>
  <c r="BI103" i="73" s="1"/>
  <c r="AO102" i="73"/>
  <c r="AO103" i="73" s="1"/>
  <c r="AP102" i="73"/>
  <c r="AP103" i="73" s="1"/>
  <c r="M104" i="79"/>
  <c r="M105" i="79" s="1"/>
  <c r="D104" i="79"/>
  <c r="F102" i="73"/>
  <c r="F103" i="73" s="1"/>
  <c r="E102" i="73"/>
  <c r="E103" i="73" s="1"/>
  <c r="I102" i="73"/>
  <c r="I103" i="73" s="1"/>
  <c r="E104" i="79"/>
  <c r="E105" i="79" s="1"/>
  <c r="J102" i="73"/>
  <c r="J103" i="73" s="1"/>
  <c r="H104" i="79"/>
  <c r="H105" i="79" s="1"/>
  <c r="V102" i="73"/>
  <c r="V103" i="73" s="1"/>
  <c r="U102" i="73"/>
  <c r="U103" i="73" s="1"/>
  <c r="BE102" i="73"/>
  <c r="BE103" i="73" s="1"/>
  <c r="Q104" i="79"/>
  <c r="Q105" i="79" s="1"/>
  <c r="BF102" i="73"/>
  <c r="BF103" i="73" s="1"/>
  <c r="P104" i="79"/>
  <c r="P105" i="79" s="1"/>
  <c r="BA102" i="73"/>
  <c r="BA103" i="73" s="1"/>
  <c r="BB102" i="73"/>
  <c r="BB103" i="73" s="1"/>
  <c r="O104" i="79"/>
  <c r="O105" i="79" s="1"/>
  <c r="AW102" i="73"/>
  <c r="AW103" i="73" s="1"/>
  <c r="AX102" i="73"/>
  <c r="AX103" i="73" s="1"/>
  <c r="J104" i="79"/>
  <c r="J105" i="79" s="1"/>
  <c r="AD102" i="73"/>
  <c r="AD103" i="73" s="1"/>
  <c r="AC102" i="73"/>
  <c r="AC103" i="73" s="1"/>
  <c r="L96" i="79" l="1"/>
  <c r="L100" i="79" s="1"/>
  <c r="L107" i="79" s="1"/>
  <c r="L109" i="79" s="1"/>
  <c r="Q94" i="73"/>
  <c r="Q98" i="73" s="1"/>
  <c r="Q105" i="73" s="1"/>
  <c r="AS94" i="73"/>
  <c r="AS98" i="73" s="1"/>
  <c r="AS105" i="73" s="1"/>
  <c r="AS107" i="73" s="1"/>
  <c r="Z94" i="73"/>
  <c r="Z98" i="73" s="1"/>
  <c r="Z105" i="73" s="1"/>
  <c r="Z107" i="73" s="1"/>
  <c r="H96" i="79"/>
  <c r="H100" i="79" s="1"/>
  <c r="H107" i="79" s="1"/>
  <c r="H109" i="79" s="1"/>
  <c r="V94" i="73"/>
  <c r="V98" i="73" s="1"/>
  <c r="V105" i="73" s="1"/>
  <c r="V107" i="73" s="1"/>
  <c r="AC94" i="73"/>
  <c r="AC98" i="73" s="1"/>
  <c r="AC105" i="73" s="1"/>
  <c r="AC107" i="73" s="1"/>
  <c r="N96" i="79"/>
  <c r="N100" i="79" s="1"/>
  <c r="N107" i="79" s="1"/>
  <c r="N109" i="79" s="1"/>
  <c r="D96" i="79"/>
  <c r="D100" i="79" s="1"/>
  <c r="AH94" i="73"/>
  <c r="AH98" i="73" s="1"/>
  <c r="AH105" i="73" s="1"/>
  <c r="AH107" i="73" s="1"/>
  <c r="AU98" i="73"/>
  <c r="BB94" i="73"/>
  <c r="BB98" i="73" s="1"/>
  <c r="BB105" i="73" s="1"/>
  <c r="BB107" i="73" s="1"/>
  <c r="P96" i="79"/>
  <c r="P100" i="79" s="1"/>
  <c r="P107" i="79" s="1"/>
  <c r="P109" i="79" s="1"/>
  <c r="AL94" i="73"/>
  <c r="AL98" i="73" s="1"/>
  <c r="AL105" i="73" s="1"/>
  <c r="AL107" i="73" s="1"/>
  <c r="AY98" i="73"/>
  <c r="AM98" i="73"/>
  <c r="G96" i="79"/>
  <c r="G100" i="79" s="1"/>
  <c r="G107" i="79" s="1"/>
  <c r="G109" i="79" s="1"/>
  <c r="R94" i="73"/>
  <c r="R98" i="73" s="1"/>
  <c r="R105" i="73" s="1"/>
  <c r="R107" i="73" s="1"/>
  <c r="N94" i="73"/>
  <c r="N98" i="73" s="1"/>
  <c r="N105" i="73" s="1"/>
  <c r="N107" i="73" s="1"/>
  <c r="J94" i="73"/>
  <c r="J98" i="73" s="1"/>
  <c r="J105" i="73" s="1"/>
  <c r="J107" i="73" s="1"/>
  <c r="O96" i="79"/>
  <c r="O100" i="79" s="1"/>
  <c r="O107" i="79" s="1"/>
  <c r="O109" i="79" s="1"/>
  <c r="AA98" i="73"/>
  <c r="AX105" i="73"/>
  <c r="AX107" i="73" s="1"/>
  <c r="AW94" i="73"/>
  <c r="AW98" i="73" s="1"/>
  <c r="AW105" i="73" s="1"/>
  <c r="AW107" i="73" s="1"/>
  <c r="AO94" i="73"/>
  <c r="AO98" i="73" s="1"/>
  <c r="AO105" i="73" s="1"/>
  <c r="AO107" i="73" s="1"/>
  <c r="J96" i="79"/>
  <c r="J100" i="79" s="1"/>
  <c r="J107" i="79" s="1"/>
  <c r="J109" i="79" s="1"/>
  <c r="I96" i="79"/>
  <c r="I100" i="79" s="1"/>
  <c r="I107" i="79" s="1"/>
  <c r="I109" i="79" s="1"/>
  <c r="AP94" i="73"/>
  <c r="AP98" i="73" s="1"/>
  <c r="AP105" i="73" s="1"/>
  <c r="AP107" i="73" s="1"/>
  <c r="E94" i="73"/>
  <c r="E98" i="73" s="1"/>
  <c r="E105" i="73" s="1"/>
  <c r="M96" i="79"/>
  <c r="M100" i="79" s="1"/>
  <c r="M107" i="79" s="1"/>
  <c r="M109" i="79" s="1"/>
  <c r="AD94" i="73"/>
  <c r="AD98" i="73" s="1"/>
  <c r="AD105" i="73" s="1"/>
  <c r="AK105" i="73"/>
  <c r="AK107" i="73" s="1"/>
  <c r="BC98" i="73"/>
  <c r="BA105" i="73"/>
  <c r="BA107" i="73" s="1"/>
  <c r="Y105" i="73"/>
  <c r="Y107" i="73" s="1"/>
  <c r="G98" i="73"/>
  <c r="M94" i="73"/>
  <c r="M98" i="73" s="1"/>
  <c r="M105" i="73" s="1"/>
  <c r="M107" i="73" s="1"/>
  <c r="W98" i="73"/>
  <c r="AG94" i="73"/>
  <c r="AG98" i="73" s="1"/>
  <c r="AG105" i="73" s="1"/>
  <c r="BI94" i="73"/>
  <c r="BI98" i="73" s="1"/>
  <c r="BI105" i="73" s="1"/>
  <c r="BF105" i="73"/>
  <c r="BF107" i="73" s="1"/>
  <c r="I105" i="73"/>
  <c r="I107" i="73" s="1"/>
  <c r="E96" i="79"/>
  <c r="E100" i="79" s="1"/>
  <c r="E107" i="79" s="1"/>
  <c r="E109" i="79" s="1"/>
  <c r="BK98" i="73"/>
  <c r="Q107" i="79"/>
  <c r="Q109" i="79" s="1"/>
  <c r="BJ94" i="73"/>
  <c r="BJ98" i="73" s="1"/>
  <c r="BJ105" i="73" s="1"/>
  <c r="BJ107" i="73" s="1"/>
  <c r="K98" i="73"/>
  <c r="F105" i="73"/>
  <c r="F107" i="73" s="1"/>
  <c r="AT105" i="73"/>
  <c r="AT107" i="73" s="1"/>
  <c r="K96" i="79"/>
  <c r="K100" i="79" s="1"/>
  <c r="K107" i="79" s="1"/>
  <c r="K109" i="79" s="1"/>
  <c r="O98" i="73"/>
  <c r="U105" i="73"/>
  <c r="U107" i="73" s="1"/>
  <c r="R107" i="79"/>
  <c r="R109" i="79" s="1"/>
  <c r="BE105" i="73"/>
  <c r="BE107" i="73" s="1"/>
  <c r="F107" i="79"/>
  <c r="F109" i="79" s="1"/>
  <c r="S104" i="79"/>
  <c r="AK104" i="79" s="1"/>
  <c r="D105" i="79"/>
  <c r="AA107" i="73" l="1"/>
  <c r="BG107" i="73"/>
  <c r="AA105" i="73"/>
  <c r="AY107" i="73"/>
  <c r="AQ107" i="73"/>
  <c r="K107" i="73"/>
  <c r="K105" i="73"/>
  <c r="S105" i="73"/>
  <c r="AD107" i="73"/>
  <c r="AE107" i="73" s="1"/>
  <c r="AE105" i="73"/>
  <c r="AU105" i="73"/>
  <c r="AQ105" i="73"/>
  <c r="G105" i="73"/>
  <c r="BC105" i="73"/>
  <c r="W105" i="73"/>
  <c r="S96" i="79"/>
  <c r="AK96" i="79" s="1"/>
  <c r="W107" i="73"/>
  <c r="E107" i="73"/>
  <c r="G107" i="73" s="1"/>
  <c r="BK105" i="73"/>
  <c r="AG107" i="73"/>
  <c r="AI107" i="73" s="1"/>
  <c r="AI105" i="73"/>
  <c r="BI107" i="73"/>
  <c r="BK107" i="73" s="1"/>
  <c r="Q107" i="73"/>
  <c r="S107" i="73" s="1"/>
  <c r="BG105" i="73"/>
  <c r="AY105" i="73"/>
  <c r="AU107" i="73"/>
  <c r="O105" i="73"/>
  <c r="S100" i="79"/>
  <c r="AK100" i="79" s="1"/>
  <c r="BC107" i="73"/>
  <c r="O107" i="73"/>
  <c r="AM105" i="73"/>
  <c r="AM107" i="73"/>
  <c r="D107" i="79"/>
  <c r="S105" i="79"/>
  <c r="AK105" i="79" s="1"/>
  <c r="D109" i="79" l="1"/>
  <c r="S109" i="79" s="1"/>
  <c r="S107" i="79"/>
  <c r="AK107" i="79" s="1"/>
  <c r="S111" i="79" l="1"/>
  <c r="AK109" i="79"/>
</calcChain>
</file>

<file path=xl/sharedStrings.xml><?xml version="1.0" encoding="utf-8"?>
<sst xmlns="http://schemas.openxmlformats.org/spreadsheetml/2006/main" count="5259" uniqueCount="2113">
  <si>
    <t>- vendita di energia elettrica per bilanciamento verso Terna S.p.A</t>
  </si>
  <si>
    <t>A.1.992</t>
  </si>
  <si>
    <t>A.1.993</t>
  </si>
  <si>
    <t>A.1.994</t>
  </si>
  <si>
    <t>A.1.999</t>
  </si>
  <si>
    <t>B.6.991</t>
  </si>
  <si>
    <t>Costi per acquisto di diritti CO2</t>
  </si>
  <si>
    <t>B.6.992</t>
  </si>
  <si>
    <t>Costi per acquisto diritti RECS</t>
  </si>
  <si>
    <t>B.6.993</t>
  </si>
  <si>
    <t>Costi per acquisto Certificati Verdi</t>
  </si>
  <si>
    <t>B.6.999</t>
  </si>
  <si>
    <t>B.6.994</t>
  </si>
  <si>
    <t>B.6.995</t>
  </si>
  <si>
    <t>B.7.901</t>
  </si>
  <si>
    <t>B.7.902</t>
  </si>
  <si>
    <t>C)</t>
  </si>
  <si>
    <t>15)</t>
  </si>
  <si>
    <t>16)</t>
  </si>
  <si>
    <t>17)</t>
  </si>
  <si>
    <t>17-bis)</t>
  </si>
  <si>
    <t>D)</t>
  </si>
  <si>
    <t>18)</t>
  </si>
  <si>
    <t>19)</t>
  </si>
  <si>
    <t>20)</t>
  </si>
  <si>
    <t>Driver</t>
  </si>
  <si>
    <t xml:space="preserve">Approvvigionamenti e acquisti </t>
  </si>
  <si>
    <t>Numero di fatture passive registrato in contabilità da ciascuna attività</t>
  </si>
  <si>
    <t xml:space="preserve">Km effettivi, medi o normalizzati percorsi dai mezzi aziendali assegnati a ciascuna attività </t>
  </si>
  <si>
    <t>Costo di trasporto a consuntivo di ciascuna attività</t>
  </si>
  <si>
    <t>Ore di utilizzo per singolo servizio registrate da ciascuna attività</t>
  </si>
  <si>
    <t>Numero di movimentazioni di magazzino (carichi e/o prelievi) rilevati da ciascuna attività</t>
  </si>
  <si>
    <t>Pesi e volumi movimentati per tipologie di materiali registrati da ciascuna attività</t>
  </si>
  <si>
    <t>Valore dei prelievi di magazzino registrati da ciascuna attività</t>
  </si>
  <si>
    <t>Mq utilizzati da ciascuna attività</t>
  </si>
  <si>
    <t>Costo a consuntivo degli interventi di manutenzione richiesti da ciascuna attività</t>
  </si>
  <si>
    <t>Numero di addetti assegnati a ciascun attività</t>
  </si>
  <si>
    <t>Numero di unità immobiliari assegnate a ciascuna attività</t>
  </si>
  <si>
    <t xml:space="preserve">Servizi informatici </t>
  </si>
  <si>
    <t>Numero di elaborazioni effettuate per ciascuna attività</t>
  </si>
  <si>
    <t>Numero di postazioni assegnate a ciascuna attività</t>
  </si>
  <si>
    <t>Costo capitalizzato di software/hardware registrato a consuntivo da ciascuna attività</t>
  </si>
  <si>
    <t>Costo di manutenzione software/hardware registrato a consuntivo da ciascuna attività</t>
  </si>
  <si>
    <t>Tempi macchina per elaborazione dei dati di ciascuna attività</t>
  </si>
  <si>
    <t>Numero degli interventi di assistenza agli utilizzatori di ciascuna attività</t>
  </si>
  <si>
    <t>Volume di traffico registrato da ciascuna attività</t>
  </si>
  <si>
    <t>Rilevazioni analitiche sulle commesse di riferimento</t>
  </si>
  <si>
    <t>Volumi di traffico registrati da ciascuna attività</t>
  </si>
  <si>
    <t>Numero di postazioni attive assegnate a ciascuna attività</t>
  </si>
  <si>
    <t xml:space="preserve">Servizi amministrativi e finanziari </t>
  </si>
  <si>
    <t>Numero di transazioni registrate per attività</t>
  </si>
  <si>
    <t>Numero di conti annuali separati predisposti per ciascuna attività</t>
  </si>
  <si>
    <t>Costi operativi diretti al netto dei costi di acquisto e trasporto di energia elettrica/gas registrati da ciascuna attività</t>
  </si>
  <si>
    <t>Righe di movimenti contabili registrati da ciascuna attività</t>
  </si>
  <si>
    <t>Ricavi delle vendite e delle prestazioni delle singole attività</t>
  </si>
  <si>
    <t>Costi operativi diretti al netto dei costi di acquisto e trasporto dell’energia elettrica/ gas registrati da ciascuna attività</t>
  </si>
  <si>
    <t>Numero di addetti o numero medio di addetti per ciascuna attività</t>
  </si>
  <si>
    <t>Numero di assunzioni effettuate per ciascuna attività</t>
  </si>
  <si>
    <t xml:space="preserve"> - ricavi da perequazione misura </t>
  </si>
  <si>
    <t>COSTI ATTRIBUITI DALLE FUNZIONI OPERATIVE CONDIVISE</t>
  </si>
  <si>
    <t>COSTI ATTRIBUITI DAI SERVIZI COMUNI</t>
  </si>
  <si>
    <t>Km</t>
  </si>
  <si>
    <t>Costo consuntivo di gestione dei mezzi assegnati a ciascuna attività</t>
  </si>
  <si>
    <t>Per la sola segreteria: volumi e tipologia di traffico; numero postazioni attive</t>
  </si>
  <si>
    <t>Bilancio</t>
  </si>
  <si>
    <t>Variazioni delle rimanenze di materie prime, sussidiarie, di consumo e merci</t>
  </si>
  <si>
    <r>
      <t xml:space="preserve">Servizi immobiliari e </t>
    </r>
    <r>
      <rPr>
        <i/>
        <sz val="8"/>
        <color indexed="8"/>
        <rFont val="Tahoma"/>
        <family val="2"/>
      </rPr>
      <t>facility management</t>
    </r>
  </si>
  <si>
    <t>DESCRIZIONE CONTO</t>
  </si>
  <si>
    <t>Per materie prime, sussidiarie, di consumo e di merci (vanno riportati i consumi)</t>
  </si>
  <si>
    <t>SC-TI - ricavo</t>
  </si>
  <si>
    <t>SC-TI - costo</t>
  </si>
  <si>
    <t>FOC-TI - ricavo</t>
  </si>
  <si>
    <t>AZIENDA</t>
  </si>
  <si>
    <t>C.15.c</t>
  </si>
  <si>
    <t>C.17.d</t>
  </si>
  <si>
    <t>A.1.991</t>
  </si>
  <si>
    <t xml:space="preserve"> - da venditori</t>
  </si>
  <si>
    <t xml:space="preserve">   di cui ammortamento tecnico-economico</t>
  </si>
  <si>
    <t xml:space="preserve">   di cui ammortamento finanziario</t>
  </si>
  <si>
    <t>Trasporti e autoparco</t>
  </si>
  <si>
    <t>Servizi di ingegneria e di costruzioni</t>
  </si>
  <si>
    <t>PROVENTI E ONERI FINANZIARI</t>
  </si>
  <si>
    <t>RISULTATO PRIMA DELLE IMPOSTE</t>
  </si>
  <si>
    <t>UTILE (PERDITA) DELL'ESERCIZIO</t>
  </si>
  <si>
    <t>Organi legali e societari, alta direzione e staff centrali</t>
  </si>
  <si>
    <t>- da produttori</t>
  </si>
  <si>
    <t xml:space="preserve">Acquisto interno di beni e servizi da altri servizi comuni </t>
  </si>
  <si>
    <t>Vendite interne a servizi comuni</t>
  </si>
  <si>
    <t>Vendite interne ad altre funzioni operative condivise</t>
  </si>
  <si>
    <t>Approvvigionamenti e acquisti</t>
  </si>
  <si>
    <t>Logistica e magazzini</t>
  </si>
  <si>
    <t>Servizi informatici</t>
  </si>
  <si>
    <t>Ricerca e sviluppo</t>
  </si>
  <si>
    <t>Servizi di ingegneria e di costruzione</t>
  </si>
  <si>
    <t>Servizi di telecomunicazione</t>
  </si>
  <si>
    <t>Servizi amministrativi e finanziari</t>
  </si>
  <si>
    <t>Servizi del personale e delle risorse umane</t>
  </si>
  <si>
    <t>Servizi immobiliari e facility management</t>
  </si>
  <si>
    <t>Dati in Euro</t>
  </si>
  <si>
    <t>Ricavi delle vendite e delle prestazioni</t>
  </si>
  <si>
    <t>TOTALE VALORE DELLA PRODUZIONE</t>
  </si>
  <si>
    <t>Descrizione</t>
  </si>
  <si>
    <t>Saldo</t>
  </si>
  <si>
    <t>Note</t>
  </si>
  <si>
    <t>Saldo Co.Ge.</t>
  </si>
  <si>
    <t>Rettifiche</t>
  </si>
  <si>
    <t>Codice</t>
  </si>
  <si>
    <t>A.1</t>
  </si>
  <si>
    <t>SCb</t>
  </si>
  <si>
    <t>A.2</t>
  </si>
  <si>
    <t>A.3</t>
  </si>
  <si>
    <t>A.4</t>
  </si>
  <si>
    <t>A.5</t>
  </si>
  <si>
    <t>B.6</t>
  </si>
  <si>
    <t>B.7</t>
  </si>
  <si>
    <t>B.8</t>
  </si>
  <si>
    <t>B.9</t>
  </si>
  <si>
    <t>B.10</t>
  </si>
  <si>
    <t>B.10.a</t>
  </si>
  <si>
    <t>B.10.b</t>
  </si>
  <si>
    <t>B.11</t>
  </si>
  <si>
    <t>B.12</t>
  </si>
  <si>
    <t>B.13</t>
  </si>
  <si>
    <t>B.14</t>
  </si>
  <si>
    <t>C.15</t>
  </si>
  <si>
    <t>C.15.a</t>
  </si>
  <si>
    <t>C.15.b</t>
  </si>
  <si>
    <t>C.16</t>
  </si>
  <si>
    <t>C.17</t>
  </si>
  <si>
    <t>C.17.a</t>
  </si>
  <si>
    <t>C.17.b</t>
  </si>
  <si>
    <t>C.17.c</t>
  </si>
  <si>
    <t>C.17-bis</t>
  </si>
  <si>
    <t>D.18</t>
  </si>
  <si>
    <t>D.19</t>
  </si>
  <si>
    <t>E.20</t>
  </si>
  <si>
    <t>E.21</t>
  </si>
  <si>
    <t>A.1.002</t>
  </si>
  <si>
    <t>A.1.005</t>
  </si>
  <si>
    <t>A.1.006</t>
  </si>
  <si>
    <t>A.1.007</t>
  </si>
  <si>
    <t>A.1.008</t>
  </si>
  <si>
    <t>A.1.012</t>
  </si>
  <si>
    <t>A.1.013</t>
  </si>
  <si>
    <t>A.1.014</t>
  </si>
  <si>
    <t>A.1.019</t>
  </si>
  <si>
    <t>A.1.034</t>
  </si>
  <si>
    <t>A.1.035</t>
  </si>
  <si>
    <t>A.4.001</t>
  </si>
  <si>
    <t>A.4.002</t>
  </si>
  <si>
    <t>A.4.003</t>
  </si>
  <si>
    <t>A.4.004</t>
  </si>
  <si>
    <t>A.4.005</t>
  </si>
  <si>
    <t>A.5.001</t>
  </si>
  <si>
    <t>A.5.002</t>
  </si>
  <si>
    <t>A.5.003</t>
  </si>
  <si>
    <t>A.5.004</t>
  </si>
  <si>
    <t>A.5.005.a</t>
  </si>
  <si>
    <t>A.5.005.b</t>
  </si>
  <si>
    <t>A.5.006</t>
  </si>
  <si>
    <t>A.5.007</t>
  </si>
  <si>
    <t>A.5.008</t>
  </si>
  <si>
    <t>A.5.009</t>
  </si>
  <si>
    <t>A.5.010</t>
  </si>
  <si>
    <t>B.7.001</t>
  </si>
  <si>
    <t>B.7.006</t>
  </si>
  <si>
    <t>B.7.008</t>
  </si>
  <si>
    <t>B.7.013</t>
  </si>
  <si>
    <t>B.7.014</t>
  </si>
  <si>
    <t>B.7.016</t>
  </si>
  <si>
    <t>B.7.017</t>
  </si>
  <si>
    <t>B.7.019</t>
  </si>
  <si>
    <t>B.7.020</t>
  </si>
  <si>
    <t>B.7.021</t>
  </si>
  <si>
    <t>B.7.025</t>
  </si>
  <si>
    <t>B.7.022</t>
  </si>
  <si>
    <t>B.8.001</t>
  </si>
  <si>
    <t>B.8.002</t>
  </si>
  <si>
    <t>B.8.003</t>
  </si>
  <si>
    <t>B.8.004</t>
  </si>
  <si>
    <t>B.8.005</t>
  </si>
  <si>
    <t>B.8.006</t>
  </si>
  <si>
    <t>B.8.007</t>
  </si>
  <si>
    <t>B.8.008</t>
  </si>
  <si>
    <t>B.8.009</t>
  </si>
  <si>
    <t>B.8.010</t>
  </si>
  <si>
    <t>B.9.001</t>
  </si>
  <si>
    <t>B.9.002</t>
  </si>
  <si>
    <t>B.9.003.a</t>
  </si>
  <si>
    <t>B.9.003.b</t>
  </si>
  <si>
    <t>B.9.004</t>
  </si>
  <si>
    <t>B.9.008</t>
  </si>
  <si>
    <t>B.10.001</t>
  </si>
  <si>
    <t>B.10.002</t>
  </si>
  <si>
    <t>B.10.002.a</t>
  </si>
  <si>
    <t>B.10.002.b</t>
  </si>
  <si>
    <t>B.10.003</t>
  </si>
  <si>
    <t>B.10.004</t>
  </si>
  <si>
    <t>B.14.001</t>
  </si>
  <si>
    <t>B.14.002</t>
  </si>
  <si>
    <t>B.14.003</t>
  </si>
  <si>
    <t>B.14.004</t>
  </si>
  <si>
    <t>B.14.005</t>
  </si>
  <si>
    <t>B.14.006</t>
  </si>
  <si>
    <t>B.14.007</t>
  </si>
  <si>
    <t>B.7.023</t>
  </si>
  <si>
    <t>B.9.005</t>
  </si>
  <si>
    <t>B.9.006</t>
  </si>
  <si>
    <t>B.9.007</t>
  </si>
  <si>
    <t>B.14.008</t>
  </si>
  <si>
    <t>A.1.046</t>
  </si>
  <si>
    <t>A.1.047</t>
  </si>
  <si>
    <t>A.1.048</t>
  </si>
  <si>
    <t>A.1.049</t>
  </si>
  <si>
    <t>A.1.050</t>
  </si>
  <si>
    <t>A.1.052</t>
  </si>
  <si>
    <t>A.1.053</t>
  </si>
  <si>
    <t>A.1.056</t>
  </si>
  <si>
    <t>A.1.060</t>
  </si>
  <si>
    <t>A.1.063</t>
  </si>
  <si>
    <t>A.1.064</t>
  </si>
  <si>
    <t>A.1.065</t>
  </si>
  <si>
    <t>A.1.067</t>
  </si>
  <si>
    <t>A.5.013</t>
  </si>
  <si>
    <t>A.5.014</t>
  </si>
  <si>
    <t>A.5.015</t>
  </si>
  <si>
    <t>B.6.035</t>
  </si>
  <si>
    <t>B.6.036</t>
  </si>
  <si>
    <t>B.7.028</t>
  </si>
  <si>
    <t>A.1.071</t>
  </si>
  <si>
    <t>A.1.072</t>
  </si>
  <si>
    <t>A.1.073</t>
  </si>
  <si>
    <t>A.1.074</t>
  </si>
  <si>
    <t>A.1.075</t>
  </si>
  <si>
    <t>A.1.076</t>
  </si>
  <si>
    <t>A.1.077</t>
  </si>
  <si>
    <t>A.1.078</t>
  </si>
  <si>
    <t>A.1.080</t>
  </si>
  <si>
    <t>A.1.081</t>
  </si>
  <si>
    <t>B.6.039</t>
  </si>
  <si>
    <t>B.6.040</t>
  </si>
  <si>
    <t>B.6.045</t>
  </si>
  <si>
    <t>B.6.046</t>
  </si>
  <si>
    <t>B.7.031</t>
  </si>
  <si>
    <t>B.7.032</t>
  </si>
  <si>
    <t>B.7.033</t>
  </si>
  <si>
    <t>B.7.034</t>
  </si>
  <si>
    <t>B.7.035</t>
  </si>
  <si>
    <t>A.1.082</t>
  </si>
  <si>
    <t>A.1.083</t>
  </si>
  <si>
    <t>A.1.084</t>
  </si>
  <si>
    <t>A.1.085</t>
  </si>
  <si>
    <t>A.1.086</t>
  </si>
  <si>
    <t>A.1.087</t>
  </si>
  <si>
    <t>B.7.038</t>
  </si>
  <si>
    <t>B.7.039</t>
  </si>
  <si>
    <t>B.7.042</t>
  </si>
  <si>
    <t>B.7.043</t>
  </si>
  <si>
    <t>A.1.088</t>
  </si>
  <si>
    <t>A.1.089</t>
  </si>
  <si>
    <t>B.6.063</t>
  </si>
  <si>
    <t>B.6.064</t>
  </si>
  <si>
    <t>B.6.065</t>
  </si>
  <si>
    <t>B.6.066</t>
  </si>
  <si>
    <t>B.7.075</t>
  </si>
  <si>
    <t>B.7.076</t>
  </si>
  <si>
    <t>B.14.011</t>
  </si>
  <si>
    <t>B.14.012</t>
  </si>
  <si>
    <t>A.1.096</t>
  </si>
  <si>
    <t>A.1.090</t>
  </si>
  <si>
    <t>A.1.091</t>
  </si>
  <si>
    <t>A.1.092</t>
  </si>
  <si>
    <t>A.1.095</t>
  </si>
  <si>
    <t>A.5.018</t>
  </si>
  <si>
    <t>A.5.019</t>
  </si>
  <si>
    <t>B.6.049</t>
  </si>
  <si>
    <t>B.6.050</t>
  </si>
  <si>
    <t>B.6.051</t>
  </si>
  <si>
    <t>B.6.052</t>
  </si>
  <si>
    <t>A.1.102</t>
  </si>
  <si>
    <t>A.1.103</t>
  </si>
  <si>
    <t>A.1.104</t>
  </si>
  <si>
    <t>A.1.105</t>
  </si>
  <si>
    <t>A.1.106</t>
  </si>
  <si>
    <t>A.1.107</t>
  </si>
  <si>
    <t>A.1.109</t>
  </si>
  <si>
    <t>A.1.110</t>
  </si>
  <si>
    <t>B.6.054</t>
  </si>
  <si>
    <t>B.6.055</t>
  </si>
  <si>
    <t>B.6.056</t>
  </si>
  <si>
    <t>B.6.057</t>
  </si>
  <si>
    <t>B.7.046</t>
  </si>
  <si>
    <t>B.7.048</t>
  </si>
  <si>
    <t>B.7.049</t>
  </si>
  <si>
    <t>B.7.050</t>
  </si>
  <si>
    <t>B.7.051</t>
  </si>
  <si>
    <t>B.7.052</t>
  </si>
  <si>
    <t>B.7.055</t>
  </si>
  <si>
    <t>B.7.056</t>
  </si>
  <si>
    <t>A.1.116</t>
  </si>
  <si>
    <t>A.1.117</t>
  </si>
  <si>
    <t>A.1.120</t>
  </si>
  <si>
    <t>A.1.122</t>
  </si>
  <si>
    <t>A.1.123</t>
  </si>
  <si>
    <t>A.1.124</t>
  </si>
  <si>
    <t>A.1.125</t>
  </si>
  <si>
    <t>B.6.059</t>
  </si>
  <si>
    <t>B.6.060</t>
  </si>
  <si>
    <t>B.6.061</t>
  </si>
  <si>
    <t>B.6.062</t>
  </si>
  <si>
    <t>B.7.059</t>
  </si>
  <si>
    <t>B.7.060</t>
  </si>
  <si>
    <t>B.7.061</t>
  </si>
  <si>
    <t>B.7.062</t>
  </si>
  <si>
    <t>B.7.063</t>
  </si>
  <si>
    <t>B.7.064</t>
  </si>
  <si>
    <t>B.7.065</t>
  </si>
  <si>
    <t>B.7.066</t>
  </si>
  <si>
    <t>B.7.067</t>
  </si>
  <si>
    <t>B.7.068</t>
  </si>
  <si>
    <t>B.7.069</t>
  </si>
  <si>
    <t>B.7.070</t>
  </si>
  <si>
    <t>A.1.180</t>
  </si>
  <si>
    <t>ATTIVITA'</t>
  </si>
  <si>
    <t>PRODEE</t>
  </si>
  <si>
    <t>DISTEE</t>
  </si>
  <si>
    <t>MISEE</t>
  </si>
  <si>
    <t>VENDLIBEE</t>
  </si>
  <si>
    <t>VENDTUTEE</t>
  </si>
  <si>
    <t>EEEST</t>
  </si>
  <si>
    <t>DISTGAS</t>
  </si>
  <si>
    <t>MISGAS</t>
  </si>
  <si>
    <t>VENIGAS</t>
  </si>
  <si>
    <t>GASDIV</t>
  </si>
  <si>
    <t>GASEST</t>
  </si>
  <si>
    <t>ATTDIV</t>
  </si>
  <si>
    <t>SC</t>
  </si>
  <si>
    <t>FOC</t>
  </si>
  <si>
    <t>VALNONATT</t>
  </si>
  <si>
    <t>SCa</t>
  </si>
  <si>
    <t>SCc</t>
  </si>
  <si>
    <t>SCd</t>
  </si>
  <si>
    <t>SCe</t>
  </si>
  <si>
    <t>SCf</t>
  </si>
  <si>
    <t>SCg</t>
  </si>
  <si>
    <t>SCh</t>
  </si>
  <si>
    <t>SCi</t>
  </si>
  <si>
    <t>SCj</t>
  </si>
  <si>
    <t>SCk</t>
  </si>
  <si>
    <t>FOCa</t>
  </si>
  <si>
    <t>FOCb</t>
  </si>
  <si>
    <t>FOCc</t>
  </si>
  <si>
    <t>Check</t>
  </si>
  <si>
    <t>Altri ricavi e proventi</t>
  </si>
  <si>
    <t>Totale costi attribuiti dalle funzioni operative condivise</t>
  </si>
  <si>
    <t>Totale costi attribuiti dai servizi comuni</t>
  </si>
  <si>
    <t xml:space="preserve"> Trasporti e autoparco </t>
  </si>
  <si>
    <t>A)</t>
  </si>
  <si>
    <t>1)</t>
  </si>
  <si>
    <t>2)</t>
  </si>
  <si>
    <t>3)</t>
  </si>
  <si>
    <t>4)</t>
  </si>
  <si>
    <t>5)</t>
  </si>
  <si>
    <t>VALORE DELLA PRODUZIONE</t>
  </si>
  <si>
    <t>Variazioni dei lavori in corso su ordinazioni</t>
  </si>
  <si>
    <t xml:space="preserve">Incrementi di immobilizzazioni per lavori interni </t>
  </si>
  <si>
    <t xml:space="preserve">Altri ricavi e proventi </t>
  </si>
  <si>
    <t>B)</t>
  </si>
  <si>
    <t>6)</t>
  </si>
  <si>
    <t>COSTI DELLA PRODUZIONE</t>
  </si>
  <si>
    <t>Per servizi</t>
  </si>
  <si>
    <t>7)</t>
  </si>
  <si>
    <t>8)</t>
  </si>
  <si>
    <t>9)</t>
  </si>
  <si>
    <t>Per godimento beni di terzi</t>
  </si>
  <si>
    <t xml:space="preserve">Per il personale </t>
  </si>
  <si>
    <t>10)</t>
  </si>
  <si>
    <t>11)</t>
  </si>
  <si>
    <t>12)</t>
  </si>
  <si>
    <t>13)</t>
  </si>
  <si>
    <t>14)</t>
  </si>
  <si>
    <t>Accantonamenti per rischi</t>
  </si>
  <si>
    <t>Altri accantonamenti</t>
  </si>
  <si>
    <t>Oneri diversi di gestione</t>
  </si>
  <si>
    <t>DIFFERENZA TRA VALORE E COSTI DELLA PRODUZIONE</t>
  </si>
  <si>
    <t>Ammortamenti e svalutazioni</t>
  </si>
  <si>
    <t>Variazioni delle rimanenze di prodotti in corso di lavorazione, semilavorati e finiti</t>
  </si>
  <si>
    <t>A.5.020</t>
  </si>
  <si>
    <t>A.1.988</t>
  </si>
  <si>
    <t>A.1.989</t>
  </si>
  <si>
    <t>A.1.986</t>
  </si>
  <si>
    <t>A.1.987</t>
  </si>
  <si>
    <t>A.1.090a</t>
  </si>
  <si>
    <t>A.1.090b</t>
  </si>
  <si>
    <t>A.1.107a</t>
  </si>
  <si>
    <t>B.7.089</t>
  </si>
  <si>
    <t>B.8.020</t>
  </si>
  <si>
    <t>B.7.094</t>
  </si>
  <si>
    <t>B.7.095</t>
  </si>
  <si>
    <t>B.7.096</t>
  </si>
  <si>
    <t>B.7.097</t>
  </si>
  <si>
    <t>B.7.098</t>
  </si>
  <si>
    <t>B.7.099</t>
  </si>
  <si>
    <t>B.7.100</t>
  </si>
  <si>
    <t>B.7.101</t>
  </si>
  <si>
    <t>B.7.102</t>
  </si>
  <si>
    <t>B.7.103</t>
  </si>
  <si>
    <t>B.8.022</t>
  </si>
  <si>
    <t>B.8.023</t>
  </si>
  <si>
    <t>A.1.210</t>
  </si>
  <si>
    <t>A.1.211</t>
  </si>
  <si>
    <t>A.5.021</t>
  </si>
  <si>
    <t>A.1.212</t>
  </si>
  <si>
    <t>A.1.213</t>
  </si>
  <si>
    <t>A.1.214</t>
  </si>
  <si>
    <t>A.1.215</t>
  </si>
  <si>
    <t>A.1.216</t>
  </si>
  <si>
    <t>A.1.217</t>
  </si>
  <si>
    <t>A.1.218</t>
  </si>
  <si>
    <t>A.1.219</t>
  </si>
  <si>
    <t>A.1.220</t>
  </si>
  <si>
    <t>A.1.221</t>
  </si>
  <si>
    <t>A.1.222</t>
  </si>
  <si>
    <t>A.1.223</t>
  </si>
  <si>
    <t>A.5.022</t>
  </si>
  <si>
    <t>B.7.104</t>
  </si>
  <si>
    <t>B.7.105</t>
  </si>
  <si>
    <t>B.7.106</t>
  </si>
  <si>
    <t>B.7.107</t>
  </si>
  <si>
    <t>B.8.024</t>
  </si>
  <si>
    <t>B.8.025</t>
  </si>
  <si>
    <t>B.14.013</t>
  </si>
  <si>
    <t>B.14.014</t>
  </si>
  <si>
    <t>B.12.001</t>
  </si>
  <si>
    <t>B.12.002</t>
  </si>
  <si>
    <t>B.6.085</t>
  </si>
  <si>
    <t>B.6.086</t>
  </si>
  <si>
    <t>B.6.087</t>
  </si>
  <si>
    <t>B.6.088</t>
  </si>
  <si>
    <t>B.6.089</t>
  </si>
  <si>
    <t>B.6.090</t>
  </si>
  <si>
    <t>B.6.091</t>
  </si>
  <si>
    <t>B.6.092</t>
  </si>
  <si>
    <t>B.6.093</t>
  </si>
  <si>
    <t>B.6.094</t>
  </si>
  <si>
    <t>B.6.095</t>
  </si>
  <si>
    <t>B.6.096</t>
  </si>
  <si>
    <t>B.6.097</t>
  </si>
  <si>
    <t>B.6.098</t>
  </si>
  <si>
    <t>B.6.099</t>
  </si>
  <si>
    <t>B.6.100</t>
  </si>
  <si>
    <t>B.7.108</t>
  </si>
  <si>
    <t>B.7.109</t>
  </si>
  <si>
    <t>B.7.110</t>
  </si>
  <si>
    <t>B.7.111</t>
  </si>
  <si>
    <t>B.7.112</t>
  </si>
  <si>
    <t>B.7.113</t>
  </si>
  <si>
    <t>B.7.114</t>
  </si>
  <si>
    <t>B.7.115</t>
  </si>
  <si>
    <t>B.7.116</t>
  </si>
  <si>
    <t>B.7.117</t>
  </si>
  <si>
    <t>B.6.990</t>
  </si>
  <si>
    <t>B.6.989</t>
  </si>
  <si>
    <t>B.7.128</t>
  </si>
  <si>
    <t>B.7.129</t>
  </si>
  <si>
    <t>B.7.130</t>
  </si>
  <si>
    <t>A.1.225</t>
  </si>
  <si>
    <t>A.1.226</t>
  </si>
  <si>
    <t>A.1.227</t>
  </si>
  <si>
    <t>A.1.228</t>
  </si>
  <si>
    <t>A.1.229</t>
  </si>
  <si>
    <t>A.1.230</t>
  </si>
  <si>
    <t>A.1.231</t>
  </si>
  <si>
    <t>A.1.232</t>
  </si>
  <si>
    <t>A.1.233</t>
  </si>
  <si>
    <t>A.1.234</t>
  </si>
  <si>
    <t>A.1.236</t>
  </si>
  <si>
    <t>A.1.237</t>
  </si>
  <si>
    <t>A.1.238</t>
  </si>
  <si>
    <t>B.7.131</t>
  </si>
  <si>
    <t>B.7.132</t>
  </si>
  <si>
    <t>B.7.133</t>
  </si>
  <si>
    <t>B.7.134</t>
  </si>
  <si>
    <t>B.7.135</t>
  </si>
  <si>
    <t>B.7.136</t>
  </si>
  <si>
    <t>B.7.137</t>
  </si>
  <si>
    <t>B.7.138</t>
  </si>
  <si>
    <t>B.7.139</t>
  </si>
  <si>
    <t>B.7.140</t>
  </si>
  <si>
    <t>B.7.141</t>
  </si>
  <si>
    <t>B.7.142</t>
  </si>
  <si>
    <t>B.7.143</t>
  </si>
  <si>
    <t>B.7.144</t>
  </si>
  <si>
    <t>B.7.145</t>
  </si>
  <si>
    <t>B.7.146</t>
  </si>
  <si>
    <t>B.7.147</t>
  </si>
  <si>
    <t>B.7.148</t>
  </si>
  <si>
    <t>B.7.149</t>
  </si>
  <si>
    <t>B.7.150</t>
  </si>
  <si>
    <t>B.7.151</t>
  </si>
  <si>
    <t>B.7.152</t>
  </si>
  <si>
    <t>B.7.153</t>
  </si>
  <si>
    <t>B.7.154</t>
  </si>
  <si>
    <t>B.7.155</t>
  </si>
  <si>
    <t>B.7.156</t>
  </si>
  <si>
    <t>B.7.157</t>
  </si>
  <si>
    <t>B.7.158</t>
  </si>
  <si>
    <t>B.7.159</t>
  </si>
  <si>
    <t>B.7.160</t>
  </si>
  <si>
    <t>B.7.161</t>
  </si>
  <si>
    <t>B.7.162</t>
  </si>
  <si>
    <t>B.7.163</t>
  </si>
  <si>
    <t>B.7.164</t>
  </si>
  <si>
    <t>B.6.101</t>
  </si>
  <si>
    <t>B.6.102</t>
  </si>
  <si>
    <t>B.6.103</t>
  </si>
  <si>
    <t>B.6.107</t>
  </si>
  <si>
    <t>B.6.108</t>
  </si>
  <si>
    <t>B.6.109</t>
  </si>
  <si>
    <t>B.6.110</t>
  </si>
  <si>
    <t>B.6.111</t>
  </si>
  <si>
    <t>B.6.112</t>
  </si>
  <si>
    <t>B.6.113</t>
  </si>
  <si>
    <t>B.6.114</t>
  </si>
  <si>
    <t>B.6.115</t>
  </si>
  <si>
    <t>B.6.116</t>
  </si>
  <si>
    <t>A.1.239</t>
  </si>
  <si>
    <t>A.1.240</t>
  </si>
  <si>
    <t>A.1.241</t>
  </si>
  <si>
    <t>A.1.242</t>
  </si>
  <si>
    <t>B.7.166</t>
  </si>
  <si>
    <t>B.7.167</t>
  </si>
  <si>
    <t>B.7.168</t>
  </si>
  <si>
    <t>B.7.169</t>
  </si>
  <si>
    <t>A.5.024</t>
  </si>
  <si>
    <t>B.14.015</t>
  </si>
  <si>
    <t>A.1.265</t>
  </si>
  <si>
    <t>- da fornitori esteri terzi tramite contratti bilaterali</t>
  </si>
  <si>
    <t>- da fornitori esteri facenti parte di imprese del gruppo tramite contratti bilaterali</t>
  </si>
  <si>
    <t>- da fornitori nazionali terzi tramite contratti bilaterali</t>
  </si>
  <si>
    <t>- da fornitori nazionali facenti parte di imprese del gruppo tramite contratti bilaterali</t>
  </si>
  <si>
    <t>B.7.165a</t>
  </si>
  <si>
    <t>B.7.165b</t>
  </si>
  <si>
    <t>B.7.165c</t>
  </si>
  <si>
    <t>- a Terna</t>
  </si>
  <si>
    <t>- dal GME</t>
  </si>
  <si>
    <t>- dal GSE</t>
  </si>
  <si>
    <t>- da Terna S.p.A</t>
  </si>
  <si>
    <t>- da fornitori esteri tramite contratti bilaterali</t>
  </si>
  <si>
    <t>- da fornitori nazionali tramite contratti bilaterali</t>
  </si>
  <si>
    <t>- da altre imprese del gruppo</t>
  </si>
  <si>
    <t>- da altri</t>
  </si>
  <si>
    <t>- produttori (solo a forfait)</t>
  </si>
  <si>
    <t>- distributori (solo a forfait)</t>
  </si>
  <si>
    <t>- clienti finali (solo a forfait)</t>
  </si>
  <si>
    <t>- contributi ricevuti da produttori (quota parte dei contributi a preventivo addebitati nell'anno non riscontati)</t>
  </si>
  <si>
    <t>- contributi ricevuti da distributori (quota parte dei contributi a preventivo addebitati nell'anno non riscontati)</t>
  </si>
  <si>
    <t>- contributi ricevuti da clienti finali (quota parte dei contributi a preventivo addebitati nell'anno non riscontati)</t>
  </si>
  <si>
    <t>- contributi ricevuti da produttori (rilascio annuale delle quote riscontate in anni precedenti)</t>
  </si>
  <si>
    <t>- contributi ricevuti da distributori (rilascio annuale delle quote riscontate in anni precedenti)</t>
  </si>
  <si>
    <t>- contributi ricevuti da clienti finali (rilascio annuale delle quote riscontate in anni precedenti)</t>
  </si>
  <si>
    <t>A.1.268</t>
  </si>
  <si>
    <t>A.1.269</t>
  </si>
  <si>
    <t>A.1.270</t>
  </si>
  <si>
    <t>B.6.121</t>
  </si>
  <si>
    <t>B.7.189</t>
  </si>
  <si>
    <t>B.7.190</t>
  </si>
  <si>
    <t>B.7.191</t>
  </si>
  <si>
    <t>B.7.192</t>
  </si>
  <si>
    <t>A.1.094a</t>
  </si>
  <si>
    <t>A.1.271</t>
  </si>
  <si>
    <t>A.1.272</t>
  </si>
  <si>
    <t>B.7.193</t>
  </si>
  <si>
    <t>B.7.194</t>
  </si>
  <si>
    <t>B.7.195</t>
  </si>
  <si>
    <t>B.7.196</t>
  </si>
  <si>
    <t>B.7.197</t>
  </si>
  <si>
    <t>B.7.198</t>
  </si>
  <si>
    <t>B.7.199</t>
  </si>
  <si>
    <t>B.7.200</t>
  </si>
  <si>
    <t>B.7.201</t>
  </si>
  <si>
    <t>-</t>
  </si>
  <si>
    <t>C.16.a</t>
  </si>
  <si>
    <t>C.16.b</t>
  </si>
  <si>
    <t>C.16.c</t>
  </si>
  <si>
    <t>C.17.e</t>
  </si>
  <si>
    <t>C.17.f</t>
  </si>
  <si>
    <t>- perequazione dei ricavi dovuti alla maggior remunerazione riconosciuta agli investimenti incentivati sulle reti di distribuzione</t>
  </si>
  <si>
    <t>A.1.269.a</t>
  </si>
  <si>
    <t>- clienti con contratto per utenze in bassa tensione per alimentazione delle infrastrutture di ricarica pubblica per veicoli elettrici</t>
  </si>
  <si>
    <t>- clienti con contratto per utenze domestiche in bassa tensione</t>
  </si>
  <si>
    <t>- clienti con contratto per utenze in bassa tensione di illuminazione pubblica</t>
  </si>
  <si>
    <t>- clienti con contratto per utenze in bassa tensione altri usi</t>
  </si>
  <si>
    <t>- clienti con contratto per utenze in media tensione di illuminazione pubblica</t>
  </si>
  <si>
    <t>- clienti con contratto per utenze in media tensione altri usi</t>
  </si>
  <si>
    <t>- da altre imprese distributrici (compresi corrispettivi da energia reattiva)</t>
  </si>
  <si>
    <t>- clienti con contratto per utenze in alta tensione</t>
  </si>
  <si>
    <t>- clienti con utenze in altissima tensione, con tensione inferiore a 380 kV</t>
  </si>
  <si>
    <t>- clienti con utenze in altissima tensione, con tensione uguale o superiore a 380 kV</t>
  </si>
  <si>
    <t xml:space="preserve">- promozione delle aggregazioni </t>
  </si>
  <si>
    <t>- perequazione dei costi di trasmissione</t>
  </si>
  <si>
    <t>- canoni da altre imprese del gruppo per impianti di trasmissione dati e di telecomunicazione</t>
  </si>
  <si>
    <t>- altri (da terzi)</t>
  </si>
  <si>
    <t>- altri (da altre imprese del gruppo)</t>
  </si>
  <si>
    <t>- compensazioni per efficienza energetica</t>
  </si>
  <si>
    <t>- premi per continuità del servizio</t>
  </si>
  <si>
    <t>- reintegro oneri sostenuti per rimborsi per eventi eccezionali</t>
  </si>
  <si>
    <t>- altri</t>
  </si>
  <si>
    <t>A.5.002.g</t>
  </si>
  <si>
    <t>- contributi  ricevuti da soggetti pubblici</t>
  </si>
  <si>
    <t>- acquisti di combustibile per generatori mobili da terzi</t>
  </si>
  <si>
    <t>- acquisti di combustibile per generatori mobili da altre imprese del gruppo</t>
  </si>
  <si>
    <t>A.1.275</t>
  </si>
  <si>
    <t>A.1.277</t>
  </si>
  <si>
    <t>A.1.278</t>
  </si>
  <si>
    <t>A.1.279</t>
  </si>
  <si>
    <t>A.1.280</t>
  </si>
  <si>
    <t>- corrispettivo di non arbitraggio</t>
  </si>
  <si>
    <t>- corrispettivo per cessione coperture su CCT (CCC)</t>
  </si>
  <si>
    <t>A.1.015</t>
  </si>
  <si>
    <t>A.1.016</t>
  </si>
  <si>
    <t>A.5.026</t>
  </si>
  <si>
    <t>A.5.027</t>
  </si>
  <si>
    <t>A.5.028</t>
  </si>
  <si>
    <t>A.5.029</t>
  </si>
  <si>
    <t>VALORI NON ATTRIBUIBILI</t>
  </si>
  <si>
    <t>Corrispettivi di disequilibrio di cui al comma 17.1 della deliberazione n. 137/02'</t>
  </si>
  <si>
    <t>Corrispettivi riconosciuti ai sensi art. 7.9 della deliberazione ARG/gas 45/11</t>
  </si>
  <si>
    <t>Contributi di allacciamento</t>
  </si>
  <si>
    <t>Canoni (da terzi) per affitto di rami d'azienda</t>
  </si>
  <si>
    <t>Plusvalenze da cessione cespiti</t>
  </si>
  <si>
    <t>Altri (da terzi)</t>
  </si>
  <si>
    <t>Altri (da altre imprese del gruppo)</t>
  </si>
  <si>
    <t>Acquisto gas su piattaforma di bilanciamento</t>
  </si>
  <si>
    <t>Spese legali sostenute ai fini di attività di contenzioso in sede amministrativa</t>
  </si>
  <si>
    <t>Assicurazione degli impianti e del servizio</t>
  </si>
  <si>
    <t>Compensi agli organi sociali</t>
  </si>
  <si>
    <t>Spese legali dovute a recupero crediti</t>
  </si>
  <si>
    <t>Altri costi relativi al recupero crediti</t>
  </si>
  <si>
    <t>Altre spese legali</t>
  </si>
  <si>
    <t>Altri servizi (da terzi)</t>
  </si>
  <si>
    <t>Altri servizi (da altre imprese del gruppo)</t>
  </si>
  <si>
    <t>Manutenzioni esterne ed ammodernamento (da altre imprese del gruppo)</t>
  </si>
  <si>
    <t>Consulenze e prestazioni (da terzi)</t>
  </si>
  <si>
    <t>Consulenze e prestazioni (da altre imprese del gruppo)</t>
  </si>
  <si>
    <t>Servizi esterni diversi di esercizio e pronto intervento (da altre imprese del gruppo)</t>
  </si>
  <si>
    <t>Servizi esterni diversi di esercizio e pronto intervento (da terzi)</t>
  </si>
  <si>
    <t>Energia elettrica (da terzi)</t>
  </si>
  <si>
    <t>Energia elettrica (da altre imprese del gruppo)</t>
  </si>
  <si>
    <t>Telecomunicazioni (da terzi)</t>
  </si>
  <si>
    <t>Telecomunicazioni (da altre imprese del gruppo)</t>
  </si>
  <si>
    <t>Manutenzioni esterne ed ammodernamento (da terzi)</t>
  </si>
  <si>
    <t>B.14.019</t>
  </si>
  <si>
    <t>VENDIEE</t>
  </si>
  <si>
    <t>VENDSALVEE</t>
  </si>
  <si>
    <t>VENTUTGAS</t>
  </si>
  <si>
    <t>VENLIBGAS</t>
  </si>
  <si>
    <t>- vendita di vapore al tollee per alimentazione servizi ausiliari</t>
  </si>
  <si>
    <t xml:space="preserve"> - relativi a punti di misura in bassa, media, alta e altissima tensione per i quali le operazioni di installazione e manutenzione non sono del gestore di rete</t>
  </si>
  <si>
    <t xml:space="preserve"> - altri da produttori</t>
  </si>
  <si>
    <t>Perdite su crediti commerciali</t>
  </si>
  <si>
    <t>Altre sopravvenienze attive</t>
  </si>
  <si>
    <t>Spese pubblicitarie, di rappresentanza e di marketing derivanti da obblighi normativi (da terzi)</t>
  </si>
  <si>
    <t>Spese pubblicitarie, di rappresentanza e di marketing derivanti da obblighi normativi (da altre imprese del gruppo)</t>
  </si>
  <si>
    <t>Altre spese pubblicitarie, di rappresentanza e di marketing (da terzi)</t>
  </si>
  <si>
    <t>Altre spese pubblicitarie, di rappresentanza e di marketing (da altre imprese del gruppo)</t>
  </si>
  <si>
    <t>- ammessi al meccanismo di reintegrazione salvaguardia</t>
  </si>
  <si>
    <t>- di cui ammesse al meccanismo di reintegrazione morosità salvaguardia</t>
  </si>
  <si>
    <t>A.1.328</t>
  </si>
  <si>
    <t>A.1.329</t>
  </si>
  <si>
    <t>A.5.030</t>
  </si>
  <si>
    <t>B.14.022</t>
  </si>
  <si>
    <t>B.7.205</t>
  </si>
  <si>
    <t>B.7.206</t>
  </si>
  <si>
    <t>B.7.207</t>
  </si>
  <si>
    <t>B.7.208</t>
  </si>
  <si>
    <t>A.1.330</t>
  </si>
  <si>
    <t>A.1.331</t>
  </si>
  <si>
    <t>A.1.332</t>
  </si>
  <si>
    <t>A.1.333</t>
  </si>
  <si>
    <t>A.1.334</t>
  </si>
  <si>
    <t>A.1.335</t>
  </si>
  <si>
    <t>A.1.337</t>
  </si>
  <si>
    <t>A.1.338</t>
  </si>
  <si>
    <t>A.1.343</t>
  </si>
  <si>
    <t>A.1.344</t>
  </si>
  <si>
    <t>A.5.031</t>
  </si>
  <si>
    <t>B.7.209</t>
  </si>
  <si>
    <t>B.7.210</t>
  </si>
  <si>
    <t>B.7.211</t>
  </si>
  <si>
    <t>B.7.212</t>
  </si>
  <si>
    <t>B.7.213</t>
  </si>
  <si>
    <t>B.7.214</t>
  </si>
  <si>
    <t>B.14.023</t>
  </si>
  <si>
    <t>B.14.024</t>
  </si>
  <si>
    <t>B.14.025</t>
  </si>
  <si>
    <t>B.7.216</t>
  </si>
  <si>
    <t>B.7.217</t>
  </si>
  <si>
    <t>B.7.218</t>
  </si>
  <si>
    <t>B.7.219</t>
  </si>
  <si>
    <t>B.14.029</t>
  </si>
  <si>
    <t>B.14.030</t>
  </si>
  <si>
    <t>A.5.034</t>
  </si>
  <si>
    <t>A.5.035</t>
  </si>
  <si>
    <t>A.5.036</t>
  </si>
  <si>
    <t>B.7.220</t>
  </si>
  <si>
    <t>B.7.221</t>
  </si>
  <si>
    <t>B.7.222</t>
  </si>
  <si>
    <t>B.7.223</t>
  </si>
  <si>
    <t>B.7.224</t>
  </si>
  <si>
    <t>B.7.225</t>
  </si>
  <si>
    <t>B.7.226</t>
  </si>
  <si>
    <t>B.14.031</t>
  </si>
  <si>
    <t>B.14.032</t>
  </si>
  <si>
    <t>B.14.033</t>
  </si>
  <si>
    <t>A.1.347</t>
  </si>
  <si>
    <t>A.1.348</t>
  </si>
  <si>
    <t>B.7.227</t>
  </si>
  <si>
    <t>B.7.228</t>
  </si>
  <si>
    <t>B.7.229</t>
  </si>
  <si>
    <t>B.7.230</t>
  </si>
  <si>
    <t>B.7.231</t>
  </si>
  <si>
    <t>B.7.232</t>
  </si>
  <si>
    <t>B.7.233</t>
  </si>
  <si>
    <t>B.7.234</t>
  </si>
  <si>
    <t>B.7.235</t>
  </si>
  <si>
    <t>B.7.236</t>
  </si>
  <si>
    <t>B.7.237</t>
  </si>
  <si>
    <t>B.7.238</t>
  </si>
  <si>
    <t>B.7.239</t>
  </si>
  <si>
    <t>C.17.g</t>
  </si>
  <si>
    <t>21)</t>
  </si>
  <si>
    <t>- al GME</t>
  </si>
  <si>
    <t>- al GSE</t>
  </si>
  <si>
    <t>- a clienti esteri terzi tramite contratti bilaterali</t>
  </si>
  <si>
    <t>- a clienti esteri facenti parte di imprese del gruppo tramite contratti bilaterali</t>
  </si>
  <si>
    <t>- a clienti nazionali terzi tramite contratti bilaterali</t>
  </si>
  <si>
    <t>- a clienti nazionali facenti parte di imprese del gruppo tramite contratti bilaterali</t>
  </si>
  <si>
    <t>- ad imprese distributrici terze</t>
  </si>
  <si>
    <t>- ad imprese distributrici del gruppo</t>
  </si>
  <si>
    <t>- a clienti finali non allacciati alla rete di distribuzione</t>
  </si>
  <si>
    <t>- al tollee per alimentazione servizi ausiliari</t>
  </si>
  <si>
    <t>- corrispettivo di sbilanciamento a programma</t>
  </si>
  <si>
    <t>- corrispettivo di sbilanciamento effettivo</t>
  </si>
  <si>
    <t>- corrispettivo per l'utilizzo della capacità di trasporto (CCT)</t>
  </si>
  <si>
    <t>- altri corrispettivi di dispacciamento</t>
  </si>
  <si>
    <t>- altro</t>
  </si>
  <si>
    <t>- acquisti di gas</t>
  </si>
  <si>
    <t>- acquisti di olio combustibile</t>
  </si>
  <si>
    <t>- carbone</t>
  </si>
  <si>
    <t>- al GSE per contratti differenziali sull'energia CIP6</t>
  </si>
  <si>
    <t>- all'Acquirente Unico</t>
  </si>
  <si>
    <t>- vendita dell'energia elettrica al tollee per alimentazione servizi ausiliari</t>
  </si>
  <si>
    <t>- dal GSE per contratti differenziali sull'energia CIP 6</t>
  </si>
  <si>
    <t>- all'estero destinata in Italia tramite contratti bilaterali</t>
  </si>
  <si>
    <t>- in Italia da imprese terze tramite contratti bilaterali</t>
  </si>
  <si>
    <t>- in Italia da imprese del gruppo</t>
  </si>
  <si>
    <t>- a clienti finali</t>
  </si>
  <si>
    <t>- a distributori</t>
  </si>
  <si>
    <t>- da imprese distributrici terze</t>
  </si>
  <si>
    <t>- da imprese distributrici del gruppo</t>
  </si>
  <si>
    <t>- da acquirente unico</t>
  </si>
  <si>
    <t>- altre perdite su crediti commerciali</t>
  </si>
  <si>
    <t>- di cui su crediti ceduti ammesse al meccanismo di reintegrazione morosità salvaguardia</t>
  </si>
  <si>
    <t>- di cui per crediti ceduti a società di factoring</t>
  </si>
  <si>
    <t>- a venditori</t>
  </si>
  <si>
    <t>- ammesse alla perequazione specifica della morosità del SdD distribuzione</t>
  </si>
  <si>
    <t>- non ammesse alla perequazione specifica della morosità del SdD distribuzione</t>
  </si>
  <si>
    <t>-  ammessi alla  perequazione specifica della morosità del SdD distribuzione</t>
  </si>
  <si>
    <t>-  non ammessi alla  perequazione specifica della morosità del SdD distribuzione</t>
  </si>
  <si>
    <t>- su crediti ceduti ammesse alla perequazione specifica del SdD distribuzione</t>
  </si>
  <si>
    <t>- su crediti ceduti non ammesse alla perequazione specifica del SdD distribuzione</t>
  </si>
  <si>
    <t>- Lettura e gestione dati di consumo</t>
  </si>
  <si>
    <t>- addebito spettanze per lettura misuratori ad imprese di vendita</t>
  </si>
  <si>
    <t>- addebito spettanze per lettura misuratori ad imprese di distribuzione</t>
  </si>
  <si>
    <t>- ricavi per servizi ad utenti</t>
  </si>
  <si>
    <t>- altri ricavi da misura (da terzi)</t>
  </si>
  <si>
    <t>- altri ricavi da misura (da altre imprese del gruppo)</t>
  </si>
  <si>
    <t>- corrispettivo transitorio CMT di cui al comma 2.1 della deliberazione ARG/gas 184/09</t>
  </si>
  <si>
    <t>- corrispettivo transitorio CMG di cui al punto 3 della deliberazione ARG/gas 108/10</t>
  </si>
  <si>
    <t>- corrispettivo transitorio CMS di cui al comma 2.1 della deliberazione ARG/gas 119/10</t>
  </si>
  <si>
    <t>- ricavi tariffari da quota fissa</t>
  </si>
  <si>
    <t>- corrispettivo CM di cui all'articolo 12 della RMTG (Allegato B deliberazione ARG/gas 184/09)</t>
  </si>
  <si>
    <t>- perequazione dei costi relativi al servizio misura</t>
  </si>
  <si>
    <t>-  di cui ammesse al meccanismo di reintegrazione morosità FUI</t>
  </si>
  <si>
    <t>-  di cui ammesse al meccanismo di reintegrazione morosità FTD</t>
  </si>
  <si>
    <t>-  di cui ammesse al meccanismo di copertura dal rischio di mancato pagamento FT trasporto</t>
  </si>
  <si>
    <t>-  ammessi al meccanismo di reintegrazione FUI</t>
  </si>
  <si>
    <t>-  ammessi al meccanismo di reintegrazione FDD</t>
  </si>
  <si>
    <t>-  ammessi al  meccanismo di copertura dal rischio di mancato pagamento FT trasporto</t>
  </si>
  <si>
    <t>-  altri oneri per cessione crediti a società di factoring</t>
  </si>
  <si>
    <t xml:space="preserve">- di cui su crediti ceduti ammesse al meccanismo di reintegrazione morosità FUI </t>
  </si>
  <si>
    <t xml:space="preserve">- di cui su crediti ceduti ammesse al meccanismo di reintegrazione morosità FDD </t>
  </si>
  <si>
    <t>- di cui su crediti ceduti ammesse al meccanismo di copertura dal rischio di mancato pagamento FT trasporto</t>
  </si>
  <si>
    <t>MASTRO</t>
  </si>
  <si>
    <t>CODICE</t>
  </si>
  <si>
    <t>B.6.988</t>
  </si>
  <si>
    <t>A.1.985</t>
  </si>
  <si>
    <t>Acquisto del gas da coltivazione da terzi</t>
  </si>
  <si>
    <t>Acquisto del gas da coltivazione da altre imprese del gruppo</t>
  </si>
  <si>
    <t>B.7.903</t>
  </si>
  <si>
    <t>B.7.904</t>
  </si>
  <si>
    <t>B.7.905</t>
  </si>
  <si>
    <t>B.7.906</t>
  </si>
  <si>
    <t>B.7.907</t>
  </si>
  <si>
    <t>B.7.908</t>
  </si>
  <si>
    <t>B.7.909</t>
  </si>
  <si>
    <t>B.7.910</t>
  </si>
  <si>
    <t>B.14.034</t>
  </si>
  <si>
    <t>Ricavi per vendita dei diritti di CO2</t>
  </si>
  <si>
    <t>Ricavi per vendita diritti RECS</t>
  </si>
  <si>
    <t>Ricavi per vendita Certificati Verdi</t>
  </si>
  <si>
    <t>Vendita di vapore al tollee per alimentazione servizi ausiliari</t>
  </si>
  <si>
    <t>Partite connesse a cessione di energia termica</t>
  </si>
  <si>
    <t>Costo del lavoro</t>
  </si>
  <si>
    <t>Materiali</t>
  </si>
  <si>
    <t>Oneri finanziari capitalizzati</t>
  </si>
  <si>
    <t>Servizi</t>
  </si>
  <si>
    <t>Altro</t>
  </si>
  <si>
    <t>Proventi per forniture, prestazioni e servizi per vendita di materiali vari</t>
  </si>
  <si>
    <t>Proventi per forniture, prestazioni e servizi per attingimenti di acqua dalle centrali</t>
  </si>
  <si>
    <t>Contributi ricevuti da soggetti pubblici e privati</t>
  </si>
  <si>
    <t>Canoni (da altre imprese del gruppo) per affitto di rami d'azienda</t>
  </si>
  <si>
    <t>Penali per mancata messa a disposizione dell'impianto da parte del tollee</t>
  </si>
  <si>
    <t>Royalties</t>
  </si>
  <si>
    <t>Sopravvenienze attive</t>
  </si>
  <si>
    <t>Energia elettrica per servizi ausiliari</t>
  </si>
  <si>
    <t>Altri acquisti di materie di consumo</t>
  </si>
  <si>
    <t>Manutenzioni esterne ed ammodernamento</t>
  </si>
  <si>
    <t>Corrispettivi al GME</t>
  </si>
  <si>
    <t>Corrispettivi al GSE</t>
  </si>
  <si>
    <t>Fee a tollee</t>
  </si>
  <si>
    <t>Corrispettivo di sbilanciamento a programma</t>
  </si>
  <si>
    <t>Corrispettivo di sbilanciamento effettivo</t>
  </si>
  <si>
    <t>Spese pubblicitarie, di rappresentanza e di marketing</t>
  </si>
  <si>
    <t>Corrispettivo per acquisto coperture su CCT (CCC)</t>
  </si>
  <si>
    <t>Costi da corrispettivi di non arbitraggio</t>
  </si>
  <si>
    <t>Altri corrispettivi di dispacciamento</t>
  </si>
  <si>
    <t>Corrispettivo per l'utilizzo della capacità di trasporto (CCT)</t>
  </si>
  <si>
    <t>Canoni di concessione (verso terzi)</t>
  </si>
  <si>
    <t>Canoni di concessione (verso altre imprese del gruppo)</t>
  </si>
  <si>
    <t>Oneri per subentro nelle concessioni (da terzi)</t>
  </si>
  <si>
    <t>Oneri per subentro nelle concessioni (da altre imprese del gruppo)</t>
  </si>
  <si>
    <t>Affitti passivi per uso di impianti e reti di terzi (da terzi)</t>
  </si>
  <si>
    <t>Affitti passivi per uso di impianti e reti di terzi (da altre imprese del gruppo)</t>
  </si>
  <si>
    <t>Affiti sede e uffici (da terzi)</t>
  </si>
  <si>
    <t>Affiti sede e uffici (da altre imprese del gruppo)</t>
  </si>
  <si>
    <t>Canoni di leasing</t>
  </si>
  <si>
    <t>Salari e stipendi</t>
  </si>
  <si>
    <t>Oneri sociali</t>
  </si>
  <si>
    <t>Trattamento di quiescenza e simili</t>
  </si>
  <si>
    <t>Altri</t>
  </si>
  <si>
    <t>Altre svalutazioni delle immobilizzazioni</t>
  </si>
  <si>
    <t>Svalutazione dei crediti compresi nell'attivo circolante e delle disponibilità</t>
  </si>
  <si>
    <t>Sopravvenienze passive</t>
  </si>
  <si>
    <t>Insussistenze minusvalenze di cespiti patrimoniali</t>
  </si>
  <si>
    <t>Derivazioni, tasse, licenze ed altri canoni</t>
  </si>
  <si>
    <t>Contributo all'Autorità di regolazione</t>
  </si>
  <si>
    <t>Penali per mancato rispetto del contratto di tolling da parte del toller</t>
  </si>
  <si>
    <t>Altri oneri (da terzi)</t>
  </si>
  <si>
    <t>Altri oneri (da altre imprese del gruppo)</t>
  </si>
  <si>
    <t>Accantonamento quota TFR</t>
  </si>
  <si>
    <t>Rivalutazione TFR</t>
  </si>
  <si>
    <t>Materie prime, sussidiarie, di consumo e di merci diversi da energia elettrica e combustibili (da terzi)</t>
  </si>
  <si>
    <t>Materie prime, sussidiarie, di consumo e di merci diversi da energia elettrica e combustibili (da altre imprese del gruppo)</t>
  </si>
  <si>
    <t>Servizi di fatturazione ed incasso (da terzi)</t>
  </si>
  <si>
    <t>Servizi di fatturazione ed incasso (da altre imprese del gruppo)</t>
  </si>
  <si>
    <t>Servizio di trasmissione dell'energia elettrica (da terzi)</t>
  </si>
  <si>
    <t>Servizio di trasmissione dell'energia elettrica (da altre imprese del gruppo)</t>
  </si>
  <si>
    <t>Sconto dipendenti, pensionati e in reversibilità</t>
  </si>
  <si>
    <t>Sconto dipendenti, pensionati e in reversibilità, su reti di terzi</t>
  </si>
  <si>
    <t>Incentivo all'esodo</t>
  </si>
  <si>
    <t>Ammortamento delle immobilizzazioni materiali</t>
  </si>
  <si>
    <t>Ammortamento delle immobilizzazioni immateriali</t>
  </si>
  <si>
    <t>Oneri per contenzioso ove l'impresa risulti soccombente</t>
  </si>
  <si>
    <t>Oneri per sanzioni, penali e risarcimenti</t>
  </si>
  <si>
    <t>Costi connessi all'erogazione di liberalità</t>
  </si>
  <si>
    <t>Altri ricavi delle vendite e delle prestazioni</t>
  </si>
  <si>
    <t>Servizi esterni diversi di esercizio e pronto intervento</t>
  </si>
  <si>
    <t>Servizio di trasmissione dell'energia elettrica</t>
  </si>
  <si>
    <t>Componenti compensative art. 56 Testo Integrato trasporto</t>
  </si>
  <si>
    <t>Corrispettivi da deliberazioni n. 5/04 n. 48/04</t>
  </si>
  <si>
    <t>A clienti finali</t>
  </si>
  <si>
    <t>A distributori</t>
  </si>
  <si>
    <t>Da prestazioni ai clienti finali realizzate dai distributori</t>
  </si>
  <si>
    <t>Ricavi per servizi di bollettazione ed incasso</t>
  </si>
  <si>
    <t>Da sistemi di perequazione</t>
  </si>
  <si>
    <t>Da applicazione contributi in quota fissa del TIV</t>
  </si>
  <si>
    <t>Sopravvenienze attive relative al meccanismo di reintegrazione salvaguardia</t>
  </si>
  <si>
    <t>Altri oneri per dispacciamento (da terzi)</t>
  </si>
  <si>
    <t>Altri oneri per dispacciamento (da altre imprese del gruppo)</t>
  </si>
  <si>
    <t>Servizi di trasporto (da terzi)</t>
  </si>
  <si>
    <t>Servizi di trasporto (da altre imprese del gruppo)</t>
  </si>
  <si>
    <t>Spese per prestazioni richieste al distributore nei confronti dei clienti finali (da terzi)</t>
  </si>
  <si>
    <t>Spese per prestazioni richieste al distributore nei confronti dei clienti finali (da altre imprese del gruppo)</t>
  </si>
  <si>
    <t>Per sbilanciamento (da terzi)</t>
  </si>
  <si>
    <t>Per sbilanciamento (da altre imprese del gruppo)</t>
  </si>
  <si>
    <t>A produttori</t>
  </si>
  <si>
    <t>A venditori</t>
  </si>
  <si>
    <t>A clienti finali per i quali si è utente del dispacciamento</t>
  </si>
  <si>
    <t>A clienti finali per i quali non si è utente del dispacciamento</t>
  </si>
  <si>
    <t>Spese per prestazioni richieste al distributore nei confronti dei clienti finali</t>
  </si>
  <si>
    <t>Da produzione EE estero su estero</t>
  </si>
  <si>
    <t>Da trasmissione EE all'estero</t>
  </si>
  <si>
    <t>Da distribuzione EE all'estero su estero</t>
  </si>
  <si>
    <t>Da misura EE estero su estero</t>
  </si>
  <si>
    <t>Da vendita all'ingrosso di EE estero su estero</t>
  </si>
  <si>
    <t>Da vendita al dettaglio di EE estero su estero</t>
  </si>
  <si>
    <t>Acquisto di EE da fornitori terzi estero su estero</t>
  </si>
  <si>
    <t>Acquisto di EE da altre imprese del gruppo estero su estero</t>
  </si>
  <si>
    <t>Trasmissione di EE estero su estero</t>
  </si>
  <si>
    <t>Servizi di distribuzione di EE estero su estero</t>
  </si>
  <si>
    <t>Servizi di misura di EE estero su estero</t>
  </si>
  <si>
    <t>Servizi per gli impianti di produzione di EE estero su estero</t>
  </si>
  <si>
    <t>Servitù (da altre imprese del gruppo)</t>
  </si>
  <si>
    <t>Servitù (da terzi)</t>
  </si>
  <si>
    <t>Accantonamenti per rischi derivanti da contenziosi</t>
  </si>
  <si>
    <t>Altri accantonamenti per rischi</t>
  </si>
  <si>
    <t>Ricavi tariffari da quota fissa distribuzione</t>
  </si>
  <si>
    <t>Ricavi tariffari da quota variabile della tariffa obbligatoria</t>
  </si>
  <si>
    <t>Ricavi tariffari da quota fissa t1 (cot) della tariffa obbligatoria</t>
  </si>
  <si>
    <t>Corrispettivi per accertamenti sulla sicurezza (del. 40/04)</t>
  </si>
  <si>
    <t>Conguagli tariffari riferiti ad esercizi fino al 2008</t>
  </si>
  <si>
    <t>Servizi amministrativi e commerciali per conto di altri operatori gas</t>
  </si>
  <si>
    <t>Ricavi per prestazioni e servizi verso imprese del gruppo</t>
  </si>
  <si>
    <t>Ricavi per prestazioni e servizi verso terzi</t>
  </si>
  <si>
    <t>Quota annua contributi di allacciamento</t>
  </si>
  <si>
    <t>Ricavi da servizi non istituzionali agli utenti</t>
  </si>
  <si>
    <t>Sopravvenienze attive relative alla perequazione specifica della morosità del servizio di default</t>
  </si>
  <si>
    <t>Gas di preriscaldo (da terzi)</t>
  </si>
  <si>
    <t>Gas di preriscaldo (da altre imprese del gruppo)</t>
  </si>
  <si>
    <t>Spese pubblicitarie, di rappresentanza e di marketing (da terzi)</t>
  </si>
  <si>
    <t>Spese pubblicitarie, di rappresentanza e di marketing (da altre imprese del gruppo)</t>
  </si>
  <si>
    <t>Penali e indennizzi automatici ai sensi dell'art. 42 del TIIVG</t>
  </si>
  <si>
    <t>Ricavi da accordi di ripartizione tra imprese di trasporto di cui al comma 2.9 della deliberazione ARG/gas 184/09</t>
  </si>
  <si>
    <t>Da terzi</t>
  </si>
  <si>
    <t>Da altre imprese del gruppo</t>
  </si>
  <si>
    <t>Servizi esterni di lettura misuratori e gestione dati di consumo (da terzi)</t>
  </si>
  <si>
    <t>Servizi esterni di lettura misuratori e gestione dati di consumo (da altre imprese del gruppo)</t>
  </si>
  <si>
    <t>Servizi esterni diversi su misuratori (da altre imprese del gruppo)</t>
  </si>
  <si>
    <t>Servizi esterni diversi su misuratori (da terzi)</t>
  </si>
  <si>
    <t>Telecomunicazioni altro (da terzi)</t>
  </si>
  <si>
    <t>Telecomunicazioni altro (da imprese del gruppo)</t>
  </si>
  <si>
    <t>Telecomunicazioni per telelettura (da terzi)</t>
  </si>
  <si>
    <t>Telecomunicazioni per telelettura (da imprese del gruppo)</t>
  </si>
  <si>
    <t>Affitti e canoni per infrastrutture di misura (verso terzi)</t>
  </si>
  <si>
    <t>Affitti e canoni per infrastrutture di misura (verso altre imprese)</t>
  </si>
  <si>
    <t>Cessioni di gas sulla piattaforma per il bilanciamento</t>
  </si>
  <si>
    <t>Ricavi di cessione gas su piattaforma di bilanciamento</t>
  </si>
  <si>
    <t>Cessioni di gas in stoccaggio</t>
  </si>
  <si>
    <t>Cessioni di gas alla frontiera</t>
  </si>
  <si>
    <t>Cessioni di gas registrate al psv</t>
  </si>
  <si>
    <t>Altre cessioni nazionali</t>
  </si>
  <si>
    <t>Cessioni all'estero per gas destinato all'Italia</t>
  </si>
  <si>
    <t>Altre cessioni all'estero</t>
  </si>
  <si>
    <t>Vendite di gas ad altre imprese del gruppo</t>
  </si>
  <si>
    <t>Acquisto materia prima gas destinata in Italia da Norvegia</t>
  </si>
  <si>
    <t>Acquisto materia prima gas destinata in Italia da Olanda</t>
  </si>
  <si>
    <t>Acquisto materia prima gas destinata in Italia da Algeria</t>
  </si>
  <si>
    <t>Acquisto materia prima gas destinata in Italia da Russia</t>
  </si>
  <si>
    <t>Acquisto materia prima gas destinata in Italia da Paesi Bassi</t>
  </si>
  <si>
    <t>Acquisto materia prima gas destinata in Italia da Libia</t>
  </si>
  <si>
    <t>Acquisto materia prima gas destinata in Italia da Qatar</t>
  </si>
  <si>
    <t>Acquisto materia prima gas destinata in Italia da Nigeria</t>
  </si>
  <si>
    <t>Acquisto materia prima gas destinata in Italia da altri paesi</t>
  </si>
  <si>
    <t>Acquisto materia prima gas all'estero per gas destinato all'estero</t>
  </si>
  <si>
    <t>Acquisto del gas di coltivazione nazionale da terzi</t>
  </si>
  <si>
    <t>Acquisto del gas di coltivazione nazionale da altre imprese del gruppo</t>
  </si>
  <si>
    <t>Acquisto del gas da altri grossisti terzi</t>
  </si>
  <si>
    <t>Acquisto del gas da altri grossisti facenti parte del gruppo</t>
  </si>
  <si>
    <t>Servizi di stoccaggio</t>
  </si>
  <si>
    <t>Spese di trasporto per nave del gas importato</t>
  </si>
  <si>
    <t>Spese di trasporto via gasdotto del gas importato fino a frontiera</t>
  </si>
  <si>
    <t>Servizi di stoccaggio strategico ex art.3 Dlgs.n.164/00</t>
  </si>
  <si>
    <t>Penali per servizi di stoccaggio</t>
  </si>
  <si>
    <t>Penali relative al trasporto gas</t>
  </si>
  <si>
    <t>Trasporto su rete nazionale</t>
  </si>
  <si>
    <t>Trasporto su rete regionale</t>
  </si>
  <si>
    <t>Trasporto su rete di distribuzione secondaria</t>
  </si>
  <si>
    <t>Servizi di rigassificazione</t>
  </si>
  <si>
    <t>Spese commerciali diverse</t>
  </si>
  <si>
    <t>Spese intermediazione, provvigioni, 'royalties' di acquisto e prestazioni assimilate</t>
  </si>
  <si>
    <t>Ricavi per prestazioni accessorie o opzionali (da terzi)</t>
  </si>
  <si>
    <t>Ricavi per prestazioni accessorie o opzionali (da altre imprese del gruppo)</t>
  </si>
  <si>
    <t>Vendita gas a prezzi regolati a clienti tutelati</t>
  </si>
  <si>
    <t>Proventi per servizi onerosi di modulazione (da terzi)</t>
  </si>
  <si>
    <t>Proventi per servizi onerosi di modulazione (da altre imprese del gruppo)</t>
  </si>
  <si>
    <t>Prestazioni e servizi diversi ad altri operatori gas (da terzi)</t>
  </si>
  <si>
    <t>Prestazioni e servizi diversi ad altri operatori gas (da altre imprese del gruppo)</t>
  </si>
  <si>
    <t>Sopravvenienze attive relative al meccanismo di reintegrazione morosità FUI</t>
  </si>
  <si>
    <t>Acquisto del gas da importazione da terzi</t>
  </si>
  <si>
    <t>Acquisto del gas da importazione da altre imprese del gruppo</t>
  </si>
  <si>
    <t>Acquisti di materiali di consumo e merci da terzi</t>
  </si>
  <si>
    <t>Acquisti di materiali di consumo e merci da altre imprese del gruppo</t>
  </si>
  <si>
    <t>Acquisto del gas da grossisti terzi e da altri operatori terzi del settore</t>
  </si>
  <si>
    <t>Acquisto del gas da grossisti da altri operatori del settore facenti parte del gruppo</t>
  </si>
  <si>
    <t>Altre modalità di trasporto gas (verso terzi)</t>
  </si>
  <si>
    <t>Altre modalità di trasporto gas (verso altre imprese del gruppo)</t>
  </si>
  <si>
    <t>Servizi di gestione dati di consumo (verso terzi)</t>
  </si>
  <si>
    <t>Servizi di gestione dati di consumo (verso altre imprese del gruppo)</t>
  </si>
  <si>
    <t>Trasporto del gas su rete nazionale (verso terzi)</t>
  </si>
  <si>
    <t>Trasporto del gas su rete nazionale (verso altre imprese del gruppo)</t>
  </si>
  <si>
    <t>Trasporto del gas su rete regionale (verso terzi)</t>
  </si>
  <si>
    <t>Trasporto del gas su rete regionale (verso altre imprese del gruppo)</t>
  </si>
  <si>
    <t>Trasporto del gas su reti di distribuzione secondaria (verso terzi)</t>
  </si>
  <si>
    <t>Trasporto del gas su reti di distribuzione secondaria (verso altre imprese del gruppo)</t>
  </si>
  <si>
    <t>Servizi di lettura contatori (verso terzi)</t>
  </si>
  <si>
    <t>Servizi di lettura contatori (verso altre imprese del gruppo)</t>
  </si>
  <si>
    <t>Per prestazioni accessorie o opzionali (da terzi)</t>
  </si>
  <si>
    <t>Per prestazioni accessorie o opzionali (da altre imprese del gruppo)</t>
  </si>
  <si>
    <t>Servizi di modulazione e bilanciamento (da terzi)</t>
  </si>
  <si>
    <t>Penalità su modulazione e bilanciamento (da altre imprese del gruppo)</t>
  </si>
  <si>
    <t>Servizi di modulazione e bilanciamento (da altre imprese del gruppo)</t>
  </si>
  <si>
    <t>Penalità su modulazione e bilanciamento (da terzi)</t>
  </si>
  <si>
    <t>Vendita gas nel mercato libero</t>
  </si>
  <si>
    <t>Corrispettivi per interventi sicurezza impianti (del. 40/04)</t>
  </si>
  <si>
    <t>Ricavi tariffari da opzioni di distribuzione e misura</t>
  </si>
  <si>
    <t>Ricavi di vendita gas a prezzo regolato a mezzi reti canalizzate</t>
  </si>
  <si>
    <t>Ricavi di vendita gas a prezzo libero a mezzi reti canalizzate</t>
  </si>
  <si>
    <t>Acquisto del gas non da importazione (es. raffinerie e depositi) da terzi</t>
  </si>
  <si>
    <t>Acquisto del gas non da importazione (es. raffinerie e depositi) da altre imprese del gruppo</t>
  </si>
  <si>
    <t>Acquisto del gas FOB da importazione da altre imprese del gruppo</t>
  </si>
  <si>
    <t>Acquisto del gas FOB da importazione da terzi</t>
  </si>
  <si>
    <t>Servizi di lettura contatori (da altre imprese del gruppo)</t>
  </si>
  <si>
    <t>Servizi di gestione dati di consumo (da altre imprese del gruppo)</t>
  </si>
  <si>
    <t>Servizi di gestione dati di consumo (da terzi)</t>
  </si>
  <si>
    <t>Servizi di lettura contatori (da terzi)</t>
  </si>
  <si>
    <t>Trasporto primario del gas mediante cisterna ferroviaria (da terzi)</t>
  </si>
  <si>
    <t>Trasporto primario del gas mediante cisterna ferroviaria (da imprese del gruppo)</t>
  </si>
  <si>
    <t>Trasporto primario del gas mediante altri mezzi (da terzi)</t>
  </si>
  <si>
    <t>Trasporto primario del gas mediante altri mezzi (da altre imprese del gruppo)</t>
  </si>
  <si>
    <t>Trasporto secondario del gas mediante autotrenobotte (da terzi)</t>
  </si>
  <si>
    <t>Trasporto secondario del gas mediante autotrenobotte (da altre imprese del gruppo)</t>
  </si>
  <si>
    <t>Trasporto secondario del gas mediante altri mezzi (da terzi)</t>
  </si>
  <si>
    <t>Trasporto secondario del gas mediante altri mezzi (da altre imprese del gruppo)</t>
  </si>
  <si>
    <t>Trasporto secondario del gas tramite reti di distribuzione (da terzi)</t>
  </si>
  <si>
    <t>Trasporto secondario del gas tramite reti di distribuzione (da altre imprese del gruppo)</t>
  </si>
  <si>
    <t>Passaggio a deposito costiero o interno (da terzi)</t>
  </si>
  <si>
    <t>Passaggio a deposito costiero o interno (da altre imprese del gruppo)</t>
  </si>
  <si>
    <t>Vendite di Gas all'ingrosso estero su estero</t>
  </si>
  <si>
    <t>Vendite di Gas al dettaglio estero su estero</t>
  </si>
  <si>
    <t>Trasporto di Gas estero su estero</t>
  </si>
  <si>
    <t>Rigassificazione di Gas estero su estero</t>
  </si>
  <si>
    <t>Stoccaggio di Gas estero su estero</t>
  </si>
  <si>
    <t>Servizi ad altre imprese di gas terze</t>
  </si>
  <si>
    <t>Servizi ad altre imprese di gas del gruppo</t>
  </si>
  <si>
    <t>Servizi di stoccaggio all'estero</t>
  </si>
  <si>
    <t>Altri servizi di stoccaggio</t>
  </si>
  <si>
    <t>Altre spese di trasporto gas all'estero</t>
  </si>
  <si>
    <t>Servizi di rigassificazione all'estero</t>
  </si>
  <si>
    <t>Servizi di telecomunicazione (da terzi)</t>
  </si>
  <si>
    <t>Servizi di telecomunicazione (da altre imprese del gruppo)</t>
  </si>
  <si>
    <t>Servizi di approvigionamento e acquisti (da terzi)</t>
  </si>
  <si>
    <t>Servizi di approvigionamento e acquisti (da altre imprese del gruppo)</t>
  </si>
  <si>
    <t>Servizi di ingegneria e costruzione (da terzi)</t>
  </si>
  <si>
    <t>Servizi di ingegneria e costruzione (da altre imprese del gruppo)</t>
  </si>
  <si>
    <t>Servizi amministrativi e finanziari (da terzi)</t>
  </si>
  <si>
    <t>Servizi amministrativi e finanziari (da altre imprese del gruppo)</t>
  </si>
  <si>
    <t>Servizi delle risorse umane (da terzi)</t>
  </si>
  <si>
    <t>Servizi delle risorse umane (da altre imprese del gruppo)</t>
  </si>
  <si>
    <t>Trasporti e gestione autoparco (da terzi)</t>
  </si>
  <si>
    <t>Servizi informatici (da terzi)</t>
  </si>
  <si>
    <t>Servizi informatici (da altre imprese del gruppo)</t>
  </si>
  <si>
    <t>Trasporti e gestione autoparco (da altre imprese del gruppo)</t>
  </si>
  <si>
    <t>Servizi di logistica e gestione magazzini (da terzi)</t>
  </si>
  <si>
    <t>Servizi di logistica e gestione magazzini (da altre imprese del gruppo)</t>
  </si>
  <si>
    <t>Servizi di ricerca e sviluppo (da terzi)</t>
  </si>
  <si>
    <t>Servizi di ricerca e sviluppo (da altre imprese del gruppo)</t>
  </si>
  <si>
    <t>Servizi legali e societari ricevuti da terzi</t>
  </si>
  <si>
    <t>Servizi legali e societari ricevuti da altre imprese del gruppo</t>
  </si>
  <si>
    <t>Oneri di concessione</t>
  </si>
  <si>
    <t>Servizi commerciali, di vendita e gestione della clientela ricevuti da terzi</t>
  </si>
  <si>
    <t>Servizi commerciali di vendita e gestione della clientela ricevuti da altre imprese del gruppo</t>
  </si>
  <si>
    <t>Servizi di cartografia elettronica ricevuti da terzi</t>
  </si>
  <si>
    <t>Servizi di cartografia elettronica ricevuti da altre imprese del gruppo</t>
  </si>
  <si>
    <t>Servizi di misura ricevuti da terzi</t>
  </si>
  <si>
    <t>Servizi di misura ricevuti da altre imprese del gruppo</t>
  </si>
  <si>
    <t>Servizi di telecomunicazione da terzi</t>
  </si>
  <si>
    <t>Servizi di telecomunicazione da altre imprese del gruppo</t>
  </si>
  <si>
    <t>Versamento ai distributori per eventi eccezionali</t>
  </si>
  <si>
    <t>VENDITE INTERNE</t>
  </si>
  <si>
    <t>ATT-TI - ricavo PM</t>
  </si>
  <si>
    <t>ATT-TI - ricavo CP</t>
  </si>
  <si>
    <t>ACQUISTI INTERNI</t>
  </si>
  <si>
    <t>Servizi di bollettazione ed incasso (verso terzi)</t>
  </si>
  <si>
    <t>Servizi di bollettazione ed incasso (verso altre imprese del gruppo)</t>
  </si>
  <si>
    <t>A.5.037</t>
  </si>
  <si>
    <t xml:space="preserve"> Altri (a terzi)</t>
  </si>
  <si>
    <t>Altri (a altre imprese del gruppo)</t>
  </si>
  <si>
    <t>B.14.009</t>
  </si>
  <si>
    <t>B.14.010</t>
  </si>
  <si>
    <t>Altri proventi finanziari</t>
  </si>
  <si>
    <t>Utili e perdite su cambi</t>
  </si>
  <si>
    <t>TOTALE AZIENDA</t>
  </si>
  <si>
    <t>ACQUE</t>
  </si>
  <si>
    <t>FOGNA</t>
  </si>
  <si>
    <t>DEPU</t>
  </si>
  <si>
    <t>A.5 bis)</t>
  </si>
  <si>
    <t>Unità di misura</t>
  </si>
  <si>
    <t>Num. Interventi</t>
  </si>
  <si>
    <t>Euro</t>
  </si>
  <si>
    <t>Ore</t>
  </si>
  <si>
    <t>Valore complessivo del driver</t>
  </si>
  <si>
    <t> Logistica e magazzini</t>
  </si>
  <si>
    <t>Numero ordini e/o contratti e/o gare di acquisto registrati da ciascuna attività</t>
  </si>
  <si>
    <t>Importo degli ordini e/o contratti e/o gare di acquisto registrato a consuntivo da ciascuna attività</t>
  </si>
  <si>
    <t>Num. ordini/contratti/gare</t>
  </si>
  <si>
    <t>Importo ordini/contratti/gare</t>
  </si>
  <si>
    <t>Num. fatture passive</t>
  </si>
  <si>
    <t>Num. movimentazioni</t>
  </si>
  <si>
    <t>Pesi e volumi movimentati</t>
  </si>
  <si>
    <t>Mq</t>
  </si>
  <si>
    <t>Num. addetti</t>
  </si>
  <si>
    <t>Num. unità immobiliari</t>
  </si>
  <si>
    <t>Num. elaborazioni</t>
  </si>
  <si>
    <t>Num. postazioni assegnate</t>
  </si>
  <si>
    <t>Volume</t>
  </si>
  <si>
    <t>Rilevazioni</t>
  </si>
  <si>
    <t>Num. transazioni</t>
  </si>
  <si>
    <t>Num. conti</t>
  </si>
  <si>
    <t>Num. righe</t>
  </si>
  <si>
    <t>Volume/tipologia traffico; num. postazioni</t>
  </si>
  <si>
    <t>Num. assunzioni</t>
  </si>
  <si>
    <t>C.15.d</t>
  </si>
  <si>
    <t>C.17.h</t>
  </si>
  <si>
    <t>D.18.a</t>
  </si>
  <si>
    <t>D.18.b</t>
  </si>
  <si>
    <t>D.18.c</t>
  </si>
  <si>
    <t>D.18.d</t>
  </si>
  <si>
    <t>D.19.a</t>
  </si>
  <si>
    <t>D.19.b</t>
  </si>
  <si>
    <t>D.19.c</t>
  </si>
  <si>
    <t>D.19.d</t>
  </si>
  <si>
    <t>Contributi da CSEA</t>
  </si>
  <si>
    <t>Altri contributi da CSEA</t>
  </si>
  <si>
    <t>Contributi da CSEA per il meccanismo di reintegrazione salvaguardia</t>
  </si>
  <si>
    <t>B.7.911</t>
  </si>
  <si>
    <t>B.7.912</t>
  </si>
  <si>
    <t>Spese di acquisizione clientela (da terzi)</t>
  </si>
  <si>
    <t>Spese di acquisizione clientela (da altre imprese del gruppo)</t>
  </si>
  <si>
    <t>Spese commerciali diverse (da terzi)</t>
  </si>
  <si>
    <t>Spese commerciali diverse (da altre imprese del gruppo)</t>
  </si>
  <si>
    <t>Servizi Comuni</t>
  </si>
  <si>
    <t>A.1.020</t>
  </si>
  <si>
    <t>A.1.021</t>
  </si>
  <si>
    <t>A.1.022</t>
  </si>
  <si>
    <t>Contributi da CSEA per perequazione ricavi di cui all'articolo 17 della RTTG</t>
  </si>
  <si>
    <t>Contributi da CSEA per il meccanismo a copertura degli oneri connessi all'intervento di interruzione</t>
  </si>
  <si>
    <t>Contributi da CSEA per la perequazione specifica della morosità del SdD distribuzione</t>
  </si>
  <si>
    <t>Contributi da CSEA da risparmio energetico</t>
  </si>
  <si>
    <t>Versamenti a CSEA per mancata disalimentazione dei punti ai sensi dell'art. 43 del TIVG</t>
  </si>
  <si>
    <t>Sopravvenienze attive relative al meccanismo di reintegrazione morosità FT trasp</t>
  </si>
  <si>
    <t>Sopravvenienze attive relative al meccanismo di reintegrazione morosità FDd</t>
  </si>
  <si>
    <t>A.5.038</t>
  </si>
  <si>
    <t>A.5.039</t>
  </si>
  <si>
    <t>Contributi da CSEA per il meccanismo di reintegrazione FDD</t>
  </si>
  <si>
    <t>Contributi da CSEA per il meccanismo di copertura dal rischio di mancato pagamento FT trasporto</t>
  </si>
  <si>
    <t>Contributi da CSEA per il meccanismo di reintegrazione FUI</t>
  </si>
  <si>
    <t>B.14.027</t>
  </si>
  <si>
    <t>B.14.028</t>
  </si>
  <si>
    <t>A.1.003</t>
  </si>
  <si>
    <t>A.1.004</t>
  </si>
  <si>
    <t>A.1.017</t>
  </si>
  <si>
    <t>A.1.018</t>
  </si>
  <si>
    <t>A.1.009</t>
  </si>
  <si>
    <t>A.1.010</t>
  </si>
  <si>
    <t>A.1.023</t>
  </si>
  <si>
    <t>- cessione titoli di efficienza energetica</t>
  </si>
  <si>
    <t>B.6.006</t>
  </si>
  <si>
    <t>B.6.007</t>
  </si>
  <si>
    <t>B.6.008</t>
  </si>
  <si>
    <t>B.6.009</t>
  </si>
  <si>
    <t>Energia elettrica (da terzi) per usi propri</t>
  </si>
  <si>
    <t>Energia elettrica (da terzi) per altri usi</t>
  </si>
  <si>
    <t>Energia elettrica (da altre imprese del gruppo) per usi propri</t>
  </si>
  <si>
    <t>Energia elettrica (da altre imprese del gruppo) per altri usi</t>
  </si>
  <si>
    <t>B.7.004</t>
  </si>
  <si>
    <t>B.7.005</t>
  </si>
  <si>
    <t>Oneri per assicurazioni previste espressamente da specifici obblighi normativi</t>
  </si>
  <si>
    <t>Oneri per assicurazioni non previste espressamente da specifici obblighi normativi</t>
  </si>
  <si>
    <t>B.8.038</t>
  </si>
  <si>
    <t>B.8.039</t>
  </si>
  <si>
    <t>B.8.040</t>
  </si>
  <si>
    <t>B.8.041</t>
  </si>
  <si>
    <t>Affitti passivi per uso di impianti di terzi (da terzi)</t>
  </si>
  <si>
    <t>Affitti passivi per uso di impianti di terzi (da altre imprese del gruppo)</t>
  </si>
  <si>
    <t>Affitti passivi per uso di reti di terzi (da terzi)</t>
  </si>
  <si>
    <t>Affitti passivi per uso di reti di terzi (da altre imprese del gruppo)</t>
  </si>
  <si>
    <t>B.14.035</t>
  </si>
  <si>
    <t>Acquisto di titoli di efficienza energetica</t>
  </si>
  <si>
    <t>Contributo al fondo per eventi eccezionali a clienti finali in bassa tensione</t>
  </si>
  <si>
    <t>Ricavi tariffari di competenza anno n-1</t>
  </si>
  <si>
    <t>Ricavi tariffari di competenza anno n-2</t>
  </si>
  <si>
    <t>Ricavi tariffari di competenza anno n-3 e pregressi</t>
  </si>
  <si>
    <t>Ricavi tariffari da vendita di acqua all'ingrosso</t>
  </si>
  <si>
    <t>Ricavi tariffari per vendita servizi all'ingrosso</t>
  </si>
  <si>
    <t>Altri (stanziamenti da VRG)</t>
  </si>
  <si>
    <t>Premi per la qualità del servizio</t>
  </si>
  <si>
    <t>Altre perequazioni e integrazioni</t>
  </si>
  <si>
    <t>Vendita di acqua con autobotte per situazioni emergenziali</t>
  </si>
  <si>
    <t>Forniture bocche antincendio</t>
  </si>
  <si>
    <t>Ricavi da manutenzione caditoie e griglie</t>
  </si>
  <si>
    <t>Ricavi da gestione fognatura bianca</t>
  </si>
  <si>
    <t>Vendita di acqua con autobotte per situazione non emergenziali</t>
  </si>
  <si>
    <t>Vendita di acqua non potabile o ad uso industriale non rientrante nel SII</t>
  </si>
  <si>
    <t>Installazione e gestione delle bocche antincendio</t>
  </si>
  <si>
    <t>Trattamento percolati e rifiuti liquidi</t>
  </si>
  <si>
    <t>Ricavi da installazione caditoie e griglie</t>
  </si>
  <si>
    <t>Spurgo pozzi neri</t>
  </si>
  <si>
    <t>Lavori conto terzi</t>
  </si>
  <si>
    <t>Rilascio autorizzazioni allo scarico</t>
  </si>
  <si>
    <t>Riuso delle acque di depurazione</t>
  </si>
  <si>
    <t>Case dell’acqua</t>
  </si>
  <si>
    <t>Cessione di energia elettrica a terzi</t>
  </si>
  <si>
    <t>Canoni di affitto (da terzi)</t>
  </si>
  <si>
    <t xml:space="preserve">Canoni di affitto (da altre imprese del gruppo) </t>
  </si>
  <si>
    <t>Rimborsi e indennizzi</t>
  </si>
  <si>
    <t>Contributi da GSE</t>
  </si>
  <si>
    <t>Contributi in c/esercizio</t>
  </si>
  <si>
    <t>Contributi da soggetti pubblici a fondo perduto finalizzati a realizzazione investimenti del SII (quota di competenza)</t>
  </si>
  <si>
    <t>Contributi da soggetti privati a fondo perduto finalizzati a realizzazione investimenti del SII (quota di competenza)</t>
  </si>
  <si>
    <t>Rilascio fondi</t>
  </si>
  <si>
    <t>B.6.001</t>
  </si>
  <si>
    <t>Reagenti</t>
  </si>
  <si>
    <t>B.6.002</t>
  </si>
  <si>
    <t xml:space="preserve">Materiali per manutenzioni </t>
  </si>
  <si>
    <t>Acquisto acqua all'ingrosso (da terzi)</t>
  </si>
  <si>
    <t>Acquisto acqua all'ingrosso (da altre imprese del gruppo)</t>
  </si>
  <si>
    <t>Acquisto fognatura all'ingrosso (da terzi)</t>
  </si>
  <si>
    <t>Acquisto fognatura all'ingrosso (da altre imprese del gruppo)</t>
  </si>
  <si>
    <t>Acquisto depurazione all'ingrosso (da terzi)</t>
  </si>
  <si>
    <t>Acquisto depurazione all'ingrosso (da altre imprese del gruppo)</t>
  </si>
  <si>
    <t>Acquisto servizi di telecontrollo (da terzi)</t>
  </si>
  <si>
    <t>Acquisto servizi di telecontrollo (da altre imprese del gruppo)</t>
  </si>
  <si>
    <t>Altri servizi all'ingrosso</t>
  </si>
  <si>
    <t>Acquisto servizi di misura (da terzi)</t>
  </si>
  <si>
    <t>Acquisto servizi di misura (da altre imprese del gruppo)</t>
  </si>
  <si>
    <t>Acquisto servizi di fatturazione/incasso (da terzi)</t>
  </si>
  <si>
    <t>Acquisto servizi di fatturazione/incasso (da altre imprese del gruppo)</t>
  </si>
  <si>
    <t>Ricerca perdite (da terzi)</t>
  </si>
  <si>
    <t>Ricerca perdite (da altre imprese del gruppo)</t>
  </si>
  <si>
    <t>Smaltimento rifiuti (da terzi)</t>
  </si>
  <si>
    <t>Smaltimento rifiuti (da altre imprese del gruppo)</t>
  </si>
  <si>
    <t>Smaltimento fanghi (da terzi)</t>
  </si>
  <si>
    <t>Smaltimento fanghi (da altre imprese del gruppo)</t>
  </si>
  <si>
    <t xml:space="preserve">Manutenzioni ordinarie (da terzi) </t>
  </si>
  <si>
    <t>Manutenzioni ordinarie (da altre imprese del gruppo)</t>
  </si>
  <si>
    <t>Costi pubblicitari e di marketing derivanti da obblighi normativi</t>
  </si>
  <si>
    <t xml:space="preserve">Altri costi pubblicitari e di marketing </t>
  </si>
  <si>
    <t>Spese legali  (da terzi)</t>
  </si>
  <si>
    <t>Spese legali  (da altre imprese del gruppo)</t>
  </si>
  <si>
    <t>Spese per attività di riscossione effettuata dal gestore dell'acquedotto</t>
  </si>
  <si>
    <t>Assicurazioni</t>
  </si>
  <si>
    <t>Telefonia e EDP</t>
  </si>
  <si>
    <t>Pulizia e vigilanza</t>
  </si>
  <si>
    <t>Costi per distaccati da altre società del gruppo</t>
  </si>
  <si>
    <t>Spese di rappresentanza</t>
  </si>
  <si>
    <t>Canoni di leasing (verso terzi)</t>
  </si>
  <si>
    <t>Canoni di leasing (verso altre imprese del gruppo)</t>
  </si>
  <si>
    <t>Canone per mutui dei proprietari di infrastrutture</t>
  </si>
  <si>
    <t xml:space="preserve">Altri corrispettivi ai proprietari per uso infrastrutture </t>
  </si>
  <si>
    <t>Altri canoni</t>
  </si>
  <si>
    <t>Polizze assicurarative e previdenziali complementari e non obbligatorie</t>
  </si>
  <si>
    <t>Sconti e omaggi ai dipendenti</t>
  </si>
  <si>
    <t>B.10.001.a</t>
  </si>
  <si>
    <t>B.10.001.b</t>
  </si>
  <si>
    <t>Accantonamento fondo rischi per cause in corso</t>
  </si>
  <si>
    <t>Accantonamento fondo conguagli tariffari</t>
  </si>
  <si>
    <t>Accantonamento fondo ripristino beni di terzi</t>
  </si>
  <si>
    <t>Accantonamento fondo manutenzione beni devolvibili</t>
  </si>
  <si>
    <t>Accantontonamento fondo manutenzioni cicliche</t>
  </si>
  <si>
    <t>Accantonamento fondo manutenzione e ripristino dei beni d'azienda ricevuti in affitto</t>
  </si>
  <si>
    <t>Accantonamento fondo per il finanziamento tariffe sociali o di solidarietà</t>
  </si>
  <si>
    <t xml:space="preserve">Accantonamento fondo recupero ambientale </t>
  </si>
  <si>
    <t>Altri accantonamenti in B 13)</t>
  </si>
  <si>
    <t>Spese legali in cui la parte è risultata soccombente</t>
  </si>
  <si>
    <t>Contributi per consorzi di bonifica</t>
  </si>
  <si>
    <t>Canoni di derivazione/sottensione idrica</t>
  </si>
  <si>
    <t>Canoni per restituzione acque</t>
  </si>
  <si>
    <t>Oneri per la gestione di aree di salvaguardia</t>
  </si>
  <si>
    <t>Contributi a comunità montane</t>
  </si>
  <si>
    <t>Oneri per il finanziamento di tariffe sociali o di solidarietà</t>
  </si>
  <si>
    <t>Oneri tributari locali (TOSAP, COSAP, TARSU etc..)</t>
  </si>
  <si>
    <t>Contributo Ente di Ambito</t>
  </si>
  <si>
    <t>Penali per la qualità del servizio</t>
  </si>
  <si>
    <t>Altri oneri per sanzioni, penali e risarcimenti</t>
  </si>
  <si>
    <t>Liberalità e quote associative</t>
  </si>
  <si>
    <t>Imposte connesse a costi pubblicitari e di marketing</t>
  </si>
  <si>
    <t>-  di cui per gestione morosità</t>
  </si>
  <si>
    <t>-  di cui non relativo a gestione morosità</t>
  </si>
  <si>
    <t>Fee per attività di riscossione</t>
  </si>
  <si>
    <t xml:space="preserve">Altri ricavi delle vendite e delle prestazioni </t>
  </si>
  <si>
    <t>A.1.505</t>
  </si>
  <si>
    <t>A.1.506</t>
  </si>
  <si>
    <t>A.1.507</t>
  </si>
  <si>
    <t>A.1.515</t>
  </si>
  <si>
    <t>A.1.516</t>
  </si>
  <si>
    <t>A.1.517</t>
  </si>
  <si>
    <t>A.1.518</t>
  </si>
  <si>
    <t>A.1.520</t>
  </si>
  <si>
    <t>A.1.521</t>
  </si>
  <si>
    <t>A.1.522</t>
  </si>
  <si>
    <t>A.1.523</t>
  </si>
  <si>
    <t>A.1.524</t>
  </si>
  <si>
    <t>A.1.525</t>
  </si>
  <si>
    <t>A.1.526</t>
  </si>
  <si>
    <t>A.1.527</t>
  </si>
  <si>
    <t>A.1.528</t>
  </si>
  <si>
    <t>A.1.529</t>
  </si>
  <si>
    <t>A.1.530</t>
  </si>
  <si>
    <t>A.1.531</t>
  </si>
  <si>
    <t>A.1.532</t>
  </si>
  <si>
    <t>A.1.533</t>
  </si>
  <si>
    <t>A.1.534</t>
  </si>
  <si>
    <t>A.1.535</t>
  </si>
  <si>
    <t>A.1.536</t>
  </si>
  <si>
    <t>A.1.537</t>
  </si>
  <si>
    <t>A.1.538</t>
  </si>
  <si>
    <t>A.1.539</t>
  </si>
  <si>
    <t>A.5.501</t>
  </si>
  <si>
    <t>A.5.502</t>
  </si>
  <si>
    <t>A.5.503</t>
  </si>
  <si>
    <t>A.5.504</t>
  </si>
  <si>
    <t>A.5.505</t>
  </si>
  <si>
    <t>A.5.506</t>
  </si>
  <si>
    <t>A.5.507</t>
  </si>
  <si>
    <t>A.5.508</t>
  </si>
  <si>
    <t>A.5.509</t>
  </si>
  <si>
    <t>A.5.510</t>
  </si>
  <si>
    <t>B.6.501</t>
  </si>
  <si>
    <t>B.6.503</t>
  </si>
  <si>
    <t>B.6.504</t>
  </si>
  <si>
    <t>B.7.514</t>
  </si>
  <si>
    <t>B.7.515</t>
  </si>
  <si>
    <t>B.7.516</t>
  </si>
  <si>
    <t>B.7.517</t>
  </si>
  <si>
    <t>B.7.518</t>
  </si>
  <si>
    <t>B.7.519</t>
  </si>
  <si>
    <t>B.7.520</t>
  </si>
  <si>
    <t>B.7.521</t>
  </si>
  <si>
    <t>B.7.522</t>
  </si>
  <si>
    <t>B.7.523</t>
  </si>
  <si>
    <t>B.7.524</t>
  </si>
  <si>
    <t>B.7.525</t>
  </si>
  <si>
    <t>B.7.526</t>
  </si>
  <si>
    <t>B.7.527</t>
  </si>
  <si>
    <t>B.7.528</t>
  </si>
  <si>
    <t>B.7.529</t>
  </si>
  <si>
    <t>B.7.530</t>
  </si>
  <si>
    <t>B.7.534</t>
  </si>
  <si>
    <t>B.7.535</t>
  </si>
  <si>
    <t>B.7.536</t>
  </si>
  <si>
    <t>B.7.537</t>
  </si>
  <si>
    <t>B.7.538</t>
  </si>
  <si>
    <t>B.7.539</t>
  </si>
  <si>
    <t>B.7.540</t>
  </si>
  <si>
    <t>B.7.541</t>
  </si>
  <si>
    <t>B.7.542</t>
  </si>
  <si>
    <t>B.7.543</t>
  </si>
  <si>
    <t>B.7.544</t>
  </si>
  <si>
    <t>B.7.546</t>
  </si>
  <si>
    <t>B.8.501</t>
  </si>
  <si>
    <t>B.8.502</t>
  </si>
  <si>
    <t>B.8.503</t>
  </si>
  <si>
    <t>B.8.504</t>
  </si>
  <si>
    <t>B.8.505</t>
  </si>
  <si>
    <t>B.9.501</t>
  </si>
  <si>
    <t>B.9.502</t>
  </si>
  <si>
    <t>B.6.996</t>
  </si>
  <si>
    <t xml:space="preserve">   di cui Ammortamento delle immobilizzazioni immateriali</t>
  </si>
  <si>
    <t xml:space="preserve">   di cui Ammortamento delle immobilizzazioni immateriali per applicazione IFRIC 12 (solo per società IAS Adopters)</t>
  </si>
  <si>
    <t>B.12.003</t>
  </si>
  <si>
    <t>B.13.501</t>
  </si>
  <si>
    <t>B.13.502</t>
  </si>
  <si>
    <t>B.13.503</t>
  </si>
  <si>
    <t>B.13.504</t>
  </si>
  <si>
    <t>B.13.505</t>
  </si>
  <si>
    <t>B.13.506</t>
  </si>
  <si>
    <t>B.13.507</t>
  </si>
  <si>
    <t>B.13.508</t>
  </si>
  <si>
    <t>B.14.501</t>
  </si>
  <si>
    <t>B.14.502</t>
  </si>
  <si>
    <t>B.14.505</t>
  </si>
  <si>
    <t>B.14.506</t>
  </si>
  <si>
    <t>B.14.507</t>
  </si>
  <si>
    <t>B.14.508</t>
  </si>
  <si>
    <t>B.14.509</t>
  </si>
  <si>
    <t>B.14.510</t>
  </si>
  <si>
    <t>B.14.511</t>
  </si>
  <si>
    <t>B.14.512</t>
  </si>
  <si>
    <t>B.14.513</t>
  </si>
  <si>
    <t>B.14.514</t>
  </si>
  <si>
    <t>B.14.021</t>
  </si>
  <si>
    <t>C.17.i</t>
  </si>
  <si>
    <t>ALTRESII</t>
  </si>
  <si>
    <t>B.14 bis)</t>
  </si>
  <si>
    <t>- perequazione dei ricavi relativi al servizio di distribuzione</t>
  </si>
  <si>
    <t>- perequazione dei ricavi relativi al servizio di distribuzione per gli usi propri</t>
  </si>
  <si>
    <t>A.5.032</t>
  </si>
  <si>
    <t>Contributo a copertura dei costi di riscossione del canone RAI ex art. 7 decreto 13 maggio 2016 n.94</t>
  </si>
  <si>
    <t>Approvv. e acquisti</t>
  </si>
  <si>
    <t>Servizi immob. e facility management</t>
  </si>
  <si>
    <t>Ingegneria e di costruzione</t>
  </si>
  <si>
    <t>Servizi di telecomun.</t>
  </si>
  <si>
    <t>Servizi amm.vi e finanziari</t>
  </si>
  <si>
    <t>Servizi HR</t>
  </si>
  <si>
    <t>Servizi commerciali di telecontrollo e ricerca perdite ricevuti da altre imprese del gruppo</t>
  </si>
  <si>
    <t>Servizi commerciali di telecontrollo e ricerca perdite ricevuti da terzi</t>
  </si>
  <si>
    <t>B.7.240</t>
  </si>
  <si>
    <t>B.7.241</t>
  </si>
  <si>
    <t>Servizi di gestione utenze idriche da terzi</t>
  </si>
  <si>
    <t>Servizi di gestione utenze idriche da altre imprese del gruppo</t>
  </si>
  <si>
    <t>A.1.349</t>
  </si>
  <si>
    <t>Ricavi per riscossione conto terzi di servizi ex art.156 DLgs 152/2006 (partita di giro)</t>
  </si>
  <si>
    <t>A.1.350</t>
  </si>
  <si>
    <t>B.7.545</t>
  </si>
  <si>
    <t>Costi per distaccati da terzi</t>
  </si>
  <si>
    <t>B.7.503</t>
  </si>
  <si>
    <t>Costo per riscossione conto terzi di servizi ex art.156 DLgs 152/2006 (partita di giro)</t>
  </si>
  <si>
    <t>B.8.506</t>
  </si>
  <si>
    <t>B.8.507</t>
  </si>
  <si>
    <t>E.20.a</t>
  </si>
  <si>
    <t>E.20.b</t>
  </si>
  <si>
    <t>B.7.071.a</t>
  </si>
  <si>
    <t>B.7.071.b</t>
  </si>
  <si>
    <t>- di cui acquistata in salvaguardia</t>
  </si>
  <si>
    <t>- di cui non acquistata in salvaguardia</t>
  </si>
  <si>
    <t>Conto</t>
  </si>
  <si>
    <t>CEE</t>
  </si>
  <si>
    <t xml:space="preserve"> - relativi a punti di interconnessione RTN/distribuzione</t>
  </si>
  <si>
    <t xml:space="preserve"> - relativi a punti di interconnessione distributore/distributore in AT</t>
  </si>
  <si>
    <t xml:space="preserve"> - relativi a punti di interconnessione distributore/distributore in MT</t>
  </si>
  <si>
    <t xml:space="preserve"> - relativi a punti di interconnessione distributore/distributore in BT</t>
  </si>
  <si>
    <t xml:space="preserve"> - relativi a punti di misura di generazione </t>
  </si>
  <si>
    <t xml:space="preserve"> - relativi a punti di misura di consumo </t>
  </si>
  <si>
    <t xml:space="preserve"> - relativi a punti di misura di connessione </t>
  </si>
  <si>
    <t xml:space="preserve"> - ricavi  da corrispettivo MIS passante</t>
  </si>
  <si>
    <t xml:space="preserve">Servizi di misura nei punti di misura di interconnessione </t>
  </si>
  <si>
    <t>B.7.007</t>
  </si>
  <si>
    <t>A.5.017</t>
  </si>
  <si>
    <t>Contributi da CSEA per il meccanismo di copertura morosità sisma</t>
  </si>
  <si>
    <t>Indennizzi per sistema indennitario</t>
  </si>
  <si>
    <t>A.5.033</t>
  </si>
  <si>
    <t>- di cui ammesse al meccanismo di copertura morosità sisma</t>
  </si>
  <si>
    <t>- di cui non ammesse ai meccanismi di reintegrazione morosità</t>
  </si>
  <si>
    <t>B.7.212a</t>
  </si>
  <si>
    <t>B.7.210a</t>
  </si>
  <si>
    <t>B.14.021a</t>
  </si>
  <si>
    <t>- di cui su crediti ceduti ammesse al meccanismo di copertura morosità sisma</t>
  </si>
  <si>
    <t>- di cui su crediti ceduti non ammesse ai meccanismi di reintegrazione morosità</t>
  </si>
  <si>
    <t>- di cui non ammesse ai meccanismi di copertura morosità</t>
  </si>
  <si>
    <t>B.7.009</t>
  </si>
  <si>
    <t>- ammessi al meccanismo di copertura morosità sisma</t>
  </si>
  <si>
    <t>- non ammessi ai meccanismi di copertura morosità</t>
  </si>
  <si>
    <t>B.7.003a</t>
  </si>
  <si>
    <t>B.7.003b</t>
  </si>
  <si>
    <t>- di cui su crediti ceduti non ammessi ai meccanismi di copertura morosità</t>
  </si>
  <si>
    <t>B.9.009</t>
  </si>
  <si>
    <t xml:space="preserve">Incentivo all'esodo/ incentivazioni straordinarie </t>
  </si>
  <si>
    <t>Costi derivanti da impegni sostitutivi presi nell'ambito di procedimenti sanzionatori da parte dell'ARERA o di altre autorità indipendenti</t>
  </si>
  <si>
    <t>Sopravvenienze attive relative al meccanismo di copertura morosità sisma</t>
  </si>
  <si>
    <t>- di cui altri</t>
  </si>
  <si>
    <t>B.7.212b</t>
  </si>
  <si>
    <t>B.7.215a</t>
  </si>
  <si>
    <t>Acquisto di acqua per usi propri (da terzi)</t>
  </si>
  <si>
    <t>Acquisto di acqua per usi propri (da altre imprese del gruppo)</t>
  </si>
  <si>
    <t>A.5.511</t>
  </si>
  <si>
    <t>Contributi FoNI</t>
  </si>
  <si>
    <t>B.6.505</t>
  </si>
  <si>
    <t>B.6.506</t>
  </si>
  <si>
    <t>B.7.547</t>
  </si>
  <si>
    <t>B.7.548</t>
  </si>
  <si>
    <t>IRES corrente</t>
  </si>
  <si>
    <t>IRAP corrente</t>
  </si>
  <si>
    <t>Imposte differite e anticipate</t>
  </si>
  <si>
    <t>Imposte relative a esercizi precedenti</t>
  </si>
  <si>
    <t>Altre imposte diverse dalle precedenti</t>
  </si>
  <si>
    <t>E.20.c</t>
  </si>
  <si>
    <t>E.20.d</t>
  </si>
  <si>
    <t>E.20.e</t>
  </si>
  <si>
    <t xml:space="preserve">Costi assicurativi </t>
  </si>
  <si>
    <t>Ricavi non ricorrenti</t>
  </si>
  <si>
    <t>Oneri non ricorrenti</t>
  </si>
  <si>
    <t>RETTIFICA PER FONI (solo per gestori SII)</t>
  </si>
  <si>
    <t>FONI</t>
  </si>
  <si>
    <t>B.7.242</t>
  </si>
  <si>
    <t>Usi diversi dal domestico - Reflui industriali (Titolo 4 del TICSI)</t>
  </si>
  <si>
    <t>Usi diversi dal domestico (Titolo 3 del TICSI)</t>
  </si>
  <si>
    <t>Uso domestico - altre sotto - tipologie</t>
  </si>
  <si>
    <t>Uso domestico - condominiale</t>
  </si>
  <si>
    <t>Uso domestico non residente</t>
  </si>
  <si>
    <t>Uso domestico residente</t>
  </si>
  <si>
    <t>Perequazione per bonus sociale idrico</t>
  </si>
  <si>
    <t>A.1.540</t>
  </si>
  <si>
    <t>A.1.541</t>
  </si>
  <si>
    <t>A.1.542</t>
  </si>
  <si>
    <t>A.1.543</t>
  </si>
  <si>
    <t>A.1.544</t>
  </si>
  <si>
    <t>A.1.545</t>
  </si>
  <si>
    <t>A.1.546</t>
  </si>
  <si>
    <t>Perequazione ex delibere ARERA per eventi sismici</t>
  </si>
  <si>
    <t xml:space="preserve">  Ammortamento delle immobilizzazioni materiali</t>
  </si>
  <si>
    <t xml:space="preserve">  Ammortamento delle immobilizzazioni immateriali</t>
  </si>
  <si>
    <t>Proventi e partecipazioni da imprese controllate</t>
  </si>
  <si>
    <t>Proventi e partecipazioni da imprese collegate</t>
  </si>
  <si>
    <t>Proventi e partecipazioni da altri</t>
  </si>
  <si>
    <t>Proventi e partecipazioni da imprese sottoposte al controllo dalle controllanti</t>
  </si>
  <si>
    <t>Proventi da contratti finanziari di copertura</t>
  </si>
  <si>
    <t>Proventi da contratti finanziari speculativi</t>
  </si>
  <si>
    <t>Interessi passivi su factoring</t>
  </si>
  <si>
    <t>Altri interessi e oneri finanziari verso controllanti</t>
  </si>
  <si>
    <t>Altri interessi e oneri finanziari da imprese controllate</t>
  </si>
  <si>
    <t>Altri interessi e oneri finanziari da imprese collegate</t>
  </si>
  <si>
    <t>Altri interessi e oneri finanziari da imprese sottoposte al controllo dalle controllanti</t>
  </si>
  <si>
    <t>Altri interessi e oneri finanziari verso altri</t>
  </si>
  <si>
    <t>Perdite su contratti finanziari di copertura</t>
  </si>
  <si>
    <t>Perdite su contratti finanziari speculativi</t>
  </si>
  <si>
    <t>Commissioni bancarie riclassificate in B.7)</t>
  </si>
  <si>
    <t>Di partecipazioni</t>
  </si>
  <si>
    <t>Di immobilizzazioni finanziarie che non costituiscono partecipazioni</t>
  </si>
  <si>
    <t>Di titoli iscritti all'attivo circolante che non costituiscono partecipazioni</t>
  </si>
  <si>
    <t>Di strumenti finanziari derivati</t>
  </si>
  <si>
    <t>B.14.515</t>
  </si>
  <si>
    <t>Contributi associativi</t>
  </si>
  <si>
    <t>B.14 bis).a</t>
  </si>
  <si>
    <t>B.14 bis).b</t>
  </si>
  <si>
    <t>Altri oneri non ricorrenti</t>
  </si>
  <si>
    <t>Costi per rimborsi effettuati ex D.M. 30 settembre 2009</t>
  </si>
  <si>
    <t>A.4.006</t>
  </si>
  <si>
    <t>Costi godimento beni di terzi</t>
  </si>
  <si>
    <t>A.5.512</t>
  </si>
  <si>
    <t>Ricavi da penali, rimborsi o indennizzi, anche assicurativi</t>
  </si>
  <si>
    <t>Altre spese pubblicitarie e di marketing (da terzi)</t>
  </si>
  <si>
    <t>Altre spese pubblicitarie e di marketing (da altre imprese del gruppo)</t>
  </si>
  <si>
    <t>Altre spese di rappresentanza (da terzi)</t>
  </si>
  <si>
    <t>Altre spese di rappresentanza (da altre imprese del gruppo)</t>
  </si>
  <si>
    <t>B.7.550</t>
  </si>
  <si>
    <t>B.7.551</t>
  </si>
  <si>
    <t>B.7.552</t>
  </si>
  <si>
    <t>B.7.553</t>
  </si>
  <si>
    <t>Spese pubblicitarie e di marketing derivanti da obblighi normativi (da terzi)</t>
  </si>
  <si>
    <t>Spese pubblicitarie e di marketing derivanti da obblighi normativi (da altre imprese del gruppo)</t>
  </si>
  <si>
    <t>Spese di rappresentanza derivanti da obblighi normativi (da terzi)</t>
  </si>
  <si>
    <t>Spese di rappresentanza derivanti da obblighi normativi (da altre imprese del gruppo)</t>
  </si>
  <si>
    <t>B.7.554</t>
  </si>
  <si>
    <t>B.7.555</t>
  </si>
  <si>
    <t>B.7.556</t>
  </si>
  <si>
    <t>B.7.557</t>
  </si>
  <si>
    <t>A.4.007</t>
  </si>
  <si>
    <t>A.4.008</t>
  </si>
  <si>
    <t>Spese acquisizione clientela per servizi da terzi capitalizzate</t>
  </si>
  <si>
    <t>Spese acquisizione clientela per servizi da altre imprese del gruppo capitalizzate</t>
  </si>
  <si>
    <t>Ammortamento costi di acquisizione clientela (in applicazione dell'ifrs 15)</t>
  </si>
  <si>
    <t>B.10.005</t>
  </si>
  <si>
    <t>B.14 bis).c</t>
  </si>
  <si>
    <t>B.14 bis).d</t>
  </si>
  <si>
    <t>di cui altri</t>
  </si>
  <si>
    <t>di cui costi ricorrenti ad andamento discontinuo sostenuto a seguito di emergenze meteo e/o altri eventi eccezionali</t>
  </si>
  <si>
    <t>Indennizzi Qualità commerciale</t>
  </si>
  <si>
    <t>Indennizzi automatici interruzioni clienti finali MT</t>
  </si>
  <si>
    <t>Indennizzi per interruzioni prolungate ed estese</t>
  </si>
  <si>
    <t>Penali passive da fornitori</t>
  </si>
  <si>
    <t>B.14.516</t>
  </si>
  <si>
    <t>B.14.517</t>
  </si>
  <si>
    <t>B.14.518</t>
  </si>
  <si>
    <t>B.14.519</t>
  </si>
  <si>
    <t>B.9.503</t>
  </si>
  <si>
    <t>B.9.504</t>
  </si>
  <si>
    <t>B.9.505</t>
  </si>
  <si>
    <t>Utilizzo fondo esodo a titolo di Isopensione</t>
  </si>
  <si>
    <t>Utilizzo fondo esodo a titolo di Incentivazione</t>
  </si>
  <si>
    <t>Sconti sui consumi elettrici riconosciuti ai dipendenti</t>
  </si>
  <si>
    <t>A.1.547</t>
  </si>
  <si>
    <t>A.1.548</t>
  </si>
  <si>
    <t>A.1.549</t>
  </si>
  <si>
    <t>A.1.550</t>
  </si>
  <si>
    <t>A.1.551</t>
  </si>
  <si>
    <t>A.1.552</t>
  </si>
  <si>
    <t>- Contributi a preventivo (Quota 20% a copertura spese generali)</t>
  </si>
  <si>
    <t>- Diritti fissi per attività di connessione su clienti finali passivi regolati a forfait</t>
  </si>
  <si>
    <t>- Altre prestazioni specifiche previste dal TIC - Disattivazione e riattivazione della fornitura per morosità e riallacciamento di utenze stagionali</t>
  </si>
  <si>
    <t>- Altre prestazioni specifiche previste dal TIC - Richieste di verifica della tensione di alimentazione</t>
  </si>
  <si>
    <t>- Altre prestazioni specifiche previste dal TIC - Corrispettivo per le attività a preventivo</t>
  </si>
  <si>
    <t>- Spese amministrative TICA</t>
  </si>
  <si>
    <t>A.5.513</t>
  </si>
  <si>
    <t>A.5.514</t>
  </si>
  <si>
    <t>A.5.515</t>
  </si>
  <si>
    <t>A.5.516</t>
  </si>
  <si>
    <t>Penali attive a fornitori</t>
  </si>
  <si>
    <t>Rimborsi assicurativi per danni a impianti</t>
  </si>
  <si>
    <t>Ricavi per CTS</t>
  </si>
  <si>
    <t>- Altre prestazioni specifiche previste dal TIC - Richieste di verifica sul corretto funzionamento del gruppo di misura</t>
  </si>
  <si>
    <t>A.1.553</t>
  </si>
  <si>
    <t>A.5.001.a</t>
  </si>
  <si>
    <t>Contributi da CSEA per il meccanismo di riconoscimento dei crediti non recuperabili relativi agli oneri generali di sistema</t>
  </si>
  <si>
    <t>B.7.042.a</t>
  </si>
  <si>
    <t>B.7.042.b</t>
  </si>
  <si>
    <t>- di cui ammesse al meccanismo di riconoscimento dei crediti non recuperabili relativi agli oneri generali di sistema</t>
  </si>
  <si>
    <t>- di cui non ammesse al meccanismo di riconoscimento dei crediti non recuperabili relativi agli oneri generali di sistema</t>
  </si>
  <si>
    <t>B.7.250</t>
  </si>
  <si>
    <t>B.7.251</t>
  </si>
  <si>
    <t>B.14.023.a</t>
  </si>
  <si>
    <t>B.14.023.b</t>
  </si>
  <si>
    <t>A.1.339</t>
  </si>
  <si>
    <t>- ricavi da corrispettivo tariffario MIS</t>
  </si>
  <si>
    <t>Etichette di riga</t>
  </si>
  <si>
    <t>Totale complessivo</t>
  </si>
  <si>
    <t>Direttiva MEF</t>
  </si>
  <si>
    <t>Articolazione Attività</t>
  </si>
  <si>
    <t>Codice Attività</t>
  </si>
  <si>
    <t>Descrizione Attività</t>
  </si>
  <si>
    <t>Codice Protetta</t>
  </si>
  <si>
    <t>Descrizione Protetta</t>
  </si>
  <si>
    <t>Codice Mercato</t>
  </si>
  <si>
    <t>Descrizione Mercato</t>
  </si>
  <si>
    <t>ATT01</t>
  </si>
  <si>
    <t>ATT02</t>
  </si>
  <si>
    <t>ATT03</t>
  </si>
  <si>
    <t>ATT04</t>
  </si>
  <si>
    <t>ATT05</t>
  </si>
  <si>
    <t>Attività 5</t>
  </si>
  <si>
    <t>ATT06</t>
  </si>
  <si>
    <t>Attività 6</t>
  </si>
  <si>
    <t>ATT07</t>
  </si>
  <si>
    <t>Attività 7</t>
  </si>
  <si>
    <t>ATT08</t>
  </si>
  <si>
    <t>Attività 8</t>
  </si>
  <si>
    <t>ATT09</t>
  </si>
  <si>
    <t>Attività 9</t>
  </si>
  <si>
    <t>ATT10</t>
  </si>
  <si>
    <t>Attività 10</t>
  </si>
  <si>
    <t>ATT11</t>
  </si>
  <si>
    <t>Attività 11</t>
  </si>
  <si>
    <t>ATT12</t>
  </si>
  <si>
    <t>Attività 12</t>
  </si>
  <si>
    <t>ATT13</t>
  </si>
  <si>
    <t>Attività 13</t>
  </si>
  <si>
    <t>ATT14</t>
  </si>
  <si>
    <t>Attività 14</t>
  </si>
  <si>
    <t>ATT15</t>
  </si>
  <si>
    <t>Attività 15</t>
  </si>
  <si>
    <t>Natura MEF</t>
  </si>
  <si>
    <t>Descrizione Natura MEF</t>
  </si>
  <si>
    <t>Attività MEF</t>
  </si>
  <si>
    <t>Descrizione Attività MEF</t>
  </si>
  <si>
    <t>VALORE DELLA PRODUZIONE COMPRENSIVO DELLE VENDITE INTERNE</t>
  </si>
  <si>
    <t>Schema di Conto Economico ai sensi dell’art. 8, comma 1, lett. a)</t>
  </si>
  <si>
    <t>a) Ricavi da articolazione tariffaria (laddove previsto dal settore)</t>
  </si>
  <si>
    <t>b) Ricavi da regimi di perequazione e integrazione (laddove previsto dal settore)</t>
  </si>
  <si>
    <t>c) Ricavi per l'erogazione di servizi connessi al proprio business</t>
  </si>
  <si>
    <t>d) Altre vendite e prestazioni</t>
  </si>
  <si>
    <t>Altri ricavi e proventi, con separata indicazione dei contributi in conto esercizio</t>
  </si>
  <si>
    <t>Canoni di affitto (da altre imprese del gruppo)</t>
  </si>
  <si>
    <t>Contributi da soggetti pubblici</t>
  </si>
  <si>
    <t>Vendita interna di altri beni e servizi ad altro comparto a prezzo di mercato</t>
  </si>
  <si>
    <t>Vendita interna di altri beni e servizi ad altro comparto a costo pieno</t>
  </si>
  <si>
    <t>COSTI DELLA PRODUZIONE COMPRENSIVI DEGLI ACQUISTI INTERNI</t>
  </si>
  <si>
    <t>Servizi acquistati da terzi</t>
  </si>
  <si>
    <t>Servizi acquistati da altre imprese del gruppo</t>
  </si>
  <si>
    <t>Costi pubblicitari e di marketing</t>
  </si>
  <si>
    <t>Spese legali da terzi</t>
  </si>
  <si>
    <t>Spese legali da altre imprese del gruppo</t>
  </si>
  <si>
    <t>Canoni di concessione verso terzi</t>
  </si>
  <si>
    <t>Canoni di concessione verso altre imprese del gruppo</t>
  </si>
  <si>
    <t>Canoni di leasing verso terzi</t>
  </si>
  <si>
    <t>Canoni di leasing verso altre imprese del gruppo</t>
  </si>
  <si>
    <t>Accantonamento fondo manutenzioni cicliche</t>
  </si>
  <si>
    <t>Accantonamento fondo recupero ambientale</t>
  </si>
  <si>
    <t>Oneri tributari locali (TOSAP, COSAP, TARSU ecc.)</t>
  </si>
  <si>
    <t>Oneri per sanzioni penali e risarcimenti</t>
  </si>
  <si>
    <t>Insussistenze, minusvalenze di cespiti patrimoniali</t>
  </si>
  <si>
    <t>Acquisto interno di altri beni e servizi da un comparto all'altro</t>
  </si>
  <si>
    <t>TOTALE COSTI DIRETTI E INDIRETTI ATTRIBUITI ALLE ATTIVITA'</t>
  </si>
  <si>
    <t>DIFFERENZA TRA VALORE E COSTI DELLA PRODUZIONE dopo transazioni interne e attribuzione dei valori relativi alle funzioni operative condivise e ai servizi comuni</t>
  </si>
  <si>
    <t>Proventi da partecipazioni, con separata indicazione di quelli relativi ad imprese controllate e collegate e di quelli relativi a controllanti e a imprese sottoposte al controllo di quest'ultime</t>
  </si>
  <si>
    <t>Proventi e partecipazioni da imprese sottoposte al controllo delle controllanti</t>
  </si>
  <si>
    <t>Altri proventi finanziari:</t>
  </si>
  <si>
    <t>Interessi e altri oneri finanziari, con separata indicazione di quelli verso imprese controllate e collegate e verso controllanti</t>
  </si>
  <si>
    <t>a) di partecipazioni;</t>
  </si>
  <si>
    <t>b) di immobilizzazioni finanziarie che non costituiscono partecipazioni;</t>
  </si>
  <si>
    <t>c) di titoli iscritti all'attivo circolante che non costituiscono partecipazioni;</t>
  </si>
  <si>
    <t>d) di strumenti finanziari derivati;</t>
  </si>
  <si>
    <t>c) di titoli iscritti nell'attivo circolante che non costituiscono partecipazioni;</t>
  </si>
  <si>
    <t>d) di strumenti finanziari derivati</t>
  </si>
  <si>
    <t>Rettifiche di valore di attività e passività finanziarie:</t>
  </si>
  <si>
    <t>Rivalutazioni:</t>
  </si>
  <si>
    <t>Svalutazioni:</t>
  </si>
  <si>
    <t>IRES</t>
  </si>
  <si>
    <t>IRAP</t>
  </si>
  <si>
    <t>Imposte sul reddito dell'esercizio, correnti, differite e anticipate</t>
  </si>
  <si>
    <t>C</t>
  </si>
  <si>
    <t>D</t>
  </si>
  <si>
    <t>ATT-TI - costo</t>
  </si>
  <si>
    <t>A.1.a</t>
  </si>
  <si>
    <t>A.1.b</t>
  </si>
  <si>
    <t>A.1.d</t>
  </si>
  <si>
    <t>A.1.c</t>
  </si>
  <si>
    <t>A.4.a</t>
  </si>
  <si>
    <t>A.4.b</t>
  </si>
  <si>
    <t>A.4.c</t>
  </si>
  <si>
    <t>A.4.d</t>
  </si>
  <si>
    <t>A.5.a</t>
  </si>
  <si>
    <t>A.5.b</t>
  </si>
  <si>
    <t>A.5.c</t>
  </si>
  <si>
    <t>A.5.d</t>
  </si>
  <si>
    <t>A.5.e</t>
  </si>
  <si>
    <t>A.5.f</t>
  </si>
  <si>
    <t>A.5.g</t>
  </si>
  <si>
    <t>A.5.h</t>
  </si>
  <si>
    <t>B.14.a</t>
  </si>
  <si>
    <t>B.14.b</t>
  </si>
  <si>
    <t>B.14.c</t>
  </si>
  <si>
    <t>B.14.d</t>
  </si>
  <si>
    <t>B.14.e</t>
  </si>
  <si>
    <t>B.14.f</t>
  </si>
  <si>
    <t>A</t>
  </si>
  <si>
    <t>TOTALE ATTIVITA'</t>
  </si>
  <si>
    <t>TOTALE SERVIZI COMUNI</t>
  </si>
  <si>
    <t>Comm.le vendita gestione clientela</t>
  </si>
  <si>
    <t>Servizi ausiliari alle attività</t>
  </si>
  <si>
    <t>Servizi tecnici</t>
  </si>
  <si>
    <t>TOTALE FUNZIONI OPERATIVE CONDIVISE</t>
  </si>
  <si>
    <t xml:space="preserve">Bilancio </t>
  </si>
  <si>
    <t>Protetta</t>
  </si>
  <si>
    <t>Mercato</t>
  </si>
  <si>
    <t>Totale</t>
  </si>
  <si>
    <t>DIFFERENZA TRA VALORE E COSTI DELLA PRODUZIONE dopo transazioni interne</t>
  </si>
  <si>
    <t>TOTALE COSTI INDIRETTI ATTRIBUITI ALLE ATTIVITA'</t>
  </si>
  <si>
    <t>Schema di Conto Economico ai sensi dell’art. 8, comma 1, lett. c)</t>
  </si>
  <si>
    <t>Commerciale di vendita e gestione clientela</t>
  </si>
  <si>
    <t>Ricavi delle vendite delle singole attività</t>
  </si>
  <si>
    <t>Costi operativi diretti delle singole attività</t>
  </si>
  <si>
    <t>Totale Servizi Comuni</t>
  </si>
  <si>
    <t>Totale Funzioni Operative Condivise</t>
  </si>
  <si>
    <t>Criterio di ripartizione per comparti</t>
  </si>
  <si>
    <t>Criterio di ripartizione per comparti - %</t>
  </si>
  <si>
    <t>Criterio di ripartizione per comparti - Valore</t>
  </si>
  <si>
    <t>Schema di Conto Economico ai sensi dell’art. 8, comma 1, lett. b)</t>
  </si>
  <si>
    <t>TOTALE VALORE DELLA PRODUZIONE dopo Vendite Interne</t>
  </si>
  <si>
    <t>Riba - SCa</t>
  </si>
  <si>
    <t>Riba - SCb</t>
  </si>
  <si>
    <t>Riba - SCd</t>
  </si>
  <si>
    <t>Riba - SCe</t>
  </si>
  <si>
    <t>Riba - SCf</t>
  </si>
  <si>
    <t>Riba - SCg</t>
  </si>
  <si>
    <t>Riba - SCh</t>
  </si>
  <si>
    <t>Riba - SCi</t>
  </si>
  <si>
    <t>Riba - SCj</t>
  </si>
  <si>
    <t>Riba - SCk</t>
  </si>
  <si>
    <t>Riba - SCc</t>
  </si>
  <si>
    <t>Riba - FOCa</t>
  </si>
  <si>
    <t>Riba - FOCb</t>
  </si>
  <si>
    <t>Riba - FOCc</t>
  </si>
  <si>
    <t>Funzioni Operative Condivise</t>
  </si>
  <si>
    <t>SC Approvv. e acquisti</t>
  </si>
  <si>
    <t>SC Trasporti e autoparco</t>
  </si>
  <si>
    <t>SC Logistica e magazzini</t>
  </si>
  <si>
    <t>SC Servizi immob. e facility management</t>
  </si>
  <si>
    <t>SC Servizi informatici</t>
  </si>
  <si>
    <t>SC Ricerca e sviluppo</t>
  </si>
  <si>
    <t>SC Ingegneria e di costruzione</t>
  </si>
  <si>
    <t>SC Servizi di telecomun.</t>
  </si>
  <si>
    <t>SC Servizi amm.vi e finanziari</t>
  </si>
  <si>
    <t>SC Organi legali e societari, alta direzione e staff centrali</t>
  </si>
  <si>
    <t>SC Servizi HR</t>
  </si>
  <si>
    <t>Valori non attribuibili</t>
  </si>
  <si>
    <t>FOC Comm.le vendita gestione clientela</t>
  </si>
  <si>
    <t>FOC Servizi ausiliari alle attività</t>
  </si>
  <si>
    <t>FOC Servizi tecnici</t>
  </si>
  <si>
    <t>B.7.a</t>
  </si>
  <si>
    <t>B.7.b</t>
  </si>
  <si>
    <t>B.7.c</t>
  </si>
  <si>
    <t>B.7.d</t>
  </si>
  <si>
    <t>B.7.f</t>
  </si>
  <si>
    <t>B.7.g</t>
  </si>
  <si>
    <t>B.7.h</t>
  </si>
  <si>
    <t>B.7.i</t>
  </si>
  <si>
    <t>B.7.j</t>
  </si>
  <si>
    <t>B.7.k</t>
  </si>
  <si>
    <t>B.7.l</t>
  </si>
  <si>
    <t>B.8.a</t>
  </si>
  <si>
    <t>B.8.b</t>
  </si>
  <si>
    <t>B.8.c</t>
  </si>
  <si>
    <t>B.8.d</t>
  </si>
  <si>
    <t>B.8.e</t>
  </si>
  <si>
    <t>B.9.a</t>
  </si>
  <si>
    <t>B.9.b</t>
  </si>
  <si>
    <t>B.9.c</t>
  </si>
  <si>
    <t>B.9.d</t>
  </si>
  <si>
    <t>B.13.a</t>
  </si>
  <si>
    <t>B.13.b</t>
  </si>
  <si>
    <t>B.13.c</t>
  </si>
  <si>
    <t>B.13.d</t>
  </si>
  <si>
    <t>B.13.e</t>
  </si>
  <si>
    <t>B.13.f</t>
  </si>
  <si>
    <t>B.13.g</t>
  </si>
  <si>
    <t>B.14.g</t>
  </si>
  <si>
    <t>Driver di ribaltamento SC</t>
  </si>
  <si>
    <t>Driver di ribaltamento FOC</t>
  </si>
  <si>
    <t>Impianto trattamento rifiuti Castelceriolo</t>
  </si>
  <si>
    <t>Gestione post-morten discarica esaurita Castelceriolo</t>
  </si>
  <si>
    <t>Gestione discarica esaurita Mugarone</t>
  </si>
  <si>
    <t>Gestione conferimenti discarica di Solero</t>
  </si>
  <si>
    <t>Per materie prime, sussidiarie, di consumo e di merci</t>
  </si>
  <si>
    <t>.06010105001</t>
  </si>
  <si>
    <t>Acquisto materiali diversi</t>
  </si>
  <si>
    <t>.06010105002</t>
  </si>
  <si>
    <t>Acquisto materiali per manutenzione</t>
  </si>
  <si>
    <t>.06010105004</t>
  </si>
  <si>
    <t>Acquisto DPI per contenimento e contrasto COVID-19</t>
  </si>
  <si>
    <t>.06010106001</t>
  </si>
  <si>
    <t>Acquisto carburante</t>
  </si>
  <si>
    <t>.06010106002</t>
  </si>
  <si>
    <t>Acquisto lubrificanti</t>
  </si>
  <si>
    <t>.06010108001</t>
  </si>
  <si>
    <t>Cancellaria e stampati</t>
  </si>
  <si>
    <t>.06020501003</t>
  </si>
  <si>
    <t>Spese vestiario personale</t>
  </si>
  <si>
    <t>.06010201001</t>
  </si>
  <si>
    <t>Servizio pneumatici</t>
  </si>
  <si>
    <t>.06010201003</t>
  </si>
  <si>
    <t>Spese di formazione del Personale</t>
  </si>
  <si>
    <t>.06010201005</t>
  </si>
  <si>
    <t>Medicina del lavoro</t>
  </si>
  <si>
    <t>.06010202002</t>
  </si>
  <si>
    <t>Smaltimento</t>
  </si>
  <si>
    <t>.06010202004</t>
  </si>
  <si>
    <t>Analisi e monitoraggi ambientali</t>
  </si>
  <si>
    <t>.06010202005</t>
  </si>
  <si>
    <t>Altri servizi</t>
  </si>
  <si>
    <t>.06010202006</t>
  </si>
  <si>
    <t>Disinfestazioni e deratizzazioni</t>
  </si>
  <si>
    <t>.06010202007</t>
  </si>
  <si>
    <t>Lavori non capitablizzabili Castelceriolo</t>
  </si>
  <si>
    <t>.06010202008</t>
  </si>
  <si>
    <t>Smaltimento percolato</t>
  </si>
  <si>
    <t>.06010202009</t>
  </si>
  <si>
    <t>Servizio vigilanza</t>
  </si>
  <si>
    <t>.06010202010</t>
  </si>
  <si>
    <t>Lavori non capitablizzabili Mugarone</t>
  </si>
  <si>
    <t>.06010202011</t>
  </si>
  <si>
    <t>Altri servizi Mugarone</t>
  </si>
  <si>
    <t>.06010202012</t>
  </si>
  <si>
    <t>Servizio gestione discarica di Solero</t>
  </si>
  <si>
    <t>.06010202013</t>
  </si>
  <si>
    <t>Lavori non capitabilizzabili Solero</t>
  </si>
  <si>
    <t>.06010202014</t>
  </si>
  <si>
    <t>Smaltimento AMIU Genova</t>
  </si>
  <si>
    <t>.06010202015</t>
  </si>
  <si>
    <t>Altri servizi Solero</t>
  </si>
  <si>
    <t>.06010203001</t>
  </si>
  <si>
    <t>Energia elettrica impianto Castelceriolo</t>
  </si>
  <si>
    <t>.06010203003</t>
  </si>
  <si>
    <t>Energia elettrica Mugarone</t>
  </si>
  <si>
    <t>.06010203004</t>
  </si>
  <si>
    <t>Energia elettrica Solero</t>
  </si>
  <si>
    <t>.06010204001</t>
  </si>
  <si>
    <t>Manutenzioni e riparazioni</t>
  </si>
  <si>
    <t>.06010204003</t>
  </si>
  <si>
    <t>Compensi periodici manutenzione</t>
  </si>
  <si>
    <t>.06010204005</t>
  </si>
  <si>
    <t>Manutenzione autovetture</t>
  </si>
  <si>
    <t>.06010205001</t>
  </si>
  <si>
    <t>Riscaldamento</t>
  </si>
  <si>
    <t>.06010205003</t>
  </si>
  <si>
    <t>Consumo acqua</t>
  </si>
  <si>
    <t>.06010205005</t>
  </si>
  <si>
    <t>Spese telefoniche impianto Castelceriolo</t>
  </si>
  <si>
    <t>.06010205007</t>
  </si>
  <si>
    <t>Spese telefoniche impianto Mugarone</t>
  </si>
  <si>
    <t>.06010205008</t>
  </si>
  <si>
    <t>Spese telefoniche impianto Solero</t>
  </si>
  <si>
    <t>.06010206001</t>
  </si>
  <si>
    <t>Consulenze tecniche</t>
  </si>
  <si>
    <t>.06010206002</t>
  </si>
  <si>
    <t>Consulenze amministrative</t>
  </si>
  <si>
    <t>.06010206004</t>
  </si>
  <si>
    <t>Consulenze legali e notarili</t>
  </si>
  <si>
    <t>.06010206005</t>
  </si>
  <si>
    <t>Compenso membri del Consiglio di Amministrazione</t>
  </si>
  <si>
    <t>.06010206007</t>
  </si>
  <si>
    <t>Compenso Collegio dei Revisori dei Conti</t>
  </si>
  <si>
    <t>.06010206008</t>
  </si>
  <si>
    <t>INPS contributo 10%</t>
  </si>
  <si>
    <t>.06010206010</t>
  </si>
  <si>
    <t>Società di revisione</t>
  </si>
  <si>
    <t>.06010206011</t>
  </si>
  <si>
    <t>Organismo di vigilanza</t>
  </si>
  <si>
    <t>.06010206012</t>
  </si>
  <si>
    <t>Spese formazione tirocinante</t>
  </si>
  <si>
    <t>.06010206013</t>
  </si>
  <si>
    <t>Data Protection officer (DPO)</t>
  </si>
  <si>
    <t>.06010207001</t>
  </si>
  <si>
    <t>Trasporto</t>
  </si>
  <si>
    <t>.06010207002</t>
  </si>
  <si>
    <t>Trasporto su acquisti</t>
  </si>
  <si>
    <t>.06010207003</t>
  </si>
  <si>
    <t>Spese di spedizione</t>
  </si>
  <si>
    <t>.06010207004</t>
  </si>
  <si>
    <t>Spese viaggio, vitto, alloggio</t>
  </si>
  <si>
    <t>.06010207005</t>
  </si>
  <si>
    <t>Indennità chilometrica dipendenti</t>
  </si>
  <si>
    <t>.06010207006</t>
  </si>
  <si>
    <t>Rimborso spese membri del Consiglio di Amministrazione</t>
  </si>
  <si>
    <t>.06010207007</t>
  </si>
  <si>
    <t>Rimborso spese Direttore</t>
  </si>
  <si>
    <t>.06010207011</t>
  </si>
  <si>
    <t>Rimborsi spese varie</t>
  </si>
  <si>
    <t>.06010208001</t>
  </si>
  <si>
    <t>.06010208002</t>
  </si>
  <si>
    <t>.06010210001</t>
  </si>
  <si>
    <t>Pubblicità e inserzioni</t>
  </si>
  <si>
    <t>.06010210002</t>
  </si>
  <si>
    <t>Spese per appalti</t>
  </si>
  <si>
    <t>.06010210003</t>
  </si>
  <si>
    <t>Contributi ad enti e associazioni</t>
  </si>
  <si>
    <t>.06010211001</t>
  </si>
  <si>
    <t>Francobolli e spese postali</t>
  </si>
  <si>
    <t>.06010211002</t>
  </si>
  <si>
    <t>Pulizia uffici</t>
  </si>
  <si>
    <t>.06010211006</t>
  </si>
  <si>
    <t>Spese bancarie</t>
  </si>
  <si>
    <t>.06010211008</t>
  </si>
  <si>
    <t>Imposta di bollo e varie</t>
  </si>
  <si>
    <t>.06010211009</t>
  </si>
  <si>
    <t>Spese accessorie pratica leasing</t>
  </si>
  <si>
    <t>.06010211012</t>
  </si>
  <si>
    <t>Rettifiche per variazioni costi (servizi)</t>
  </si>
  <si>
    <t>.06010211014</t>
  </si>
  <si>
    <t>Spese sanificazione uffici COVID 19</t>
  </si>
  <si>
    <t>.06010211015</t>
  </si>
  <si>
    <t>Spese gestione Welfare</t>
  </si>
  <si>
    <t>.06010301005</t>
  </si>
  <si>
    <t>Affitto terreni Mugarone</t>
  </si>
  <si>
    <t>.06010301006</t>
  </si>
  <si>
    <t>Affitto terreni Solero</t>
  </si>
  <si>
    <t>.06010301002</t>
  </si>
  <si>
    <t>Canone noleggio attrezzature</t>
  </si>
  <si>
    <t>.06010303007</t>
  </si>
  <si>
    <t>Leasing finanziario Fineuro</t>
  </si>
  <si>
    <t>.06010401001</t>
  </si>
  <si>
    <t>Rimanenze iniziali di magazzino</t>
  </si>
  <si>
    <t>.07010302001</t>
  </si>
  <si>
    <t>Rimanenze finali di magazzino</t>
  </si>
  <si>
    <t>.06020105001</t>
  </si>
  <si>
    <t>Mensilità ordinaria</t>
  </si>
  <si>
    <t>.06020105002</t>
  </si>
  <si>
    <t>Ulteriori mensilità</t>
  </si>
  <si>
    <t>.06020105003</t>
  </si>
  <si>
    <t>Straordinario</t>
  </si>
  <si>
    <t>.06020105004</t>
  </si>
  <si>
    <t>Indennità varie</t>
  </si>
  <si>
    <t>.06020105005</t>
  </si>
  <si>
    <t>Lavoro interinale</t>
  </si>
  <si>
    <t>.06020105006</t>
  </si>
  <si>
    <t>Ferie, permessi, festività non godute</t>
  </si>
  <si>
    <t>.06020205001</t>
  </si>
  <si>
    <t>C.P.D.E.L.</t>
  </si>
  <si>
    <t>.06020205002</t>
  </si>
  <si>
    <t>I.N.P.S.</t>
  </si>
  <si>
    <t>.06020205003</t>
  </si>
  <si>
    <t>I.N.A.I.L.</t>
  </si>
  <si>
    <t>.06020205004</t>
  </si>
  <si>
    <t>Contributi Previambiente</t>
  </si>
  <si>
    <t>.06020205006</t>
  </si>
  <si>
    <t>Contributi FASI</t>
  </si>
  <si>
    <t>.06020205005</t>
  </si>
  <si>
    <t>Contributi FASDA</t>
  </si>
  <si>
    <t>.06020205009</t>
  </si>
  <si>
    <t>Rettifiche per variazioni costi (oneri sociali personale)</t>
  </si>
  <si>
    <t>.06020205015</t>
  </si>
  <si>
    <t>C.P.D.E.L. ferie, festività, permessi non goduti</t>
  </si>
  <si>
    <t>.06020205016</t>
  </si>
  <si>
    <t>I.N.P.S. ferie, festività, permessi non goduti</t>
  </si>
  <si>
    <t>.06020205017</t>
  </si>
  <si>
    <t>I.N.A.I.L. ferie, festività, permessi non goduti</t>
  </si>
  <si>
    <t>.06020301001</t>
  </si>
  <si>
    <t>Accantonamento TFR</t>
  </si>
  <si>
    <t>.06020501001</t>
  </si>
  <si>
    <t>Servizio sostitutivo mensa</t>
  </si>
  <si>
    <t>.06020501002</t>
  </si>
  <si>
    <t>Assegni familiari</t>
  </si>
  <si>
    <t>.06020501004</t>
  </si>
  <si>
    <t>Premio di risultato</t>
  </si>
  <si>
    <t>.06020501005</t>
  </si>
  <si>
    <t>Servizio lavaggio vestiario</t>
  </si>
  <si>
    <t>.06020501006</t>
  </si>
  <si>
    <t>Rimborso spese dipendenti</t>
  </si>
  <si>
    <t>.06030104002</t>
  </si>
  <si>
    <t>Ammortamento licenze software</t>
  </si>
  <si>
    <t>.06030106008</t>
  </si>
  <si>
    <t>Ammortamento sito internet</t>
  </si>
  <si>
    <t>.06030106011</t>
  </si>
  <si>
    <t>Ammortamento Discarica di Solero</t>
  </si>
  <si>
    <t>.06030106012</t>
  </si>
  <si>
    <t>Ammortamento oneri pluriennali di bonifica</t>
  </si>
  <si>
    <t>.06030106013</t>
  </si>
  <si>
    <t>Ammortamento incremento palazzina nuovi uffici</t>
  </si>
  <si>
    <t>.06030201001</t>
  </si>
  <si>
    <t>Ammortamento immobili industriali</t>
  </si>
  <si>
    <t>.06030201002</t>
  </si>
  <si>
    <t>Ammortamento prefabbricati</t>
  </si>
  <si>
    <t>.06030201003</t>
  </si>
  <si>
    <t>Ammortamento strade e piazzali</t>
  </si>
  <si>
    <t>.06030201004</t>
  </si>
  <si>
    <t>Ammortamento terreni Discarica di Solero</t>
  </si>
  <si>
    <t>.06030203001</t>
  </si>
  <si>
    <t>Ammortamento impianti e macchinari</t>
  </si>
  <si>
    <t>.06030204001</t>
  </si>
  <si>
    <t>Ammortamentio attrezzature</t>
  </si>
  <si>
    <t>.06030205001</t>
  </si>
  <si>
    <t>Ammortamento Mobili e Arredi</t>
  </si>
  <si>
    <t>.06030206001</t>
  </si>
  <si>
    <t>Ammortamento automezzi trasporto cantiere</t>
  </si>
  <si>
    <t>.06030206003</t>
  </si>
  <si>
    <t>Ammortamento autovetture</t>
  </si>
  <si>
    <t>.06030207001</t>
  </si>
  <si>
    <t>Ammortamento macchine d'ufficio elettroniche</t>
  </si>
  <si>
    <t>.06030401002</t>
  </si>
  <si>
    <t>Accantonamento fondo svalutazione crediti</t>
  </si>
  <si>
    <t>.06040201019</t>
  </si>
  <si>
    <t>Accantonamento fondo giacenza rifiuti al 31 dicembre</t>
  </si>
  <si>
    <t>.06040301001</t>
  </si>
  <si>
    <t>Vidimazione libri</t>
  </si>
  <si>
    <t>.06040301002</t>
  </si>
  <si>
    <t>Tassa circolazione auto</t>
  </si>
  <si>
    <t>.06040301003</t>
  </si>
  <si>
    <t>Imposta di registro</t>
  </si>
  <si>
    <t>.06040301004</t>
  </si>
  <si>
    <t>Valori bollati</t>
  </si>
  <si>
    <t>.06040301006</t>
  </si>
  <si>
    <t>TARI</t>
  </si>
  <si>
    <t>.06040301007</t>
  </si>
  <si>
    <t>Canoni e concessioni</t>
  </si>
  <si>
    <t>.06040301008</t>
  </si>
  <si>
    <t>Diritti di Segreteria</t>
  </si>
  <si>
    <t>.06040301009</t>
  </si>
  <si>
    <t>Diritti di Iscrizione</t>
  </si>
  <si>
    <t>.06040301011</t>
  </si>
  <si>
    <t>Quote associative</t>
  </si>
  <si>
    <t>.06040301012</t>
  </si>
  <si>
    <t>Abbonamenti a giornali e riviste</t>
  </si>
  <si>
    <t>.06040301014</t>
  </si>
  <si>
    <t>.06040301018</t>
  </si>
  <si>
    <t>L.R. 39/96 e 48/00 Tributo Speciale Regione Piemonte</t>
  </si>
  <si>
    <t>.06040301020</t>
  </si>
  <si>
    <t>I.M.U.</t>
  </si>
  <si>
    <t>.06040301022</t>
  </si>
  <si>
    <t>Erogazioni liberali</t>
  </si>
  <si>
    <t>.06040304001</t>
  </si>
  <si>
    <t>Arrotondamenti passivi</t>
  </si>
  <si>
    <t>.06040304002</t>
  </si>
  <si>
    <t>Spese d'incaso</t>
  </si>
  <si>
    <t>.06050102002</t>
  </si>
  <si>
    <t>Abbuoni passivi</t>
  </si>
  <si>
    <t>.06050401007</t>
  </si>
  <si>
    <t>Interessi passivi su debiti verso fornitori</t>
  </si>
  <si>
    <t>.06050401008</t>
  </si>
  <si>
    <t>Interessi passivi su altri debiti</t>
  </si>
  <si>
    <t>.06050101019</t>
  </si>
  <si>
    <t>Interessi passivi su Credit Agricole italia spa</t>
  </si>
  <si>
    <t>.06050401026</t>
  </si>
  <si>
    <t>Rettifiche per variazioni costi (interessi e oneri finanziari)</t>
  </si>
  <si>
    <t>.06070105002</t>
  </si>
  <si>
    <t>Minusvalenze</t>
  </si>
  <si>
    <t>.06070302005</t>
  </si>
  <si>
    <t>Sanzioni</t>
  </si>
  <si>
    <t>.07010101001</t>
  </si>
  <si>
    <t>Corrispettivi smaltimento Comuni consorziati</t>
  </si>
  <si>
    <t>.07010101002</t>
  </si>
  <si>
    <t>Corrispettivi smaltimento altri Enti</t>
  </si>
  <si>
    <t>.07010101003</t>
  </si>
  <si>
    <t>Corrispettivi smaltimenti Ditte</t>
  </si>
  <si>
    <t>.07010101006</t>
  </si>
  <si>
    <t>Corrispettibi smaltimento AMIU GENOVA</t>
  </si>
  <si>
    <t>.07010106001</t>
  </si>
  <si>
    <t>Vendita rifiuti riciclati</t>
  </si>
  <si>
    <t>.07010504008</t>
  </si>
  <si>
    <t>Contributi regionali</t>
  </si>
  <si>
    <t>.07010505009</t>
  </si>
  <si>
    <t>Contributi in conto capitale non imponibili beni normali</t>
  </si>
  <si>
    <t>.07010505010</t>
  </si>
  <si>
    <t>Contributi in conto capitale non imponibili beni 4.0</t>
  </si>
  <si>
    <t>.07010505011</t>
  </si>
  <si>
    <t>Credito di imposta per imprese non energivore</t>
  </si>
  <si>
    <t>.07010601005</t>
  </si>
  <si>
    <t>Rettifiche per variazioni ricavi</t>
  </si>
  <si>
    <t>.07010603001</t>
  </si>
  <si>
    <t>Abbuoni attivi</t>
  </si>
  <si>
    <t>.07010603002</t>
  </si>
  <si>
    <t>Arrotondamenti attivi</t>
  </si>
  <si>
    <t>.07010604003</t>
  </si>
  <si>
    <t>Rimborsi da assicurazioni</t>
  </si>
  <si>
    <t>.07010604004</t>
  </si>
  <si>
    <t>Altri proventi</t>
  </si>
  <si>
    <t>.07030404003</t>
  </si>
  <si>
    <t>Interessi attivi su Banca popolare di Milano</t>
  </si>
  <si>
    <t>.07030404015</t>
  </si>
  <si>
    <t>Interessi attivi su Bnaca Popolare di Novara</t>
  </si>
  <si>
    <t>.07030404017</t>
  </si>
  <si>
    <t>Interessi attivi su Banca d'Alba</t>
  </si>
  <si>
    <t>.07030404020</t>
  </si>
  <si>
    <t>Interessi moratori su crediti verso soci</t>
  </si>
  <si>
    <t>.07030404021</t>
  </si>
  <si>
    <t>Interessi moratori su crediti verso ditte</t>
  </si>
  <si>
    <t>.07050105002</t>
  </si>
  <si>
    <t>Plusvalenze</t>
  </si>
  <si>
    <t>ATT01Mer</t>
  </si>
  <si>
    <t>ATT03Mer</t>
  </si>
  <si>
    <t>Somma di Saldo</t>
  </si>
  <si>
    <t>ATT04Mer</t>
  </si>
  <si>
    <t>ATT01Pro</t>
  </si>
  <si>
    <t>ATT02Mer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</si>
</sst>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#,##0_ ;[Red]\-#,##0\ "/>
    <numFmt numFmtId="166" formatCode="#,##0.00_ ;[Red]\-#,##0.00\ "/>
  </numFmts>
  <fonts count="27" x14ac:knownFonts="1">
    <font>
      <sz val="10"/>
      <name val="Arial"/>
    </font>
    <font>
      <sz val="10"/>
      <name val="Arial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8"/>
      <name val="Tahoma"/>
      <family val="2"/>
    </font>
    <font>
      <b/>
      <i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i/>
      <sz val="8"/>
      <color theme="0"/>
      <name val="Tahoma"/>
      <family val="2"/>
    </font>
    <font>
      <sz val="8"/>
      <name val="Tahoma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2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23" fillId="0" borderId="0"/>
    <xf numFmtId="0" fontId="6" fillId="0" borderId="0">
      <alignment vertical="top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14">
    <xf numFmtId="0" fontId="0" fillId="0" borderId="0" xfId="0"/>
    <xf numFmtId="166" fontId="4" fillId="0" borderId="0" xfId="0" applyNumberFormat="1" applyFont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horizontal="left" vertical="center"/>
    </xf>
    <xf numFmtId="166" fontId="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 wrapText="1"/>
    </xf>
    <xf numFmtId="166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right" vertical="center"/>
    </xf>
    <xf numFmtId="166" fontId="2" fillId="2" borderId="29" xfId="0" applyNumberFormat="1" applyFont="1" applyFill="1" applyBorder="1" applyAlignment="1">
      <alignment horizontal="left" vertical="center" wrapText="1"/>
    </xf>
    <xf numFmtId="166" fontId="2" fillId="2" borderId="14" xfId="0" applyNumberFormat="1" applyFont="1" applyFill="1" applyBorder="1" applyAlignment="1">
      <alignment horizontal="left" vertical="center" wrapText="1"/>
    </xf>
    <xf numFmtId="166" fontId="4" fillId="2" borderId="16" xfId="0" applyNumberFormat="1" applyFont="1" applyFill="1" applyBorder="1" applyAlignment="1">
      <alignment horizontal="left" vertical="center" wrapText="1"/>
    </xf>
    <xf numFmtId="166" fontId="2" fillId="2" borderId="32" xfId="0" applyNumberFormat="1" applyFont="1" applyFill="1" applyBorder="1" applyAlignment="1">
      <alignment horizontal="left" vertical="center" wrapText="1"/>
    </xf>
    <xf numFmtId="166" fontId="2" fillId="2" borderId="12" xfId="0" applyNumberFormat="1" applyFont="1" applyFill="1" applyBorder="1" applyAlignment="1">
      <alignment horizontal="left" vertical="center" wrapText="1"/>
    </xf>
    <xf numFmtId="166" fontId="4" fillId="2" borderId="12" xfId="0" applyNumberFormat="1" applyFont="1" applyFill="1" applyBorder="1" applyAlignment="1">
      <alignment horizontal="left" vertical="center" wrapText="1"/>
    </xf>
    <xf numFmtId="166" fontId="2" fillId="2" borderId="42" xfId="0" applyNumberFormat="1" applyFont="1" applyFill="1" applyBorder="1" applyAlignment="1">
      <alignment horizontal="left" vertical="center" wrapText="1"/>
    </xf>
    <xf numFmtId="166" fontId="4" fillId="2" borderId="42" xfId="0" applyNumberFormat="1" applyFont="1" applyFill="1" applyBorder="1" applyAlignment="1">
      <alignment horizontal="left" vertical="center" wrapText="1"/>
    </xf>
    <xf numFmtId="166" fontId="2" fillId="2" borderId="4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Border="1" applyAlignment="1">
      <alignment vertical="center" wrapText="1"/>
    </xf>
    <xf numFmtId="166" fontId="2" fillId="0" borderId="19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6" fontId="4" fillId="3" borderId="13" xfId="3" applyNumberFormat="1" applyFont="1" applyFill="1" applyBorder="1" applyAlignment="1">
      <alignment horizontal="right" vertical="center"/>
    </xf>
    <xf numFmtId="166" fontId="2" fillId="2" borderId="47" xfId="0" applyNumberFormat="1" applyFont="1" applyFill="1" applyBorder="1" applyAlignment="1">
      <alignment horizontal="left" vertical="center" wrapText="1"/>
    </xf>
    <xf numFmtId="166" fontId="2" fillId="2" borderId="11" xfId="0" applyNumberFormat="1" applyFont="1" applyFill="1" applyBorder="1" applyAlignment="1">
      <alignment vertical="center" wrapText="1"/>
    </xf>
    <xf numFmtId="166" fontId="4" fillId="2" borderId="4" xfId="0" applyNumberFormat="1" applyFont="1" applyFill="1" applyBorder="1" applyAlignment="1">
      <alignment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43" fontId="10" fillId="5" borderId="17" xfId="0" applyNumberFormat="1" applyFont="1" applyFill="1" applyBorder="1" applyAlignment="1">
      <alignment horizontal="center" vertical="center" wrapText="1"/>
    </xf>
    <xf numFmtId="166" fontId="4" fillId="0" borderId="0" xfId="15" applyNumberFormat="1" applyFont="1" applyAlignment="1">
      <alignment horizontal="center" vertical="center" wrapText="1"/>
    </xf>
    <xf numFmtId="166" fontId="4" fillId="0" borderId="0" xfId="15" applyNumberFormat="1" applyFont="1">
      <alignment vertical="top"/>
    </xf>
    <xf numFmtId="166" fontId="4" fillId="0" borderId="0" xfId="15" applyNumberFormat="1" applyFont="1" applyAlignment="1">
      <alignment horizontal="center" vertical="top"/>
    </xf>
    <xf numFmtId="166" fontId="4" fillId="0" borderId="0" xfId="5" applyNumberFormat="1" applyFont="1" applyFill="1" applyAlignment="1">
      <alignment vertical="top"/>
    </xf>
    <xf numFmtId="0" fontId="4" fillId="0" borderId="0" xfId="15" applyFont="1">
      <alignment vertical="top"/>
    </xf>
    <xf numFmtId="43" fontId="10" fillId="6" borderId="17" xfId="0" applyNumberFormat="1" applyFont="1" applyFill="1" applyBorder="1" applyAlignment="1">
      <alignment horizontal="center" vertical="center" wrapText="1"/>
    </xf>
    <xf numFmtId="43" fontId="10" fillId="6" borderId="51" xfId="0" applyNumberFormat="1" applyFont="1" applyFill="1" applyBorder="1" applyAlignment="1">
      <alignment horizontal="center" vertical="center" wrapText="1"/>
    </xf>
    <xf numFmtId="166" fontId="4" fillId="0" borderId="21" xfId="15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center"/>
    </xf>
    <xf numFmtId="49" fontId="10" fillId="5" borderId="17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166" fontId="4" fillId="2" borderId="13" xfId="0" applyNumberFormat="1" applyFont="1" applyFill="1" applyBorder="1" applyAlignment="1">
      <alignment horizontal="left" vertical="center"/>
    </xf>
    <xf numFmtId="166" fontId="4" fillId="2" borderId="29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quotePrefix="1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 wrapText="1"/>
    </xf>
    <xf numFmtId="166" fontId="2" fillId="0" borderId="19" xfId="0" applyNumberFormat="1" applyFont="1" applyBorder="1" applyAlignment="1">
      <alignment horizontal="center" vertical="center"/>
    </xf>
    <xf numFmtId="49" fontId="9" fillId="0" borderId="1" xfId="11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4" fillId="7" borderId="1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9" fillId="0" borderId="1" xfId="0" applyNumberFormat="1" applyFont="1" applyBorder="1"/>
    <xf numFmtId="0" fontId="9" fillId="0" borderId="1" xfId="1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11" applyNumberFormat="1" applyFont="1" applyBorder="1" applyAlignment="1">
      <alignment horizontal="center" vertical="center"/>
    </xf>
    <xf numFmtId="0" fontId="9" fillId="7" borderId="1" xfId="1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11" applyFont="1" applyBorder="1" applyAlignment="1">
      <alignment vertical="center"/>
    </xf>
    <xf numFmtId="166" fontId="2" fillId="0" borderId="22" xfId="0" applyNumberFormat="1" applyFont="1" applyBorder="1" applyAlignment="1">
      <alignment vertical="center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Border="1" applyAlignment="1">
      <alignment vertical="center"/>
    </xf>
    <xf numFmtId="49" fontId="11" fillId="0" borderId="1" xfId="0" quotePrefix="1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166" fontId="3" fillId="0" borderId="4" xfId="0" quotePrefix="1" applyNumberFormat="1" applyFont="1" applyBorder="1" applyAlignment="1">
      <alignment vertical="center" wrapText="1"/>
    </xf>
    <xf numFmtId="166" fontId="3" fillId="0" borderId="4" xfId="0" applyNumberFormat="1" applyFont="1" applyBorder="1" applyAlignment="1">
      <alignment vertical="center" wrapText="1"/>
    </xf>
    <xf numFmtId="166" fontId="4" fillId="3" borderId="34" xfId="6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49" fontId="4" fillId="10" borderId="1" xfId="0" quotePrefix="1" applyNumberFormat="1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49" fontId="4" fillId="11" borderId="1" xfId="0" quotePrefix="1" applyNumberFormat="1" applyFont="1" applyFill="1" applyBorder="1" applyAlignment="1">
      <alignment vertical="center"/>
    </xf>
    <xf numFmtId="49" fontId="9" fillId="11" borderId="1" xfId="0" applyNumberFormat="1" applyFont="1" applyFill="1" applyBorder="1" applyAlignment="1">
      <alignment vertical="center"/>
    </xf>
    <xf numFmtId="166" fontId="4" fillId="11" borderId="15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vertical="center"/>
    </xf>
    <xf numFmtId="166" fontId="4" fillId="11" borderId="4" xfId="0" applyNumberFormat="1" applyFont="1" applyFill="1" applyBorder="1" applyAlignment="1">
      <alignment vertical="center" wrapText="1"/>
    </xf>
    <xf numFmtId="0" fontId="9" fillId="0" borderId="0" xfId="12" applyFont="1"/>
    <xf numFmtId="165" fontId="9" fillId="0" borderId="0" xfId="12" applyNumberFormat="1" applyFont="1"/>
    <xf numFmtId="0" fontId="24" fillId="12" borderId="1" xfId="12" applyFont="1" applyFill="1" applyBorder="1" applyAlignment="1">
      <alignment horizontal="center"/>
    </xf>
    <xf numFmtId="165" fontId="9" fillId="0" borderId="0" xfId="12" applyNumberFormat="1" applyFont="1" applyAlignment="1">
      <alignment horizontal="right"/>
    </xf>
    <xf numFmtId="165" fontId="9" fillId="0" borderId="1" xfId="12" applyNumberFormat="1" applyFont="1" applyBorder="1" applyAlignment="1">
      <alignment horizontal="center"/>
    </xf>
    <xf numFmtId="165" fontId="9" fillId="8" borderId="1" xfId="12" applyNumberFormat="1" applyFont="1" applyFill="1" applyBorder="1" applyAlignment="1">
      <alignment horizontal="right"/>
    </xf>
    <xf numFmtId="165" fontId="9" fillId="0" borderId="1" xfId="12" applyNumberFormat="1" applyFont="1" applyBorder="1" applyAlignment="1">
      <alignment horizontal="right"/>
    </xf>
    <xf numFmtId="0" fontId="14" fillId="0" borderId="1" xfId="12" applyFont="1" applyBorder="1"/>
    <xf numFmtId="0" fontId="15" fillId="0" borderId="0" xfId="12" applyFont="1"/>
    <xf numFmtId="0" fontId="14" fillId="0" borderId="0" xfId="12" applyFont="1"/>
    <xf numFmtId="0" fontId="14" fillId="0" borderId="1" xfId="12" applyFont="1" applyBorder="1" applyAlignment="1">
      <alignment horizontal="center"/>
    </xf>
    <xf numFmtId="0" fontId="16" fillId="0" borderId="1" xfId="12" applyFont="1" applyBorder="1" applyAlignment="1">
      <alignment horizontal="center"/>
    </xf>
    <xf numFmtId="0" fontId="15" fillId="0" borderId="1" xfId="12" applyFont="1" applyBorder="1" applyAlignment="1">
      <alignment horizontal="center"/>
    </xf>
    <xf numFmtId="0" fontId="17" fillId="8" borderId="1" xfId="12" applyFont="1" applyFill="1" applyBorder="1"/>
    <xf numFmtId="0" fontId="17" fillId="0" borderId="1" xfId="12" applyFont="1" applyBorder="1" applyAlignment="1">
      <alignment horizontal="center"/>
    </xf>
    <xf numFmtId="0" fontId="24" fillId="13" borderId="1" xfId="15" applyFont="1" applyFill="1" applyBorder="1" applyAlignment="1">
      <alignment horizontal="center" vertical="center" wrapText="1"/>
    </xf>
    <xf numFmtId="166" fontId="24" fillId="13" borderId="1" xfId="15" applyNumberFormat="1" applyFont="1" applyFill="1" applyBorder="1" applyAlignment="1">
      <alignment horizontal="center" vertical="center" wrapText="1"/>
    </xf>
    <xf numFmtId="166" fontId="25" fillId="13" borderId="1" xfId="15" applyNumberFormat="1" applyFont="1" applyFill="1" applyBorder="1" applyAlignment="1">
      <alignment horizontal="center" vertical="center" wrapText="1"/>
    </xf>
    <xf numFmtId="166" fontId="9" fillId="8" borderId="17" xfId="0" applyNumberFormat="1" applyFont="1" applyFill="1" applyBorder="1" applyAlignment="1">
      <alignment horizontal="center"/>
    </xf>
    <xf numFmtId="166" fontId="9" fillId="8" borderId="51" xfId="0" applyNumberFormat="1" applyFont="1" applyFill="1" applyBorder="1" applyAlignment="1">
      <alignment horizontal="center"/>
    </xf>
    <xf numFmtId="166" fontId="3" fillId="14" borderId="17" xfId="15" applyNumberFormat="1" applyFont="1" applyFill="1" applyBorder="1" applyAlignment="1">
      <alignment horizontal="left" vertical="top"/>
    </xf>
    <xf numFmtId="166" fontId="3" fillId="14" borderId="51" xfId="15" applyNumberFormat="1" applyFont="1" applyFill="1" applyBorder="1" applyAlignment="1">
      <alignment horizontal="left" vertical="top"/>
    </xf>
    <xf numFmtId="166" fontId="9" fillId="4" borderId="17" xfId="0" applyNumberFormat="1" applyFont="1" applyFill="1" applyBorder="1"/>
    <xf numFmtId="166" fontId="9" fillId="4" borderId="51" xfId="0" applyNumberFormat="1" applyFont="1" applyFill="1" applyBorder="1"/>
    <xf numFmtId="166" fontId="4" fillId="0" borderId="1" xfId="15" applyNumberFormat="1" applyFont="1" applyBorder="1" applyAlignment="1">
      <alignment horizontal="center" vertical="top"/>
    </xf>
    <xf numFmtId="0" fontId="4" fillId="4" borderId="51" xfId="0" applyFont="1" applyFill="1" applyBorder="1" applyAlignment="1">
      <alignment horizontal="center"/>
    </xf>
    <xf numFmtId="0" fontId="4" fillId="4" borderId="51" xfId="0" applyFont="1" applyFill="1" applyBorder="1"/>
    <xf numFmtId="0" fontId="4" fillId="4" borderId="21" xfId="0" applyFont="1" applyFill="1" applyBorder="1" applyAlignment="1">
      <alignment horizontal="center"/>
    </xf>
    <xf numFmtId="0" fontId="4" fillId="4" borderId="21" xfId="0" applyFont="1" applyFill="1" applyBorder="1"/>
    <xf numFmtId="166" fontId="9" fillId="4" borderId="21" xfId="0" applyNumberFormat="1" applyFont="1" applyFill="1" applyBorder="1"/>
    <xf numFmtId="166" fontId="9" fillId="8" borderId="21" xfId="0" applyNumberFormat="1" applyFont="1" applyFill="1" applyBorder="1" applyAlignment="1">
      <alignment horizontal="center"/>
    </xf>
    <xf numFmtId="166" fontId="3" fillId="14" borderId="21" xfId="15" applyNumberFormat="1" applyFont="1" applyFill="1" applyBorder="1" applyAlignment="1">
      <alignment horizontal="left" vertical="top"/>
    </xf>
    <xf numFmtId="0" fontId="15" fillId="14" borderId="1" xfId="12" applyFont="1" applyFill="1" applyBorder="1"/>
    <xf numFmtId="166" fontId="14" fillId="2" borderId="1" xfId="12" applyNumberFormat="1" applyFont="1" applyFill="1" applyBorder="1" applyAlignment="1">
      <alignment horizontal="center" vertical="center"/>
    </xf>
    <xf numFmtId="166" fontId="14" fillId="2" borderId="1" xfId="12" applyNumberFormat="1" applyFont="1" applyFill="1" applyBorder="1" applyAlignment="1">
      <alignment vertical="center"/>
    </xf>
    <xf numFmtId="0" fontId="5" fillId="0" borderId="0" xfId="12"/>
    <xf numFmtId="166" fontId="15" fillId="14" borderId="1" xfId="12" applyNumberFormat="1" applyFont="1" applyFill="1" applyBorder="1" applyAlignment="1">
      <alignment horizontal="center" vertical="center"/>
    </xf>
    <xf numFmtId="49" fontId="14" fillId="14" borderId="1" xfId="12" applyNumberFormat="1" applyFont="1" applyFill="1" applyBorder="1" applyAlignment="1">
      <alignment vertical="center"/>
    </xf>
    <xf numFmtId="49" fontId="17" fillId="14" borderId="1" xfId="12" applyNumberFormat="1" applyFont="1" applyFill="1" applyBorder="1" applyAlignment="1">
      <alignment vertical="center"/>
    </xf>
    <xf numFmtId="166" fontId="17" fillId="14" borderId="1" xfId="12" applyNumberFormat="1" applyFont="1" applyFill="1" applyBorder="1" applyAlignment="1">
      <alignment horizontal="center" vertical="center"/>
    </xf>
    <xf numFmtId="49" fontId="18" fillId="14" borderId="1" xfId="12" applyNumberFormat="1" applyFont="1" applyFill="1" applyBorder="1" applyAlignment="1">
      <alignment vertical="center"/>
    </xf>
    <xf numFmtId="49" fontId="18" fillId="14" borderId="1" xfId="12" applyNumberFormat="1" applyFont="1" applyFill="1" applyBorder="1" applyAlignment="1">
      <alignment horizontal="left" vertical="center"/>
    </xf>
    <xf numFmtId="49" fontId="19" fillId="14" borderId="1" xfId="12" applyNumberFormat="1" applyFont="1" applyFill="1" applyBorder="1" applyAlignment="1">
      <alignment horizontal="left" vertical="center"/>
    </xf>
    <xf numFmtId="166" fontId="14" fillId="14" borderId="1" xfId="12" applyNumberFormat="1" applyFont="1" applyFill="1" applyBorder="1" applyAlignment="1">
      <alignment horizontal="center" vertical="center"/>
    </xf>
    <xf numFmtId="166" fontId="15" fillId="2" borderId="0" xfId="12" applyNumberFormat="1" applyFont="1" applyFill="1" applyAlignment="1">
      <alignment horizontal="center" vertical="center"/>
    </xf>
    <xf numFmtId="166" fontId="20" fillId="2" borderId="0" xfId="12" applyNumberFormat="1" applyFont="1" applyFill="1" applyAlignment="1">
      <alignment vertical="center"/>
    </xf>
    <xf numFmtId="166" fontId="15" fillId="2" borderId="0" xfId="12" applyNumberFormat="1" applyFont="1" applyFill="1" applyAlignment="1">
      <alignment vertical="center"/>
    </xf>
    <xf numFmtId="166" fontId="11" fillId="0" borderId="4" xfId="0" quotePrefix="1" applyNumberFormat="1" applyFont="1" applyBorder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166" fontId="9" fillId="2" borderId="0" xfId="0" applyNumberFormat="1" applyFont="1" applyFill="1" applyAlignment="1">
      <alignment vertical="center"/>
    </xf>
    <xf numFmtId="49" fontId="3" fillId="0" borderId="4" xfId="0" applyNumberFormat="1" applyFont="1" applyBorder="1" applyAlignment="1">
      <alignment horizontal="left" vertical="center" wrapText="1"/>
    </xf>
    <xf numFmtId="165" fontId="11" fillId="14" borderId="27" xfId="4" applyNumberFormat="1" applyFont="1" applyFill="1" applyBorder="1" applyAlignment="1">
      <alignment horizontal="right" vertical="center"/>
    </xf>
    <xf numFmtId="165" fontId="10" fillId="14" borderId="27" xfId="4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5" fontId="2" fillId="0" borderId="27" xfId="6" applyNumberFormat="1" applyFont="1" applyFill="1" applyBorder="1" applyAlignment="1">
      <alignment horizontal="right" vertical="center"/>
    </xf>
    <xf numFmtId="165" fontId="4" fillId="3" borderId="1" xfId="6" applyNumberFormat="1" applyFont="1" applyFill="1" applyBorder="1" applyAlignment="1">
      <alignment horizontal="right" vertical="center"/>
    </xf>
    <xf numFmtId="165" fontId="2" fillId="0" borderId="1" xfId="6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2" borderId="0" xfId="0" applyNumberFormat="1" applyFont="1" applyFill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1" xfId="12" applyFont="1" applyBorder="1" applyAlignment="1">
      <alignment horizontal="center"/>
    </xf>
    <xf numFmtId="166" fontId="16" fillId="14" borderId="1" xfId="12" applyNumberFormat="1" applyFont="1" applyFill="1" applyBorder="1" applyAlignment="1">
      <alignment horizontal="center" vertical="center"/>
    </xf>
    <xf numFmtId="49" fontId="19" fillId="14" borderId="1" xfId="12" applyNumberFormat="1" applyFont="1" applyFill="1" applyBorder="1" applyAlignment="1">
      <alignment vertical="center"/>
    </xf>
    <xf numFmtId="166" fontId="17" fillId="14" borderId="1" xfId="12" applyNumberFormat="1" applyFont="1" applyFill="1" applyBorder="1" applyAlignment="1">
      <alignment horizontal="center" vertical="center" wrapText="1"/>
    </xf>
    <xf numFmtId="49" fontId="22" fillId="14" borderId="1" xfId="12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vertical="center" wrapText="1"/>
    </xf>
    <xf numFmtId="166" fontId="2" fillId="0" borderId="16" xfId="0" applyNumberFormat="1" applyFont="1" applyBorder="1" applyAlignment="1">
      <alignment horizontal="left" vertical="center" wrapText="1"/>
    </xf>
    <xf numFmtId="166" fontId="2" fillId="0" borderId="23" xfId="0" applyNumberFormat="1" applyFont="1" applyBorder="1" applyAlignment="1">
      <alignment horizontal="left" vertical="center" wrapText="1"/>
    </xf>
    <xf numFmtId="165" fontId="2" fillId="0" borderId="39" xfId="0" applyNumberFormat="1" applyFont="1" applyBorder="1" applyAlignment="1">
      <alignment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166" fontId="4" fillId="3" borderId="55" xfId="6" applyNumberFormat="1" applyFont="1" applyFill="1" applyBorder="1" applyAlignment="1">
      <alignment horizontal="right" vertical="center"/>
    </xf>
    <xf numFmtId="165" fontId="2" fillId="0" borderId="50" xfId="6" applyNumberFormat="1" applyFont="1" applyFill="1" applyBorder="1" applyAlignment="1">
      <alignment horizontal="right" vertical="center"/>
    </xf>
    <xf numFmtId="165" fontId="11" fillId="14" borderId="50" xfId="4" applyNumberFormat="1" applyFont="1" applyFill="1" applyBorder="1" applyAlignment="1">
      <alignment horizontal="right" vertical="center"/>
    </xf>
    <xf numFmtId="165" fontId="10" fillId="14" borderId="50" xfId="4" applyNumberFormat="1" applyFont="1" applyFill="1" applyBorder="1" applyAlignment="1">
      <alignment horizontal="right" vertical="center"/>
    </xf>
    <xf numFmtId="165" fontId="2" fillId="0" borderId="49" xfId="0" applyNumberFormat="1" applyFont="1" applyBorder="1" applyAlignment="1">
      <alignment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166" fontId="10" fillId="0" borderId="36" xfId="0" applyNumberFormat="1" applyFont="1" applyBorder="1" applyAlignment="1">
      <alignment horizontal="center" vertical="center" wrapText="1"/>
    </xf>
    <xf numFmtId="166" fontId="2" fillId="3" borderId="37" xfId="6" applyNumberFormat="1" applyFont="1" applyFill="1" applyBorder="1" applyAlignment="1">
      <alignment horizontal="right" vertical="center"/>
    </xf>
    <xf numFmtId="165" fontId="2" fillId="0" borderId="38" xfId="6" applyNumberFormat="1" applyFont="1" applyFill="1" applyBorder="1" applyAlignment="1">
      <alignment horizontal="right" vertical="center"/>
    </xf>
    <xf numFmtId="165" fontId="21" fillId="0" borderId="38" xfId="4" applyNumberFormat="1" applyFont="1" applyFill="1" applyBorder="1" applyAlignment="1">
      <alignment horizontal="right" vertical="center"/>
    </xf>
    <xf numFmtId="165" fontId="10" fillId="0" borderId="38" xfId="4" applyNumberFormat="1" applyFont="1" applyFill="1" applyBorder="1" applyAlignment="1">
      <alignment horizontal="right" vertical="center"/>
    </xf>
    <xf numFmtId="165" fontId="2" fillId="0" borderId="40" xfId="0" applyNumberFormat="1" applyFont="1" applyBorder="1" applyAlignment="1">
      <alignment vertical="center" wrapText="1"/>
    </xf>
    <xf numFmtId="166" fontId="10" fillId="0" borderId="48" xfId="0" applyNumberFormat="1" applyFont="1" applyBorder="1" applyAlignment="1">
      <alignment horizontal="center" vertical="center" wrapText="1"/>
    </xf>
    <xf numFmtId="165" fontId="4" fillId="3" borderId="27" xfId="6" applyNumberFormat="1" applyFont="1" applyFill="1" applyBorder="1" applyAlignment="1">
      <alignment horizontal="right" vertical="center"/>
    </xf>
    <xf numFmtId="166" fontId="2" fillId="0" borderId="23" xfId="0" applyNumberFormat="1" applyFont="1" applyBorder="1" applyAlignment="1">
      <alignment vertical="center" wrapText="1"/>
    </xf>
    <xf numFmtId="165" fontId="4" fillId="3" borderId="7" xfId="6" applyNumberFormat="1" applyFont="1" applyFill="1" applyBorder="1" applyAlignment="1">
      <alignment horizontal="right" vertical="center"/>
    </xf>
    <xf numFmtId="165" fontId="2" fillId="0" borderId="7" xfId="6" applyNumberFormat="1" applyFont="1" applyFill="1" applyBorder="1" applyAlignment="1">
      <alignment horizontal="right" vertical="center"/>
    </xf>
    <xf numFmtId="166" fontId="2" fillId="0" borderId="56" xfId="0" applyNumberFormat="1" applyFont="1" applyBorder="1" applyAlignment="1">
      <alignment vertical="center" wrapText="1"/>
    </xf>
    <xf numFmtId="165" fontId="2" fillId="0" borderId="40" xfId="6" applyNumberFormat="1" applyFont="1" applyFill="1" applyBorder="1" applyAlignment="1" applyProtection="1">
      <alignment horizontal="right" vertical="center"/>
      <protection locked="0"/>
    </xf>
    <xf numFmtId="165" fontId="4" fillId="3" borderId="36" xfId="6" applyNumberFormat="1" applyFont="1" applyFill="1" applyBorder="1" applyAlignment="1">
      <alignment horizontal="right" vertical="center"/>
    </xf>
    <xf numFmtId="165" fontId="4" fillId="3" borderId="28" xfId="6" applyNumberFormat="1" applyFont="1" applyFill="1" applyBorder="1" applyAlignment="1">
      <alignment horizontal="right" vertical="center"/>
    </xf>
    <xf numFmtId="165" fontId="4" fillId="3" borderId="3" xfId="6" applyNumberFormat="1" applyFont="1" applyFill="1" applyBorder="1" applyAlignment="1">
      <alignment horizontal="right" vertical="center"/>
    </xf>
    <xf numFmtId="165" fontId="4" fillId="3" borderId="24" xfId="6" applyNumberFormat="1" applyFont="1" applyFill="1" applyBorder="1" applyAlignment="1">
      <alignment horizontal="right" vertical="center"/>
    </xf>
    <xf numFmtId="165" fontId="2" fillId="3" borderId="36" xfId="6" applyNumberFormat="1" applyFont="1" applyFill="1" applyBorder="1" applyAlignment="1">
      <alignment horizontal="right" vertical="center"/>
    </xf>
    <xf numFmtId="165" fontId="2" fillId="0" borderId="39" xfId="6" applyNumberFormat="1" applyFont="1" applyFill="1" applyBorder="1" applyAlignment="1" applyProtection="1">
      <alignment horizontal="right" vertical="center"/>
      <protection locked="0"/>
    </xf>
    <xf numFmtId="165" fontId="2" fillId="0" borderId="2" xfId="6" applyNumberFormat="1" applyFont="1" applyFill="1" applyBorder="1" applyAlignment="1" applyProtection="1">
      <alignment horizontal="right" vertical="center"/>
      <protection locked="0"/>
    </xf>
    <xf numFmtId="165" fontId="2" fillId="0" borderId="30" xfId="6" applyNumberFormat="1" applyFont="1" applyFill="1" applyBorder="1" applyAlignment="1" applyProtection="1">
      <alignment horizontal="right" vertical="center"/>
      <protection locked="0"/>
    </xf>
    <xf numFmtId="165" fontId="2" fillId="2" borderId="8" xfId="3" applyNumberFormat="1" applyFont="1" applyFill="1" applyBorder="1" applyAlignment="1">
      <alignment horizontal="right" vertical="center"/>
    </xf>
    <xf numFmtId="165" fontId="2" fillId="2" borderId="45" xfId="3" applyNumberFormat="1" applyFont="1" applyFill="1" applyBorder="1" applyAlignment="1">
      <alignment horizontal="right" vertical="center"/>
    </xf>
    <xf numFmtId="165" fontId="2" fillId="2" borderId="31" xfId="3" applyNumberFormat="1" applyFont="1" applyFill="1" applyBorder="1" applyAlignment="1">
      <alignment horizontal="right" vertical="center"/>
    </xf>
    <xf numFmtId="165" fontId="2" fillId="0" borderId="44" xfId="3" applyNumberFormat="1" applyFont="1" applyFill="1" applyBorder="1" applyAlignment="1">
      <alignment horizontal="right" vertical="center"/>
    </xf>
    <xf numFmtId="165" fontId="2" fillId="2" borderId="26" xfId="3" applyNumberFormat="1" applyFont="1" applyFill="1" applyBorder="1" applyAlignment="1">
      <alignment horizontal="right" vertical="center"/>
    </xf>
    <xf numFmtId="165" fontId="4" fillId="3" borderId="48" xfId="6" applyNumberFormat="1" applyFont="1" applyFill="1" applyBorder="1" applyAlignment="1">
      <alignment horizontal="right" vertical="center"/>
    </xf>
    <xf numFmtId="165" fontId="2" fillId="0" borderId="49" xfId="6" applyNumberFormat="1" applyFont="1" applyFill="1" applyBorder="1" applyAlignment="1" applyProtection="1">
      <alignment horizontal="right" vertical="center"/>
      <protection locked="0"/>
    </xf>
    <xf numFmtId="165" fontId="4" fillId="3" borderId="2" xfId="6" applyNumberFormat="1" applyFont="1" applyFill="1" applyBorder="1" applyAlignment="1">
      <alignment horizontal="right" vertical="center"/>
    </xf>
    <xf numFmtId="165" fontId="2" fillId="0" borderId="36" xfId="6" applyNumberFormat="1" applyFont="1" applyFill="1" applyBorder="1" applyAlignment="1" applyProtection="1">
      <alignment horizontal="right" vertical="center"/>
      <protection locked="0"/>
    </xf>
    <xf numFmtId="165" fontId="2" fillId="0" borderId="38" xfId="6" applyNumberFormat="1" applyFont="1" applyFill="1" applyBorder="1" applyAlignment="1" applyProtection="1">
      <alignment horizontal="right" vertical="center"/>
      <protection locked="0"/>
    </xf>
    <xf numFmtId="165" fontId="4" fillId="3" borderId="30" xfId="6" applyNumberFormat="1" applyFont="1" applyFill="1" applyBorder="1" applyAlignment="1">
      <alignment horizontal="right" vertical="center"/>
    </xf>
    <xf numFmtId="165" fontId="2" fillId="0" borderId="48" xfId="6" applyNumberFormat="1" applyFont="1" applyFill="1" applyBorder="1" applyAlignment="1" applyProtection="1">
      <alignment horizontal="right" vertical="center"/>
      <protection locked="0"/>
    </xf>
    <xf numFmtId="165" fontId="2" fillId="0" borderId="50" xfId="6" applyNumberFormat="1" applyFont="1" applyFill="1" applyBorder="1" applyAlignment="1" applyProtection="1">
      <alignment horizontal="right" vertical="center"/>
      <protection locked="0"/>
    </xf>
    <xf numFmtId="165" fontId="4" fillId="3" borderId="38" xfId="6" applyNumberFormat="1" applyFont="1" applyFill="1" applyBorder="1" applyAlignment="1">
      <alignment horizontal="right" vertical="center"/>
    </xf>
    <xf numFmtId="165" fontId="4" fillId="3" borderId="40" xfId="6" applyNumberFormat="1" applyFont="1" applyFill="1" applyBorder="1" applyAlignment="1">
      <alignment horizontal="right" vertical="center"/>
    </xf>
    <xf numFmtId="165" fontId="4" fillId="3" borderId="39" xfId="6" applyNumberFormat="1" applyFont="1" applyFill="1" applyBorder="1" applyAlignment="1">
      <alignment horizontal="right" vertical="center"/>
    </xf>
    <xf numFmtId="166" fontId="4" fillId="0" borderId="23" xfId="0" applyNumberFormat="1" applyFon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10" fillId="0" borderId="53" xfId="0" applyNumberFormat="1" applyFont="1" applyBorder="1" applyAlignment="1">
      <alignment horizontal="center" vertical="center" wrapText="1"/>
    </xf>
    <xf numFmtId="166" fontId="9" fillId="0" borderId="53" xfId="0" applyNumberFormat="1" applyFont="1" applyBorder="1" applyAlignment="1">
      <alignment horizontal="center" vertical="center" wrapText="1"/>
    </xf>
    <xf numFmtId="166" fontId="4" fillId="3" borderId="37" xfId="6" applyNumberFormat="1" applyFont="1" applyFill="1" applyBorder="1" applyAlignment="1">
      <alignment horizontal="right" vertical="center"/>
    </xf>
    <xf numFmtId="165" fontId="2" fillId="2" borderId="44" xfId="3" applyNumberFormat="1" applyFont="1" applyFill="1" applyBorder="1" applyAlignment="1">
      <alignment horizontal="right" vertical="center"/>
    </xf>
    <xf numFmtId="166" fontId="9" fillId="0" borderId="36" xfId="0" applyNumberFormat="1" applyFont="1" applyBorder="1" applyAlignment="1">
      <alignment horizontal="centerContinuous" vertical="center" wrapText="1"/>
    </xf>
    <xf numFmtId="166" fontId="10" fillId="0" borderId="36" xfId="0" applyNumberFormat="1" applyFont="1" applyBorder="1" applyAlignment="1">
      <alignment horizontal="centerContinuous" vertical="center" wrapText="1"/>
    </xf>
    <xf numFmtId="165" fontId="11" fillId="0" borderId="38" xfId="4" applyNumberFormat="1" applyFont="1" applyFill="1" applyBorder="1" applyAlignment="1">
      <alignment horizontal="right" vertical="center"/>
    </xf>
    <xf numFmtId="166" fontId="2" fillId="2" borderId="18" xfId="0" applyNumberFormat="1" applyFont="1" applyFill="1" applyBorder="1" applyAlignment="1">
      <alignment vertical="center" wrapText="1"/>
    </xf>
    <xf numFmtId="0" fontId="9" fillId="0" borderId="0" xfId="0" applyFont="1"/>
    <xf numFmtId="0" fontId="9" fillId="7" borderId="0" xfId="0" applyFont="1" applyFill="1"/>
    <xf numFmtId="166" fontId="4" fillId="7" borderId="0" xfId="0" applyNumberFormat="1" applyFont="1" applyFill="1" applyAlignment="1">
      <alignment horizontal="center" vertical="center"/>
    </xf>
    <xf numFmtId="166" fontId="2" fillId="7" borderId="0" xfId="0" applyNumberFormat="1" applyFont="1" applyFill="1" applyAlignment="1">
      <alignment horizontal="left" vertical="center"/>
    </xf>
    <xf numFmtId="166" fontId="4" fillId="7" borderId="0" xfId="0" applyNumberFormat="1" applyFont="1" applyFill="1" applyAlignment="1">
      <alignment vertical="center"/>
    </xf>
    <xf numFmtId="166" fontId="2" fillId="7" borderId="0" xfId="0" applyNumberFormat="1" applyFont="1" applyFill="1" applyAlignment="1">
      <alignment horizontal="left" vertical="center" wrapText="1"/>
    </xf>
    <xf numFmtId="166" fontId="4" fillId="7" borderId="7" xfId="0" applyNumberFormat="1" applyFont="1" applyFill="1" applyBorder="1" applyAlignment="1">
      <alignment horizontal="center" vertical="center"/>
    </xf>
    <xf numFmtId="166" fontId="2" fillId="7" borderId="23" xfId="0" applyNumberFormat="1" applyFont="1" applyFill="1" applyBorder="1" applyAlignment="1">
      <alignment horizontal="center" vertical="center"/>
    </xf>
    <xf numFmtId="166" fontId="2" fillId="7" borderId="22" xfId="0" applyNumberFormat="1" applyFont="1" applyFill="1" applyBorder="1" applyAlignment="1">
      <alignment vertical="center" wrapText="1"/>
    </xf>
    <xf numFmtId="166" fontId="2" fillId="7" borderId="0" xfId="0" applyNumberFormat="1" applyFont="1" applyFill="1" applyAlignment="1">
      <alignment horizontal="center" vertical="center"/>
    </xf>
    <xf numFmtId="166" fontId="2" fillId="7" borderId="16" xfId="0" applyNumberFormat="1" applyFont="1" applyFill="1" applyBorder="1" applyAlignment="1">
      <alignment horizontal="center" vertical="center"/>
    </xf>
    <xf numFmtId="166" fontId="2" fillId="7" borderId="14" xfId="0" applyNumberFormat="1" applyFont="1" applyFill="1" applyBorder="1" applyAlignment="1">
      <alignment horizontal="center" vertical="center"/>
    </xf>
    <xf numFmtId="166" fontId="2" fillId="7" borderId="4" xfId="0" applyNumberFormat="1" applyFont="1" applyFill="1" applyBorder="1" applyAlignment="1">
      <alignment vertical="center" wrapText="1"/>
    </xf>
    <xf numFmtId="166" fontId="3" fillId="7" borderId="0" xfId="0" applyNumberFormat="1" applyFont="1" applyFill="1" applyAlignment="1">
      <alignment horizontal="center" vertical="center"/>
    </xf>
    <xf numFmtId="166" fontId="3" fillId="7" borderId="16" xfId="0" applyNumberFormat="1" applyFont="1" applyFill="1" applyBorder="1" applyAlignment="1">
      <alignment horizontal="center" vertical="center"/>
    </xf>
    <xf numFmtId="166" fontId="3" fillId="7" borderId="4" xfId="0" applyNumberFormat="1" applyFont="1" applyFill="1" applyBorder="1" applyAlignment="1">
      <alignment vertical="center" wrapText="1"/>
    </xf>
    <xf numFmtId="166" fontId="3" fillId="7" borderId="23" xfId="0" applyNumberFormat="1" applyFont="1" applyFill="1" applyBorder="1" applyAlignment="1">
      <alignment horizontal="center" vertical="center"/>
    </xf>
    <xf numFmtId="166" fontId="2" fillId="7" borderId="13" xfId="0" applyNumberFormat="1" applyFont="1" applyFill="1" applyBorder="1" applyAlignment="1">
      <alignment horizontal="center" vertical="center"/>
    </xf>
    <xf numFmtId="166" fontId="4" fillId="7" borderId="16" xfId="0" applyNumberFormat="1" applyFont="1" applyFill="1" applyBorder="1" applyAlignment="1">
      <alignment horizontal="center" vertical="center"/>
    </xf>
    <xf numFmtId="166" fontId="2" fillId="7" borderId="14" xfId="0" applyNumberFormat="1" applyFont="1" applyFill="1" applyBorder="1" applyAlignment="1">
      <alignment vertical="center" wrapText="1"/>
    </xf>
    <xf numFmtId="49" fontId="2" fillId="7" borderId="4" xfId="0" applyNumberFormat="1" applyFont="1" applyFill="1" applyBorder="1" applyAlignment="1">
      <alignment vertical="center" wrapText="1"/>
    </xf>
    <xf numFmtId="166" fontId="2" fillId="7" borderId="16" xfId="0" applyNumberFormat="1" applyFont="1" applyFill="1" applyBorder="1" applyAlignment="1">
      <alignment horizontal="left" vertic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166" fontId="2" fillId="7" borderId="23" xfId="0" applyNumberFormat="1" applyFont="1" applyFill="1" applyBorder="1" applyAlignment="1">
      <alignment horizontal="left" vertical="center" wrapText="1"/>
    </xf>
    <xf numFmtId="166" fontId="2" fillId="7" borderId="29" xfId="0" applyNumberFormat="1" applyFont="1" applyFill="1" applyBorder="1" applyAlignment="1">
      <alignment horizontal="left" vertical="center" wrapText="1"/>
    </xf>
    <xf numFmtId="49" fontId="2" fillId="7" borderId="5" xfId="0" applyNumberFormat="1" applyFont="1" applyFill="1" applyBorder="1" applyAlignment="1">
      <alignment horizontal="left" vertical="center" wrapText="1"/>
    </xf>
    <xf numFmtId="166" fontId="4" fillId="7" borderId="0" xfId="0" applyNumberFormat="1" applyFont="1" applyFill="1" applyAlignment="1">
      <alignment vertical="center" wrapText="1"/>
    </xf>
    <xf numFmtId="166" fontId="2" fillId="7" borderId="10" xfId="0" applyNumberFormat="1" applyFont="1" applyFill="1" applyBorder="1" applyAlignment="1">
      <alignment horizontal="center" vertical="center"/>
    </xf>
    <xf numFmtId="166" fontId="2" fillId="7" borderId="11" xfId="0" applyNumberFormat="1" applyFont="1" applyFill="1" applyBorder="1" applyAlignment="1">
      <alignment vertical="center" wrapText="1"/>
    </xf>
    <xf numFmtId="166" fontId="11" fillId="7" borderId="4" xfId="0" quotePrefix="1" applyNumberFormat="1" applyFont="1" applyFill="1" applyBorder="1" applyAlignment="1">
      <alignment vertical="center" wrapText="1"/>
    </xf>
    <xf numFmtId="166" fontId="11" fillId="7" borderId="4" xfId="0" applyNumberFormat="1" applyFont="1" applyFill="1" applyBorder="1" applyAlignment="1">
      <alignment vertical="center" wrapText="1"/>
    </xf>
    <xf numFmtId="166" fontId="3" fillId="7" borderId="4" xfId="0" quotePrefix="1" applyNumberFormat="1" applyFont="1" applyFill="1" applyBorder="1" applyAlignment="1">
      <alignment vertical="center" wrapText="1"/>
    </xf>
    <xf numFmtId="166" fontId="3" fillId="7" borderId="0" xfId="0" applyNumberFormat="1" applyFont="1" applyFill="1" applyAlignment="1">
      <alignment horizontal="center" vertical="center" wrapText="1"/>
    </xf>
    <xf numFmtId="166" fontId="2" fillId="7" borderId="23" xfId="0" applyNumberFormat="1" applyFont="1" applyFill="1" applyBorder="1" applyAlignment="1">
      <alignment vertical="center" wrapText="1"/>
    </xf>
    <xf numFmtId="166" fontId="2" fillId="7" borderId="29" xfId="0" applyNumberFormat="1" applyFont="1" applyFill="1" applyBorder="1" applyAlignment="1">
      <alignment vertical="center" wrapText="1"/>
    </xf>
    <xf numFmtId="49" fontId="2" fillId="7" borderId="5" xfId="0" applyNumberFormat="1" applyFont="1" applyFill="1" applyBorder="1" applyAlignment="1">
      <alignment vertical="center" wrapText="1"/>
    </xf>
    <xf numFmtId="166" fontId="2" fillId="7" borderId="19" xfId="0" applyNumberFormat="1" applyFont="1" applyFill="1" applyBorder="1" applyAlignment="1">
      <alignment horizontal="center" vertical="center"/>
    </xf>
    <xf numFmtId="166" fontId="2" fillId="7" borderId="8" xfId="0" applyNumberFormat="1" applyFont="1" applyFill="1" applyBorder="1" applyAlignment="1">
      <alignment vertical="center" wrapText="1"/>
    </xf>
    <xf numFmtId="166" fontId="2" fillId="7" borderId="10" xfId="0" applyNumberFormat="1" applyFont="1" applyFill="1" applyBorder="1" applyAlignment="1">
      <alignment horizontal="center" vertical="center" wrapText="1"/>
    </xf>
    <xf numFmtId="166" fontId="2" fillId="7" borderId="3" xfId="0" applyNumberFormat="1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center" vertical="center" wrapText="1"/>
    </xf>
    <xf numFmtId="49" fontId="11" fillId="7" borderId="1" xfId="0" quotePrefix="1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10" fillId="7" borderId="17" xfId="0" applyFont="1" applyFill="1" applyBorder="1" applyAlignment="1">
      <alignment horizontal="left" vertical="center" wrapText="1"/>
    </xf>
    <xf numFmtId="166" fontId="2" fillId="7" borderId="13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11" fillId="7" borderId="17" xfId="0" quotePrefix="1" applyNumberFormat="1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166" fontId="4" fillId="0" borderId="6" xfId="0" applyNumberFormat="1" applyFont="1" applyBorder="1" applyAlignment="1">
      <alignment horizontal="left" vertical="center" wrapText="1"/>
    </xf>
    <xf numFmtId="166" fontId="4" fillId="0" borderId="57" xfId="0" applyNumberFormat="1" applyFont="1" applyBorder="1" applyAlignment="1">
      <alignment horizontal="left" vertical="center" wrapText="1"/>
    </xf>
    <xf numFmtId="166" fontId="4" fillId="0" borderId="25" xfId="0" applyNumberFormat="1" applyFont="1" applyBorder="1" applyAlignment="1">
      <alignment horizontal="left" vertical="center" wrapText="1"/>
    </xf>
    <xf numFmtId="166" fontId="4" fillId="0" borderId="17" xfId="0" applyNumberFormat="1" applyFont="1" applyBorder="1" applyAlignment="1">
      <alignment horizontal="left" vertical="center" wrapText="1"/>
    </xf>
    <xf numFmtId="166" fontId="4" fillId="0" borderId="51" xfId="0" applyNumberFormat="1" applyFont="1" applyBorder="1" applyAlignment="1">
      <alignment horizontal="left" vertical="center" wrapText="1"/>
    </xf>
    <xf numFmtId="166" fontId="4" fillId="0" borderId="21" xfId="0" applyNumberFormat="1" applyFont="1" applyBorder="1" applyAlignment="1">
      <alignment horizontal="left" vertical="center" wrapText="1"/>
    </xf>
    <xf numFmtId="165" fontId="4" fillId="3" borderId="36" xfId="3" applyNumberFormat="1" applyFont="1" applyFill="1" applyBorder="1" applyAlignment="1">
      <alignment horizontal="right" vertical="center"/>
    </xf>
    <xf numFmtId="165" fontId="4" fillId="0" borderId="38" xfId="3" applyNumberFormat="1" applyFont="1" applyFill="1" applyBorder="1" applyAlignment="1">
      <alignment horizontal="right" vertical="center"/>
    </xf>
    <xf numFmtId="165" fontId="2" fillId="0" borderId="52" xfId="3" applyNumberFormat="1" applyFont="1" applyFill="1" applyBorder="1" applyAlignment="1">
      <alignment horizontal="right" vertical="center"/>
    </xf>
    <xf numFmtId="165" fontId="4" fillId="3" borderId="38" xfId="3" applyNumberFormat="1" applyFont="1" applyFill="1" applyBorder="1" applyAlignment="1">
      <alignment horizontal="right" vertical="center"/>
    </xf>
    <xf numFmtId="165" fontId="2" fillId="0" borderId="40" xfId="3" applyNumberFormat="1" applyFont="1" applyFill="1" applyBorder="1" applyAlignment="1">
      <alignment horizontal="right" vertical="center"/>
    </xf>
    <xf numFmtId="165" fontId="9" fillId="17" borderId="13" xfId="4" applyNumberFormat="1" applyFont="1" applyFill="1" applyBorder="1" applyAlignment="1">
      <alignment horizontal="right" vertical="center"/>
    </xf>
    <xf numFmtId="165" fontId="9" fillId="15" borderId="13" xfId="4" applyNumberFormat="1" applyFont="1" applyFill="1" applyBorder="1" applyAlignment="1">
      <alignment horizontal="right" vertical="center"/>
    </xf>
    <xf numFmtId="166" fontId="21" fillId="8" borderId="1" xfId="0" applyNumberFormat="1" applyFont="1" applyFill="1" applyBorder="1" applyAlignment="1">
      <alignment horizontal="center" vertical="center"/>
    </xf>
    <xf numFmtId="165" fontId="11" fillId="17" borderId="13" xfId="4" applyNumberFormat="1" applyFont="1" applyFill="1" applyBorder="1" applyAlignment="1">
      <alignment horizontal="right" vertical="center"/>
    </xf>
    <xf numFmtId="165" fontId="11" fillId="15" borderId="13" xfId="4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>
      <alignment horizontal="center" vertical="center"/>
    </xf>
    <xf numFmtId="165" fontId="11" fillId="16" borderId="13" xfId="4" applyNumberFormat="1" applyFont="1" applyFill="1" applyBorder="1" applyAlignment="1">
      <alignment horizontal="right" vertical="center"/>
    </xf>
    <xf numFmtId="165" fontId="10" fillId="16" borderId="13" xfId="4" applyNumberFormat="1" applyFont="1" applyFill="1" applyBorder="1" applyAlignment="1">
      <alignment horizontal="right" vertical="center"/>
    </xf>
    <xf numFmtId="166" fontId="24" fillId="18" borderId="46" xfId="0" applyNumberFormat="1" applyFont="1" applyFill="1" applyBorder="1" applyAlignment="1">
      <alignment horizontal="center" vertical="center"/>
    </xf>
    <xf numFmtId="166" fontId="24" fillId="18" borderId="8" xfId="0" applyNumberFormat="1" applyFont="1" applyFill="1" applyBorder="1" applyAlignment="1">
      <alignment horizontal="center" vertical="center" wrapText="1"/>
    </xf>
    <xf numFmtId="166" fontId="24" fillId="18" borderId="8" xfId="3" applyNumberFormat="1" applyFont="1" applyFill="1" applyBorder="1" applyAlignment="1">
      <alignment horizontal="center" vertical="center" wrapText="1"/>
    </xf>
    <xf numFmtId="166" fontId="24" fillId="18" borderId="9" xfId="0" applyNumberFormat="1" applyFont="1" applyFill="1" applyBorder="1" applyAlignment="1">
      <alignment horizontal="center" vertical="center" wrapText="1"/>
    </xf>
    <xf numFmtId="166" fontId="24" fillId="18" borderId="6" xfId="0" applyNumberFormat="1" applyFont="1" applyFill="1" applyBorder="1" applyAlignment="1">
      <alignment horizontal="center" vertical="center" wrapText="1"/>
    </xf>
    <xf numFmtId="166" fontId="24" fillId="18" borderId="1" xfId="0" applyNumberFormat="1" applyFont="1" applyFill="1" applyBorder="1" applyAlignment="1">
      <alignment horizontal="center" vertical="center" wrapText="1"/>
    </xf>
    <xf numFmtId="166" fontId="4" fillId="19" borderId="1" xfId="0" applyNumberFormat="1" applyFont="1" applyFill="1" applyBorder="1" applyAlignment="1">
      <alignment horizontal="left" vertical="center"/>
    </xf>
    <xf numFmtId="166" fontId="4" fillId="19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4" fillId="8" borderId="1" xfId="16" applyNumberFormat="1" applyFont="1" applyFill="1" applyBorder="1" applyAlignment="1" applyProtection="1">
      <alignment horizontal="right" vertical="center"/>
      <protection locked="0"/>
    </xf>
    <xf numFmtId="165" fontId="4" fillId="8" borderId="2" xfId="16" applyNumberFormat="1" applyFont="1" applyFill="1" applyBorder="1" applyAlignment="1" applyProtection="1">
      <alignment horizontal="right" vertical="center"/>
      <protection locked="0"/>
    </xf>
    <xf numFmtId="166" fontId="4" fillId="8" borderId="1" xfId="0" applyNumberFormat="1" applyFont="1" applyFill="1" applyBorder="1" applyAlignment="1" applyProtection="1">
      <alignment horizontal="left" vertical="center"/>
      <protection locked="0"/>
    </xf>
    <xf numFmtId="166" fontId="4" fillId="8" borderId="2" xfId="0" applyNumberFormat="1" applyFont="1" applyFill="1" applyBorder="1" applyAlignment="1" applyProtection="1">
      <alignment horizontal="left" vertical="center"/>
      <protection locked="0"/>
    </xf>
    <xf numFmtId="165" fontId="2" fillId="2" borderId="22" xfId="6" applyNumberFormat="1" applyFont="1" applyFill="1" applyBorder="1" applyAlignment="1">
      <alignment horizontal="right" vertical="center"/>
    </xf>
    <xf numFmtId="165" fontId="2" fillId="2" borderId="4" xfId="6" applyNumberFormat="1" applyFont="1" applyFill="1" applyBorder="1" applyAlignment="1">
      <alignment horizontal="right" vertical="center"/>
    </xf>
    <xf numFmtId="165" fontId="2" fillId="2" borderId="5" xfId="6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6" fontId="4" fillId="8" borderId="1" xfId="0" applyNumberFormat="1" applyFont="1" applyFill="1" applyBorder="1" applyAlignment="1">
      <alignment horizontal="left" vertical="center"/>
    </xf>
    <xf numFmtId="166" fontId="4" fillId="8" borderId="1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vertical="center" wrapText="1"/>
    </xf>
    <xf numFmtId="165" fontId="10" fillId="15" borderId="38" xfId="4" applyNumberFormat="1" applyFont="1" applyFill="1" applyBorder="1" applyAlignment="1">
      <alignment horizontal="right" vertical="center"/>
    </xf>
    <xf numFmtId="165" fontId="11" fillId="15" borderId="38" xfId="4" applyNumberFormat="1" applyFont="1" applyFill="1" applyBorder="1" applyAlignment="1">
      <alignment horizontal="right" vertical="center"/>
    </xf>
    <xf numFmtId="166" fontId="4" fillId="3" borderId="38" xfId="6" applyNumberFormat="1" applyFont="1" applyFill="1" applyBorder="1" applyAlignment="1">
      <alignment horizontal="right" vertical="center"/>
    </xf>
    <xf numFmtId="166" fontId="4" fillId="2" borderId="44" xfId="0" applyNumberFormat="1" applyFont="1" applyFill="1" applyBorder="1" applyAlignment="1">
      <alignment horizontal="center" vertical="center" wrapText="1"/>
    </xf>
    <xf numFmtId="166" fontId="10" fillId="2" borderId="44" xfId="0" applyNumberFormat="1" applyFont="1" applyFill="1" applyBorder="1" applyAlignment="1">
      <alignment horizontal="center" vertical="center" wrapText="1"/>
    </xf>
    <xf numFmtId="166" fontId="9" fillId="0" borderId="44" xfId="0" applyNumberFormat="1" applyFont="1" applyBorder="1" applyAlignment="1">
      <alignment horizontal="center" vertical="center" wrapText="1"/>
    </xf>
    <xf numFmtId="10" fontId="11" fillId="0" borderId="1" xfId="16" applyNumberFormat="1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10" fillId="0" borderId="1" xfId="16" applyNumberFormat="1" applyFont="1" applyFill="1" applyBorder="1" applyAlignment="1">
      <alignment horizontal="center" vertical="center"/>
    </xf>
    <xf numFmtId="10" fontId="4" fillId="2" borderId="0" xfId="16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vertical="center" wrapText="1"/>
    </xf>
    <xf numFmtId="10" fontId="11" fillId="0" borderId="1" xfId="16" applyNumberFormat="1" applyFont="1" applyFill="1" applyBorder="1" applyAlignment="1">
      <alignment vertical="center"/>
    </xf>
    <xf numFmtId="165" fontId="4" fillId="8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10" fontId="3" fillId="2" borderId="1" xfId="16" applyNumberFormat="1" applyFont="1" applyFill="1" applyBorder="1" applyAlignment="1">
      <alignment vertical="center"/>
    </xf>
    <xf numFmtId="166" fontId="3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horizontal="center" vertical="center"/>
    </xf>
    <xf numFmtId="165" fontId="11" fillId="17" borderId="50" xfId="4" applyNumberFormat="1" applyFont="1" applyFill="1" applyBorder="1" applyAlignment="1">
      <alignment horizontal="right" vertical="center"/>
    </xf>
    <xf numFmtId="165" fontId="10" fillId="17" borderId="50" xfId="4" applyNumberFormat="1" applyFont="1" applyFill="1" applyBorder="1" applyAlignment="1">
      <alignment horizontal="right" vertical="center"/>
    </xf>
    <xf numFmtId="49" fontId="3" fillId="7" borderId="18" xfId="0" applyNumberFormat="1" applyFont="1" applyFill="1" applyBorder="1" applyAlignment="1">
      <alignment horizontal="left" vertical="center" wrapText="1"/>
    </xf>
    <xf numFmtId="165" fontId="21" fillId="0" borderId="52" xfId="4" applyNumberFormat="1" applyFont="1" applyFill="1" applyBorder="1" applyAlignment="1">
      <alignment horizontal="right" vertical="center"/>
    </xf>
    <xf numFmtId="166" fontId="4" fillId="3" borderId="0" xfId="6" applyNumberFormat="1" applyFont="1" applyFill="1" applyBorder="1" applyAlignment="1">
      <alignment horizontal="right" vertical="center"/>
    </xf>
    <xf numFmtId="166" fontId="2" fillId="7" borderId="16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165" fontId="2" fillId="0" borderId="19" xfId="6" applyNumberFormat="1" applyFont="1" applyFill="1" applyBorder="1" applyAlignment="1" applyProtection="1">
      <alignment horizontal="right" vertical="center"/>
      <protection locked="0"/>
    </xf>
    <xf numFmtId="165" fontId="2" fillId="0" borderId="8" xfId="6" applyNumberFormat="1" applyFont="1" applyFill="1" applyBorder="1" applyAlignment="1" applyProtection="1">
      <alignment horizontal="right" vertical="center"/>
      <protection locked="0"/>
    </xf>
    <xf numFmtId="165" fontId="2" fillId="0" borderId="9" xfId="6" applyNumberFormat="1" applyFont="1" applyFill="1" applyBorder="1" applyAlignment="1" applyProtection="1">
      <alignment horizontal="right" vertical="center"/>
      <protection locked="0"/>
    </xf>
    <xf numFmtId="0" fontId="9" fillId="7" borderId="54" xfId="0" applyFont="1" applyFill="1" applyBorder="1"/>
    <xf numFmtId="165" fontId="4" fillId="3" borderId="10" xfId="3" applyNumberFormat="1" applyFont="1" applyFill="1" applyBorder="1" applyAlignment="1">
      <alignment horizontal="right" vertical="center"/>
    </xf>
    <xf numFmtId="165" fontId="11" fillId="14" borderId="13" xfId="4" applyNumberFormat="1" applyFont="1" applyFill="1" applyBorder="1" applyAlignment="1">
      <alignment horizontal="right" vertical="center"/>
    </xf>
    <xf numFmtId="165" fontId="2" fillId="0" borderId="14" xfId="3" applyNumberFormat="1" applyFont="1" applyFill="1" applyBorder="1" applyAlignment="1">
      <alignment horizontal="right" vertical="center"/>
    </xf>
    <xf numFmtId="165" fontId="4" fillId="3" borderId="13" xfId="3" applyNumberFormat="1" applyFont="1" applyFill="1" applyBorder="1" applyAlignment="1">
      <alignment horizontal="right" vertical="center"/>
    </xf>
    <xf numFmtId="165" fontId="2" fillId="2" borderId="19" xfId="3" applyNumberFormat="1" applyFont="1" applyFill="1" applyBorder="1" applyAlignment="1">
      <alignment horizontal="right" vertical="center"/>
    </xf>
    <xf numFmtId="166" fontId="2" fillId="0" borderId="20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165" fontId="2" fillId="0" borderId="29" xfId="3" applyNumberFormat="1" applyFont="1" applyFill="1" applyBorder="1" applyAlignment="1">
      <alignment horizontal="right" vertical="center"/>
    </xf>
    <xf numFmtId="165" fontId="10" fillId="0" borderId="40" xfId="4" applyNumberFormat="1" applyFont="1" applyFill="1" applyBorder="1" applyAlignment="1">
      <alignment horizontal="right" vertical="center"/>
    </xf>
    <xf numFmtId="165" fontId="11" fillId="14" borderId="1" xfId="4" applyNumberFormat="1" applyFont="1" applyFill="1" applyBorder="1" applyAlignment="1">
      <alignment horizontal="right" vertical="center"/>
    </xf>
    <xf numFmtId="165" fontId="11" fillId="14" borderId="4" xfId="4" applyNumberFormat="1" applyFont="1" applyFill="1" applyBorder="1" applyAlignment="1">
      <alignment horizontal="right" vertical="center"/>
    </xf>
    <xf numFmtId="165" fontId="2" fillId="0" borderId="17" xfId="3" applyNumberFormat="1" applyFont="1" applyFill="1" applyBorder="1" applyAlignment="1">
      <alignment horizontal="right" vertical="center"/>
    </xf>
    <xf numFmtId="165" fontId="2" fillId="0" borderId="18" xfId="3" applyNumberFormat="1" applyFont="1" applyFill="1" applyBorder="1" applyAlignment="1">
      <alignment horizontal="right" vertical="center"/>
    </xf>
    <xf numFmtId="165" fontId="4" fillId="3" borderId="1" xfId="3" applyNumberFormat="1" applyFont="1" applyFill="1" applyBorder="1" applyAlignment="1">
      <alignment horizontal="right" vertical="center"/>
    </xf>
    <xf numFmtId="165" fontId="4" fillId="3" borderId="4" xfId="3" applyNumberFormat="1" applyFont="1" applyFill="1" applyBorder="1" applyAlignment="1">
      <alignment horizontal="right" vertical="center"/>
    </xf>
    <xf numFmtId="165" fontId="2" fillId="0" borderId="2" xfId="3" applyNumberFormat="1" applyFont="1" applyFill="1" applyBorder="1" applyAlignment="1">
      <alignment horizontal="right" vertical="center"/>
    </xf>
    <xf numFmtId="165" fontId="2" fillId="0" borderId="5" xfId="3" applyNumberFormat="1" applyFont="1" applyFill="1" applyBorder="1" applyAlignment="1">
      <alignment horizontal="right" vertical="center"/>
    </xf>
    <xf numFmtId="165" fontId="4" fillId="3" borderId="3" xfId="3" applyNumberFormat="1" applyFont="1" applyFill="1" applyBorder="1" applyAlignment="1">
      <alignment horizontal="right" vertical="center"/>
    </xf>
    <xf numFmtId="165" fontId="4" fillId="3" borderId="11" xfId="3" applyNumberFormat="1" applyFont="1" applyFill="1" applyBorder="1" applyAlignment="1">
      <alignment horizontal="right" vertical="center"/>
    </xf>
    <xf numFmtId="165" fontId="2" fillId="2" borderId="9" xfId="3" applyNumberFormat="1" applyFont="1" applyFill="1" applyBorder="1" applyAlignment="1">
      <alignment horizontal="right" vertical="center"/>
    </xf>
    <xf numFmtId="165" fontId="4" fillId="3" borderId="35" xfId="3" applyNumberFormat="1" applyFont="1" applyFill="1" applyBorder="1" applyAlignment="1">
      <alignment horizontal="right" vertical="center"/>
    </xf>
    <xf numFmtId="165" fontId="11" fillId="0" borderId="1" xfId="4" applyNumberFormat="1" applyFont="1" applyFill="1" applyBorder="1" applyAlignment="1">
      <alignment horizontal="right" vertical="center"/>
    </xf>
    <xf numFmtId="165" fontId="2" fillId="0" borderId="44" xfId="6" applyNumberFormat="1" applyFont="1" applyFill="1" applyBorder="1" applyAlignment="1" applyProtection="1">
      <alignment horizontal="right" vertical="center"/>
      <protection locked="0"/>
    </xf>
    <xf numFmtId="165" fontId="9" fillId="4" borderId="17" xfId="0" applyNumberFormat="1" applyFont="1" applyFill="1" applyBorder="1"/>
    <xf numFmtId="165" fontId="9" fillId="0" borderId="1" xfId="0" applyNumberFormat="1" applyFont="1" applyBorder="1"/>
    <xf numFmtId="165" fontId="9" fillId="4" borderId="51" xfId="0" applyNumberFormat="1" applyFont="1" applyFill="1" applyBorder="1"/>
    <xf numFmtId="165" fontId="9" fillId="4" borderId="21" xfId="0" applyNumberFormat="1" applyFont="1" applyFill="1" applyBorder="1"/>
    <xf numFmtId="165" fontId="4" fillId="0" borderId="0" xfId="15" applyNumberFormat="1" applyFont="1">
      <alignment vertical="top"/>
    </xf>
    <xf numFmtId="165" fontId="4" fillId="0" borderId="0" xfId="15" applyNumberFormat="1" applyFont="1" applyAlignment="1">
      <alignment horizontal="center" vertical="top"/>
    </xf>
    <xf numFmtId="0" fontId="11" fillId="0" borderId="0" xfId="0" applyFont="1" applyAlignment="1">
      <alignment horizontal="right"/>
    </xf>
    <xf numFmtId="165" fontId="11" fillId="0" borderId="1" xfId="0" applyNumberFormat="1" applyFont="1" applyBorder="1"/>
    <xf numFmtId="165" fontId="2" fillId="0" borderId="8" xfId="3" applyNumberFormat="1" applyFont="1" applyFill="1" applyBorder="1" applyAlignment="1">
      <alignment horizontal="right" vertical="center"/>
    </xf>
    <xf numFmtId="166" fontId="4" fillId="20" borderId="10" xfId="0" applyNumberFormat="1" applyFont="1" applyFill="1" applyBorder="1" applyAlignment="1">
      <alignment horizontal="left" vertical="center"/>
    </xf>
    <xf numFmtId="166" fontId="4" fillId="20" borderId="3" xfId="0" applyNumberFormat="1" applyFont="1" applyFill="1" applyBorder="1" applyAlignment="1" applyProtection="1">
      <alignment horizontal="left" vertical="center"/>
      <protection locked="0"/>
    </xf>
    <xf numFmtId="166" fontId="4" fillId="20" borderId="3" xfId="0" applyNumberFormat="1" applyFont="1" applyFill="1" applyBorder="1" applyAlignment="1" applyProtection="1">
      <alignment horizontal="center" vertical="center"/>
      <protection locked="0"/>
    </xf>
    <xf numFmtId="165" fontId="4" fillId="20" borderId="3" xfId="16" applyNumberFormat="1" applyFont="1" applyFill="1" applyBorder="1" applyAlignment="1" applyProtection="1">
      <alignment horizontal="right" vertical="center"/>
      <protection locked="0"/>
    </xf>
    <xf numFmtId="165" fontId="2" fillId="20" borderId="22" xfId="6" applyNumberFormat="1" applyFont="1" applyFill="1" applyBorder="1" applyAlignment="1">
      <alignment horizontal="right" vertical="center"/>
    </xf>
    <xf numFmtId="166" fontId="4" fillId="20" borderId="13" xfId="0" applyNumberFormat="1" applyFont="1" applyFill="1" applyBorder="1" applyAlignment="1">
      <alignment horizontal="left" vertical="center"/>
    </xf>
    <xf numFmtId="166" fontId="4" fillId="20" borderId="1" xfId="0" applyNumberFormat="1" applyFont="1" applyFill="1" applyBorder="1" applyAlignment="1" applyProtection="1">
      <alignment horizontal="left" vertical="center"/>
      <protection locked="0"/>
    </xf>
    <xf numFmtId="166" fontId="4" fillId="20" borderId="1" xfId="0" applyNumberFormat="1" applyFont="1" applyFill="1" applyBorder="1" applyAlignment="1" applyProtection="1">
      <alignment horizontal="center" vertical="center"/>
      <protection locked="0"/>
    </xf>
    <xf numFmtId="165" fontId="4" fillId="20" borderId="21" xfId="16" applyNumberFormat="1" applyFont="1" applyFill="1" applyBorder="1" applyAlignment="1" applyProtection="1">
      <alignment horizontal="right" vertical="center"/>
      <protection locked="0"/>
    </xf>
    <xf numFmtId="165" fontId="2" fillId="20" borderId="4" xfId="6" applyNumberFormat="1" applyFont="1" applyFill="1" applyBorder="1" applyAlignment="1">
      <alignment horizontal="right" vertical="center"/>
    </xf>
    <xf numFmtId="165" fontId="4" fillId="20" borderId="1" xfId="16" applyNumberFormat="1" applyFont="1" applyFill="1" applyBorder="1" applyAlignment="1" applyProtection="1">
      <alignment horizontal="right" vertical="center"/>
      <protection locked="0"/>
    </xf>
    <xf numFmtId="166" fontId="4" fillId="20" borderId="25" xfId="0" applyNumberFormat="1" applyFont="1" applyFill="1" applyBorder="1" applyAlignment="1">
      <alignment horizontal="left" vertical="center"/>
    </xf>
    <xf numFmtId="165" fontId="4" fillId="21" borderId="1" xfId="0" applyNumberFormat="1" applyFont="1" applyFill="1" applyBorder="1" applyAlignment="1">
      <alignment vertical="center" wrapText="1"/>
    </xf>
    <xf numFmtId="165" fontId="4" fillId="20" borderId="1" xfId="0" applyNumberFormat="1" applyFont="1" applyFill="1" applyBorder="1" applyAlignment="1">
      <alignment vertical="center" wrapText="1"/>
    </xf>
    <xf numFmtId="0" fontId="4" fillId="22" borderId="51" xfId="0" applyFont="1" applyFill="1" applyBorder="1" applyAlignment="1">
      <alignment horizontal="center"/>
    </xf>
    <xf numFmtId="0" fontId="4" fillId="22" borderId="51" xfId="0" applyFont="1" applyFill="1" applyBorder="1"/>
    <xf numFmtId="165" fontId="9" fillId="22" borderId="51" xfId="0" applyNumberFormat="1" applyFont="1" applyFill="1" applyBorder="1"/>
    <xf numFmtId="0" fontId="4" fillId="8" borderId="51" xfId="0" applyFont="1" applyFill="1" applyBorder="1" applyAlignment="1">
      <alignment horizontal="center"/>
    </xf>
    <xf numFmtId="0" fontId="4" fillId="8" borderId="51" xfId="0" applyFont="1" applyFill="1" applyBorder="1"/>
    <xf numFmtId="165" fontId="9" fillId="8" borderId="51" xfId="0" applyNumberFormat="1" applyFont="1" applyFill="1" applyBorder="1"/>
    <xf numFmtId="0" fontId="26" fillId="0" borderId="0" xfId="0" pivotButton="1" applyFont="1"/>
    <xf numFmtId="0" fontId="26" fillId="0" borderId="0" xfId="0" applyFont="1" applyAlignment="1">
      <alignment horizontal="left"/>
    </xf>
    <xf numFmtId="165" fontId="26" fillId="0" borderId="0" xfId="0" applyNumberFormat="1" applyFont="1"/>
    <xf numFmtId="0" fontId="24" fillId="12" borderId="1" xfId="12" applyFont="1" applyFill="1" applyBorder="1" applyAlignment="1">
      <alignment horizontal="center"/>
    </xf>
    <xf numFmtId="166" fontId="4" fillId="7" borderId="33" xfId="0" applyNumberFormat="1" applyFont="1" applyFill="1" applyBorder="1" applyAlignment="1">
      <alignment horizontal="center" vertical="center"/>
    </xf>
    <xf numFmtId="166" fontId="4" fillId="7" borderId="41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</cellXfs>
  <cellStyles count="21">
    <cellStyle name="Euro" xfId="1" xr:uid="{00000000-0005-0000-0000-000000000000}"/>
    <cellStyle name="Euro 2" xfId="2" xr:uid="{00000000-0005-0000-0000-000001000000}"/>
    <cellStyle name="Migliaia" xfId="3" builtinId="3"/>
    <cellStyle name="Migliaia [0]" xfId="4" builtinId="6"/>
    <cellStyle name="Migliaia 2" xfId="5" xr:uid="{00000000-0005-0000-0000-000004000000}"/>
    <cellStyle name="Migliaia 2 2" xfId="6" xr:uid="{00000000-0005-0000-0000-000005000000}"/>
    <cellStyle name="Migliaia 3" xfId="7" xr:uid="{00000000-0005-0000-0000-000006000000}"/>
    <cellStyle name="Migliaia 3 2" xfId="8" xr:uid="{00000000-0005-0000-0000-000007000000}"/>
    <cellStyle name="Migliaia 4" xfId="9" xr:uid="{00000000-0005-0000-0000-000008000000}"/>
    <cellStyle name="Migliaia 5" xfId="10" xr:uid="{00000000-0005-0000-0000-000009000000}"/>
    <cellStyle name="Normale" xfId="0" builtinId="0"/>
    <cellStyle name="Normale 2" xfId="11" xr:uid="{00000000-0005-0000-0000-00000B000000}"/>
    <cellStyle name="Normale 2 2" xfId="12" xr:uid="{00000000-0005-0000-0000-00000C000000}"/>
    <cellStyle name="Normale 3" xfId="13" xr:uid="{00000000-0005-0000-0000-00000D000000}"/>
    <cellStyle name="Normale 4" xfId="14" xr:uid="{00000000-0005-0000-0000-00000E000000}"/>
    <cellStyle name="Normale_BdV_Energeia_2006" xfId="15" xr:uid="{00000000-0005-0000-0000-00000F000000}"/>
    <cellStyle name="Percentuale" xfId="16" builtinId="5"/>
    <cellStyle name="Percentuale 2" xfId="17" xr:uid="{00000000-0005-0000-0000-000011000000}"/>
    <cellStyle name="Percentuale 2 2" xfId="18" xr:uid="{00000000-0005-0000-0000-000012000000}"/>
    <cellStyle name="Percentuale 3" xfId="19" xr:uid="{00000000-0005-0000-0000-000013000000}"/>
    <cellStyle name="Percentuale 4" xfId="20" xr:uid="{00000000-0005-0000-0000-000014000000}"/>
  </cellStyles>
  <dxfs count="24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5" formatCode="#,##0_ ;[Red]\-#,##0\ "/>
    </dxf>
    <dxf>
      <numFmt numFmtId="165" formatCode="#,##0_ ;[Red]\-#,##0\ "/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6" formatCode="#,##0.00_ ;[Red]\-#,##0.00\ "/>
    </dxf>
    <dxf>
      <numFmt numFmtId="166" formatCode="#,##0.00_ ;[Red]\-#,##0.00\ "/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a Cardone" refreshedDate="45064.619803819442" createdVersion="8" refreshedVersion="8" recordCount="264" xr:uid="{00000000-000A-0000-FFFF-FFFF00000000}">
  <cacheSource type="worksheet">
    <worksheetSource ref="A1:L265" sheet="BdV_2022"/>
  </cacheSource>
  <cacheFields count="12">
    <cacheField name="Conto" numFmtId="0">
      <sharedItems/>
    </cacheField>
    <cacheField name="Descrizione" numFmtId="0">
      <sharedItems/>
    </cacheField>
    <cacheField name="Saldo Co.Ge." numFmtId="165">
      <sharedItems containsString="0" containsBlank="1" containsNumber="1" minValue="-16941.22" maxValue="9742045"/>
    </cacheField>
    <cacheField name="Rettifiche" numFmtId="165">
      <sharedItems containsString="0" containsBlank="1" containsNumber="1" minValue="-1213458.8799999999" maxValue="1147871.8399999999"/>
    </cacheField>
    <cacheField name="Saldo" numFmtId="165">
      <sharedItems containsSemiMixedTypes="0" containsString="0" containsNumber="1" minValue="-16941.22" maxValue="9742045"/>
    </cacheField>
    <cacheField name="CEE" numFmtId="166">
      <sharedItems containsBlank="1" count="13">
        <s v="B.6"/>
        <s v="B.7"/>
        <s v="B.14"/>
        <s v="B.8"/>
        <s v="B.11"/>
        <s v="B.9"/>
        <s v="B.10"/>
        <s v="B.13"/>
        <s v="C.17"/>
        <s v="A.1"/>
        <s v="A.5"/>
        <s v="C.16"/>
        <m u="1"/>
      </sharedItems>
    </cacheField>
    <cacheField name="Natura MEF" numFmtId="166">
      <sharedItems/>
    </cacheField>
    <cacheField name="Descrizione Natura MEF" numFmtId="166">
      <sharedItems/>
    </cacheField>
    <cacheField name="Attività MEF" numFmtId="166">
      <sharedItems/>
    </cacheField>
    <cacheField name="Descrizione Attività MEF" numFmtId="166">
      <sharedItems/>
    </cacheField>
    <cacheField name="Note" numFmtId="166">
      <sharedItems containsNonDate="0" containsString="0" containsBlank="1"/>
    </cacheField>
    <cacheField name="Codice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">
  <r>
    <s v=".06010105001"/>
    <s v="Acquisto materiali diversi"/>
    <n v="139769.82999999999"/>
    <n v="-139769.82999999999"/>
    <n v="0"/>
    <x v="0"/>
    <s v="-"/>
    <s v="-"/>
    <s v="-"/>
    <s v="-"/>
    <m/>
    <s v="--"/>
  </r>
  <r>
    <s v=".06010105001"/>
    <s v="Acquisto materiali diversi"/>
    <m/>
    <n v="22433.97"/>
    <n v="22433.97"/>
    <x v="0"/>
    <s v="B.6"/>
    <s v="Per materie prime, sussidiarie, di consumo e di merci (vanno riportati i consumi)"/>
    <s v="ATT04Mer"/>
    <s v="Gestione conferimenti discarica di Solero - Mercato"/>
    <m/>
    <s v="B.6ATT04Mer"/>
  </r>
  <r>
    <s v=".06010105001"/>
    <s v="Acquisto materiali diversi"/>
    <m/>
    <n v="117335.85999999999"/>
    <n v="117335.85999999999"/>
    <x v="0"/>
    <s v="B.6"/>
    <s v="Per materie prime, sussidiarie, di consumo e di merci (vanno riportati i consumi)"/>
    <s v="ATT01Mer"/>
    <s v="Impianto trattamento rifiuti Castelceriolo - Mercato"/>
    <m/>
    <s v="B.6ATT01Mer"/>
  </r>
  <r>
    <s v=".06010105002"/>
    <s v="Acquisto materiali per manutenzione"/>
    <n v="13781.4"/>
    <n v="-13781.4"/>
    <n v="0"/>
    <x v="0"/>
    <s v="-"/>
    <s v="-"/>
    <s v="-"/>
    <s v="-"/>
    <m/>
    <s v="--"/>
  </r>
  <r>
    <s v=".06010105002"/>
    <s v="Acquisto materiali per manutenzione"/>
    <m/>
    <n v="385"/>
    <n v="385"/>
    <x v="0"/>
    <s v="B.6"/>
    <s v="Per materie prime, sussidiarie, di consumo e di merci (vanno riportati i consumi)"/>
    <s v="ATT03Mer"/>
    <s v="Gestione discarica esaurita Mugarone - Mercato"/>
    <m/>
    <s v="B.6ATT03Mer"/>
  </r>
  <r>
    <s v=".06010105002"/>
    <s v="Acquisto materiali per manutenzione"/>
    <m/>
    <n v="13396.4"/>
    <n v="13396.4"/>
    <x v="0"/>
    <s v="B.6"/>
    <s v="Per materie prime, sussidiarie, di consumo e di merci (vanno riportati i consumi)"/>
    <s v="ATT01Mer"/>
    <s v="Impianto trattamento rifiuti Castelceriolo - Mercato"/>
    <m/>
    <s v="B.6ATT01Mer"/>
  </r>
  <r>
    <s v=".06010105004"/>
    <s v="Acquisto DPI per contenimento e contrasto COVID-19"/>
    <n v="2337"/>
    <m/>
    <n v="2337"/>
    <x v="0"/>
    <s v="B.6"/>
    <s v="Per materie prime, sussidiarie, di consumo e di merci (vanno riportati i consumi)"/>
    <s v="SCj"/>
    <s v="SC Organi legali e societari, alta direzione e staff centrali"/>
    <m/>
    <s v="B.6SCj"/>
  </r>
  <r>
    <s v=".06010106001"/>
    <s v="Acquisto carburante"/>
    <n v="268006.8"/>
    <n v="-268006.8"/>
    <n v="0"/>
    <x v="0"/>
    <s v="-"/>
    <s v="-"/>
    <s v="-"/>
    <s v="-"/>
    <m/>
    <s v="--"/>
  </r>
  <r>
    <s v=".06010106001"/>
    <s v="Acquisto carburante"/>
    <m/>
    <n v="81776.070000000007"/>
    <n v="81776.070000000007"/>
    <x v="0"/>
    <s v="B.6"/>
    <s v="Per materie prime, sussidiarie, di consumo e di merci (vanno riportati i consumi)"/>
    <s v="ATT04Mer"/>
    <s v="Gestione conferimenti discarica di Solero - Mercato"/>
    <m/>
    <s v="B.6ATT04Mer"/>
  </r>
  <r>
    <s v=".06010106001"/>
    <s v="Acquisto carburante"/>
    <m/>
    <n v="186230.72999999998"/>
    <n v="186230.72999999998"/>
    <x v="0"/>
    <s v="B.6"/>
    <s v="Per materie prime, sussidiarie, di consumo e di merci (vanno riportati i consumi)"/>
    <s v="ATT01Mer"/>
    <s v="Impianto trattamento rifiuti Castelceriolo - Mercato"/>
    <m/>
    <s v="B.6ATT01Mer"/>
  </r>
  <r>
    <s v=".06010106002"/>
    <s v="Acquisto lubrificanti"/>
    <n v="16498.29"/>
    <m/>
    <n v="16498.29"/>
    <x v="0"/>
    <s v="B.6"/>
    <s v="Per materie prime, sussidiarie, di consumo e di merci (vanno riportati i consumi)"/>
    <s v="FOCc"/>
    <s v="FOC Servizi tecnici"/>
    <m/>
    <s v="B.6FOCc"/>
  </r>
  <r>
    <s v=".06010108001"/>
    <s v="Cancellaria e stampati"/>
    <n v="8220.41"/>
    <m/>
    <n v="8220.41"/>
    <x v="0"/>
    <s v="B.6"/>
    <s v="Per materie prime, sussidiarie, di consumo e di merci (vanno riportati i consumi)"/>
    <s v="SCi"/>
    <s v="SC Servizi amm.vi e finanziari"/>
    <m/>
    <s v="B.6SCi"/>
  </r>
  <r>
    <s v=".06020501003"/>
    <s v="Spese vestiario personale"/>
    <n v="12230.61"/>
    <n v="-12230.61"/>
    <n v="0"/>
    <x v="0"/>
    <s v="-"/>
    <s v="-"/>
    <s v="-"/>
    <s v="-"/>
    <m/>
    <s v="--"/>
  </r>
  <r>
    <s v=".06020501003"/>
    <s v="Spese vestiario personale"/>
    <m/>
    <n v="409.8"/>
    <n v="409.8"/>
    <x v="0"/>
    <s v="B.6"/>
    <s v="Per materie prime, sussidiarie, di consumo e di merci (vanno riportati i consumi)"/>
    <s v="ATT04Mer"/>
    <s v="Gestione conferimenti discarica di Solero - Mercato"/>
    <m/>
    <s v="B.6ATT04Mer"/>
  </r>
  <r>
    <s v=".06020501003"/>
    <s v="Spese vestiario personale"/>
    <m/>
    <n v="11820.810000000001"/>
    <n v="11820.810000000001"/>
    <x v="0"/>
    <s v="B.6"/>
    <s v="Per materie prime, sussidiarie, di consumo e di merci (vanno riportati i consumi)"/>
    <s v="ATT01Mer"/>
    <s v="Impianto trattamento rifiuti Castelceriolo - Mercato"/>
    <m/>
    <s v="B.6ATT01Mer"/>
  </r>
  <r>
    <s v=".06010201001"/>
    <s v="Servizio pneumatici"/>
    <n v="5025.8999999999996"/>
    <m/>
    <n v="5025.8999999999996"/>
    <x v="1"/>
    <s v="B.7.a"/>
    <s v="Servizi acquistati da terzi"/>
    <s v="ATT01Mer"/>
    <s v="Impianto trattamento rifiuti Castelceriolo - Mercato"/>
    <m/>
    <s v="B.7.aATT01Mer"/>
  </r>
  <r>
    <s v=".06010201003"/>
    <s v="Spese di formazione del Personale"/>
    <n v="9819.24"/>
    <n v="-9819.24"/>
    <n v="0"/>
    <x v="1"/>
    <s v="-"/>
    <s v="-"/>
    <s v="-"/>
    <s v="-"/>
    <m/>
    <s v="--"/>
  </r>
  <r>
    <s v=".06010201003"/>
    <s v="Spese di formazione del Personale"/>
    <m/>
    <n v="889.24"/>
    <n v="889.24"/>
    <x v="1"/>
    <s v="B.7.a"/>
    <s v="Servizi acquistati da terzi"/>
    <s v="ATT04Mer"/>
    <s v="Gestione conferimenti discarica di Solero - Mercato"/>
    <m/>
    <s v="B.7.aATT04Mer"/>
  </r>
  <r>
    <s v=".06010201003"/>
    <s v="Spese di formazione del Personale"/>
    <m/>
    <n v="8930"/>
    <n v="8930"/>
    <x v="1"/>
    <s v="B.7.a"/>
    <s v="Servizi acquistati da terzi"/>
    <s v="ATT01Mer"/>
    <s v="Impianto trattamento rifiuti Castelceriolo - Mercato"/>
    <m/>
    <s v="B.7.aATT01Mer"/>
  </r>
  <r>
    <s v=".06010201005"/>
    <s v="Medicina del lavoro"/>
    <n v="6389.43"/>
    <n v="-6389.43"/>
    <n v="0"/>
    <x v="1"/>
    <s v="-"/>
    <s v="-"/>
    <s v="-"/>
    <s v="-"/>
    <m/>
    <s v="--"/>
  </r>
  <r>
    <s v=".06010201005"/>
    <s v="Medicina del lavoro"/>
    <m/>
    <n v="403.9"/>
    <n v="403.9"/>
    <x v="1"/>
    <s v="B.7.a"/>
    <s v="Servizi acquistati da terzi"/>
    <s v="ATT04Mer"/>
    <s v="Gestione conferimenti discarica di Solero - Mercato"/>
    <m/>
    <s v="B.7.aATT04Mer"/>
  </r>
  <r>
    <s v=".06010201005"/>
    <s v="Medicina del lavoro"/>
    <m/>
    <n v="5985.5300000000007"/>
    <n v="5985.5300000000007"/>
    <x v="1"/>
    <s v="B.7.a"/>
    <s v="Servizi acquistati da terzi"/>
    <s v="ATT01Mer"/>
    <s v="Impianto trattamento rifiuti Castelceriolo - Mercato"/>
    <m/>
    <s v="B.7.aATT01Mer"/>
  </r>
  <r>
    <s v=".06010202002"/>
    <s v="Smaltimento"/>
    <n v="2872606.21"/>
    <m/>
    <n v="2872606.21"/>
    <x v="1"/>
    <s v="B.7.l"/>
    <s v="Altro"/>
    <s v="ATT01Mer"/>
    <s v="Impianto trattamento rifiuti Castelceriolo - Mercato"/>
    <m/>
    <s v="B.7.lATT01Mer"/>
  </r>
  <r>
    <s v=".06010202004"/>
    <s v="Analisi e monitoraggi ambientali"/>
    <n v="86354.16"/>
    <n v="-86354.16"/>
    <n v="0"/>
    <x v="1"/>
    <s v="-"/>
    <s v="-"/>
    <s v="-"/>
    <s v="-"/>
    <m/>
    <s v="--"/>
  </r>
  <r>
    <s v=".06010202004"/>
    <s v="Analisi e monitoraggi ambientali"/>
    <m/>
    <n v="10516.72"/>
    <n v="10516.72"/>
    <x v="1"/>
    <s v="B.7.a"/>
    <s v="Servizi acquistati da terzi"/>
    <s v="ATT04Mer"/>
    <s v="Gestione conferimenti discarica di Solero - Mercato"/>
    <m/>
    <s v="B.7.aATT04Mer"/>
  </r>
  <r>
    <s v=".06010202004"/>
    <s v="Analisi e monitoraggi ambientali"/>
    <m/>
    <n v="9883.7000000000007"/>
    <n v="9883.7000000000007"/>
    <x v="1"/>
    <s v="B.7.a"/>
    <s v="Servizi acquistati da terzi"/>
    <s v="ATT03Mer"/>
    <s v="Gestione discarica esaurita Mugarone - Mercato"/>
    <m/>
    <s v="B.7.aATT03Mer"/>
  </r>
  <r>
    <s v=".06010202004"/>
    <s v="Analisi e monitoraggi ambientali"/>
    <m/>
    <n v="65953.740000000005"/>
    <n v="65953.740000000005"/>
    <x v="1"/>
    <s v="B.7.a"/>
    <s v="Servizi acquistati da terzi"/>
    <s v="ATT01Mer"/>
    <s v="Impianto trattamento rifiuti Castelceriolo - Mercato"/>
    <m/>
    <s v="B.7.aATT01Mer"/>
  </r>
  <r>
    <s v=".06010202005"/>
    <s v="Altri servizi"/>
    <n v="465846.26"/>
    <m/>
    <n v="465846.26"/>
    <x v="1"/>
    <s v="B.7.a"/>
    <s v="Servizi acquistati da terzi"/>
    <s v="ATT01Mer"/>
    <s v="Impianto trattamento rifiuti Castelceriolo - Mercato"/>
    <m/>
    <s v="B.7.aATT01Mer"/>
  </r>
  <r>
    <s v=".06010202006"/>
    <s v="Disinfestazioni e deratizzazioni"/>
    <n v="26944"/>
    <n v="-26944"/>
    <n v="0"/>
    <x v="1"/>
    <s v="-"/>
    <s v="-"/>
    <s v="-"/>
    <s v="-"/>
    <m/>
    <s v="--"/>
  </r>
  <r>
    <s v=".06010202006"/>
    <s v="Disinfestazioni e deratizzazioni"/>
    <m/>
    <n v="3813.88"/>
    <n v="3813.88"/>
    <x v="1"/>
    <s v="B.7.a"/>
    <s v="Servizi acquistati da terzi"/>
    <s v="ATT03Mer"/>
    <s v="Gestione discarica esaurita Mugarone - Mercato"/>
    <m/>
    <s v="B.7.aATT03Mer"/>
  </r>
  <r>
    <s v=".06010202006"/>
    <s v="Disinfestazioni e deratizzazioni"/>
    <m/>
    <n v="6732.22"/>
    <n v="6732.22"/>
    <x v="1"/>
    <s v="B.7.a"/>
    <s v="Servizi acquistati da terzi"/>
    <s v="ATT04Mer"/>
    <s v="Gestione conferimenti discarica di Solero - Mercato"/>
    <m/>
    <s v="B.7.aATT04Mer"/>
  </r>
  <r>
    <s v=".06010202006"/>
    <s v="Disinfestazioni e deratizzazioni"/>
    <m/>
    <n v="16397.899999999998"/>
    <n v="16397.899999999998"/>
    <x v="1"/>
    <s v="B.7.a"/>
    <s v="Servizi acquistati da terzi"/>
    <s v="ATT01Mer"/>
    <s v="Impianto trattamento rifiuti Castelceriolo - Mercato"/>
    <m/>
    <s v="B.7.aATT01Mer"/>
  </r>
  <r>
    <s v=".06010202007"/>
    <s v="Lavori non capitablizzabili Castelceriolo"/>
    <n v="15875.28"/>
    <m/>
    <n v="15875.28"/>
    <x v="1"/>
    <s v="B.7.a"/>
    <s v="Servizi acquistati da terzi"/>
    <s v="ATT01Mer"/>
    <s v="Impianto trattamento rifiuti Castelceriolo - Mercato"/>
    <m/>
    <s v="B.7.aATT01Mer"/>
  </r>
  <r>
    <s v=".06010202008"/>
    <s v="Smaltimento percolato"/>
    <n v="170752.66"/>
    <n v="-170752.66"/>
    <n v="0"/>
    <x v="1"/>
    <s v="-"/>
    <s v="-"/>
    <s v="-"/>
    <s v="-"/>
    <m/>
    <s v="--"/>
  </r>
  <r>
    <s v=".06010202008"/>
    <s v="Smaltimento percolato"/>
    <m/>
    <n v="6407.68"/>
    <n v="6407.68"/>
    <x v="1"/>
    <s v="B.7.a"/>
    <s v="Servizi acquistati da terzi"/>
    <s v="ATT03Mer"/>
    <s v="Gestione discarica esaurita Mugarone - Mercato"/>
    <m/>
    <s v="B.7.aATT03Mer"/>
  </r>
  <r>
    <s v=".06010202008"/>
    <s v="Smaltimento percolato"/>
    <m/>
    <n v="43310.73"/>
    <n v="43310.73"/>
    <x v="1"/>
    <s v="B.7.a"/>
    <s v="Servizi acquistati da terzi"/>
    <s v="ATT04Mer"/>
    <s v="Gestione conferimenti discarica di Solero - Mercato"/>
    <m/>
    <s v="B.7.aATT04Mer"/>
  </r>
  <r>
    <s v=".06010202008"/>
    <s v="Smaltimento percolato"/>
    <m/>
    <n v="121034.25"/>
    <n v="121034.25"/>
    <x v="1"/>
    <s v="B.7.a"/>
    <s v="Servizi acquistati da terzi"/>
    <s v="ATT01Mer"/>
    <s v="Impianto trattamento rifiuti Castelceriolo - Mercato"/>
    <m/>
    <s v="B.7.aATT01Mer"/>
  </r>
  <r>
    <s v=".06010202009"/>
    <s v="Servizio vigilanza"/>
    <n v="72588.149999999994"/>
    <n v="-72588.149999999994"/>
    <n v="0"/>
    <x v="1"/>
    <s v="-"/>
    <s v="-"/>
    <s v="-"/>
    <s v="-"/>
    <m/>
    <s v="--"/>
  </r>
  <r>
    <s v=".06010202009"/>
    <s v="Servizio vigilanza"/>
    <m/>
    <n v="2520"/>
    <n v="2520"/>
    <x v="1"/>
    <s v="B.7.i"/>
    <s v="Pulizia e vigilanza"/>
    <s v="ATT03Mer"/>
    <s v="Gestione discarica esaurita Mugarone - Mercato"/>
    <m/>
    <s v="B.7.iATT03Mer"/>
  </r>
  <r>
    <s v=".06010202009"/>
    <s v="Servizio vigilanza"/>
    <m/>
    <n v="6720"/>
    <n v="6720"/>
    <x v="1"/>
    <s v="B.7.i"/>
    <s v="Pulizia e vigilanza"/>
    <s v="ATT04Mer"/>
    <s v="Gestione conferimenti discarica di Solero - Mercato"/>
    <m/>
    <s v="B.7.iATT04Mer"/>
  </r>
  <r>
    <s v=".06010202009"/>
    <s v="Servizio vigilanza"/>
    <m/>
    <n v="63348.149999999994"/>
    <n v="63348.149999999994"/>
    <x v="1"/>
    <s v="B.7.i"/>
    <s v="Pulizia e vigilanza"/>
    <s v="ATT01Mer"/>
    <s v="Impianto trattamento rifiuti Castelceriolo - Mercato"/>
    <m/>
    <s v="B.7.iATT01Mer"/>
  </r>
  <r>
    <s v=".06010202010"/>
    <s v="Lavori non capitablizzabili Mugarone"/>
    <n v="1035.3699999999999"/>
    <m/>
    <n v="1035.3699999999999"/>
    <x v="1"/>
    <s v="B.7.a"/>
    <s v="Servizi acquistati da terzi"/>
    <s v="ATT03Mer"/>
    <s v="Gestione discarica esaurita Mugarone - Mercato"/>
    <m/>
    <s v="B.7.aATT03Mer"/>
  </r>
  <r>
    <s v=".06010202011"/>
    <s v="Altri servizi Mugarone"/>
    <n v="16008.68"/>
    <m/>
    <n v="16008.68"/>
    <x v="1"/>
    <s v="B.7.a"/>
    <s v="Servizi acquistati da terzi"/>
    <s v="ATT03Mer"/>
    <s v="Gestione discarica esaurita Mugarone - Mercato"/>
    <m/>
    <s v="B.7.aATT03Mer"/>
  </r>
  <r>
    <s v=".06010202012"/>
    <s v="Servizio gestione discarica di Solero"/>
    <n v="182432.61"/>
    <m/>
    <n v="182432.61"/>
    <x v="1"/>
    <s v="B.7.a"/>
    <s v="Servizi acquistati da terzi"/>
    <s v="ATT04Mer"/>
    <s v="Gestione conferimenti discarica di Solero - Mercato"/>
    <m/>
    <s v="B.7.aATT04Mer"/>
  </r>
  <r>
    <s v=".06010202013"/>
    <s v="Lavori non capitabilizzabili Solero"/>
    <n v="27465.29"/>
    <m/>
    <n v="27465.29"/>
    <x v="1"/>
    <s v="B.7.a"/>
    <s v="Servizi acquistati da terzi"/>
    <s v="ATT04Mer"/>
    <s v="Gestione conferimenti discarica di Solero - Mercato"/>
    <m/>
    <s v="B.7.aATT04Mer"/>
  </r>
  <r>
    <s v=".06010202014"/>
    <s v="Smaltimento AMIU Genova"/>
    <n v="6594354.9400000004"/>
    <m/>
    <n v="6594354.9400000004"/>
    <x v="1"/>
    <s v="B.7.l"/>
    <s v="Altro"/>
    <s v="ATT01Mer"/>
    <s v="Impianto trattamento rifiuti Castelceriolo - Mercato"/>
    <m/>
    <s v="B.7.lATT01Mer"/>
  </r>
  <r>
    <s v=".06010202015"/>
    <s v="Altri servizi Solero"/>
    <n v="21473.82"/>
    <m/>
    <n v="21473.82"/>
    <x v="1"/>
    <s v="B.7.a"/>
    <s v="Servizi acquistati da terzi"/>
    <s v="ATT04Mer"/>
    <s v="Gestione conferimenti discarica di Solero - Mercato"/>
    <m/>
    <s v="B.7.aATT04Mer"/>
  </r>
  <r>
    <s v=".06010203001"/>
    <s v="Energia elettrica impianto Castelceriolo"/>
    <n v="949488.72"/>
    <m/>
    <n v="949488.72"/>
    <x v="1"/>
    <s v="B.7.a"/>
    <s v="Servizi acquistati da terzi"/>
    <s v="ATT01Mer"/>
    <s v="Impianto trattamento rifiuti Castelceriolo - Mercato"/>
    <m/>
    <s v="B.7.aATT01Mer"/>
  </r>
  <r>
    <s v=".06010203003"/>
    <s v="Energia elettrica Mugarone"/>
    <n v="4109.3999999999996"/>
    <m/>
    <n v="4109.3999999999996"/>
    <x v="1"/>
    <s v="B.7.a"/>
    <s v="Servizi acquistati da terzi"/>
    <s v="ATT03Mer"/>
    <s v="Gestione discarica esaurita Mugarone - Mercato"/>
    <m/>
    <s v="B.7.aATT03Mer"/>
  </r>
  <r>
    <s v=".06010203004"/>
    <s v="Energia elettrica Solero"/>
    <n v="23324.94"/>
    <m/>
    <n v="23324.94"/>
    <x v="1"/>
    <s v="B.7.a"/>
    <s v="Servizi acquistati da terzi"/>
    <s v="ATT04Mer"/>
    <s v="Gestione conferimenti discarica di Solero - Mercato"/>
    <m/>
    <s v="B.7.aATT04Mer"/>
  </r>
  <r>
    <s v=".06010204001"/>
    <s v="Manutenzioni e riparazioni"/>
    <n v="136721.73000000001"/>
    <n v="-136721.73000000001"/>
    <n v="0"/>
    <x v="1"/>
    <s v="-"/>
    <s v="-"/>
    <s v="-"/>
    <s v="-"/>
    <m/>
    <s v="--"/>
  </r>
  <r>
    <s v=".06010204001"/>
    <s v="Manutenzioni e riparazioni"/>
    <m/>
    <n v="985"/>
    <n v="985"/>
    <x v="1"/>
    <s v="B.7.a"/>
    <s v="Servizi acquistati da terzi"/>
    <s v="ATT03Mer"/>
    <s v="Gestione discarica esaurita Mugarone - Mercato"/>
    <m/>
    <s v="B.7.aATT03Mer"/>
  </r>
  <r>
    <s v=".06010204001"/>
    <s v="Manutenzioni e riparazioni"/>
    <m/>
    <n v="9549.5499999999993"/>
    <n v="9549.5499999999993"/>
    <x v="1"/>
    <s v="B.7.a"/>
    <s v="Servizi acquistati da terzi"/>
    <s v="ATT04Mer"/>
    <s v="Gestione conferimenti discarica di Solero - Mercato"/>
    <m/>
    <s v="B.7.aATT04Mer"/>
  </r>
  <r>
    <s v=".06010204001"/>
    <s v="Manutenzioni e riparazioni"/>
    <m/>
    <n v="126187.18000000001"/>
    <n v="126187.18000000001"/>
    <x v="1"/>
    <s v="B.7.a"/>
    <s v="Servizi acquistati da terzi"/>
    <s v="ATT01Mer"/>
    <s v="Impianto trattamento rifiuti Castelceriolo - Mercato"/>
    <m/>
    <s v="B.7.aATT01Mer"/>
  </r>
  <r>
    <s v=".06010204003"/>
    <s v="Compensi periodici manutenzione"/>
    <n v="158879.04000000001"/>
    <n v="-158879.04000000001"/>
    <n v="0"/>
    <x v="1"/>
    <s v="-"/>
    <s v="-"/>
    <s v="-"/>
    <s v="-"/>
    <m/>
    <s v="--"/>
  </r>
  <r>
    <s v=".06010204003"/>
    <s v="Compensi periodici manutenzione"/>
    <m/>
    <n v="120"/>
    <n v="120"/>
    <x v="1"/>
    <s v="B.7.a"/>
    <s v="Servizi acquistati da terzi"/>
    <s v="ATT03Mer"/>
    <s v="Gestione discarica esaurita Mugarone - Mercato"/>
    <m/>
    <s v="B.7.aATT03Mer"/>
  </r>
  <r>
    <s v=".06010204003"/>
    <s v="Compensi periodici manutenzione"/>
    <m/>
    <n v="2576.1999999999998"/>
    <n v="2576.1999999999998"/>
    <x v="1"/>
    <s v="B.7.a"/>
    <s v="Servizi acquistati da terzi"/>
    <s v="ATT04Mer"/>
    <s v="Gestione conferimenti discarica di Solero - Mercato"/>
    <m/>
    <s v="B.7.aATT04Mer"/>
  </r>
  <r>
    <s v=".06010204003"/>
    <s v="Compensi periodici manutenzione"/>
    <m/>
    <n v="156182.84"/>
    <n v="156182.84"/>
    <x v="1"/>
    <s v="B.7.a"/>
    <s v="Servizi acquistati da terzi"/>
    <s v="ATT01Mer"/>
    <s v="Impianto trattamento rifiuti Castelceriolo - Mercato"/>
    <m/>
    <s v="B.7.aATT01Mer"/>
  </r>
  <r>
    <s v=".06010204005"/>
    <s v="Manutenzione autovetture"/>
    <n v="2148.77"/>
    <n v="-2148.77"/>
    <n v="0"/>
    <x v="1"/>
    <s v="-"/>
    <s v="-"/>
    <s v="-"/>
    <s v="-"/>
    <m/>
    <s v="--"/>
  </r>
  <r>
    <s v=".06010204005"/>
    <s v="Manutenzione autovetture"/>
    <m/>
    <n v="131.15"/>
    <n v="131.15"/>
    <x v="1"/>
    <s v="B.7.a"/>
    <s v="Servizi acquistati da terzi"/>
    <s v="ATT04Mer"/>
    <s v="Gestione conferimenti discarica di Solero - Mercato"/>
    <m/>
    <s v="B.7.aATT04Mer"/>
  </r>
  <r>
    <s v=".06010204005"/>
    <s v="Manutenzione autovetture"/>
    <m/>
    <n v="2017.62"/>
    <n v="2017.62"/>
    <x v="1"/>
    <s v="B.7.a"/>
    <s v="Servizi acquistati da terzi"/>
    <s v="ATT01Mer"/>
    <s v="Impianto trattamento rifiuti Castelceriolo - Mercato"/>
    <m/>
    <s v="B.7.aATT01Mer"/>
  </r>
  <r>
    <s v=".06010205001"/>
    <s v="Riscaldamento"/>
    <n v="2344.37"/>
    <m/>
    <n v="2344.37"/>
    <x v="1"/>
    <s v="B.7.a"/>
    <s v="Servizi acquistati da terzi"/>
    <s v="ATT01Mer"/>
    <s v="Impianto trattamento rifiuti Castelceriolo - Mercato"/>
    <m/>
    <s v="B.7.aATT01Mer"/>
  </r>
  <r>
    <s v=".06010205003"/>
    <s v="Consumo acqua"/>
    <n v="6490.12"/>
    <n v="-6490.12"/>
    <n v="0"/>
    <x v="1"/>
    <s v="-"/>
    <s v="-"/>
    <s v="-"/>
    <s v="-"/>
    <m/>
    <s v="--"/>
  </r>
  <r>
    <s v=".06010205003"/>
    <s v="Consumo acqua"/>
    <m/>
    <n v="168.24"/>
    <n v="168.24"/>
    <x v="1"/>
    <s v="B.7.a"/>
    <s v="Servizi acquistati da terzi"/>
    <s v="ATT04Mer"/>
    <s v="Gestione conferimenti discarica di Solero - Mercato"/>
    <m/>
    <s v="B.7.aATT04Mer"/>
  </r>
  <r>
    <s v=".06010205003"/>
    <s v="Consumo acqua"/>
    <m/>
    <n v="6321.88"/>
    <n v="6321.88"/>
    <x v="1"/>
    <s v="B.7.a"/>
    <s v="Servizi acquistati da terzi"/>
    <s v="ATT01Mer"/>
    <s v="Impianto trattamento rifiuti Castelceriolo - Mercato"/>
    <m/>
    <s v="B.7.aATT01Mer"/>
  </r>
  <r>
    <s v=".06010205005"/>
    <s v="Spese telefoniche impianto Castelceriolo"/>
    <n v="6313.64"/>
    <m/>
    <n v="6313.64"/>
    <x v="1"/>
    <s v="B.7.h"/>
    <s v="Telefonia e EDP"/>
    <s v="ATT01Mer"/>
    <s v="Impianto trattamento rifiuti Castelceriolo - Mercato"/>
    <m/>
    <s v="B.7.hATT01Mer"/>
  </r>
  <r>
    <s v=".06010205007"/>
    <s v="Spese telefoniche impianto Mugarone"/>
    <n v="620.12"/>
    <m/>
    <n v="620.12"/>
    <x v="1"/>
    <s v="B.7.h"/>
    <s v="Telefonia e EDP"/>
    <s v="ATT03Mer"/>
    <s v="Gestione discarica esaurita Mugarone - Mercato"/>
    <m/>
    <s v="B.7.hATT03Mer"/>
  </r>
  <r>
    <s v=".06010205008"/>
    <s v="Spese telefoniche impianto Solero"/>
    <n v="640.28"/>
    <m/>
    <n v="640.28"/>
    <x v="1"/>
    <s v="B.7.h"/>
    <s v="Telefonia e EDP"/>
    <s v="ATT04Mer"/>
    <s v="Gestione conferimenti discarica di Solero - Mercato"/>
    <m/>
    <s v="B.7.hATT04Mer"/>
  </r>
  <r>
    <s v=".06010206001"/>
    <s v="Consulenze tecniche"/>
    <n v="128179.73"/>
    <n v="-128179.73"/>
    <n v="0"/>
    <x v="1"/>
    <s v="-"/>
    <s v="-"/>
    <s v="-"/>
    <s v="-"/>
    <m/>
    <s v="--"/>
  </r>
  <r>
    <s v=".06010206001"/>
    <s v="Consulenze tecniche"/>
    <m/>
    <n v="5413.13"/>
    <n v="5413.13"/>
    <x v="1"/>
    <s v="B.7.l"/>
    <s v="Altro"/>
    <s v="ATT03Mer"/>
    <s v="Gestione discarica esaurita Mugarone - Mercato"/>
    <m/>
    <s v="B.7.lATT03Mer"/>
  </r>
  <r>
    <s v=".06010206001"/>
    <s v="Consulenze tecniche"/>
    <m/>
    <n v="13176.21"/>
    <n v="13176.21"/>
    <x v="1"/>
    <s v="B.7.l"/>
    <s v="Altro"/>
    <s v="ATT04Mer"/>
    <s v="Gestione conferimenti discarica di Solero - Mercato"/>
    <m/>
    <s v="B.7.lATT04Mer"/>
  </r>
  <r>
    <s v=".06010206001"/>
    <s v="Consulenze tecniche"/>
    <m/>
    <n v="109590.38999999998"/>
    <n v="109590.38999999998"/>
    <x v="1"/>
    <s v="B.7.l"/>
    <s v="Altro"/>
    <s v="ATT01Mer"/>
    <s v="Impianto trattamento rifiuti Castelceriolo - Mercato"/>
    <m/>
    <s v="B.7.lATT01Mer"/>
  </r>
  <r>
    <s v=".06010206002"/>
    <s v="Consulenze amministrative"/>
    <n v="121191.67999999999"/>
    <m/>
    <n v="121191.67999999999"/>
    <x v="1"/>
    <s v="B.7.a"/>
    <s v="Servizi acquistati da terzi"/>
    <s v="SCi"/>
    <s v="SC Servizi amm.vi e finanziari"/>
    <m/>
    <s v="B.7.aSCi"/>
  </r>
  <r>
    <s v=".06010206004"/>
    <s v="Consulenze legali e notarili"/>
    <n v="36036.01"/>
    <m/>
    <n v="36036.01"/>
    <x v="1"/>
    <s v="B.7.d"/>
    <s v="Spese legali da terzi"/>
    <s v="ATT01Mer"/>
    <s v="Impianto trattamento rifiuti Castelceriolo - Mercato"/>
    <m/>
    <s v="B.7.dATT01Mer"/>
  </r>
  <r>
    <s v=".06010206005"/>
    <s v="Compenso membri del Consiglio di Amministrazione"/>
    <n v="66720"/>
    <m/>
    <n v="66720"/>
    <x v="1"/>
    <s v="B.7.j"/>
    <s v="Compensi agli organi sociali"/>
    <s v="SCj"/>
    <s v="SC Organi legali e societari, alta direzione e staff centrali"/>
    <m/>
    <s v="B.7.jSCj"/>
  </r>
  <r>
    <s v=".06010206007"/>
    <s v="Compenso Collegio dei Revisori dei Conti"/>
    <n v="32697.08"/>
    <m/>
    <n v="32697.08"/>
    <x v="1"/>
    <s v="B.7.j"/>
    <s v="Compensi agli organi sociali"/>
    <s v="SCj"/>
    <s v="SC Organi legali e societari, alta direzione e staff centrali"/>
    <m/>
    <s v="B.7.jSCj"/>
  </r>
  <r>
    <s v=".06010206008"/>
    <s v="INPS contributo 10%"/>
    <n v="12207.8"/>
    <m/>
    <n v="12207.8"/>
    <x v="1"/>
    <s v="B.7.j"/>
    <s v="Compensi agli organi sociali"/>
    <s v="SCj"/>
    <s v="SC Organi legali e societari, alta direzione e staff centrali"/>
    <m/>
    <s v="B.7.jSCj"/>
  </r>
  <r>
    <s v=".06010206010"/>
    <s v="Società di revisione"/>
    <n v="15600"/>
    <m/>
    <n v="15600"/>
    <x v="1"/>
    <s v="B.7.a"/>
    <s v="Servizi acquistati da terzi"/>
    <s v="SCj"/>
    <s v="SC Organi legali e societari, alta direzione e staff centrali"/>
    <m/>
    <s v="B.7.aSCj"/>
  </r>
  <r>
    <s v=".06010206011"/>
    <s v="Organismo di vigilanza"/>
    <n v="6760"/>
    <m/>
    <n v="6760"/>
    <x v="1"/>
    <s v="B.7.a"/>
    <s v="Servizi acquistati da terzi"/>
    <s v="SCj"/>
    <s v="SC Organi legali e societari, alta direzione e staff centrali"/>
    <m/>
    <s v="B.7.aSCj"/>
  </r>
  <r>
    <s v=".06010206012"/>
    <s v="Spese formazione tirocinante"/>
    <n v="5962"/>
    <m/>
    <n v="5962"/>
    <x v="1"/>
    <s v="B.7.a"/>
    <s v="Servizi acquistati da terzi"/>
    <s v="SCk"/>
    <s v="SC Servizi HR"/>
    <m/>
    <s v="B.7.aSCk"/>
  </r>
  <r>
    <s v=".06010206013"/>
    <s v="Data Protection officer (DPO)"/>
    <n v="4000"/>
    <m/>
    <n v="4000"/>
    <x v="1"/>
    <s v="B.7.a"/>
    <s v="Servizi acquistati da terzi"/>
    <s v="SCj"/>
    <s v="SC Organi legali e societari, alta direzione e staff centrali"/>
    <m/>
    <s v="B.7.aSCj"/>
  </r>
  <r>
    <s v=".06010207001"/>
    <s v="Trasporto"/>
    <n v="769466.17"/>
    <n v="-769466.17"/>
    <n v="0"/>
    <x v="1"/>
    <s v="-"/>
    <s v="-"/>
    <s v="-"/>
    <s v="-"/>
    <m/>
    <s v="--"/>
  </r>
  <r>
    <s v=".06010207001"/>
    <s v="Trasporto"/>
    <m/>
    <n v="259077.12"/>
    <n v="259077.12"/>
    <x v="1"/>
    <s v="B.7.a"/>
    <s v="Servizi acquistati da terzi"/>
    <s v="ATT04Mer"/>
    <s v="Gestione conferimenti discarica di Solero - Mercato"/>
    <m/>
    <s v="B.7.aATT04Mer"/>
  </r>
  <r>
    <s v=".06010207001"/>
    <s v="Trasporto"/>
    <m/>
    <n v="510389.05000000005"/>
    <n v="510389.05000000005"/>
    <x v="1"/>
    <s v="B.7.a"/>
    <s v="Servizi acquistati da terzi"/>
    <s v="ATT01Mer"/>
    <s v="Impianto trattamento rifiuti Castelceriolo - Mercato"/>
    <m/>
    <s v="B.7.aATT01Mer"/>
  </r>
  <r>
    <s v=".06010207002"/>
    <s v="Trasporto su acquisti"/>
    <n v="12779.65"/>
    <n v="-12779.65"/>
    <n v="0"/>
    <x v="1"/>
    <s v="-"/>
    <s v="-"/>
    <s v="-"/>
    <s v="-"/>
    <m/>
    <s v="--"/>
  </r>
  <r>
    <s v=".06010207002"/>
    <s v="Trasporto su acquisti"/>
    <m/>
    <n v="1000"/>
    <n v="1000"/>
    <x v="1"/>
    <s v="B.7.a"/>
    <s v="Servizi acquistati da terzi"/>
    <s v="ATT04Mer"/>
    <s v="Gestione conferimenti discarica di Solero - Mercato"/>
    <m/>
    <s v="B.7.aATT04Mer"/>
  </r>
  <r>
    <s v=".06010207002"/>
    <s v="Trasporto su acquisti"/>
    <m/>
    <n v="11779.65"/>
    <n v="11779.65"/>
    <x v="1"/>
    <s v="B.7.a"/>
    <s v="Servizi acquistati da terzi"/>
    <s v="ATT01Mer"/>
    <s v="Impianto trattamento rifiuti Castelceriolo - Mercato"/>
    <m/>
    <s v="B.7.aATT01Mer"/>
  </r>
  <r>
    <s v=".06010207003"/>
    <s v="Spese di spedizione"/>
    <n v="77.12"/>
    <m/>
    <n v="77.12"/>
    <x v="1"/>
    <s v="B.7.l"/>
    <s v="Altro"/>
    <s v="ATT01Mer"/>
    <s v="Impianto trattamento rifiuti Castelceriolo - Mercato"/>
    <m/>
    <s v="B.7.lATT01Mer"/>
  </r>
  <r>
    <s v=".06010207004"/>
    <s v="Spese viaggio, vitto, alloggio"/>
    <n v="695.16"/>
    <m/>
    <n v="695.16"/>
    <x v="1"/>
    <s v="B.7.l"/>
    <s v="Altro"/>
    <s v="SCk"/>
    <s v="SC Servizi HR"/>
    <m/>
    <s v="B.7.lSCk"/>
  </r>
  <r>
    <s v=".06010207005"/>
    <s v="Indennità chilometrica dipendenti"/>
    <n v="8851.4599999999991"/>
    <m/>
    <n v="8851.4599999999991"/>
    <x v="1"/>
    <s v="B.7.l"/>
    <s v="Altro"/>
    <s v="ATT01Mer"/>
    <s v="Impianto trattamento rifiuti Castelceriolo - Mercato"/>
    <m/>
    <s v="B.7.lATT01Mer"/>
  </r>
  <r>
    <s v=".06010207006"/>
    <s v="Rimborso spese membri del Consiglio di Amministrazione"/>
    <n v="407.7"/>
    <m/>
    <n v="407.7"/>
    <x v="1"/>
    <s v="B.7.l"/>
    <s v="Altro"/>
    <s v="SCj"/>
    <s v="SC Organi legali e societari, alta direzione e staff centrali"/>
    <m/>
    <s v="B.7.lSCj"/>
  </r>
  <r>
    <s v=".06010207007"/>
    <s v="Rimborso spese Direttore"/>
    <n v="799.29"/>
    <m/>
    <n v="799.29"/>
    <x v="1"/>
    <s v="B.7.l"/>
    <s v="Altro"/>
    <s v="SCj"/>
    <s v="SC Organi legali e societari, alta direzione e staff centrali"/>
    <m/>
    <s v="B.7.lSCj"/>
  </r>
  <r>
    <s v=".06010207011"/>
    <s v="Rimborsi spese varie"/>
    <n v="197.3"/>
    <m/>
    <n v="197.3"/>
    <x v="1"/>
    <s v="B.7.l"/>
    <s v="Altro"/>
    <s v="SCj"/>
    <s v="SC Organi legali e societari, alta direzione e staff centrali"/>
    <m/>
    <s v="B.7.lSCj"/>
  </r>
  <r>
    <s v=".06010208001"/>
    <s v="Assicurazioni"/>
    <n v="150585.59"/>
    <n v="-150585.59"/>
    <n v="0"/>
    <x v="1"/>
    <s v="-"/>
    <s v="-"/>
    <s v="-"/>
    <s v="-"/>
    <m/>
    <s v="--"/>
  </r>
  <r>
    <s v=".06010208001"/>
    <s v="Assicurazioni"/>
    <m/>
    <n v="20161.009999999998"/>
    <n v="20161.009999999998"/>
    <x v="1"/>
    <s v="B.7.g"/>
    <s v="Assicurazioni"/>
    <s v="ATT03Mer"/>
    <s v="Gestione discarica esaurita Mugarone - Mercato"/>
    <m/>
    <s v="B.7.gATT03Mer"/>
  </r>
  <r>
    <s v=".06010208001"/>
    <s v="Assicurazioni"/>
    <m/>
    <n v="41412.58"/>
    <n v="41412.58"/>
    <x v="1"/>
    <s v="B.7.g"/>
    <s v="Assicurazioni"/>
    <s v="ATT04Mer"/>
    <s v="Gestione conferimenti discarica di Solero - Mercato"/>
    <m/>
    <s v="B.7.gATT04Mer"/>
  </r>
  <r>
    <s v=".06010208001"/>
    <s v="Assicurazioni"/>
    <m/>
    <n v="89012"/>
    <n v="89012"/>
    <x v="1"/>
    <s v="B.7.g"/>
    <s v="Assicurazioni"/>
    <s v="ATT01Mer"/>
    <s v="Impianto trattamento rifiuti Castelceriolo - Mercato"/>
    <m/>
    <s v="B.7.gATT01Mer"/>
  </r>
  <r>
    <s v=".06010208002"/>
    <s v="Assicurazioni"/>
    <n v="10170.66"/>
    <n v="-10170.66"/>
    <n v="0"/>
    <x v="1"/>
    <s v="-"/>
    <s v="-"/>
    <s v="-"/>
    <s v="-"/>
    <m/>
    <s v="--"/>
  </r>
  <r>
    <s v=".06010208002"/>
    <s v="Assicurazioni"/>
    <m/>
    <n v="813.64"/>
    <n v="813.64"/>
    <x v="1"/>
    <s v="B.7.g"/>
    <s v="Assicurazioni"/>
    <s v="ATT04Mer"/>
    <s v="Gestione conferimenti discarica di Solero - Mercato"/>
    <m/>
    <s v="B.7.gATT04Mer"/>
  </r>
  <r>
    <s v=".06010208002"/>
    <s v="Assicurazioni"/>
    <m/>
    <n v="9357.02"/>
    <n v="9357.02"/>
    <x v="1"/>
    <s v="B.7.g"/>
    <s v="Assicurazioni"/>
    <s v="ATT01Mer"/>
    <s v="Impianto trattamento rifiuti Castelceriolo - Mercato"/>
    <m/>
    <s v="B.7.gATT01Mer"/>
  </r>
  <r>
    <s v=".06010210001"/>
    <s v="Pubblicità e inserzioni"/>
    <n v="4900"/>
    <m/>
    <n v="4900"/>
    <x v="1"/>
    <s v="B.7.c"/>
    <s v="Costi pubblicitari e di marketing"/>
    <s v="ATT01Mer"/>
    <s v="Impianto trattamento rifiuti Castelceriolo - Mercato"/>
    <m/>
    <s v="B.7.cATT01Mer"/>
  </r>
  <r>
    <s v=".06010210002"/>
    <s v="Spese per appalti"/>
    <n v="10178.870000000001"/>
    <m/>
    <n v="10178.870000000001"/>
    <x v="1"/>
    <s v="B.7.a"/>
    <s v="Servizi acquistati da terzi"/>
    <s v="SCh"/>
    <s v="SC Servizi di telecomun."/>
    <m/>
    <s v="B.7.aSCh"/>
  </r>
  <r>
    <s v=".06010210003"/>
    <s v="Contributi ad enti e associazioni"/>
    <n v="6584.4"/>
    <n v="-6584.4"/>
    <n v="0"/>
    <x v="1"/>
    <s v="-"/>
    <s v="-"/>
    <s v="-"/>
    <s v="-"/>
    <m/>
    <s v="--"/>
  </r>
  <r>
    <s v=".06010210003"/>
    <s v="Contributi ad enti e associazioni"/>
    <m/>
    <n v="245"/>
    <n v="245"/>
    <x v="1"/>
    <s v="B.7.l"/>
    <s v="Altro"/>
    <s v="ATT04Mer"/>
    <s v="Gestione conferimenti discarica di Solero - Mercato"/>
    <m/>
    <s v="B.7.lATT04Mer"/>
  </r>
  <r>
    <s v=".06010210003"/>
    <s v="Contributi ad enti e associazioni"/>
    <m/>
    <n v="6339.4"/>
    <n v="6339.4"/>
    <x v="1"/>
    <s v="B.7.l"/>
    <s v="Altro"/>
    <s v="ATT01Mer"/>
    <s v="Impianto trattamento rifiuti Castelceriolo - Mercato"/>
    <m/>
    <s v="B.7.lATT01Mer"/>
  </r>
  <r>
    <s v=".06010211001"/>
    <s v="Francobolli e spese postali"/>
    <n v="83.6"/>
    <m/>
    <n v="83.6"/>
    <x v="1"/>
    <s v="B.7.l"/>
    <s v="Altro"/>
    <s v="ATT01Mer"/>
    <s v="Impianto trattamento rifiuti Castelceriolo - Mercato"/>
    <m/>
    <s v="B.7.lATT01Mer"/>
  </r>
  <r>
    <s v=".06010211002"/>
    <s v="Pulizia uffici"/>
    <n v="37444.32"/>
    <n v="-37444.32"/>
    <n v="0"/>
    <x v="1"/>
    <s v="-"/>
    <s v="-"/>
    <s v="-"/>
    <s v="-"/>
    <m/>
    <s v="--"/>
  </r>
  <r>
    <s v=".06010211002"/>
    <s v="Pulizia uffici"/>
    <m/>
    <n v="500"/>
    <n v="500"/>
    <x v="1"/>
    <s v="B.7.i"/>
    <s v="Pulizia e vigilanza"/>
    <s v="ATT04Mer"/>
    <s v="Gestione conferimenti discarica di Solero - Mercato"/>
    <m/>
    <s v="B.7.iATT04Mer"/>
  </r>
  <r>
    <s v=".06010211002"/>
    <s v="Pulizia uffici"/>
    <m/>
    <n v="36944.32"/>
    <n v="36944.32"/>
    <x v="1"/>
    <s v="B.7.i"/>
    <s v="Pulizia e vigilanza"/>
    <s v="ATT01Mer"/>
    <s v="Impianto trattamento rifiuti Castelceriolo - Mercato"/>
    <m/>
    <s v="B.7.iATT01Mer"/>
  </r>
  <r>
    <s v=".06010211006"/>
    <s v="Spese bancarie"/>
    <n v="3190.73"/>
    <m/>
    <n v="3190.73"/>
    <x v="1"/>
    <s v="B.7.l"/>
    <s v="Altro"/>
    <s v="ATT01Mer"/>
    <s v="Impianto trattamento rifiuti Castelceriolo - Mercato"/>
    <m/>
    <s v="B.7.lATT01Mer"/>
  </r>
  <r>
    <s v=".06010211008"/>
    <s v="Imposta di bollo e varie"/>
    <n v="307.17"/>
    <m/>
    <n v="307.17"/>
    <x v="2"/>
    <s v="B.14.g"/>
    <s v="Altro"/>
    <s v="SCi"/>
    <s v="SC Servizi amm.vi e finanziari"/>
    <m/>
    <s v="B.14.gSCi"/>
  </r>
  <r>
    <s v=".06010211009"/>
    <s v="Spese accessorie pratica leasing"/>
    <n v="108"/>
    <m/>
    <n v="108"/>
    <x v="1"/>
    <s v="B.7.a"/>
    <s v="Servizi acquistati da terzi"/>
    <s v="ATT01Mer"/>
    <s v="Impianto trattamento rifiuti Castelceriolo - Mercato"/>
    <m/>
    <s v="B.7.aATT01Mer"/>
  </r>
  <r>
    <s v=".06010211012"/>
    <s v="Rettifiche per variazioni costi (servizi)"/>
    <n v="5382.51"/>
    <m/>
    <n v="5382.51"/>
    <x v="1"/>
    <s v="B.7.l"/>
    <s v="Altro"/>
    <s v="ATT01Mer"/>
    <s v="Impianto trattamento rifiuti Castelceriolo - Mercato"/>
    <m/>
    <s v="B.7.lATT01Mer"/>
  </r>
  <r>
    <s v=".06010211014"/>
    <s v="Spese sanificazione uffici COVID 19"/>
    <n v="5723.58"/>
    <m/>
    <n v="5723.58"/>
    <x v="1"/>
    <s v="B.7.i"/>
    <s v="Pulizia e vigilanza"/>
    <s v="ATT01Mer"/>
    <s v="Impianto trattamento rifiuti Castelceriolo - Mercato"/>
    <m/>
    <s v="B.7.iATT01Mer"/>
  </r>
  <r>
    <s v=".06010211015"/>
    <s v="Spese gestione Welfare"/>
    <n v="575.75"/>
    <m/>
    <n v="575.75"/>
    <x v="1"/>
    <s v="B.7.a"/>
    <s v="Servizi acquistati da terzi"/>
    <s v="SCk"/>
    <s v="SC Servizi HR"/>
    <m/>
    <s v="B.7.aSCk"/>
  </r>
  <r>
    <s v=".06010301005"/>
    <s v="Affitto terreni Mugarone"/>
    <n v="59.95"/>
    <m/>
    <n v="59.95"/>
    <x v="3"/>
    <s v="B.8.a"/>
    <s v="Canoni di concessione verso terzi"/>
    <s v="ATT03Mer"/>
    <s v="Gestione discarica esaurita Mugarone - Mercato"/>
    <m/>
    <s v="B.8.aATT03Mer"/>
  </r>
  <r>
    <s v=".06010301006"/>
    <s v="Affitto terreni Solero"/>
    <n v="7000"/>
    <m/>
    <n v="7000"/>
    <x v="3"/>
    <s v="B.8.a"/>
    <s v="Canoni di concessione verso terzi"/>
    <s v="ATT04Mer"/>
    <s v="Gestione conferimenti discarica di Solero - Mercato"/>
    <m/>
    <s v="B.8.aATT04Mer"/>
  </r>
  <r>
    <s v=".06010301002"/>
    <s v="Canone noleggio attrezzature"/>
    <n v="192558.73"/>
    <n v="-192558.73"/>
    <n v="0"/>
    <x v="3"/>
    <s v="-"/>
    <s v="-"/>
    <s v="-"/>
    <s v="-"/>
    <m/>
    <s v="--"/>
  </r>
  <r>
    <s v=".06010301002"/>
    <s v="Canone noleggio attrezzature"/>
    <m/>
    <n v="68.400000000000006"/>
    <n v="68.400000000000006"/>
    <x v="3"/>
    <s v="B.8.e"/>
    <s v="Altro"/>
    <s v="ATT03Mer"/>
    <s v="Gestione discarica esaurita Mugarone - Mercato"/>
    <m/>
    <s v="B.8.eATT03Mer"/>
  </r>
  <r>
    <s v=".06010301002"/>
    <s v="Canone noleggio attrezzature"/>
    <m/>
    <n v="44696.5"/>
    <n v="44696.5"/>
    <x v="3"/>
    <s v="B.8.e"/>
    <s v="Altro"/>
    <s v="ATT04Mer"/>
    <s v="Gestione conferimenti discarica di Solero - Mercato"/>
    <m/>
    <s v="B.8.eATT04Mer"/>
  </r>
  <r>
    <s v=".06010301002"/>
    <s v="Canone noleggio attrezzature"/>
    <m/>
    <n v="147793.83000000002"/>
    <n v="147793.83000000002"/>
    <x v="3"/>
    <s v="B.8.e"/>
    <s v="Altro"/>
    <s v="ATT01Mer"/>
    <s v="Impianto trattamento rifiuti Castelceriolo - Mercato"/>
    <m/>
    <s v="B.8.eATT01Mer"/>
  </r>
  <r>
    <s v=".06010303007"/>
    <s v="Leasing finanziario Fineuro"/>
    <n v="49325.68"/>
    <m/>
    <n v="49325.68"/>
    <x v="3"/>
    <s v="B.8.c"/>
    <s v="Canoni di leasing verso terzi"/>
    <s v="ATT01Mer"/>
    <s v="Impianto trattamento rifiuti Castelceriolo - Mercato"/>
    <m/>
    <s v="B.8.cATT01Mer"/>
  </r>
  <r>
    <s v=".06010401001"/>
    <s v="Rimanenze iniziali di magazzino"/>
    <n v="17396.080000000002"/>
    <m/>
    <n v="17396.080000000002"/>
    <x v="4"/>
    <s v="B.11"/>
    <s v="Variazioni delle rimanenze di materie prime, sussidiarie, di consumo e merci"/>
    <s v="ATT01Mer"/>
    <s v="Impianto trattamento rifiuti Castelceriolo - Mercato"/>
    <m/>
    <s v="B.11ATT01Mer"/>
  </r>
  <r>
    <s v=".07010302001"/>
    <s v="Rimanenze finali di magazzino"/>
    <n v="-16941.22"/>
    <m/>
    <n v="-16941.22"/>
    <x v="4"/>
    <s v="B.11"/>
    <s v="Variazioni delle rimanenze di materie prime, sussidiarie, di consumo e merci"/>
    <s v="ATT01Mer"/>
    <s v="Impianto trattamento rifiuti Castelceriolo - Mercato"/>
    <m/>
    <s v="B.11ATT01Mer"/>
  </r>
  <r>
    <s v=".06020105001"/>
    <s v="Mensilità ordinaria"/>
    <n v="1213458.8799999999"/>
    <n v="-1213458.8799999999"/>
    <n v="0"/>
    <x v="5"/>
    <s v="-"/>
    <s v="-"/>
    <s v="-"/>
    <s v="-"/>
    <m/>
    <s v="--"/>
  </r>
  <r>
    <s v=".06020105001"/>
    <s v="Mensilità ordinaria"/>
    <m/>
    <n v="65587.039999999994"/>
    <n v="65587.039999999994"/>
    <x v="5"/>
    <s v="B.9.a"/>
    <s v="Salari e stipendi"/>
    <s v="ATT04Mer"/>
    <s v="Gestione conferimenti discarica di Solero - Mercato"/>
    <m/>
    <s v="B.9.aATT04Mer"/>
  </r>
  <r>
    <s v=".06020105001"/>
    <s v="Mensilità ordinaria"/>
    <m/>
    <n v="1147871.8399999999"/>
    <n v="1147871.8399999999"/>
    <x v="5"/>
    <s v="B.9.a"/>
    <s v="Salari e stipendi"/>
    <s v="ATT01Mer"/>
    <s v="Impianto trattamento rifiuti Castelceriolo - Mercato"/>
    <m/>
    <s v="B.9.aATT01Mer"/>
  </r>
  <r>
    <s v=".06020105002"/>
    <s v="Ulteriori mensilità"/>
    <n v="192193.09"/>
    <n v="-192193.09"/>
    <n v="0"/>
    <x v="5"/>
    <s v="-"/>
    <s v="-"/>
    <s v="-"/>
    <s v="-"/>
    <m/>
    <s v="--"/>
  </r>
  <r>
    <s v=".06020105002"/>
    <s v="Ulteriori mensilità"/>
    <m/>
    <n v="10680.87"/>
    <n v="10680.87"/>
    <x v="5"/>
    <s v="B.9.a"/>
    <s v="Salari e stipendi"/>
    <s v="ATT04Mer"/>
    <s v="Gestione conferimenti discarica di Solero - Mercato"/>
    <m/>
    <s v="B.9.aATT04Mer"/>
  </r>
  <r>
    <s v=".06020105002"/>
    <s v="Ulteriori mensilità"/>
    <m/>
    <n v="181512.22"/>
    <n v="181512.22"/>
    <x v="5"/>
    <s v="B.9.a"/>
    <s v="Salari e stipendi"/>
    <s v="ATT01Mer"/>
    <s v="Impianto trattamento rifiuti Castelceriolo - Mercato"/>
    <m/>
    <s v="B.9.aATT01Mer"/>
  </r>
  <r>
    <s v=".06020105003"/>
    <s v="Straordinario"/>
    <n v="109076.4"/>
    <n v="-109076.4"/>
    <n v="0"/>
    <x v="5"/>
    <s v="-"/>
    <s v="-"/>
    <s v="-"/>
    <s v="-"/>
    <m/>
    <s v="--"/>
  </r>
  <r>
    <s v=".06020105003"/>
    <s v="Straordinario"/>
    <m/>
    <n v="4841.22"/>
    <n v="4841.22"/>
    <x v="5"/>
    <s v="B.9.a"/>
    <s v="Salari e stipendi"/>
    <s v="ATT04Mer"/>
    <s v="Gestione conferimenti discarica di Solero - Mercato"/>
    <m/>
    <s v="B.9.aATT04Mer"/>
  </r>
  <r>
    <s v=".06020105003"/>
    <s v="Straordinario"/>
    <m/>
    <n v="104235.18"/>
    <n v="104235.18"/>
    <x v="5"/>
    <s v="B.9.a"/>
    <s v="Salari e stipendi"/>
    <s v="ATT01Mer"/>
    <s v="Impianto trattamento rifiuti Castelceriolo - Mercato"/>
    <m/>
    <s v="B.9.aATT01Mer"/>
  </r>
  <r>
    <s v=".06020105004"/>
    <s v="Indennità varie"/>
    <n v="42730.89"/>
    <n v="-42730.89"/>
    <n v="0"/>
    <x v="5"/>
    <s v="-"/>
    <s v="-"/>
    <s v="-"/>
    <s v="-"/>
    <m/>
    <s v="--"/>
  </r>
  <r>
    <s v=".06020105004"/>
    <s v="Indennità varie"/>
    <m/>
    <n v="748.05"/>
    <n v="748.05"/>
    <x v="5"/>
    <s v="B.9.a"/>
    <s v="Salari e stipendi"/>
    <s v="ATT04Mer"/>
    <s v="Gestione conferimenti discarica di Solero - Mercato"/>
    <m/>
    <s v="B.9.aATT04Mer"/>
  </r>
  <r>
    <s v=".06020105004"/>
    <s v="Indennità varie"/>
    <m/>
    <n v="41982.84"/>
    <n v="41982.84"/>
    <x v="5"/>
    <s v="B.9.a"/>
    <s v="Salari e stipendi"/>
    <s v="ATT01Mer"/>
    <s v="Impianto trattamento rifiuti Castelceriolo - Mercato"/>
    <m/>
    <s v="B.9.aATT01Mer"/>
  </r>
  <r>
    <s v=".06020105005"/>
    <s v="Lavoro interinale"/>
    <n v="38588.339999999997"/>
    <m/>
    <n v="38588.339999999997"/>
    <x v="5"/>
    <s v="B.9.a"/>
    <s v="Salari e stipendi"/>
    <s v="ATT01Mer"/>
    <s v="Impianto trattamento rifiuti Castelceriolo - Mercato"/>
    <m/>
    <s v="B.9.aATT01Mer"/>
  </r>
  <r>
    <s v=".06020105006"/>
    <s v="Ferie, permessi, festività non godute"/>
    <n v="14903.62"/>
    <n v="-14903.62"/>
    <n v="0"/>
    <x v="5"/>
    <s v="-"/>
    <s v="-"/>
    <s v="-"/>
    <s v="-"/>
    <m/>
    <s v="--"/>
  </r>
  <r>
    <s v=".06020105006"/>
    <s v="Ferie, permessi, festività non godute"/>
    <m/>
    <n v="1939.17"/>
    <n v="1939.17"/>
    <x v="5"/>
    <s v="B.9.a"/>
    <s v="Salari e stipendi"/>
    <s v="ATT04Mer"/>
    <s v="Gestione conferimenti discarica di Solero - Mercato"/>
    <m/>
    <s v="B.9.aATT04Mer"/>
  </r>
  <r>
    <s v=".06020105006"/>
    <s v="Ferie, permessi, festività non godute"/>
    <m/>
    <n v="12964.45"/>
    <n v="12964.45"/>
    <x v="5"/>
    <s v="B.9.a"/>
    <s v="Salari e stipendi"/>
    <s v="ATT01Mer"/>
    <s v="Impianto trattamento rifiuti Castelceriolo - Mercato"/>
    <m/>
    <s v="B.9.aATT01Mer"/>
  </r>
  <r>
    <s v=".06020205001"/>
    <s v="C.P.D.E.L."/>
    <n v="149761.24"/>
    <n v="-149761.24"/>
    <n v="0"/>
    <x v="5"/>
    <s v="-"/>
    <s v="-"/>
    <s v="-"/>
    <s v="-"/>
    <m/>
    <s v="--"/>
  </r>
  <r>
    <s v=".06020205001"/>
    <s v="C.P.D.E.L."/>
    <m/>
    <n v="18695.759999999998"/>
    <n v="18695.759999999998"/>
    <x v="5"/>
    <s v="B.9.b"/>
    <s v="Oneri sociali"/>
    <s v="ATT04Mer"/>
    <s v="Gestione conferimenti discarica di Solero - Mercato"/>
    <m/>
    <s v="B.9.bATT04Mer"/>
  </r>
  <r>
    <s v=".06020205001"/>
    <s v="C.P.D.E.L."/>
    <m/>
    <n v="131065.48"/>
    <n v="131065.48"/>
    <x v="5"/>
    <s v="B.9.b"/>
    <s v="Oneri sociali"/>
    <s v="ATT01Mer"/>
    <s v="Impianto trattamento rifiuti Castelceriolo - Mercato"/>
    <m/>
    <s v="B.9.bATT01Mer"/>
  </r>
  <r>
    <s v=".06020205002"/>
    <s v="I.N.P.S."/>
    <n v="328829.96999999997"/>
    <n v="-328829.96999999997"/>
    <n v="0"/>
    <x v="5"/>
    <s v="-"/>
    <s v="-"/>
    <s v="-"/>
    <s v="-"/>
    <m/>
    <s v="--"/>
  </r>
  <r>
    <s v=".06020205002"/>
    <s v="I.N.P.S."/>
    <m/>
    <n v="8685.77"/>
    <n v="8685.77"/>
    <x v="5"/>
    <s v="B.9.b"/>
    <s v="Oneri sociali"/>
    <s v="ATT04Mer"/>
    <s v="Gestione conferimenti discarica di Solero - Mercato"/>
    <m/>
    <s v="B.9.bATT04Mer"/>
  </r>
  <r>
    <s v=".06020205002"/>
    <s v="I.N.P.S."/>
    <m/>
    <n v="320144.19999999995"/>
    <n v="320144.19999999995"/>
    <x v="5"/>
    <s v="B.9.b"/>
    <s v="Oneri sociali"/>
    <s v="ATT01Mer"/>
    <s v="Impianto trattamento rifiuti Castelceriolo - Mercato"/>
    <m/>
    <s v="B.9.bATT01Mer"/>
  </r>
  <r>
    <s v=".06020205003"/>
    <s v="I.N.A.I.L."/>
    <n v="32623.18"/>
    <n v="-32623.18"/>
    <n v="0"/>
    <x v="5"/>
    <s v="-"/>
    <s v="-"/>
    <s v="-"/>
    <s v="-"/>
    <m/>
    <s v="--"/>
  </r>
  <r>
    <s v=".06020205003"/>
    <s v="I.N.A.I.L."/>
    <m/>
    <n v="2287.4"/>
    <n v="2287.4"/>
    <x v="5"/>
    <s v="B.9.b"/>
    <s v="Oneri sociali"/>
    <s v="ATT04Mer"/>
    <s v="Gestione conferimenti discarica di Solero - Mercato"/>
    <m/>
    <s v="B.9.bATT04Mer"/>
  </r>
  <r>
    <s v=".06020205003"/>
    <s v="I.N.A.I.L."/>
    <m/>
    <n v="30335.78"/>
    <n v="30335.78"/>
    <x v="5"/>
    <s v="B.9.b"/>
    <s v="Oneri sociali"/>
    <s v="ATT01Mer"/>
    <s v="Impianto trattamento rifiuti Castelceriolo - Mercato"/>
    <m/>
    <s v="B.9.bATT01Mer"/>
  </r>
  <r>
    <s v=".06020205004"/>
    <s v="Contributi Previambiente"/>
    <n v="13795.35"/>
    <n v="-13795.35"/>
    <n v="0"/>
    <x v="5"/>
    <s v="-"/>
    <s v="-"/>
    <s v="-"/>
    <s v="-"/>
    <m/>
    <s v="--"/>
  </r>
  <r>
    <s v=".06020205004"/>
    <s v="Contributi Previambiente"/>
    <m/>
    <n v="701.52"/>
    <n v="701.52"/>
    <x v="5"/>
    <s v="B.9.b"/>
    <s v="Oneri sociali"/>
    <s v="ATT04Mer"/>
    <s v="Gestione conferimenti discarica di Solero - Mercato"/>
    <m/>
    <s v="B.9.bATT04Mer"/>
  </r>
  <r>
    <s v=".06020205004"/>
    <s v="Contributi Previambiente"/>
    <m/>
    <n v="13093.83"/>
    <n v="13093.83"/>
    <x v="5"/>
    <s v="B.9.b"/>
    <s v="Oneri sociali"/>
    <s v="ATT01Mer"/>
    <s v="Impianto trattamento rifiuti Castelceriolo - Mercato"/>
    <m/>
    <s v="B.9.bATT01Mer"/>
  </r>
  <r>
    <s v=".06020205006"/>
    <s v="Contributi FASI"/>
    <n v="3568"/>
    <m/>
    <n v="3568"/>
    <x v="5"/>
    <s v="B.9.b"/>
    <s v="Oneri sociali"/>
    <s v="ATT01Mer"/>
    <s v="Impianto trattamento rifiuti Castelceriolo - Mercato"/>
    <m/>
    <s v="B.9.bATT01Mer"/>
  </r>
  <r>
    <s v=".06020205005"/>
    <s v="Contributi FASDA"/>
    <n v="10981"/>
    <n v="-10981"/>
    <n v="0"/>
    <x v="5"/>
    <s v="-"/>
    <s v="-"/>
    <s v="-"/>
    <s v="-"/>
    <m/>
    <s v="--"/>
  </r>
  <r>
    <s v=".06020205005"/>
    <s v="Contributi FASDA"/>
    <m/>
    <n v="625.5"/>
    <n v="625.5"/>
    <x v="5"/>
    <s v="B.9.b"/>
    <s v="Oneri sociali"/>
    <s v="ATT04Mer"/>
    <s v="Gestione conferimenti discarica di Solero - Mercato"/>
    <m/>
    <s v="B.9.bATT04Mer"/>
  </r>
  <r>
    <s v=".06020205005"/>
    <s v="Contributi FASDA"/>
    <m/>
    <n v="10355.5"/>
    <n v="10355.5"/>
    <x v="5"/>
    <s v="B.9.b"/>
    <s v="Oneri sociali"/>
    <s v="ATT01Mer"/>
    <s v="Impianto trattamento rifiuti Castelceriolo - Mercato"/>
    <m/>
    <s v="B.9.bATT01Mer"/>
  </r>
  <r>
    <s v=".06020205009"/>
    <s v="Rettifiche per variazioni costi (oneri sociali personale)"/>
    <n v="1088.72"/>
    <m/>
    <n v="1088.72"/>
    <x v="5"/>
    <s v="B.9.b"/>
    <s v="Oneri sociali"/>
    <s v="ATT01Mer"/>
    <s v="Impianto trattamento rifiuti Castelceriolo - Mercato"/>
    <m/>
    <s v="B.9.bATT01Mer"/>
  </r>
  <r>
    <s v=".06020205015"/>
    <s v="C.P.D.E.L. ferie, festività, permessi non goduti"/>
    <n v="-606.35"/>
    <n v="606.35"/>
    <n v="0"/>
    <x v="5"/>
    <s v="-"/>
    <s v="-"/>
    <s v="-"/>
    <s v="-"/>
    <m/>
    <s v="--"/>
  </r>
  <r>
    <s v=".06020205015"/>
    <s v="C.P.D.E.L. ferie, festività, permessi non goduti"/>
    <m/>
    <n v="311.77"/>
    <n v="311.77"/>
    <x v="5"/>
    <s v="B.9.b"/>
    <s v="Oneri sociali"/>
    <s v="ATT04Mer"/>
    <s v="Gestione conferimenti discarica di Solero - Mercato"/>
    <m/>
    <s v="B.9.bATT04Mer"/>
  </r>
  <r>
    <s v=".06020205015"/>
    <s v="C.P.D.E.L. ferie, festività, permessi non goduti"/>
    <m/>
    <n v="-918.12"/>
    <n v="-918.12"/>
    <x v="5"/>
    <s v="B.9.b"/>
    <s v="Oneri sociali"/>
    <s v="ATT01Mer"/>
    <s v="Impianto trattamento rifiuti Castelceriolo - Mercato"/>
    <m/>
    <s v="B.9.bATT01Mer"/>
  </r>
  <r>
    <s v=".06020205016"/>
    <s v="I.N.P.S. ferie, festività, permessi non goduti"/>
    <n v="5173.8999999999996"/>
    <n v="-5173.8999999999996"/>
    <n v="0"/>
    <x v="5"/>
    <s v="-"/>
    <s v="-"/>
    <s v="-"/>
    <s v="-"/>
    <m/>
    <s v="--"/>
  </r>
  <r>
    <s v=".06020205016"/>
    <s v="I.N.P.S. ferie, festività, permessi non goduti"/>
    <m/>
    <n v="300.01"/>
    <n v="300.01"/>
    <x v="5"/>
    <s v="B.9.b"/>
    <s v="Oneri sociali"/>
    <s v="ATT04Mer"/>
    <s v="Gestione conferimenti discarica di Solero - Mercato"/>
    <m/>
    <s v="B.9.bATT04Mer"/>
  </r>
  <r>
    <s v=".06020205016"/>
    <s v="I.N.P.S. ferie, festività, permessi non goduti"/>
    <m/>
    <n v="4873.8899999999994"/>
    <n v="4873.8899999999994"/>
    <x v="5"/>
    <s v="B.9.b"/>
    <s v="Oneri sociali"/>
    <s v="ATT01Mer"/>
    <s v="Impianto trattamento rifiuti Castelceriolo - Mercato"/>
    <m/>
    <s v="B.9.bATT01Mer"/>
  </r>
  <r>
    <s v=".06020205017"/>
    <s v="I.N.A.I.L. ferie, festività, permessi non goduti"/>
    <n v="-644.75"/>
    <n v="644.75"/>
    <n v="0"/>
    <x v="5"/>
    <s v="-"/>
    <s v="-"/>
    <s v="-"/>
    <s v="-"/>
    <m/>
    <s v="--"/>
  </r>
  <r>
    <s v=".06020205017"/>
    <s v="I.N.A.I.L. ferie, festività, permessi non goduti"/>
    <m/>
    <n v="19.62"/>
    <n v="19.62"/>
    <x v="5"/>
    <s v="B.9.b"/>
    <s v="Oneri sociali"/>
    <s v="ATT04Mer"/>
    <s v="Gestione conferimenti discarica di Solero - Mercato"/>
    <m/>
    <s v="B.9.bATT04Mer"/>
  </r>
  <r>
    <s v=".06020205017"/>
    <s v="I.N.A.I.L. ferie, festività, permessi non goduti"/>
    <m/>
    <n v="-664.37"/>
    <n v="-664.37"/>
    <x v="5"/>
    <s v="B.9.b"/>
    <s v="Oneri sociali"/>
    <s v="ATT01Mer"/>
    <s v="Impianto trattamento rifiuti Castelceriolo - Mercato"/>
    <m/>
    <s v="B.9.bATT01Mer"/>
  </r>
  <r>
    <s v=".06020301001"/>
    <s v="Accantonamento TFR"/>
    <n v="181175.61"/>
    <n v="-181175.61"/>
    <n v="0"/>
    <x v="5"/>
    <s v="-"/>
    <s v="-"/>
    <s v="-"/>
    <s v="-"/>
    <m/>
    <s v="--"/>
  </r>
  <r>
    <s v=".06020301001"/>
    <s v="Accantonamento TFR"/>
    <m/>
    <n v="9353.27"/>
    <n v="9353.27"/>
    <x v="5"/>
    <s v="B.9.c"/>
    <s v="Accantonamento quota TFR"/>
    <s v="ATT04Mer"/>
    <s v="Gestione conferimenti discarica di Solero - Mercato"/>
    <m/>
    <s v="B.9.cATT04Mer"/>
  </r>
  <r>
    <s v=".06020301001"/>
    <s v="Accantonamento TFR"/>
    <m/>
    <n v="171822.34"/>
    <n v="171822.34"/>
    <x v="5"/>
    <s v="B.9.c"/>
    <s v="Accantonamento quota TFR"/>
    <s v="ATT01Mer"/>
    <s v="Impianto trattamento rifiuti Castelceriolo - Mercato"/>
    <m/>
    <s v="B.9.cATT01Mer"/>
  </r>
  <r>
    <s v=".06020501001"/>
    <s v="Servizio sostitutivo mensa"/>
    <n v="58725.4"/>
    <n v="-58725.4"/>
    <n v="0"/>
    <x v="1"/>
    <s v="-"/>
    <s v="-"/>
    <s v="-"/>
    <s v="-"/>
    <m/>
    <s v="--"/>
  </r>
  <r>
    <s v=".06020501001"/>
    <s v="Servizio sostitutivo mensa"/>
    <m/>
    <n v="2820.2"/>
    <n v="2820.2"/>
    <x v="1"/>
    <s v="B.7.a"/>
    <s v="Servizi acquistati da terzi"/>
    <s v="ATT04Mer"/>
    <s v="Gestione conferimenti discarica di Solero - Mercato"/>
    <m/>
    <s v="B.7.aATT04Mer"/>
  </r>
  <r>
    <s v=".06020501001"/>
    <s v="Servizio sostitutivo mensa"/>
    <m/>
    <n v="55905.200000000004"/>
    <n v="55905.200000000004"/>
    <x v="1"/>
    <s v="B.7.a"/>
    <s v="Servizi acquistati da terzi"/>
    <s v="SCk"/>
    <s v="SC Servizi HR"/>
    <m/>
    <s v="B.7.aSCk"/>
  </r>
  <r>
    <s v=".06020501002"/>
    <s v="Assegni familiari"/>
    <n v="2186.7800000000002"/>
    <m/>
    <n v="2186.7800000000002"/>
    <x v="5"/>
    <s v="B.9.d"/>
    <s v="Altro"/>
    <s v="ATT01Mer"/>
    <s v="Impianto trattamento rifiuti Castelceriolo - Mercato"/>
    <m/>
    <s v="B.9.dATT01Mer"/>
  </r>
  <r>
    <s v=".06020501004"/>
    <s v="Premio di risultato"/>
    <n v="130683.27"/>
    <n v="-130683.27"/>
    <n v="0"/>
    <x v="5"/>
    <s v="-"/>
    <s v="-"/>
    <s v="-"/>
    <s v="-"/>
    <m/>
    <s v="--"/>
  </r>
  <r>
    <s v=".06020501004"/>
    <s v="Premio di risultato"/>
    <m/>
    <n v="5789.92"/>
    <n v="5789.92"/>
    <x v="5"/>
    <s v="B.9.a"/>
    <s v="Salari e stipendi"/>
    <s v="ATT04Mer"/>
    <s v="Gestione conferimenti discarica di Solero - Mercato"/>
    <m/>
    <s v="B.9.aATT04Mer"/>
  </r>
  <r>
    <s v=".06020501004"/>
    <s v="Premio di risultato"/>
    <m/>
    <n v="124893.35"/>
    <n v="124893.35"/>
    <x v="5"/>
    <s v="B.9.a"/>
    <s v="Salari e stipendi"/>
    <s v="ATT01Mer"/>
    <s v="Impianto trattamento rifiuti Castelceriolo - Mercato"/>
    <m/>
    <s v="B.9.aATT01Mer"/>
  </r>
  <r>
    <s v=".06020501005"/>
    <s v="Servizio lavaggio vestiario"/>
    <n v="12694.5"/>
    <n v="-12694.5"/>
    <n v="0"/>
    <x v="1"/>
    <s v="-"/>
    <s v="-"/>
    <s v="-"/>
    <s v="-"/>
    <m/>
    <s v="--"/>
  </r>
  <r>
    <s v=".06020501005"/>
    <s v="Servizio lavaggio vestiario"/>
    <m/>
    <n v="946.1"/>
    <n v="946.1"/>
    <x v="1"/>
    <s v="B.7.a"/>
    <s v="Servizi acquistati da terzi"/>
    <s v="ATT04Mer"/>
    <s v="Gestione conferimenti discarica di Solero - Mercato"/>
    <m/>
    <s v="B.7.aATT04Mer"/>
  </r>
  <r>
    <s v=".06020501005"/>
    <s v="Servizio lavaggio vestiario"/>
    <m/>
    <n v="11748.4"/>
    <n v="11748.4"/>
    <x v="1"/>
    <s v="B.7.a"/>
    <s v="Servizi acquistati da terzi"/>
    <s v="SCk"/>
    <s v="SC Servizi HR"/>
    <m/>
    <s v="B.7.aSCk"/>
  </r>
  <r>
    <s v=".06020501006"/>
    <s v="Rimborso spese dipendenti"/>
    <n v="310.48"/>
    <n v="-310.48"/>
    <n v="0"/>
    <x v="1"/>
    <s v="-"/>
    <s v="-"/>
    <s v="-"/>
    <s v="-"/>
    <m/>
    <s v="--"/>
  </r>
  <r>
    <s v=".06020501006"/>
    <s v="Rimborso spese dipendenti"/>
    <m/>
    <n v="65.400000000000006"/>
    <n v="65.400000000000006"/>
    <x v="1"/>
    <s v="B.7.l"/>
    <s v="Altro"/>
    <s v="ATT04Mer"/>
    <s v="Gestione conferimenti discarica di Solero - Mercato"/>
    <m/>
    <s v="B.7.lATT04Mer"/>
  </r>
  <r>
    <s v=".06020501006"/>
    <s v="Rimborso spese dipendenti"/>
    <m/>
    <n v="245.08"/>
    <n v="245.08"/>
    <x v="1"/>
    <s v="B.7.l"/>
    <s v="Altro"/>
    <s v="ATT01Mer"/>
    <s v="Impianto trattamento rifiuti Castelceriolo - Mercato"/>
    <m/>
    <s v="B.7.lATT01Mer"/>
  </r>
  <r>
    <s v=".06030104002"/>
    <s v="Ammortamento licenze software"/>
    <n v="10761.35"/>
    <m/>
    <n v="10761.35"/>
    <x v="6"/>
    <s v="B.10"/>
    <s v="Ammortamenti e svalutazioni"/>
    <s v="ATT01Mer"/>
    <s v="Impianto trattamento rifiuti Castelceriolo - Mercato"/>
    <m/>
    <s v="B.10ATT01Mer"/>
  </r>
  <r>
    <s v=".06030106008"/>
    <s v="Ammortamento sito internet"/>
    <n v="840"/>
    <m/>
    <n v="840"/>
    <x v="6"/>
    <s v="B.10"/>
    <s v="Ammortamenti e svalutazioni"/>
    <s v="ATT01Mer"/>
    <s v="Impianto trattamento rifiuti Castelceriolo - Mercato"/>
    <m/>
    <s v="B.10ATT01Mer"/>
  </r>
  <r>
    <s v=".06030106011"/>
    <s v="Ammortamento Discarica di Solero"/>
    <n v="602968.19999999995"/>
    <m/>
    <n v="602968.19999999995"/>
    <x v="6"/>
    <s v="B.10"/>
    <s v="Ammortamenti e svalutazioni"/>
    <s v="ATT04Mer"/>
    <s v="Gestione conferimenti discarica di Solero - Mercato"/>
    <m/>
    <s v="B.10ATT04Mer"/>
  </r>
  <r>
    <s v=".06030106012"/>
    <s v="Ammortamento oneri pluriennali di bonifica"/>
    <n v="531755.84"/>
    <m/>
    <n v="531755.84"/>
    <x v="6"/>
    <s v="B.10"/>
    <s v="Ammortamenti e svalutazioni"/>
    <s v="ATT01Mer"/>
    <s v="Impianto trattamento rifiuti Castelceriolo - Mercato"/>
    <m/>
    <s v="B.10ATT01Mer"/>
  </r>
  <r>
    <s v=".06030106013"/>
    <s v="Ammortamento incremento palazzina nuovi uffici"/>
    <n v="2020"/>
    <m/>
    <n v="2020"/>
    <x v="6"/>
    <s v="B.10"/>
    <s v="Ammortamenti e svalutazioni"/>
    <s v="ATT01Mer"/>
    <s v="Impianto trattamento rifiuti Castelceriolo - Mercato"/>
    <m/>
    <s v="B.10ATT01Mer"/>
  </r>
  <r>
    <s v=".06030201001"/>
    <s v="Ammortamento immobili industriali"/>
    <n v="143060.48000000001"/>
    <m/>
    <n v="143060.48000000001"/>
    <x v="6"/>
    <s v="B.10"/>
    <s v="Ammortamenti e svalutazioni"/>
    <s v="ATT01Mer"/>
    <s v="Impianto trattamento rifiuti Castelceriolo - Mercato"/>
    <m/>
    <s v="B.10ATT01Mer"/>
  </r>
  <r>
    <s v=".06030201002"/>
    <s v="Ammortamento prefabbricati"/>
    <n v="41070"/>
    <m/>
    <n v="41070"/>
    <x v="6"/>
    <s v="B.10"/>
    <s v="Ammortamenti e svalutazioni"/>
    <s v="ATT01Mer"/>
    <s v="Impianto trattamento rifiuti Castelceriolo - Mercato"/>
    <m/>
    <s v="B.10ATT01Mer"/>
  </r>
  <r>
    <s v=".06030201003"/>
    <s v="Ammortamento strade e piazzali"/>
    <n v="69655.259999999995"/>
    <m/>
    <n v="69655.259999999995"/>
    <x v="6"/>
    <s v="B.10"/>
    <s v="Ammortamenti e svalutazioni"/>
    <s v="ATT01Mer"/>
    <s v="Impianto trattamento rifiuti Castelceriolo - Mercato"/>
    <m/>
    <s v="B.10ATT01Mer"/>
  </r>
  <r>
    <s v=".06030201004"/>
    <s v="Ammortamento terreni Discarica di Solero"/>
    <n v="108490.47"/>
    <m/>
    <n v="108490.47"/>
    <x v="6"/>
    <s v="B.10"/>
    <s v="Ammortamenti e svalutazioni"/>
    <s v="ATT04Mer"/>
    <s v="Gestione conferimenti discarica di Solero - Mercato"/>
    <m/>
    <s v="B.10ATT04Mer"/>
  </r>
  <r>
    <s v=".06030203001"/>
    <s v="Ammortamento impianti e macchinari"/>
    <n v="316135.7"/>
    <n v="-316135.7"/>
    <n v="0"/>
    <x v="6"/>
    <s v="-"/>
    <s v="-"/>
    <s v="-"/>
    <s v="-"/>
    <m/>
    <s v="--"/>
  </r>
  <r>
    <s v=".06030203001"/>
    <s v="Ammortamento impianti e macchinari"/>
    <m/>
    <n v="5605.4"/>
    <n v="5605.4"/>
    <x v="6"/>
    <s v="B.10"/>
    <s v="Ammortamenti e svalutazioni"/>
    <s v="ATT03Mer"/>
    <s v="Gestione discarica esaurita Mugarone - Mercato"/>
    <m/>
    <s v="B.10ATT03Mer"/>
  </r>
  <r>
    <s v=".06030203001"/>
    <s v="Ammortamento impianti e macchinari"/>
    <m/>
    <n v="15466.3"/>
    <n v="15466.3"/>
    <x v="6"/>
    <s v="B.10"/>
    <s v="Ammortamenti e svalutazioni"/>
    <s v="ATT04Mer"/>
    <s v="Gestione conferimenti discarica di Solero - Mercato"/>
    <m/>
    <s v="B.10ATT04Mer"/>
  </r>
  <r>
    <s v=".06030203001"/>
    <s v="Ammortamento impianti e macchinari"/>
    <m/>
    <n v="295064"/>
    <n v="295064"/>
    <x v="6"/>
    <s v="B.10"/>
    <s v="Ammortamenti e svalutazioni"/>
    <s v="ATT01Mer"/>
    <s v="Impianto trattamento rifiuti Castelceriolo - Mercato"/>
    <m/>
    <s v="B.10ATT01Mer"/>
  </r>
  <r>
    <s v=".06030204001"/>
    <s v="Ammortamentio attrezzature"/>
    <n v="36617.29"/>
    <n v="-36617.29"/>
    <n v="0"/>
    <x v="6"/>
    <s v="-"/>
    <s v="-"/>
    <s v="-"/>
    <s v="-"/>
    <m/>
    <s v="--"/>
  </r>
  <r>
    <s v=".06030204001"/>
    <s v="Ammortamentio attrezzature"/>
    <m/>
    <n v="32"/>
    <n v="32"/>
    <x v="6"/>
    <s v="B.10"/>
    <s v="Ammortamenti e svalutazioni"/>
    <s v="ATT03Mer"/>
    <s v="Gestione discarica esaurita Mugarone - Mercato"/>
    <m/>
    <s v="B.10ATT03Mer"/>
  </r>
  <r>
    <s v=".06030204001"/>
    <s v="Ammortamentio attrezzature"/>
    <m/>
    <n v="3340.75"/>
    <n v="3340.75"/>
    <x v="6"/>
    <s v="B.10"/>
    <s v="Ammortamenti e svalutazioni"/>
    <s v="ATT04Mer"/>
    <s v="Gestione conferimenti discarica di Solero - Mercato"/>
    <m/>
    <s v="B.10ATT04Mer"/>
  </r>
  <r>
    <s v=".06030204001"/>
    <s v="Ammortamentio attrezzature"/>
    <m/>
    <n v="33244.54"/>
    <n v="33244.54"/>
    <x v="6"/>
    <s v="B.10"/>
    <s v="Ammortamenti e svalutazioni"/>
    <s v="ATT01Mer"/>
    <s v="Impianto trattamento rifiuti Castelceriolo - Mercato"/>
    <m/>
    <s v="B.10ATT01Mer"/>
  </r>
  <r>
    <s v=".06030205001"/>
    <s v="Ammortamento Mobili e Arredi"/>
    <n v="10477.85"/>
    <m/>
    <n v="10477.85"/>
    <x v="6"/>
    <s v="B.10"/>
    <s v="Ammortamenti e svalutazioni"/>
    <s v="ATT01Mer"/>
    <s v="Impianto trattamento rifiuti Castelceriolo - Mercato"/>
    <m/>
    <s v="B.10ATT01Mer"/>
  </r>
  <r>
    <s v=".06030206001"/>
    <s v="Ammortamento automezzi trasporto cantiere"/>
    <n v="121065.9"/>
    <n v="-121065.9"/>
    <n v="0"/>
    <x v="6"/>
    <s v="-"/>
    <s v="-"/>
    <s v="-"/>
    <s v="-"/>
    <m/>
    <s v="--"/>
  </r>
  <r>
    <s v=".06030206001"/>
    <s v="Ammortamento automezzi trasporto cantiere"/>
    <m/>
    <n v="6580"/>
    <n v="6580"/>
    <x v="6"/>
    <s v="B.10"/>
    <s v="Ammortamenti e svalutazioni"/>
    <s v="ATT04Mer"/>
    <s v="Gestione conferimenti discarica di Solero - Mercato"/>
    <m/>
    <s v="B.10ATT04Mer"/>
  </r>
  <r>
    <s v=".06030206001"/>
    <s v="Ammortamento automezzi trasporto cantiere"/>
    <m/>
    <n v="114485.9"/>
    <n v="114485.9"/>
    <x v="6"/>
    <s v="B.10"/>
    <s v="Ammortamenti e svalutazioni"/>
    <s v="ATT01Mer"/>
    <s v="Impianto trattamento rifiuti Castelceriolo - Mercato"/>
    <m/>
    <s v="B.10ATT01Mer"/>
  </r>
  <r>
    <s v=".06030206003"/>
    <s v="Ammortamento autovetture"/>
    <n v="11996.06"/>
    <m/>
    <n v="11996.06"/>
    <x v="6"/>
    <s v="B.10"/>
    <s v="Ammortamenti e svalutazioni"/>
    <s v="ATT01Mer"/>
    <s v="Impianto trattamento rifiuti Castelceriolo - Mercato"/>
    <m/>
    <s v="B.10ATT01Mer"/>
  </r>
  <r>
    <s v=".06030207001"/>
    <s v="Ammortamento macchine d'ufficio elettroniche"/>
    <n v="11003.31"/>
    <n v="-11003.31"/>
    <n v="0"/>
    <x v="6"/>
    <s v="-"/>
    <s v="-"/>
    <s v="-"/>
    <s v="-"/>
    <m/>
    <s v="--"/>
  </r>
  <r>
    <s v=".06030207001"/>
    <s v="Ammortamento macchine d'ufficio elettroniche"/>
    <m/>
    <n v="1049.51"/>
    <n v="1049.51"/>
    <x v="6"/>
    <s v="B.10"/>
    <s v="Ammortamenti e svalutazioni"/>
    <s v="ATT04Mer"/>
    <s v="Gestione conferimenti discarica di Solero - Mercato"/>
    <m/>
    <s v="B.10ATT04Mer"/>
  </r>
  <r>
    <s v=".06030207001"/>
    <s v="Ammortamento macchine d'ufficio elettroniche"/>
    <m/>
    <n v="9953.7999999999993"/>
    <n v="9953.7999999999993"/>
    <x v="6"/>
    <s v="B.10"/>
    <s v="Ammortamenti e svalutazioni"/>
    <s v="ATT01Mer"/>
    <s v="Impianto trattamento rifiuti Castelceriolo - Mercato"/>
    <m/>
    <s v="B.10ATT01Mer"/>
  </r>
  <r>
    <s v=".06030401002"/>
    <s v="Accantonamento fondo svalutazione crediti"/>
    <n v="37435.81"/>
    <m/>
    <n v="37435.81"/>
    <x v="6"/>
    <s v="B.10"/>
    <s v="Ammortamenti e svalutazioni"/>
    <s v="ATT01Mer"/>
    <s v="Impianto trattamento rifiuti Castelceriolo - Mercato"/>
    <m/>
    <s v="B.10ATT01Mer"/>
  </r>
  <r>
    <s v=".06040201019"/>
    <s v="Accantonamento fondo giacenza rifiuti al 31 dicembre"/>
    <n v="202113.6"/>
    <m/>
    <n v="202113.6"/>
    <x v="7"/>
    <s v="B.13.b"/>
    <s v="Accantonamento fondo ripristino beni di terzi"/>
    <s v="ATT01Mer"/>
    <s v="Impianto trattamento rifiuti Castelceriolo - Mercato"/>
    <m/>
    <s v="B.13.bATT01Mer"/>
  </r>
  <r>
    <s v=".06040301001"/>
    <s v="Vidimazione libri"/>
    <n v="309.87"/>
    <m/>
    <n v="309.87"/>
    <x v="2"/>
    <s v="B.14.g"/>
    <s v="Altro"/>
    <s v="SCi"/>
    <s v="SC Servizi amm.vi e finanziari"/>
    <m/>
    <s v="B.14.gSCi"/>
  </r>
  <r>
    <s v=".06040301002"/>
    <s v="Tassa circolazione auto"/>
    <n v="1478.33"/>
    <n v="-1478.33"/>
    <n v="0"/>
    <x v="2"/>
    <s v="-"/>
    <s v="-"/>
    <s v="-"/>
    <s v="-"/>
    <m/>
    <s v="--"/>
  </r>
  <r>
    <s v=".06040301002"/>
    <s v="Tassa circolazione auto"/>
    <m/>
    <n v="150.15"/>
    <n v="150.15"/>
    <x v="2"/>
    <s v="B.14.g"/>
    <s v="Altro"/>
    <s v="ATT04Mer"/>
    <s v="Gestione conferimenti discarica di Solero - Mercato"/>
    <m/>
    <s v="B.14.gATT04Mer"/>
  </r>
  <r>
    <s v=".06040301002"/>
    <s v="Tassa circolazione auto"/>
    <m/>
    <n v="1328.1799999999998"/>
    <n v="1328.1799999999998"/>
    <x v="2"/>
    <s v="B.14.g"/>
    <s v="Altro"/>
    <s v="SCi"/>
    <s v="SC Servizi amm.vi e finanziari"/>
    <m/>
    <s v="B.14.gSCi"/>
  </r>
  <r>
    <s v=".06040301003"/>
    <s v="Imposta di registro"/>
    <n v="86.3"/>
    <m/>
    <n v="86.3"/>
    <x v="2"/>
    <s v="B.14.g"/>
    <s v="Altro"/>
    <s v="ATT04Mer"/>
    <s v="Gestione conferimenti discarica di Solero - Mercato"/>
    <m/>
    <s v="B.14.gATT04Mer"/>
  </r>
  <r>
    <s v=".06040301004"/>
    <s v="Valori bollati"/>
    <n v="714"/>
    <m/>
    <n v="714"/>
    <x v="2"/>
    <s v="B.14.g"/>
    <s v="Altro"/>
    <s v="SCi"/>
    <s v="SC Servizi amm.vi e finanziari"/>
    <m/>
    <s v="B.14.gSCi"/>
  </r>
  <r>
    <s v=".06040301006"/>
    <s v="TARI"/>
    <n v="4320"/>
    <m/>
    <n v="4320"/>
    <x v="2"/>
    <s v="B.14.b"/>
    <s v="Oneri tributari locali (TOSAP, COSAP, TARSU ecc.)"/>
    <s v="ATT01Mer"/>
    <s v="Impianto trattamento rifiuti Castelceriolo - Mercato"/>
    <m/>
    <s v="B.14.bATT01Mer"/>
  </r>
  <r>
    <s v=".06040301007"/>
    <s v="Canoni e concessioni"/>
    <n v="147"/>
    <m/>
    <n v="147"/>
    <x v="2"/>
    <s v="B.14.g"/>
    <s v="Altro"/>
    <s v="SCi"/>
    <s v="SC Servizi amm.vi e finanziari"/>
    <m/>
    <s v="B.14.gSCi"/>
  </r>
  <r>
    <s v=".06040301008"/>
    <s v="Diritti di Segreteria"/>
    <n v="8163.74"/>
    <m/>
    <n v="8163.74"/>
    <x v="2"/>
    <s v="B.14.g"/>
    <s v="Altro"/>
    <s v="SCi"/>
    <s v="SC Servizi amm.vi e finanziari"/>
    <m/>
    <s v="B.14.gSCi"/>
  </r>
  <r>
    <s v=".06040301009"/>
    <s v="Diritti di Iscrizione"/>
    <n v="1301"/>
    <m/>
    <n v="1301"/>
    <x v="2"/>
    <s v="B.14.g"/>
    <s v="Altro"/>
    <s v="SCi"/>
    <s v="SC Servizi amm.vi e finanziari"/>
    <m/>
    <s v="B.14.gSCi"/>
  </r>
  <r>
    <s v=".06040301011"/>
    <s v="Quote associative"/>
    <n v="11104.5"/>
    <m/>
    <n v="11104.5"/>
    <x v="2"/>
    <s v="B.14.g"/>
    <s v="Altro"/>
    <s v="SCi"/>
    <s v="SC Servizi amm.vi e finanziari"/>
    <m/>
    <s v="B.14.gSCi"/>
  </r>
  <r>
    <s v=".06040301012"/>
    <s v="Abbonamenti a giornali e riviste"/>
    <n v="2517.27"/>
    <m/>
    <n v="2517.27"/>
    <x v="2"/>
    <s v="B.14.g"/>
    <s v="Altro"/>
    <s v="SCi"/>
    <s v="SC Servizi amm.vi e finanziari"/>
    <m/>
    <s v="B.14.gSCi"/>
  </r>
  <r>
    <s v=".06040301014"/>
    <s v="Spese di rappresentanza"/>
    <n v="419.23"/>
    <m/>
    <n v="419.23"/>
    <x v="2"/>
    <s v="B.14.g"/>
    <s v="Altro"/>
    <s v="SCi"/>
    <s v="SC Servizi amm.vi e finanziari"/>
    <m/>
    <s v="B.14.gSCi"/>
  </r>
  <r>
    <s v=".06040301018"/>
    <s v="L.R. 39/96 e 48/00 Tributo Speciale Regione Piemonte"/>
    <n v="531899.74"/>
    <m/>
    <n v="531899.74"/>
    <x v="2"/>
    <s v="B.14.g"/>
    <s v="Altro"/>
    <s v="ATT04Mer"/>
    <s v="Gestione conferimenti discarica di Solero - Mercato"/>
    <m/>
    <s v="B.14.gATT04Mer"/>
  </r>
  <r>
    <s v=".06040301020"/>
    <s v="I.M.U."/>
    <n v="71228.98"/>
    <n v="-71228.98"/>
    <n v="0"/>
    <x v="2"/>
    <s v="-"/>
    <s v="-"/>
    <s v="-"/>
    <s v="-"/>
    <m/>
    <s v="--"/>
  </r>
  <r>
    <s v=".06040301020"/>
    <s v="I.M.U."/>
    <m/>
    <n v="748"/>
    <n v="748"/>
    <x v="2"/>
    <s v="B.14.b"/>
    <s v="Oneri tributari locali (TOSAP, COSAP, TARSU ecc.)"/>
    <s v="ATT03Mer"/>
    <s v="Gestione discarica esaurita Mugarone - Mercato"/>
    <m/>
    <s v="B.14.bATT03Mer"/>
  </r>
  <r>
    <s v=".06040301020"/>
    <s v="I.M.U."/>
    <m/>
    <n v="2250"/>
    <n v="2250"/>
    <x v="2"/>
    <s v="B.14.b"/>
    <s v="Oneri tributari locali (TOSAP, COSAP, TARSU ecc.)"/>
    <s v="ATT04Mer"/>
    <s v="Gestione conferimenti discarica di Solero - Mercato"/>
    <m/>
    <s v="B.14.bATT04Mer"/>
  </r>
  <r>
    <s v=".06040301020"/>
    <s v="I.M.U."/>
    <m/>
    <n v="68230.98"/>
    <n v="68230.98"/>
    <x v="2"/>
    <s v="B.14.b"/>
    <s v="Oneri tributari locali (TOSAP, COSAP, TARSU ecc.)"/>
    <s v="ATT01Mer"/>
    <s v="Impianto trattamento rifiuti Castelceriolo - Mercato"/>
    <m/>
    <s v="B.14.bATT01Mer"/>
  </r>
  <r>
    <s v=".06040301022"/>
    <s v="Erogazioni liberali"/>
    <n v="8129"/>
    <n v="-8129"/>
    <n v="0"/>
    <x v="5"/>
    <s v="-"/>
    <s v="-"/>
    <s v="-"/>
    <s v="-"/>
    <m/>
    <s v="--"/>
  </r>
  <r>
    <s v=".06040301022"/>
    <s v="Erogazioni liberali"/>
    <m/>
    <n v="3040"/>
    <n v="3040"/>
    <x v="5"/>
    <s v="B.9.d"/>
    <s v="Altro"/>
    <s v="ATT04Mer"/>
    <s v="Gestione conferimenti discarica di Solero - Mercato"/>
    <m/>
    <s v="B.9.dATT04Mer"/>
  </r>
  <r>
    <s v=".06040301022"/>
    <s v="Erogazioni liberali"/>
    <m/>
    <n v="5089"/>
    <n v="5089"/>
    <x v="5"/>
    <s v="B.9.d"/>
    <s v="Altro"/>
    <s v="ATT01Mer"/>
    <s v="Impianto trattamento rifiuti Castelceriolo - Mercato"/>
    <m/>
    <s v="B.9.dATT01Mer"/>
  </r>
  <r>
    <s v=".06040304001"/>
    <s v="Arrotondamenti passivi"/>
    <n v="19.37"/>
    <m/>
    <n v="19.37"/>
    <x v="2"/>
    <s v="B.14.g"/>
    <s v="Altro"/>
    <s v="SCi"/>
    <s v="SC Servizi amm.vi e finanziari"/>
    <m/>
    <s v="B.14.gSCi"/>
  </r>
  <r>
    <s v=".06040304002"/>
    <s v="Spese d'incaso"/>
    <n v="5.2"/>
    <m/>
    <n v="5.2"/>
    <x v="2"/>
    <s v="B.14.g"/>
    <s v="Altro"/>
    <s v="SCi"/>
    <s v="SC Servizi amm.vi e finanziari"/>
    <m/>
    <s v="B.14.gSCi"/>
  </r>
  <r>
    <s v=".06050102002"/>
    <s v="Abbuoni passivi"/>
    <n v="0.3"/>
    <m/>
    <n v="0.3"/>
    <x v="2"/>
    <s v="B.14.g"/>
    <s v="Altro"/>
    <s v="SCi"/>
    <s v="SC Servizi amm.vi e finanziari"/>
    <m/>
    <s v="B.14.gSCi"/>
  </r>
  <r>
    <s v=".06050401007"/>
    <s v="Interessi passivi su debiti verso fornitori"/>
    <n v="529.85"/>
    <m/>
    <n v="529.85"/>
    <x v="8"/>
    <s v="C.17.h"/>
    <s v="Altri interessi e oneri finanziari verso altri"/>
    <s v="VALNONATT"/>
    <s v="Valori non attribuibili"/>
    <m/>
    <s v="C.17.hVALNONATT"/>
  </r>
  <r>
    <s v=".06050401008"/>
    <s v="Interessi passivi su altri debiti"/>
    <n v="115.36"/>
    <m/>
    <n v="115.36"/>
    <x v="8"/>
    <s v="C.17.h"/>
    <s v="Altri interessi e oneri finanziari verso altri"/>
    <s v="VALNONATT"/>
    <s v="Valori non attribuibili"/>
    <m/>
    <s v="C.17.hVALNONATT"/>
  </r>
  <r>
    <s v=".06050101019"/>
    <s v="Interessi passivi su Credit Agricole italia spa"/>
    <n v="0.2"/>
    <m/>
    <n v="0.2"/>
    <x v="8"/>
    <s v="C.17.h"/>
    <s v="Altri interessi e oneri finanziari verso altri"/>
    <s v="VALNONATT"/>
    <s v="Valori non attribuibili"/>
    <m/>
    <s v="C.17.hVALNONATT"/>
  </r>
  <r>
    <s v=".06050401026"/>
    <s v="Rettifiche per variazioni costi (interessi e oneri finanziari)"/>
    <n v="3448.58"/>
    <m/>
    <n v="3448.58"/>
    <x v="8"/>
    <s v="C.17.h"/>
    <s v="Altri interessi e oneri finanziari verso altri"/>
    <s v="VALNONATT"/>
    <s v="Valori non attribuibili"/>
    <m/>
    <s v="C.17.hVALNONATT"/>
  </r>
  <r>
    <s v=".06070105002"/>
    <s v="Minusvalenze"/>
    <n v="109298.51"/>
    <m/>
    <n v="109298.51"/>
    <x v="2"/>
    <s v="B.14.f"/>
    <s v="Insussistenze, minusvalenze di cespiti patrimoniali"/>
    <s v="ATT01Mer"/>
    <s v="Impianto trattamento rifiuti Castelceriolo - Mercato"/>
    <m/>
    <s v="B.14.fATT01Mer"/>
  </r>
  <r>
    <s v=".06070302005"/>
    <s v="Sanzioni"/>
    <n v="14162.72"/>
    <n v="-14162.72"/>
    <n v="0"/>
    <x v="2"/>
    <s v="-"/>
    <s v="-"/>
    <s v="-"/>
    <s v="-"/>
    <m/>
    <s v="--"/>
  </r>
  <r>
    <s v=".06070302005"/>
    <s v="Sanzioni"/>
    <m/>
    <n v="3416"/>
    <n v="3416"/>
    <x v="2"/>
    <s v="B.14.c"/>
    <s v="Oneri per sanzioni penali e risarcimenti"/>
    <s v="ATT04Mer"/>
    <s v="Gestione conferimenti discarica di Solero - Mercato"/>
    <m/>
    <s v="B.14.cATT04Mer"/>
  </r>
  <r>
    <s v=".06070302005"/>
    <s v="Sanzioni"/>
    <m/>
    <n v="10746.72"/>
    <n v="10746.72"/>
    <x v="2"/>
    <s v="B.14.c"/>
    <s v="Oneri per sanzioni penali e risarcimenti"/>
    <s v="ATT01Mer"/>
    <s v="Impianto trattamento rifiuti Castelceriolo - Mercato"/>
    <m/>
    <s v="B.14.cATT01Mer"/>
  </r>
  <r>
    <s v=".07010101001"/>
    <s v="Corrispettivi smaltimento Comuni consorziati"/>
    <n v="7390798.2000000002"/>
    <m/>
    <n v="7390798.2000000002"/>
    <x v="9"/>
    <s v="A.1.d"/>
    <s v="d) Altre vendite e prestazioni"/>
    <s v="ATT01Pro"/>
    <s v="Impianto trattamento rifiuti Castelceriolo - Protetta"/>
    <m/>
    <s v="A.1.dATT01Pro"/>
  </r>
  <r>
    <s v=".07010101002"/>
    <s v="Corrispettivi smaltimento altri Enti"/>
    <n v="1417332.13"/>
    <m/>
    <n v="1417332.13"/>
    <x v="9"/>
    <s v="A.1.d"/>
    <s v="d) Altre vendite e prestazioni"/>
    <s v="ATT01Mer"/>
    <s v="Impianto trattamento rifiuti Castelceriolo - Mercato"/>
    <m/>
    <s v="A.1.dATT01Mer"/>
  </r>
  <r>
    <s v=".07010101003"/>
    <s v="Corrispettivi smaltimenti Ditte"/>
    <n v="386432.05"/>
    <m/>
    <n v="386432.05"/>
    <x v="9"/>
    <s v="A.1.d"/>
    <s v="d) Altre vendite e prestazioni"/>
    <s v="ATT01Mer"/>
    <s v="Impianto trattamento rifiuti Castelceriolo - Mercato"/>
    <m/>
    <s v="A.1.dATT01Mer"/>
  </r>
  <r>
    <s v=".07010101006"/>
    <s v="Corrispettibi smaltimento AMIU GENOVA"/>
    <n v="9742045"/>
    <m/>
    <n v="9742045"/>
    <x v="9"/>
    <s v="A.1.d"/>
    <s v="d) Altre vendite e prestazioni"/>
    <s v="ATT01Pro"/>
    <s v="Impianto trattamento rifiuti Castelceriolo - Protetta"/>
    <m/>
    <s v="A.1.dATT01Pro"/>
  </r>
  <r>
    <s v=".07010106001"/>
    <s v="Vendita rifiuti riciclati"/>
    <n v="61446.17"/>
    <m/>
    <n v="61446.17"/>
    <x v="10"/>
    <s v="A.5.h"/>
    <s v="Altri ricavi e proventi"/>
    <s v="ATT01Pro"/>
    <s v="Impianto trattamento rifiuti Castelceriolo - Protetta"/>
    <m/>
    <s v="A.5.hATT01Pro"/>
  </r>
  <r>
    <s v=".07010504008"/>
    <s v="Contributi regionali"/>
    <n v="39319.339999999997"/>
    <m/>
    <n v="39319.339999999997"/>
    <x v="10"/>
    <s v="A.5.e"/>
    <s v="Contributi da soggetti pubblici"/>
    <s v="ATT01Mer"/>
    <s v="Impianto trattamento rifiuti Castelceriolo - Mercato"/>
    <m/>
    <s v="A.5.eATT01Mer"/>
  </r>
  <r>
    <s v=".07010505009"/>
    <s v="Contributi in conto capitale non imponibili beni normali"/>
    <n v="169.13"/>
    <m/>
    <n v="169.13"/>
    <x v="10"/>
    <s v="A.5.e"/>
    <s v="Contributi da soggetti pubblici"/>
    <s v="ATT01Mer"/>
    <s v="Impianto trattamento rifiuti Castelceriolo - Mercato"/>
    <m/>
    <s v="A.5.eATT01Mer"/>
  </r>
  <r>
    <s v=".07010505010"/>
    <s v="Contributi in conto capitale non imponibili beni 4.0"/>
    <n v="44161.47"/>
    <m/>
    <n v="44161.47"/>
    <x v="10"/>
    <s v="A.5.e"/>
    <s v="Contributi da soggetti pubblici"/>
    <s v="ATT01Mer"/>
    <s v="Impianto trattamento rifiuti Castelceriolo - Mercato"/>
    <m/>
    <s v="A.5.eATT01Mer"/>
  </r>
  <r>
    <s v=".07010505011"/>
    <s v="Credito di imposta per imprese non energivore"/>
    <n v="134856.87"/>
    <m/>
    <n v="134856.87"/>
    <x v="10"/>
    <s v="A.5.e"/>
    <s v="Contributi da soggetti pubblici"/>
    <s v="ATT01Mer"/>
    <s v="Impianto trattamento rifiuti Castelceriolo - Mercato"/>
    <m/>
    <s v="A.5.eATT01Mer"/>
  </r>
  <r>
    <s v=".07010601005"/>
    <s v="Rettifiche per variazioni ricavi"/>
    <n v="371475.73"/>
    <m/>
    <n v="371475.73"/>
    <x v="10"/>
    <s v="A.5.g"/>
    <s v="Sopravvenienze attive"/>
    <s v="ATT01Mer"/>
    <s v="Impianto trattamento rifiuti Castelceriolo - Mercato"/>
    <m/>
    <s v="A.5.gATT01Mer"/>
  </r>
  <r>
    <s v=".07010603001"/>
    <s v="Abbuoni attivi"/>
    <n v="1.29"/>
    <m/>
    <n v="1.29"/>
    <x v="10"/>
    <s v="A.5.h"/>
    <s v="Altri ricavi e proventi"/>
    <s v="ATT01Mer"/>
    <s v="Impianto trattamento rifiuti Castelceriolo - Mercato"/>
    <m/>
    <s v="A.5.hATT01Mer"/>
  </r>
  <r>
    <s v=".07010603002"/>
    <s v="Arrotondamenti attivi"/>
    <n v="23.4"/>
    <m/>
    <n v="23.4"/>
    <x v="10"/>
    <s v="A.5.h"/>
    <s v="Altri ricavi e proventi"/>
    <s v="ATT01Mer"/>
    <s v="Impianto trattamento rifiuti Castelceriolo - Mercato"/>
    <m/>
    <s v="A.5.hATT01Mer"/>
  </r>
  <r>
    <s v=".07010604003"/>
    <s v="Rimborsi da assicurazioni"/>
    <n v="8730.7999999999993"/>
    <m/>
    <n v="8730.7999999999993"/>
    <x v="10"/>
    <s v="A.5.d"/>
    <s v="Rimborsi e indennizzi"/>
    <s v="ATT01Mer"/>
    <s v="Impianto trattamento rifiuti Castelceriolo - Mercato"/>
    <m/>
    <s v="A.5.dATT01Mer"/>
  </r>
  <r>
    <s v=".07010604004"/>
    <s v="Altri proventi"/>
    <n v="51307.12"/>
    <n v="-51307.12"/>
    <n v="0"/>
    <x v="10"/>
    <s v="-"/>
    <s v="-"/>
    <s v="-"/>
    <s v="-"/>
    <m/>
    <s v="--"/>
  </r>
  <r>
    <s v=".07010604004"/>
    <s v="Altri proventi"/>
    <m/>
    <n v="6302.64"/>
    <n v="6302.64"/>
    <x v="10"/>
    <s v="A.5.h"/>
    <s v="Altri ricavi e proventi"/>
    <s v="ATT02Mer"/>
    <s v="Gestione post-morten discarica esaurita Castelceriolo - Mercato"/>
    <m/>
    <s v="A.5.hATT02Mer"/>
  </r>
  <r>
    <s v=".07010604004"/>
    <s v="Altri proventi"/>
    <m/>
    <n v="31523.770000000004"/>
    <n v="31523.770000000004"/>
    <x v="10"/>
    <s v="A.5.h"/>
    <s v="Altri ricavi e proventi"/>
    <s v="ATT01Pro"/>
    <s v="Impianto trattamento rifiuti Castelceriolo - Protetta"/>
    <m/>
    <s v="A.5.hATT01Pro"/>
  </r>
  <r>
    <s v=".07010604004"/>
    <s v="Altri proventi"/>
    <m/>
    <n v="13480.71"/>
    <n v="13480.71"/>
    <x v="10"/>
    <s v="A.5.h"/>
    <s v="Altri ricavi e proventi"/>
    <s v="ATT01Mer"/>
    <s v="Impianto trattamento rifiuti Castelceriolo - Mercato"/>
    <m/>
    <s v="A.5.hATT01Mer"/>
  </r>
  <r>
    <s v=".07030404003"/>
    <s v="Interessi attivi su Banca popolare di Milano"/>
    <n v="4.45"/>
    <m/>
    <n v="4.45"/>
    <x v="11"/>
    <s v="C.16.a"/>
    <s v="Altri proventi finanziari"/>
    <s v="VALNONATT"/>
    <s v="Valori non attribuibili"/>
    <m/>
    <s v="C.16.aVALNONATT"/>
  </r>
  <r>
    <s v=".07030404015"/>
    <s v="Interessi attivi su Bnaca Popolare di Novara"/>
    <n v="0.49"/>
    <m/>
    <n v="0.49"/>
    <x v="11"/>
    <s v="C.16.a"/>
    <s v="Altri proventi finanziari"/>
    <s v="VALNONATT"/>
    <s v="Valori non attribuibili"/>
    <m/>
    <s v="C.16.aVALNONATT"/>
  </r>
  <r>
    <s v=".07030404017"/>
    <s v="Interessi attivi su Banca d'Alba"/>
    <n v="1544"/>
    <m/>
    <n v="1544"/>
    <x v="11"/>
    <s v="C.16.a"/>
    <s v="Altri proventi finanziari"/>
    <s v="VALNONATT"/>
    <s v="Valori non attribuibili"/>
    <m/>
    <s v="C.16.aVALNONATT"/>
  </r>
  <r>
    <s v=".07030404020"/>
    <s v="Interessi moratori su crediti verso soci"/>
    <n v="26830.04"/>
    <m/>
    <n v="26830.04"/>
    <x v="11"/>
    <s v="C.16.a"/>
    <s v="Altri proventi finanziari"/>
    <s v="VALNONATT"/>
    <s v="Valori non attribuibili"/>
    <m/>
    <s v="C.16.aVALNONATT"/>
  </r>
  <r>
    <s v=".07030404021"/>
    <s v="Interessi moratori su crediti verso ditte"/>
    <n v="5634.3"/>
    <m/>
    <n v="5634.3"/>
    <x v="11"/>
    <s v="C.16.a"/>
    <s v="Altri proventi finanziari"/>
    <s v="VALNONATT"/>
    <s v="Valori non attribuibili"/>
    <m/>
    <s v="C.16.aVALNONATT"/>
  </r>
  <r>
    <s v=".07050105002"/>
    <s v="Plusvalenze"/>
    <n v="1378.68"/>
    <m/>
    <n v="1378.68"/>
    <x v="10"/>
    <s v="A.5.f"/>
    <s v="Plusvalenze da cessione cespiti"/>
    <s v="ATT01Mer"/>
    <s v="Impianto trattamento rifiuti Castelceriolo - Mercato"/>
    <m/>
    <s v="A.5.fATT01M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2:B15" firstHeaderRow="1" firstDataRow="1" firstDataCol="1"/>
  <pivotFields count="12">
    <pivotField showAll="0"/>
    <pivotField showAll="0" defaultSubtotal="0"/>
    <pivotField showAll="0" defaultSubtotal="0"/>
    <pivotField showAll="0"/>
    <pivotField dataField="1" numFmtId="166" showAll="0"/>
    <pivotField axis="axisRow" showAll="0">
      <items count="14"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1">
    <field x="5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a di Saldo" fld="4" baseField="0" baseItem="0"/>
  </dataFields>
  <formats count="24">
    <format dxfId="23">
      <pivotArea type="all" dataOnly="0" outline="0" fieldPosition="0"/>
    </format>
    <format dxfId="22">
      <pivotArea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fieldPosition="0"/>
    </format>
    <format dxfId="18">
      <pivotArea dataOnly="0" labelOnly="1" outline="0" axis="axisValues" fieldPosition="0"/>
    </format>
    <format dxfId="17">
      <pivotArea outline="0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fieldPosition="0"/>
    </format>
    <format dxfId="10">
      <pivotArea dataOnly="0" labelOnly="1" outline="0" axis="axisValues" fieldPosition="0"/>
    </format>
    <format dxfId="9">
      <pivotArea outline="0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field="5" type="button" dataOnly="0" labelOnly="1" outline="0" axis="axisRow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Row="1" outline="0" fieldPosition="0"/>
    </format>
    <format dxfId="3">
      <pivotArea type="all" dataOnly="0" outline="0" fieldPosition="0"/>
    </format>
    <format dxfId="2">
      <pivotArea field="5" type="button" dataOnly="0" labelOnly="1" outline="0" axis="axisRow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F18"/>
  <sheetViews>
    <sheetView zoomScaleNormal="100" workbookViewId="0">
      <selection activeCell="C7" sqref="C7:D7"/>
    </sheetView>
  </sheetViews>
  <sheetFormatPr defaultColWidth="9.140625" defaultRowHeight="12.75" x14ac:dyDescent="0.2"/>
  <cols>
    <col min="1" max="1" width="14.85546875" style="107" bestFit="1" customWidth="1"/>
    <col min="2" max="2" width="47.42578125" style="107" customWidth="1"/>
    <col min="3" max="3" width="15.7109375" style="107" bestFit="1" customWidth="1"/>
    <col min="4" max="4" width="37.7109375" style="107" customWidth="1"/>
    <col min="5" max="5" width="15.42578125" style="107" bestFit="1" customWidth="1"/>
    <col min="6" max="6" width="45.5703125" style="107" customWidth="1"/>
    <col min="7" max="16384" width="9.140625" style="107"/>
  </cols>
  <sheetData>
    <row r="1" spans="1:6" x14ac:dyDescent="0.2">
      <c r="A1" s="106" t="s">
        <v>1607</v>
      </c>
      <c r="B1" s="106" t="s">
        <v>1608</v>
      </c>
    </row>
    <row r="2" spans="1:6" x14ac:dyDescent="0.2">
      <c r="A2" s="108"/>
    </row>
    <row r="3" spans="1:6" x14ac:dyDescent="0.2">
      <c r="A3" s="109" t="s">
        <v>1609</v>
      </c>
      <c r="B3" s="109" t="s">
        <v>1610</v>
      </c>
      <c r="C3" s="109" t="s">
        <v>1611</v>
      </c>
      <c r="D3" s="110" t="s">
        <v>1612</v>
      </c>
      <c r="E3" s="109" t="s">
        <v>1613</v>
      </c>
      <c r="F3" s="110" t="s">
        <v>1614</v>
      </c>
    </row>
    <row r="4" spans="1:6" x14ac:dyDescent="0.2">
      <c r="A4" s="111" t="s">
        <v>1615</v>
      </c>
      <c r="B4" s="112" t="s">
        <v>1799</v>
      </c>
      <c r="C4" s="111" t="str">
        <f t="shared" ref="C4:C18" si="0">+A4&amp;"Pro"</f>
        <v>ATT01Pro</v>
      </c>
      <c r="D4" s="113" t="str">
        <f>+B4&amp;" - Protetta"</f>
        <v>Impianto trattamento rifiuti Castelceriolo - Protetta</v>
      </c>
      <c r="E4" s="111" t="str">
        <f t="shared" ref="E4:E18" si="1">+A4&amp;"Mer"</f>
        <v>ATT01Mer</v>
      </c>
      <c r="F4" s="113" t="str">
        <f>+B4&amp;" - Mercato"</f>
        <v>Impianto trattamento rifiuti Castelceriolo - Mercato</v>
      </c>
    </row>
    <row r="5" spans="1:6" x14ac:dyDescent="0.2">
      <c r="A5" s="111" t="s">
        <v>1616</v>
      </c>
      <c r="B5" s="112" t="s">
        <v>1800</v>
      </c>
      <c r="C5" s="111" t="str">
        <f t="shared" si="0"/>
        <v>ATT02Pro</v>
      </c>
      <c r="D5" s="113" t="str">
        <f t="shared" ref="D5:D18" si="2">+B5&amp;" - Protetta"</f>
        <v>Gestione post-morten discarica esaurita Castelceriolo - Protetta</v>
      </c>
      <c r="E5" s="111" t="str">
        <f t="shared" si="1"/>
        <v>ATT02Mer</v>
      </c>
      <c r="F5" s="113" t="str">
        <f t="shared" ref="F5:F18" si="3">+B5&amp;" - Mercato"</f>
        <v>Gestione post-morten discarica esaurita Castelceriolo - Mercato</v>
      </c>
    </row>
    <row r="6" spans="1:6" x14ac:dyDescent="0.2">
      <c r="A6" s="111" t="s">
        <v>1617</v>
      </c>
      <c r="B6" s="112" t="s">
        <v>1801</v>
      </c>
      <c r="C6" s="111" t="str">
        <f t="shared" si="0"/>
        <v>ATT03Pro</v>
      </c>
      <c r="D6" s="113" t="str">
        <f t="shared" si="2"/>
        <v>Gestione discarica esaurita Mugarone - Protetta</v>
      </c>
      <c r="E6" s="111" t="str">
        <f t="shared" si="1"/>
        <v>ATT03Mer</v>
      </c>
      <c r="F6" s="113" t="str">
        <f t="shared" si="3"/>
        <v>Gestione discarica esaurita Mugarone - Mercato</v>
      </c>
    </row>
    <row r="7" spans="1:6" x14ac:dyDescent="0.2">
      <c r="A7" s="111" t="s">
        <v>1618</v>
      </c>
      <c r="B7" s="112" t="s">
        <v>1802</v>
      </c>
      <c r="C7" s="111" t="str">
        <f t="shared" si="0"/>
        <v>ATT04Pro</v>
      </c>
      <c r="D7" s="113" t="str">
        <f t="shared" si="2"/>
        <v>Gestione conferimenti discarica di Solero - Protetta</v>
      </c>
      <c r="E7" s="111" t="str">
        <f t="shared" si="1"/>
        <v>ATT04Mer</v>
      </c>
      <c r="F7" s="113" t="str">
        <f t="shared" si="3"/>
        <v>Gestione conferimenti discarica di Solero - Mercato</v>
      </c>
    </row>
    <row r="8" spans="1:6" hidden="1" x14ac:dyDescent="0.2">
      <c r="A8" s="111" t="s">
        <v>1619</v>
      </c>
      <c r="B8" s="112" t="s">
        <v>1620</v>
      </c>
      <c r="C8" s="111" t="str">
        <f t="shared" si="0"/>
        <v>ATT05Pro</v>
      </c>
      <c r="D8" s="113" t="str">
        <f t="shared" si="2"/>
        <v>Attività 5 - Protetta</v>
      </c>
      <c r="E8" s="111" t="str">
        <f t="shared" si="1"/>
        <v>ATT05Mer</v>
      </c>
      <c r="F8" s="113" t="str">
        <f t="shared" si="3"/>
        <v>Attività 5 - Mercato</v>
      </c>
    </row>
    <row r="9" spans="1:6" hidden="1" x14ac:dyDescent="0.2">
      <c r="A9" s="111" t="s">
        <v>1621</v>
      </c>
      <c r="B9" s="112" t="s">
        <v>1622</v>
      </c>
      <c r="C9" s="111" t="str">
        <f t="shared" si="0"/>
        <v>ATT06Pro</v>
      </c>
      <c r="D9" s="113" t="str">
        <f t="shared" si="2"/>
        <v>Attività 6 - Protetta</v>
      </c>
      <c r="E9" s="111" t="str">
        <f t="shared" si="1"/>
        <v>ATT06Mer</v>
      </c>
      <c r="F9" s="113" t="str">
        <f t="shared" si="3"/>
        <v>Attività 6 - Mercato</v>
      </c>
    </row>
    <row r="10" spans="1:6" hidden="1" x14ac:dyDescent="0.2">
      <c r="A10" s="111" t="s">
        <v>1623</v>
      </c>
      <c r="B10" s="112" t="s">
        <v>1624</v>
      </c>
      <c r="C10" s="111" t="str">
        <f t="shared" si="0"/>
        <v>ATT07Pro</v>
      </c>
      <c r="D10" s="113" t="str">
        <f t="shared" si="2"/>
        <v>Attività 7 - Protetta</v>
      </c>
      <c r="E10" s="111" t="str">
        <f t="shared" si="1"/>
        <v>ATT07Mer</v>
      </c>
      <c r="F10" s="113" t="str">
        <f t="shared" si="3"/>
        <v>Attività 7 - Mercato</v>
      </c>
    </row>
    <row r="11" spans="1:6" hidden="1" x14ac:dyDescent="0.2">
      <c r="A11" s="111" t="s">
        <v>1625</v>
      </c>
      <c r="B11" s="112" t="s">
        <v>1626</v>
      </c>
      <c r="C11" s="111" t="str">
        <f t="shared" si="0"/>
        <v>ATT08Pro</v>
      </c>
      <c r="D11" s="113" t="str">
        <f t="shared" si="2"/>
        <v>Attività 8 - Protetta</v>
      </c>
      <c r="E11" s="111" t="str">
        <f t="shared" si="1"/>
        <v>ATT08Mer</v>
      </c>
      <c r="F11" s="113" t="str">
        <f t="shared" si="3"/>
        <v>Attività 8 - Mercato</v>
      </c>
    </row>
    <row r="12" spans="1:6" hidden="1" x14ac:dyDescent="0.2">
      <c r="A12" s="111" t="s">
        <v>1627</v>
      </c>
      <c r="B12" s="112" t="s">
        <v>1628</v>
      </c>
      <c r="C12" s="111" t="str">
        <f t="shared" si="0"/>
        <v>ATT09Pro</v>
      </c>
      <c r="D12" s="113" t="str">
        <f t="shared" si="2"/>
        <v>Attività 9 - Protetta</v>
      </c>
      <c r="E12" s="111" t="str">
        <f t="shared" si="1"/>
        <v>ATT09Mer</v>
      </c>
      <c r="F12" s="113" t="str">
        <f t="shared" si="3"/>
        <v>Attività 9 - Mercato</v>
      </c>
    </row>
    <row r="13" spans="1:6" hidden="1" x14ac:dyDescent="0.2">
      <c r="A13" s="111" t="s">
        <v>1629</v>
      </c>
      <c r="B13" s="112" t="s">
        <v>1630</v>
      </c>
      <c r="C13" s="111" t="str">
        <f t="shared" si="0"/>
        <v>ATT10Pro</v>
      </c>
      <c r="D13" s="113" t="str">
        <f t="shared" si="2"/>
        <v>Attività 10 - Protetta</v>
      </c>
      <c r="E13" s="111" t="str">
        <f t="shared" si="1"/>
        <v>ATT10Mer</v>
      </c>
      <c r="F13" s="113" t="str">
        <f t="shared" si="3"/>
        <v>Attività 10 - Mercato</v>
      </c>
    </row>
    <row r="14" spans="1:6" hidden="1" x14ac:dyDescent="0.2">
      <c r="A14" s="111" t="s">
        <v>1631</v>
      </c>
      <c r="B14" s="112" t="s">
        <v>1632</v>
      </c>
      <c r="C14" s="111" t="str">
        <f t="shared" si="0"/>
        <v>ATT11Pro</v>
      </c>
      <c r="D14" s="113" t="str">
        <f t="shared" si="2"/>
        <v>Attività 11 - Protetta</v>
      </c>
      <c r="E14" s="111" t="str">
        <f t="shared" si="1"/>
        <v>ATT11Mer</v>
      </c>
      <c r="F14" s="113" t="str">
        <f t="shared" si="3"/>
        <v>Attività 11 - Mercato</v>
      </c>
    </row>
    <row r="15" spans="1:6" hidden="1" x14ac:dyDescent="0.2">
      <c r="A15" s="111" t="s">
        <v>1633</v>
      </c>
      <c r="B15" s="112" t="s">
        <v>1634</v>
      </c>
      <c r="C15" s="111" t="str">
        <f t="shared" si="0"/>
        <v>ATT12Pro</v>
      </c>
      <c r="D15" s="113" t="str">
        <f t="shared" si="2"/>
        <v>Attività 12 - Protetta</v>
      </c>
      <c r="E15" s="111" t="str">
        <f t="shared" si="1"/>
        <v>ATT12Mer</v>
      </c>
      <c r="F15" s="113" t="str">
        <f t="shared" si="3"/>
        <v>Attività 12 - Mercato</v>
      </c>
    </row>
    <row r="16" spans="1:6" hidden="1" x14ac:dyDescent="0.2">
      <c r="A16" s="111" t="s">
        <v>1635</v>
      </c>
      <c r="B16" s="112" t="s">
        <v>1636</v>
      </c>
      <c r="C16" s="111" t="str">
        <f t="shared" si="0"/>
        <v>ATT13Pro</v>
      </c>
      <c r="D16" s="113" t="str">
        <f t="shared" si="2"/>
        <v>Attività 13 - Protetta</v>
      </c>
      <c r="E16" s="111" t="str">
        <f t="shared" si="1"/>
        <v>ATT13Mer</v>
      </c>
      <c r="F16" s="113" t="str">
        <f t="shared" si="3"/>
        <v>Attività 13 - Mercato</v>
      </c>
    </row>
    <row r="17" spans="1:6" hidden="1" x14ac:dyDescent="0.2">
      <c r="A17" s="111" t="s">
        <v>1637</v>
      </c>
      <c r="B17" s="112" t="s">
        <v>1638</v>
      </c>
      <c r="C17" s="111" t="str">
        <f t="shared" si="0"/>
        <v>ATT14Pro</v>
      </c>
      <c r="D17" s="113" t="str">
        <f t="shared" si="2"/>
        <v>Attività 14 - Protetta</v>
      </c>
      <c r="E17" s="111" t="str">
        <f t="shared" si="1"/>
        <v>ATT14Mer</v>
      </c>
      <c r="F17" s="113" t="str">
        <f t="shared" si="3"/>
        <v>Attività 14 - Mercato</v>
      </c>
    </row>
    <row r="18" spans="1:6" hidden="1" x14ac:dyDescent="0.2">
      <c r="A18" s="111" t="s">
        <v>1639</v>
      </c>
      <c r="B18" s="112" t="s">
        <v>1640</v>
      </c>
      <c r="C18" s="111" t="str">
        <f t="shared" si="0"/>
        <v>ATT15Pro</v>
      </c>
      <c r="D18" s="113" t="str">
        <f t="shared" si="2"/>
        <v>Attività 15 - Protetta</v>
      </c>
      <c r="E18" s="111" t="str">
        <f t="shared" si="1"/>
        <v>ATT15Mer</v>
      </c>
      <c r="F18" s="113" t="str">
        <f t="shared" si="3"/>
        <v>Attività 15 - Mercato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5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37" sqref="C37"/>
    </sheetView>
  </sheetViews>
  <sheetFormatPr defaultColWidth="9.140625" defaultRowHeight="10.5" outlineLevelRow="1" x14ac:dyDescent="0.2"/>
  <cols>
    <col min="1" max="1" width="13.85546875" style="1" bestFit="1" customWidth="1"/>
    <col min="2" max="2" width="6.7109375" style="5" customWidth="1"/>
    <col min="3" max="3" width="69.5703125" style="11" customWidth="1"/>
    <col min="4" max="4" width="1.42578125" style="2" customWidth="1"/>
    <col min="5" max="5" width="10.7109375" style="11" hidden="1" customWidth="1"/>
    <col min="6" max="6" width="10.7109375" style="3" hidden="1" customWidth="1"/>
    <col min="7" max="8" width="10.7109375" style="3" customWidth="1"/>
    <col min="9" max="16384" width="9.140625" style="3"/>
  </cols>
  <sheetData>
    <row r="1" spans="1:8" x14ac:dyDescent="0.2">
      <c r="B1" s="4" t="s">
        <v>1646</v>
      </c>
      <c r="C1" s="3"/>
      <c r="E1" s="3"/>
    </row>
    <row r="2" spans="1:8" ht="11.25" thickBot="1" x14ac:dyDescent="0.25">
      <c r="B2" s="12"/>
      <c r="C2" s="8"/>
      <c r="E2" s="8"/>
    </row>
    <row r="3" spans="1:8" hidden="1" outlineLevel="1" x14ac:dyDescent="0.2">
      <c r="C3" s="45" t="s">
        <v>323</v>
      </c>
      <c r="E3" s="81" t="s">
        <v>349</v>
      </c>
      <c r="F3" s="81" t="s">
        <v>350</v>
      </c>
      <c r="G3" s="81" t="s">
        <v>351</v>
      </c>
      <c r="H3" s="158" t="s">
        <v>337</v>
      </c>
    </row>
    <row r="4" spans="1:8" ht="11.25" hidden="1" outlineLevel="1" thickBot="1" x14ac:dyDescent="0.25">
      <c r="A4" s="2"/>
      <c r="B4" s="2"/>
      <c r="C4" s="2"/>
      <c r="E4" s="149"/>
      <c r="F4" s="149"/>
      <c r="G4" s="149"/>
      <c r="H4" s="159"/>
    </row>
    <row r="5" spans="1:8" s="2" customFormat="1" ht="42.75" collapsed="1" thickBot="1" x14ac:dyDescent="0.25">
      <c r="A5" s="1"/>
      <c r="B5" s="412" t="s">
        <v>98</v>
      </c>
      <c r="C5" s="413"/>
      <c r="E5" s="329" t="s">
        <v>1718</v>
      </c>
      <c r="F5" s="329" t="s">
        <v>1719</v>
      </c>
      <c r="G5" s="329" t="s">
        <v>1720</v>
      </c>
      <c r="H5" s="181" t="s">
        <v>1733</v>
      </c>
    </row>
    <row r="6" spans="1:8" s="2" customFormat="1" x14ac:dyDescent="0.2">
      <c r="A6" s="1"/>
      <c r="B6" s="17"/>
      <c r="C6" s="76" t="s">
        <v>1645</v>
      </c>
      <c r="E6" s="222"/>
      <c r="F6" s="222"/>
      <c r="G6" s="222"/>
      <c r="H6" s="326"/>
    </row>
    <row r="7" spans="1:8" s="2" customFormat="1" x14ac:dyDescent="0.2">
      <c r="A7" s="13" t="s">
        <v>1715</v>
      </c>
      <c r="B7" s="19" t="s">
        <v>357</v>
      </c>
      <c r="C7" s="76" t="s">
        <v>363</v>
      </c>
      <c r="E7" s="183">
        <f>+E8+E13+E14+E15+E20</f>
        <v>0</v>
      </c>
      <c r="F7" s="183">
        <f t="shared" ref="F7:G7" si="0">+F8+F13+F14+F15+F20</f>
        <v>0</v>
      </c>
      <c r="G7" s="183">
        <f t="shared" si="0"/>
        <v>0</v>
      </c>
      <c r="H7" s="183">
        <f t="shared" ref="H7:H32" si="1">+SUM(E7:G7)</f>
        <v>0</v>
      </c>
    </row>
    <row r="8" spans="1:8" s="2" customFormat="1" x14ac:dyDescent="0.2">
      <c r="A8" s="13" t="s">
        <v>107</v>
      </c>
      <c r="B8" s="15" t="s">
        <v>358</v>
      </c>
      <c r="C8" s="32" t="s">
        <v>99</v>
      </c>
      <c r="E8" s="183">
        <f>+SUM(E9:E12)</f>
        <v>0</v>
      </c>
      <c r="F8" s="183">
        <f t="shared" ref="F8:G8" si="2">+SUM(F9:F12)</f>
        <v>0</v>
      </c>
      <c r="G8" s="183">
        <f t="shared" si="2"/>
        <v>0</v>
      </c>
      <c r="H8" s="183">
        <f t="shared" si="1"/>
        <v>0</v>
      </c>
    </row>
    <row r="9" spans="1:8" s="2" customFormat="1" x14ac:dyDescent="0.2">
      <c r="A9" s="148" t="s">
        <v>1693</v>
      </c>
      <c r="B9" s="168"/>
      <c r="C9" s="87" t="s">
        <v>1647</v>
      </c>
      <c r="E9" s="325">
        <f>ROUND(+SUMIF(BdV_2022!$L:$L,$A9&amp;E$3,BdV_2022!$E:$E),2)</f>
        <v>0</v>
      </c>
      <c r="F9" s="325">
        <f>ROUND(+SUMIF(BdV_2022!$L:$L,$A9&amp;F$3,BdV_2022!$E:$E),2)</f>
        <v>0</v>
      </c>
      <c r="G9" s="325">
        <f>ROUND(+SUMIF(BdV_2022!$L:$L,$A9&amp;G$3,BdV_2022!$E:$E),2)</f>
        <v>0</v>
      </c>
      <c r="H9" s="226">
        <f t="shared" si="1"/>
        <v>0</v>
      </c>
    </row>
    <row r="10" spans="1:8" s="2" customFormat="1" x14ac:dyDescent="0.2">
      <c r="A10" s="148" t="s">
        <v>1694</v>
      </c>
      <c r="B10" s="168"/>
      <c r="C10" s="87" t="s">
        <v>1648</v>
      </c>
      <c r="E10" s="325">
        <f>ROUND(+SUMIF(BdV_2022!$L:$L,$A10&amp;E$3,BdV_2022!$E:$E),2)</f>
        <v>0</v>
      </c>
      <c r="F10" s="325">
        <f>ROUND(+SUMIF(BdV_2022!$L:$L,$A10&amp;F$3,BdV_2022!$E:$E),2)</f>
        <v>0</v>
      </c>
      <c r="G10" s="325">
        <f>ROUND(+SUMIF(BdV_2022!$L:$L,$A10&amp;G$3,BdV_2022!$E:$E),2)</f>
        <v>0</v>
      </c>
      <c r="H10" s="226">
        <f t="shared" si="1"/>
        <v>0</v>
      </c>
    </row>
    <row r="11" spans="1:8" s="2" customFormat="1" x14ac:dyDescent="0.2">
      <c r="A11" s="148" t="s">
        <v>1696</v>
      </c>
      <c r="B11" s="168"/>
      <c r="C11" s="87" t="s">
        <v>1649</v>
      </c>
      <c r="E11" s="325">
        <f>ROUND(+SUMIF(BdV_2022!$L:$L,$A11&amp;E$3,BdV_2022!$E:$E),2)</f>
        <v>0</v>
      </c>
      <c r="F11" s="325">
        <f>ROUND(+SUMIF(BdV_2022!$L:$L,$A11&amp;F$3,BdV_2022!$E:$E),2)</f>
        <v>0</v>
      </c>
      <c r="G11" s="325">
        <f>ROUND(+SUMIF(BdV_2022!$L:$L,$A11&amp;G$3,BdV_2022!$E:$E),2)</f>
        <v>0</v>
      </c>
      <c r="H11" s="226">
        <f t="shared" si="1"/>
        <v>0</v>
      </c>
    </row>
    <row r="12" spans="1:8" s="2" customFormat="1" x14ac:dyDescent="0.2">
      <c r="A12" s="148" t="s">
        <v>1695</v>
      </c>
      <c r="B12" s="169"/>
      <c r="C12" s="87" t="s">
        <v>1650</v>
      </c>
      <c r="E12" s="325">
        <f>ROUND(+SUMIF(BdV_2022!$L:$L,$A12&amp;E$3,BdV_2022!$E:$E),2)</f>
        <v>0</v>
      </c>
      <c r="F12" s="325">
        <f>ROUND(+SUMIF(BdV_2022!$L:$L,$A12&amp;F$3,BdV_2022!$E:$E),2)</f>
        <v>0</v>
      </c>
      <c r="G12" s="325">
        <f>ROUND(+SUMIF(BdV_2022!$L:$L,$A12&amp;G$3,BdV_2022!$E:$E),2)</f>
        <v>0</v>
      </c>
      <c r="H12" s="226">
        <f t="shared" si="1"/>
        <v>0</v>
      </c>
    </row>
    <row r="13" spans="1:8" s="2" customFormat="1" x14ac:dyDescent="0.2">
      <c r="A13" s="13" t="s">
        <v>109</v>
      </c>
      <c r="B13" s="18" t="s">
        <v>359</v>
      </c>
      <c r="C13" s="32" t="s">
        <v>386</v>
      </c>
      <c r="E13" s="324">
        <f>ROUND(+SUMIF(BdV_2022!$L:$L,$A13&amp;E$3,BdV_2022!$E:$E),2)</f>
        <v>0</v>
      </c>
      <c r="F13" s="324">
        <f>ROUND(+SUMIF(BdV_2022!$L:$L,$A13&amp;F$3,BdV_2022!$E:$E),2)</f>
        <v>0</v>
      </c>
      <c r="G13" s="324">
        <f>ROUND(+SUMIF(BdV_2022!$L:$L,$A13&amp;G$3,BdV_2022!$E:$E),2)</f>
        <v>0</v>
      </c>
      <c r="H13" s="185">
        <f t="shared" si="1"/>
        <v>0</v>
      </c>
    </row>
    <row r="14" spans="1:8" s="2" customFormat="1" x14ac:dyDescent="0.2">
      <c r="A14" s="13" t="s">
        <v>110</v>
      </c>
      <c r="B14" s="18" t="s">
        <v>360</v>
      </c>
      <c r="C14" s="32" t="s">
        <v>364</v>
      </c>
      <c r="E14" s="324">
        <f>ROUND(+SUMIF(BdV_2022!$L:$L,$A14&amp;E$3,BdV_2022!$E:$E),2)</f>
        <v>0</v>
      </c>
      <c r="F14" s="324">
        <f>ROUND(+SUMIF(BdV_2022!$L:$L,$A14&amp;F$3,BdV_2022!$E:$E),2)</f>
        <v>0</v>
      </c>
      <c r="G14" s="324">
        <f>ROUND(+SUMIF(BdV_2022!$L:$L,$A14&amp;G$3,BdV_2022!$E:$E),2)</f>
        <v>0</v>
      </c>
      <c r="H14" s="185">
        <f t="shared" si="1"/>
        <v>0</v>
      </c>
    </row>
    <row r="15" spans="1:8" s="2" customFormat="1" x14ac:dyDescent="0.2">
      <c r="A15" s="13" t="s">
        <v>111</v>
      </c>
      <c r="B15" s="15" t="s">
        <v>361</v>
      </c>
      <c r="C15" s="32" t="s">
        <v>365</v>
      </c>
      <c r="E15" s="183">
        <f>+SUM(E16:E19)</f>
        <v>0</v>
      </c>
      <c r="F15" s="183">
        <f t="shared" ref="F15:G15" si="3">+SUM(F16:F19)</f>
        <v>0</v>
      </c>
      <c r="G15" s="183">
        <f t="shared" si="3"/>
        <v>0</v>
      </c>
      <c r="H15" s="183">
        <f t="shared" si="1"/>
        <v>0</v>
      </c>
    </row>
    <row r="16" spans="1:8" s="2" customFormat="1" x14ac:dyDescent="0.2">
      <c r="A16" s="148" t="s">
        <v>1697</v>
      </c>
      <c r="B16" s="19"/>
      <c r="C16" s="87" t="s">
        <v>814</v>
      </c>
      <c r="E16" s="325">
        <f>ROUND(+SUMIF(BdV_2022!$L:$L,$A16&amp;E$3,BdV_2022!$E:$E),2)</f>
        <v>0</v>
      </c>
      <c r="F16" s="325">
        <f>ROUND(+SUMIF(BdV_2022!$L:$L,$A16&amp;F$3,BdV_2022!$E:$E),2)</f>
        <v>0</v>
      </c>
      <c r="G16" s="325">
        <f>ROUND(+SUMIF(BdV_2022!$L:$L,$A16&amp;G$3,BdV_2022!$E:$E),2)</f>
        <v>0</v>
      </c>
      <c r="H16" s="226">
        <f t="shared" si="1"/>
        <v>0</v>
      </c>
    </row>
    <row r="17" spans="1:8" s="2" customFormat="1" x14ac:dyDescent="0.2">
      <c r="A17" s="148" t="s">
        <v>1698</v>
      </c>
      <c r="B17" s="19"/>
      <c r="C17" s="87" t="s">
        <v>815</v>
      </c>
      <c r="E17" s="325">
        <f>ROUND(+SUMIF(BdV_2022!$L:$L,$A17&amp;E$3,BdV_2022!$E:$E),2)</f>
        <v>0</v>
      </c>
      <c r="F17" s="325">
        <f>ROUND(+SUMIF(BdV_2022!$L:$L,$A17&amp;F$3,BdV_2022!$E:$E),2)</f>
        <v>0</v>
      </c>
      <c r="G17" s="325">
        <f>ROUND(+SUMIF(BdV_2022!$L:$L,$A17&amp;G$3,BdV_2022!$E:$E),2)</f>
        <v>0</v>
      </c>
      <c r="H17" s="226">
        <f t="shared" si="1"/>
        <v>0</v>
      </c>
    </row>
    <row r="18" spans="1:8" s="2" customFormat="1" x14ac:dyDescent="0.2">
      <c r="A18" s="148" t="s">
        <v>1699</v>
      </c>
      <c r="B18" s="19"/>
      <c r="C18" s="87" t="s">
        <v>816</v>
      </c>
      <c r="E18" s="325">
        <f>ROUND(+SUMIF(BdV_2022!$L:$L,$A18&amp;E$3,BdV_2022!$E:$E),2)</f>
        <v>0</v>
      </c>
      <c r="F18" s="325">
        <f>ROUND(+SUMIF(BdV_2022!$L:$L,$A18&amp;F$3,BdV_2022!$E:$E),2)</f>
        <v>0</v>
      </c>
      <c r="G18" s="325">
        <f>ROUND(+SUMIF(BdV_2022!$L:$L,$A18&amp;G$3,BdV_2022!$E:$E),2)</f>
        <v>0</v>
      </c>
      <c r="H18" s="226">
        <f t="shared" si="1"/>
        <v>0</v>
      </c>
    </row>
    <row r="19" spans="1:8" s="2" customFormat="1" x14ac:dyDescent="0.2">
      <c r="A19" s="148" t="s">
        <v>1700</v>
      </c>
      <c r="B19" s="19"/>
      <c r="C19" s="87" t="s">
        <v>818</v>
      </c>
      <c r="E19" s="325">
        <f>ROUND(+SUMIF(BdV_2022!$L:$L,$A19&amp;E$3,BdV_2022!$E:$E),2)</f>
        <v>0</v>
      </c>
      <c r="F19" s="325">
        <f>ROUND(+SUMIF(BdV_2022!$L:$L,$A19&amp;F$3,BdV_2022!$E:$E),2)</f>
        <v>0</v>
      </c>
      <c r="G19" s="325">
        <f>ROUND(+SUMIF(BdV_2022!$L:$L,$A19&amp;G$3,BdV_2022!$E:$E),2)</f>
        <v>0</v>
      </c>
      <c r="H19" s="226">
        <f t="shared" si="1"/>
        <v>0</v>
      </c>
    </row>
    <row r="20" spans="1:8" s="2" customFormat="1" x14ac:dyDescent="0.2">
      <c r="A20" s="13" t="s">
        <v>112</v>
      </c>
      <c r="B20" s="15" t="s">
        <v>362</v>
      </c>
      <c r="C20" s="32" t="s">
        <v>1651</v>
      </c>
      <c r="E20" s="183">
        <f>+SUM(E21:E28)</f>
        <v>0</v>
      </c>
      <c r="F20" s="183">
        <f t="shared" ref="F20:G20" si="4">+SUM(F21:F28)</f>
        <v>0</v>
      </c>
      <c r="G20" s="183">
        <f t="shared" si="4"/>
        <v>0</v>
      </c>
      <c r="H20" s="183">
        <f t="shared" si="1"/>
        <v>0</v>
      </c>
    </row>
    <row r="21" spans="1:8" s="2" customFormat="1" x14ac:dyDescent="0.2">
      <c r="A21" s="148" t="s">
        <v>1701</v>
      </c>
      <c r="B21" s="16"/>
      <c r="C21" s="87" t="s">
        <v>1209</v>
      </c>
      <c r="E21" s="325">
        <f>ROUND(+SUMIF(BdV_2022!$L:$L,$A21&amp;E$3,BdV_2022!$E:$E),2)</f>
        <v>0</v>
      </c>
      <c r="F21" s="325">
        <f>ROUND(+SUMIF(BdV_2022!$L:$L,$A21&amp;F$3,BdV_2022!$E:$E),2)</f>
        <v>0</v>
      </c>
      <c r="G21" s="325">
        <f>ROUND(+SUMIF(BdV_2022!$L:$L,$A21&amp;G$3,BdV_2022!$E:$E),2)</f>
        <v>0</v>
      </c>
      <c r="H21" s="226">
        <f t="shared" si="1"/>
        <v>0</v>
      </c>
    </row>
    <row r="22" spans="1:8" s="2" customFormat="1" x14ac:dyDescent="0.2">
      <c r="A22" s="148" t="s">
        <v>1702</v>
      </c>
      <c r="B22" s="19"/>
      <c r="C22" s="87" t="s">
        <v>1214</v>
      </c>
      <c r="E22" s="325">
        <f>ROUND(+SUMIF(BdV_2022!$L:$L,$A22&amp;E$3,BdV_2022!$E:$E),2)</f>
        <v>0</v>
      </c>
      <c r="F22" s="325">
        <f>ROUND(+SUMIF(BdV_2022!$L:$L,$A22&amp;F$3,BdV_2022!$E:$E),2)</f>
        <v>0</v>
      </c>
      <c r="G22" s="325">
        <f>ROUND(+SUMIF(BdV_2022!$L:$L,$A22&amp;G$3,BdV_2022!$E:$E),2)</f>
        <v>0</v>
      </c>
      <c r="H22" s="226">
        <f t="shared" si="1"/>
        <v>0</v>
      </c>
    </row>
    <row r="23" spans="1:8" s="2" customFormat="1" x14ac:dyDescent="0.2">
      <c r="A23" s="148" t="s">
        <v>1703</v>
      </c>
      <c r="B23" s="19"/>
      <c r="C23" s="87" t="s">
        <v>1652</v>
      </c>
      <c r="E23" s="325">
        <f>ROUND(+SUMIF(BdV_2022!$L:$L,$A23&amp;E$3,BdV_2022!$E:$E),2)</f>
        <v>0</v>
      </c>
      <c r="F23" s="325">
        <f>ROUND(+SUMIF(BdV_2022!$L:$L,$A23&amp;F$3,BdV_2022!$E:$E),2)</f>
        <v>0</v>
      </c>
      <c r="G23" s="325">
        <f>ROUND(+SUMIF(BdV_2022!$L:$L,$A23&amp;G$3,BdV_2022!$E:$E),2)</f>
        <v>0</v>
      </c>
      <c r="H23" s="226">
        <f t="shared" si="1"/>
        <v>0</v>
      </c>
    </row>
    <row r="24" spans="1:8" s="2" customFormat="1" x14ac:dyDescent="0.2">
      <c r="A24" s="148" t="s">
        <v>1704</v>
      </c>
      <c r="B24" s="19"/>
      <c r="C24" s="87" t="s">
        <v>1216</v>
      </c>
      <c r="E24" s="325">
        <f>ROUND(+SUMIF(BdV_2022!$L:$L,$A24&amp;E$3,BdV_2022!$E:$E),2)</f>
        <v>0</v>
      </c>
      <c r="F24" s="325">
        <f>ROUND(+SUMIF(BdV_2022!$L:$L,$A24&amp;F$3,BdV_2022!$E:$E),2)</f>
        <v>0</v>
      </c>
      <c r="G24" s="325">
        <f>ROUND(+SUMIF(BdV_2022!$L:$L,$A24&amp;G$3,BdV_2022!$E:$E),2)</f>
        <v>0</v>
      </c>
      <c r="H24" s="226">
        <f t="shared" si="1"/>
        <v>0</v>
      </c>
    </row>
    <row r="25" spans="1:8" s="2" customFormat="1" x14ac:dyDescent="0.2">
      <c r="A25" s="148" t="s">
        <v>1705</v>
      </c>
      <c r="B25" s="19"/>
      <c r="C25" s="87" t="s">
        <v>1653</v>
      </c>
      <c r="E25" s="325">
        <f>ROUND(+SUMIF(BdV_2022!$L:$L,$A25&amp;E$3,BdV_2022!$E:$E),2)</f>
        <v>0</v>
      </c>
      <c r="F25" s="325">
        <f>ROUND(+SUMIF(BdV_2022!$L:$L,$A25&amp;F$3,BdV_2022!$E:$E),2)</f>
        <v>0</v>
      </c>
      <c r="G25" s="325">
        <f>ROUND(+SUMIF(BdV_2022!$L:$L,$A25&amp;G$3,BdV_2022!$E:$E),2)</f>
        <v>0</v>
      </c>
      <c r="H25" s="226">
        <f t="shared" si="1"/>
        <v>0</v>
      </c>
    </row>
    <row r="26" spans="1:8" s="2" customFormat="1" x14ac:dyDescent="0.2">
      <c r="A26" s="148" t="s">
        <v>1706</v>
      </c>
      <c r="B26" s="19"/>
      <c r="C26" s="87" t="s">
        <v>630</v>
      </c>
      <c r="E26" s="325">
        <f>ROUND(+SUMIF(BdV_2022!$L:$L,$A26&amp;E$3,BdV_2022!$E:$E),2)</f>
        <v>0</v>
      </c>
      <c r="F26" s="325">
        <f>ROUND(+SUMIF(BdV_2022!$L:$L,$A26&amp;F$3,BdV_2022!$E:$E),2)</f>
        <v>0</v>
      </c>
      <c r="G26" s="325">
        <f>ROUND(+SUMIF(BdV_2022!$L:$L,$A26&amp;G$3,BdV_2022!$E:$E),2)</f>
        <v>0</v>
      </c>
      <c r="H26" s="226">
        <f t="shared" si="1"/>
        <v>0</v>
      </c>
    </row>
    <row r="27" spans="1:8" s="2" customFormat="1" x14ac:dyDescent="0.2">
      <c r="A27" s="148" t="s">
        <v>1707</v>
      </c>
      <c r="B27" s="19"/>
      <c r="C27" s="87" t="s">
        <v>825</v>
      </c>
      <c r="E27" s="325">
        <f>ROUND(+SUMIF(BdV_2022!$L:$L,$A27&amp;E$3,BdV_2022!$E:$E),2)</f>
        <v>0</v>
      </c>
      <c r="F27" s="325">
        <f>ROUND(+SUMIF(BdV_2022!$L:$L,$A27&amp;F$3,BdV_2022!$E:$E),2)</f>
        <v>0</v>
      </c>
      <c r="G27" s="325">
        <f>ROUND(+SUMIF(BdV_2022!$L:$L,$A27&amp;G$3,BdV_2022!$E:$E),2)</f>
        <v>0</v>
      </c>
      <c r="H27" s="226">
        <f t="shared" si="1"/>
        <v>0</v>
      </c>
    </row>
    <row r="28" spans="1:8" s="2" customFormat="1" x14ac:dyDescent="0.2">
      <c r="A28" s="148" t="s">
        <v>1708</v>
      </c>
      <c r="B28" s="19"/>
      <c r="C28" s="87" t="s">
        <v>353</v>
      </c>
      <c r="E28" s="325">
        <f>ROUND(+SUMIF(BdV_2022!$L:$L,$A28&amp;E$3,BdV_2022!$E:$E),2)</f>
        <v>0</v>
      </c>
      <c r="F28" s="325">
        <f>ROUND(+SUMIF(BdV_2022!$L:$L,$A28&amp;F$3,BdV_2022!$E:$E),2)</f>
        <v>0</v>
      </c>
      <c r="G28" s="325">
        <f>ROUND(+SUMIF(BdV_2022!$L:$L,$A28&amp;G$3,BdV_2022!$E:$E),2)</f>
        <v>0</v>
      </c>
      <c r="H28" s="226">
        <f t="shared" si="1"/>
        <v>0</v>
      </c>
    </row>
    <row r="29" spans="1:8" s="2" customFormat="1" x14ac:dyDescent="0.2">
      <c r="A29" s="1"/>
      <c r="B29" s="170"/>
      <c r="C29" s="82" t="s">
        <v>1080</v>
      </c>
      <c r="E29" s="183">
        <f>+SUM(E30:E31)</f>
        <v>0</v>
      </c>
      <c r="F29" s="183">
        <f t="shared" ref="F29:G29" si="5">+SUM(F30:F31)</f>
        <v>0</v>
      </c>
      <c r="G29" s="183">
        <f t="shared" si="5"/>
        <v>0</v>
      </c>
      <c r="H29" s="183">
        <f t="shared" si="1"/>
        <v>0</v>
      </c>
    </row>
    <row r="30" spans="1:8" s="2" customFormat="1" x14ac:dyDescent="0.2">
      <c r="A30" s="148" t="s">
        <v>69</v>
      </c>
      <c r="B30" s="171"/>
      <c r="C30" s="150" t="s">
        <v>87</v>
      </c>
      <c r="E30" s="326"/>
      <c r="F30" s="326"/>
      <c r="G30" s="326"/>
      <c r="H30" s="226">
        <f t="shared" si="1"/>
        <v>0</v>
      </c>
    </row>
    <row r="31" spans="1:8" s="2" customFormat="1" x14ac:dyDescent="0.2">
      <c r="A31" s="148" t="s">
        <v>71</v>
      </c>
      <c r="B31" s="172"/>
      <c r="C31" s="150" t="s">
        <v>88</v>
      </c>
      <c r="E31" s="222"/>
      <c r="F31" s="222"/>
      <c r="G31" s="222"/>
      <c r="H31" s="226">
        <f t="shared" si="1"/>
        <v>0</v>
      </c>
    </row>
    <row r="32" spans="1:8" s="2" customFormat="1" ht="11.25" thickBot="1" x14ac:dyDescent="0.25">
      <c r="A32" s="1"/>
      <c r="B32" s="21"/>
      <c r="C32" s="83" t="s">
        <v>100</v>
      </c>
      <c r="E32" s="186">
        <f>+E29+E7</f>
        <v>0</v>
      </c>
      <c r="F32" s="186">
        <f t="shared" ref="F32:G32" si="6">+F29+F7</f>
        <v>0</v>
      </c>
      <c r="G32" s="186">
        <f t="shared" si="6"/>
        <v>0</v>
      </c>
      <c r="H32" s="186">
        <f t="shared" si="1"/>
        <v>0</v>
      </c>
    </row>
    <row r="33" spans="1:8" s="2" customFormat="1" ht="11.25" thickBot="1" x14ac:dyDescent="0.25">
      <c r="A33" s="1"/>
      <c r="B33" s="13"/>
      <c r="C33" s="11"/>
      <c r="E33" s="11"/>
      <c r="F33" s="11"/>
      <c r="G33" s="11"/>
      <c r="H33" s="11"/>
    </row>
    <row r="34" spans="1:8" s="2" customFormat="1" x14ac:dyDescent="0.2">
      <c r="A34" s="1"/>
      <c r="B34" s="14"/>
      <c r="C34" s="85" t="s">
        <v>1656</v>
      </c>
      <c r="E34" s="194"/>
      <c r="F34" s="194"/>
      <c r="G34" s="194"/>
      <c r="H34" s="194"/>
    </row>
    <row r="35" spans="1:8" s="2" customFormat="1" x14ac:dyDescent="0.2">
      <c r="A35" s="1"/>
      <c r="B35" s="18" t="s">
        <v>367</v>
      </c>
      <c r="C35" s="32" t="s">
        <v>369</v>
      </c>
      <c r="E35" s="183">
        <f>+E36+E37+E49+E55+E60+E61+E62+E63+E71</f>
        <v>0</v>
      </c>
      <c r="F35" s="183">
        <f t="shared" ref="F35:G35" si="7">+F36+F37+F49+F55+F60+F61+F62+F63+F71</f>
        <v>0</v>
      </c>
      <c r="G35" s="183">
        <f t="shared" si="7"/>
        <v>16498.29</v>
      </c>
      <c r="H35" s="183">
        <f t="shared" ref="H35:H81" si="8">+SUM(E35:G35)</f>
        <v>16498.29</v>
      </c>
    </row>
    <row r="36" spans="1:8" s="2" customFormat="1" x14ac:dyDescent="0.2">
      <c r="A36" s="13" t="s">
        <v>113</v>
      </c>
      <c r="B36" s="18" t="s">
        <v>368</v>
      </c>
      <c r="C36" s="32" t="s">
        <v>1803</v>
      </c>
      <c r="E36" s="324">
        <f>ROUND(+SUMIF(BdV_2022!$L:$L,$A36&amp;E$3,BdV_2022!$E:$E),2)</f>
        <v>0</v>
      </c>
      <c r="F36" s="324">
        <f>ROUND(+SUMIF(BdV_2022!$L:$L,$A36&amp;F$3,BdV_2022!$E:$E),2)</f>
        <v>0</v>
      </c>
      <c r="G36" s="324">
        <f>ROUND(+SUMIF(BdV_2022!$L:$L,$A36&amp;G$3,BdV_2022!$E:$E),2)</f>
        <v>16498.29</v>
      </c>
      <c r="H36" s="185">
        <f t="shared" si="8"/>
        <v>16498.29</v>
      </c>
    </row>
    <row r="37" spans="1:8" s="2" customFormat="1" x14ac:dyDescent="0.2">
      <c r="A37" s="13" t="s">
        <v>114</v>
      </c>
      <c r="B37" s="15" t="s">
        <v>371</v>
      </c>
      <c r="C37" s="32" t="s">
        <v>370</v>
      </c>
      <c r="E37" s="183">
        <f>+SUM(E38:E48)</f>
        <v>0</v>
      </c>
      <c r="F37" s="183">
        <f t="shared" ref="F37:G37" si="9">+SUM(F38:F48)</f>
        <v>0</v>
      </c>
      <c r="G37" s="183">
        <f t="shared" si="9"/>
        <v>0</v>
      </c>
      <c r="H37" s="183">
        <f t="shared" si="8"/>
        <v>0</v>
      </c>
    </row>
    <row r="38" spans="1:8" s="2" customFormat="1" x14ac:dyDescent="0.2">
      <c r="A38" s="148" t="s">
        <v>1769</v>
      </c>
      <c r="B38" s="19"/>
      <c r="C38" s="146" t="s">
        <v>1657</v>
      </c>
      <c r="E38" s="325">
        <f>ROUND(+SUMIF(BdV_2022!$L:$L,$A38&amp;E$3,BdV_2022!$E:$E),2)</f>
        <v>0</v>
      </c>
      <c r="F38" s="325">
        <f>ROUND(+SUMIF(BdV_2022!$L:$L,$A38&amp;F$3,BdV_2022!$E:$E),2)</f>
        <v>0</v>
      </c>
      <c r="G38" s="325">
        <f>ROUND(+SUMIF(BdV_2022!$L:$L,$A38&amp;G$3,BdV_2022!$E:$E),2)</f>
        <v>0</v>
      </c>
      <c r="H38" s="226">
        <f t="shared" si="8"/>
        <v>0</v>
      </c>
    </row>
    <row r="39" spans="1:8" s="2" customFormat="1" x14ac:dyDescent="0.2">
      <c r="A39" s="148" t="s">
        <v>1770</v>
      </c>
      <c r="B39" s="19"/>
      <c r="C39" s="147" t="s">
        <v>1658</v>
      </c>
      <c r="E39" s="325">
        <f>ROUND(+SUMIF(BdV_2022!$L:$L,$A39&amp;E$3,BdV_2022!$E:$E),2)</f>
        <v>0</v>
      </c>
      <c r="F39" s="325">
        <f>ROUND(+SUMIF(BdV_2022!$L:$L,$A39&amp;F$3,BdV_2022!$E:$E),2)</f>
        <v>0</v>
      </c>
      <c r="G39" s="325">
        <f>ROUND(+SUMIF(BdV_2022!$L:$L,$A39&amp;G$3,BdV_2022!$E:$E),2)</f>
        <v>0</v>
      </c>
      <c r="H39" s="226">
        <f t="shared" si="8"/>
        <v>0</v>
      </c>
    </row>
    <row r="40" spans="1:8" s="2" customFormat="1" x14ac:dyDescent="0.2">
      <c r="A40" s="148" t="s">
        <v>1771</v>
      </c>
      <c r="B40" s="19"/>
      <c r="C40" s="147" t="s">
        <v>1659</v>
      </c>
      <c r="E40" s="325">
        <f>ROUND(+SUMIF(BdV_2022!$L:$L,$A40&amp;E$3,BdV_2022!$E:$E),2)</f>
        <v>0</v>
      </c>
      <c r="F40" s="325">
        <f>ROUND(+SUMIF(BdV_2022!$L:$L,$A40&amp;F$3,BdV_2022!$E:$E),2)</f>
        <v>0</v>
      </c>
      <c r="G40" s="325">
        <f>ROUND(+SUMIF(BdV_2022!$L:$L,$A40&amp;G$3,BdV_2022!$E:$E),2)</f>
        <v>0</v>
      </c>
      <c r="H40" s="226">
        <f t="shared" si="8"/>
        <v>0</v>
      </c>
    </row>
    <row r="41" spans="1:8" s="2" customFormat="1" x14ac:dyDescent="0.2">
      <c r="A41" s="148" t="s">
        <v>1772</v>
      </c>
      <c r="B41" s="19"/>
      <c r="C41" s="146" t="s">
        <v>1660</v>
      </c>
      <c r="E41" s="325">
        <f>ROUND(+SUMIF(BdV_2022!$L:$L,$A41&amp;E$3,BdV_2022!$E:$E),2)</f>
        <v>0</v>
      </c>
      <c r="F41" s="325">
        <f>ROUND(+SUMIF(BdV_2022!$L:$L,$A41&amp;F$3,BdV_2022!$E:$E),2)</f>
        <v>0</v>
      </c>
      <c r="G41" s="325">
        <f>ROUND(+SUMIF(BdV_2022!$L:$L,$A41&amp;G$3,BdV_2022!$E:$E),2)</f>
        <v>0</v>
      </c>
      <c r="H41" s="226">
        <f t="shared" si="8"/>
        <v>0</v>
      </c>
    </row>
    <row r="42" spans="1:8" s="2" customFormat="1" x14ac:dyDescent="0.2">
      <c r="A42" s="148" t="s">
        <v>1773</v>
      </c>
      <c r="B42" s="19"/>
      <c r="C42" s="147" t="s">
        <v>1661</v>
      </c>
      <c r="E42" s="325">
        <f>ROUND(+SUMIF(BdV_2022!$L:$L,$A42&amp;E$3,BdV_2022!$E:$E),2)</f>
        <v>0</v>
      </c>
      <c r="F42" s="325">
        <f>ROUND(+SUMIF(BdV_2022!$L:$L,$A42&amp;F$3,BdV_2022!$E:$E),2)</f>
        <v>0</v>
      </c>
      <c r="G42" s="325">
        <f>ROUND(+SUMIF(BdV_2022!$L:$L,$A42&amp;G$3,BdV_2022!$E:$E),2)</f>
        <v>0</v>
      </c>
      <c r="H42" s="226">
        <f t="shared" si="8"/>
        <v>0</v>
      </c>
    </row>
    <row r="43" spans="1:8" s="2" customFormat="1" x14ac:dyDescent="0.2">
      <c r="A43" s="148" t="s">
        <v>1774</v>
      </c>
      <c r="B43" s="19"/>
      <c r="C43" s="147" t="s">
        <v>1252</v>
      </c>
      <c r="E43" s="325">
        <f>ROUND(+SUMIF(BdV_2022!$L:$L,$A43&amp;E$3,BdV_2022!$E:$E),2)</f>
        <v>0</v>
      </c>
      <c r="F43" s="325">
        <f>ROUND(+SUMIF(BdV_2022!$L:$L,$A43&amp;F$3,BdV_2022!$E:$E),2)</f>
        <v>0</v>
      </c>
      <c r="G43" s="325">
        <f>ROUND(+SUMIF(BdV_2022!$L:$L,$A43&amp;G$3,BdV_2022!$E:$E),2)</f>
        <v>0</v>
      </c>
      <c r="H43" s="226">
        <f t="shared" si="8"/>
        <v>0</v>
      </c>
    </row>
    <row r="44" spans="1:8" s="2" customFormat="1" x14ac:dyDescent="0.2">
      <c r="A44" s="148" t="s">
        <v>1775</v>
      </c>
      <c r="B44" s="19"/>
      <c r="C44" s="147" t="s">
        <v>1253</v>
      </c>
      <c r="E44" s="325">
        <f>ROUND(+SUMIF(BdV_2022!$L:$L,$A44&amp;E$3,BdV_2022!$E:$E),2)</f>
        <v>0</v>
      </c>
      <c r="F44" s="325">
        <f>ROUND(+SUMIF(BdV_2022!$L:$L,$A44&amp;F$3,BdV_2022!$E:$E),2)</f>
        <v>0</v>
      </c>
      <c r="G44" s="325">
        <f>ROUND(+SUMIF(BdV_2022!$L:$L,$A44&amp;G$3,BdV_2022!$E:$E),2)</f>
        <v>0</v>
      </c>
      <c r="H44" s="226">
        <f t="shared" si="8"/>
        <v>0</v>
      </c>
    </row>
    <row r="45" spans="1:8" s="2" customFormat="1" x14ac:dyDescent="0.2">
      <c r="A45" s="148" t="s">
        <v>1776</v>
      </c>
      <c r="B45" s="19"/>
      <c r="C45" s="147" t="s">
        <v>1254</v>
      </c>
      <c r="E45" s="325">
        <f>ROUND(+SUMIF(BdV_2022!$L:$L,$A45&amp;E$3,BdV_2022!$E:$E),2)</f>
        <v>0</v>
      </c>
      <c r="F45" s="325">
        <f>ROUND(+SUMIF(BdV_2022!$L:$L,$A45&amp;F$3,BdV_2022!$E:$E),2)</f>
        <v>0</v>
      </c>
      <c r="G45" s="325">
        <f>ROUND(+SUMIF(BdV_2022!$L:$L,$A45&amp;G$3,BdV_2022!$E:$E),2)</f>
        <v>0</v>
      </c>
      <c r="H45" s="226">
        <f t="shared" si="8"/>
        <v>0</v>
      </c>
    </row>
    <row r="46" spans="1:8" s="2" customFormat="1" x14ac:dyDescent="0.2">
      <c r="A46" s="148" t="s">
        <v>1777</v>
      </c>
      <c r="B46" s="19"/>
      <c r="C46" s="147" t="s">
        <v>636</v>
      </c>
      <c r="E46" s="325">
        <f>ROUND(+SUMIF(BdV_2022!$L:$L,$A46&amp;E$3,BdV_2022!$E:$E),2)</f>
        <v>0</v>
      </c>
      <c r="F46" s="325">
        <f>ROUND(+SUMIF(BdV_2022!$L:$L,$A46&amp;F$3,BdV_2022!$E:$E),2)</f>
        <v>0</v>
      </c>
      <c r="G46" s="325">
        <f>ROUND(+SUMIF(BdV_2022!$L:$L,$A46&amp;G$3,BdV_2022!$E:$E),2)</f>
        <v>0</v>
      </c>
      <c r="H46" s="226">
        <f t="shared" si="8"/>
        <v>0</v>
      </c>
    </row>
    <row r="47" spans="1:8" s="2" customFormat="1" x14ac:dyDescent="0.2">
      <c r="A47" s="148" t="s">
        <v>1778</v>
      </c>
      <c r="B47" s="19"/>
      <c r="C47" s="147" t="s">
        <v>1256</v>
      </c>
      <c r="E47" s="325">
        <f>ROUND(+SUMIF(BdV_2022!$L:$L,$A47&amp;E$3,BdV_2022!$E:$E),2)</f>
        <v>0</v>
      </c>
      <c r="F47" s="325">
        <f>ROUND(+SUMIF(BdV_2022!$L:$L,$A47&amp;F$3,BdV_2022!$E:$E),2)</f>
        <v>0</v>
      </c>
      <c r="G47" s="325">
        <f>ROUND(+SUMIF(BdV_2022!$L:$L,$A47&amp;G$3,BdV_2022!$E:$E),2)</f>
        <v>0</v>
      </c>
      <c r="H47" s="226">
        <f t="shared" si="8"/>
        <v>0</v>
      </c>
    </row>
    <row r="48" spans="1:8" s="2" customFormat="1" x14ac:dyDescent="0.2">
      <c r="A48" s="148" t="s">
        <v>1779</v>
      </c>
      <c r="B48" s="17"/>
      <c r="C48" s="87" t="s">
        <v>818</v>
      </c>
      <c r="E48" s="325">
        <f>ROUND(+SUMIF(BdV_2022!$L:$L,$A48&amp;E$3,BdV_2022!$E:$E),2)</f>
        <v>0</v>
      </c>
      <c r="F48" s="325">
        <f>ROUND(+SUMIF(BdV_2022!$L:$L,$A48&amp;F$3,BdV_2022!$E:$E),2)</f>
        <v>0</v>
      </c>
      <c r="G48" s="325">
        <f>ROUND(+SUMIF(BdV_2022!$L:$L,$A48&amp;G$3,BdV_2022!$E:$E),2)</f>
        <v>0</v>
      </c>
      <c r="H48" s="226">
        <f t="shared" si="8"/>
        <v>0</v>
      </c>
    </row>
    <row r="49" spans="1:8" s="2" customFormat="1" x14ac:dyDescent="0.2">
      <c r="A49" s="13" t="s">
        <v>115</v>
      </c>
      <c r="B49" s="15" t="s">
        <v>372</v>
      </c>
      <c r="C49" s="32" t="s">
        <v>374</v>
      </c>
      <c r="E49" s="183">
        <f>+SUM(E50:E54)</f>
        <v>0</v>
      </c>
      <c r="F49" s="183">
        <f t="shared" ref="F49:G49" si="10">+SUM(F50:F54)</f>
        <v>0</v>
      </c>
      <c r="G49" s="183">
        <f t="shared" si="10"/>
        <v>0</v>
      </c>
      <c r="H49" s="183">
        <f t="shared" si="8"/>
        <v>0</v>
      </c>
    </row>
    <row r="50" spans="1:8" s="2" customFormat="1" x14ac:dyDescent="0.2">
      <c r="A50" s="148" t="s">
        <v>1780</v>
      </c>
      <c r="B50" s="19"/>
      <c r="C50" s="86" t="s">
        <v>1662</v>
      </c>
      <c r="E50" s="325">
        <f>ROUND(+SUMIF(BdV_2022!$L:$L,$A50&amp;E$3,BdV_2022!$E:$E),2)</f>
        <v>0</v>
      </c>
      <c r="F50" s="325">
        <f>ROUND(+SUMIF(BdV_2022!$L:$L,$A50&amp;F$3,BdV_2022!$E:$E),2)</f>
        <v>0</v>
      </c>
      <c r="G50" s="325">
        <f>ROUND(+SUMIF(BdV_2022!$L:$L,$A50&amp;G$3,BdV_2022!$E:$E),2)</f>
        <v>0</v>
      </c>
      <c r="H50" s="226">
        <f t="shared" si="8"/>
        <v>0</v>
      </c>
    </row>
    <row r="51" spans="1:8" s="2" customFormat="1" x14ac:dyDescent="0.2">
      <c r="A51" s="148" t="s">
        <v>1781</v>
      </c>
      <c r="B51" s="19"/>
      <c r="C51" s="86" t="s">
        <v>1663</v>
      </c>
      <c r="E51" s="325">
        <f>ROUND(+SUMIF(BdV_2022!$L:$L,$A51&amp;E$3,BdV_2022!$E:$E),2)</f>
        <v>0</v>
      </c>
      <c r="F51" s="325">
        <f>ROUND(+SUMIF(BdV_2022!$L:$L,$A51&amp;F$3,BdV_2022!$E:$E),2)</f>
        <v>0</v>
      </c>
      <c r="G51" s="325">
        <f>ROUND(+SUMIF(BdV_2022!$L:$L,$A51&amp;G$3,BdV_2022!$E:$E),2)</f>
        <v>0</v>
      </c>
      <c r="H51" s="226">
        <f t="shared" si="8"/>
        <v>0</v>
      </c>
    </row>
    <row r="52" spans="1:8" s="2" customFormat="1" x14ac:dyDescent="0.2">
      <c r="A52" s="148" t="s">
        <v>1782</v>
      </c>
      <c r="B52" s="19"/>
      <c r="C52" s="87" t="s">
        <v>1664</v>
      </c>
      <c r="E52" s="325">
        <f>ROUND(+SUMIF(BdV_2022!$L:$L,$A52&amp;E$3,BdV_2022!$E:$E),2)</f>
        <v>0</v>
      </c>
      <c r="F52" s="325">
        <f>ROUND(+SUMIF(BdV_2022!$L:$L,$A52&amp;F$3,BdV_2022!$E:$E),2)</f>
        <v>0</v>
      </c>
      <c r="G52" s="325">
        <f>ROUND(+SUMIF(BdV_2022!$L:$L,$A52&amp;G$3,BdV_2022!$E:$E),2)</f>
        <v>0</v>
      </c>
      <c r="H52" s="226">
        <f t="shared" si="8"/>
        <v>0</v>
      </c>
    </row>
    <row r="53" spans="1:8" s="2" customFormat="1" x14ac:dyDescent="0.2">
      <c r="A53" s="148" t="s">
        <v>1783</v>
      </c>
      <c r="B53" s="19"/>
      <c r="C53" s="87" t="s">
        <v>1665</v>
      </c>
      <c r="E53" s="325">
        <f>ROUND(+SUMIF(BdV_2022!$L:$L,$A53&amp;E$3,BdV_2022!$E:$E),2)</f>
        <v>0</v>
      </c>
      <c r="F53" s="325">
        <f>ROUND(+SUMIF(BdV_2022!$L:$L,$A53&amp;F$3,BdV_2022!$E:$E),2)</f>
        <v>0</v>
      </c>
      <c r="G53" s="325">
        <f>ROUND(+SUMIF(BdV_2022!$L:$L,$A53&amp;G$3,BdV_2022!$E:$E),2)</f>
        <v>0</v>
      </c>
      <c r="H53" s="226">
        <f t="shared" si="8"/>
        <v>0</v>
      </c>
    </row>
    <row r="54" spans="1:8" s="2" customFormat="1" x14ac:dyDescent="0.2">
      <c r="A54" s="148" t="s">
        <v>1784</v>
      </c>
      <c r="B54" s="17"/>
      <c r="C54" s="87" t="s">
        <v>818</v>
      </c>
      <c r="E54" s="325">
        <f>ROUND(+SUMIF(BdV_2022!$L:$L,$A54&amp;E$3,BdV_2022!$E:$E),2)</f>
        <v>0</v>
      </c>
      <c r="F54" s="325">
        <f>ROUND(+SUMIF(BdV_2022!$L:$L,$A54&amp;F$3,BdV_2022!$E:$E),2)</f>
        <v>0</v>
      </c>
      <c r="G54" s="325">
        <f>ROUND(+SUMIF(BdV_2022!$L:$L,$A54&amp;G$3,BdV_2022!$E:$E),2)</f>
        <v>0</v>
      </c>
      <c r="H54" s="226">
        <f t="shared" si="8"/>
        <v>0</v>
      </c>
    </row>
    <row r="55" spans="1:8" s="2" customFormat="1" x14ac:dyDescent="0.2">
      <c r="A55" s="13" t="s">
        <v>116</v>
      </c>
      <c r="B55" s="15" t="s">
        <v>373</v>
      </c>
      <c r="C55" s="32" t="s">
        <v>375</v>
      </c>
      <c r="E55" s="183">
        <f>+SUM(E56:E59)</f>
        <v>0</v>
      </c>
      <c r="F55" s="183">
        <f t="shared" ref="F55:G55" si="11">+SUM(F56:F59)</f>
        <v>0</v>
      </c>
      <c r="G55" s="183">
        <f t="shared" si="11"/>
        <v>0</v>
      </c>
      <c r="H55" s="183">
        <f t="shared" si="8"/>
        <v>0</v>
      </c>
    </row>
    <row r="56" spans="1:8" s="2" customFormat="1" x14ac:dyDescent="0.2">
      <c r="A56" s="148" t="s">
        <v>1785</v>
      </c>
      <c r="B56" s="19"/>
      <c r="C56" s="87" t="s">
        <v>848</v>
      </c>
      <c r="E56" s="325">
        <f>ROUND(+SUMIF(BdV_2022!$L:$L,$A56&amp;E$3,BdV_2022!$E:$E),2)</f>
        <v>0</v>
      </c>
      <c r="F56" s="325">
        <f>ROUND(+SUMIF(BdV_2022!$L:$L,$A56&amp;F$3,BdV_2022!$E:$E),2)</f>
        <v>0</v>
      </c>
      <c r="G56" s="325">
        <f>ROUND(+SUMIF(BdV_2022!$L:$L,$A56&amp;G$3,BdV_2022!$E:$E),2)</f>
        <v>0</v>
      </c>
      <c r="H56" s="226">
        <f t="shared" si="8"/>
        <v>0</v>
      </c>
    </row>
    <row r="57" spans="1:8" s="2" customFormat="1" x14ac:dyDescent="0.2">
      <c r="A57" s="148" t="s">
        <v>1786</v>
      </c>
      <c r="B57" s="19"/>
      <c r="C57" s="87" t="s">
        <v>849</v>
      </c>
      <c r="E57" s="325">
        <f>ROUND(+SUMIF(BdV_2022!$L:$L,$A57&amp;E$3,BdV_2022!$E:$E),2)</f>
        <v>0</v>
      </c>
      <c r="F57" s="325">
        <f>ROUND(+SUMIF(BdV_2022!$L:$L,$A57&amp;F$3,BdV_2022!$E:$E),2)</f>
        <v>0</v>
      </c>
      <c r="G57" s="325">
        <f>ROUND(+SUMIF(BdV_2022!$L:$L,$A57&amp;G$3,BdV_2022!$E:$E),2)</f>
        <v>0</v>
      </c>
      <c r="H57" s="226">
        <f t="shared" si="8"/>
        <v>0</v>
      </c>
    </row>
    <row r="58" spans="1:8" s="2" customFormat="1" x14ac:dyDescent="0.2">
      <c r="A58" s="148" t="s">
        <v>1787</v>
      </c>
      <c r="B58" s="19"/>
      <c r="C58" s="87" t="s">
        <v>861</v>
      </c>
      <c r="E58" s="325">
        <f>ROUND(+SUMIF(BdV_2022!$L:$L,$A58&amp;E$3,BdV_2022!$E:$E),2)</f>
        <v>0</v>
      </c>
      <c r="F58" s="325">
        <f>ROUND(+SUMIF(BdV_2022!$L:$L,$A58&amp;F$3,BdV_2022!$E:$E),2)</f>
        <v>0</v>
      </c>
      <c r="G58" s="325">
        <f>ROUND(+SUMIF(BdV_2022!$L:$L,$A58&amp;G$3,BdV_2022!$E:$E),2)</f>
        <v>0</v>
      </c>
      <c r="H58" s="226">
        <f t="shared" si="8"/>
        <v>0</v>
      </c>
    </row>
    <row r="59" spans="1:8" s="2" customFormat="1" x14ac:dyDescent="0.2">
      <c r="A59" s="148" t="s">
        <v>1788</v>
      </c>
      <c r="B59" s="17"/>
      <c r="C59" s="87" t="s">
        <v>818</v>
      </c>
      <c r="E59" s="325">
        <f>ROUND(+SUMIF(BdV_2022!$L:$L,$A59&amp;E$3,BdV_2022!$E:$E),2)</f>
        <v>0</v>
      </c>
      <c r="F59" s="325">
        <f>ROUND(+SUMIF(BdV_2022!$L:$L,$A59&amp;F$3,BdV_2022!$E:$E),2)</f>
        <v>0</v>
      </c>
      <c r="G59" s="325">
        <f>ROUND(+SUMIF(BdV_2022!$L:$L,$A59&amp;G$3,BdV_2022!$E:$E),2)</f>
        <v>0</v>
      </c>
      <c r="H59" s="226">
        <f t="shared" si="8"/>
        <v>0</v>
      </c>
    </row>
    <row r="60" spans="1:8" s="2" customFormat="1" x14ac:dyDescent="0.2">
      <c r="A60" s="13" t="s">
        <v>117</v>
      </c>
      <c r="B60" s="18" t="s">
        <v>376</v>
      </c>
      <c r="C60" s="32" t="s">
        <v>385</v>
      </c>
      <c r="E60" s="324">
        <f>ROUND(+SUMIF(BdV_2022!$L:$L,$A60&amp;E$3,BdV_2022!$E:$E),2)</f>
        <v>0</v>
      </c>
      <c r="F60" s="324">
        <f>ROUND(+SUMIF(BdV_2022!$L:$L,$A60&amp;F$3,BdV_2022!$E:$E),2)</f>
        <v>0</v>
      </c>
      <c r="G60" s="324">
        <f>ROUND(+SUMIF(BdV_2022!$L:$L,$A60&amp;G$3,BdV_2022!$E:$E),2)</f>
        <v>0</v>
      </c>
      <c r="H60" s="185">
        <f t="shared" si="8"/>
        <v>0</v>
      </c>
    </row>
    <row r="61" spans="1:8" s="2" customFormat="1" x14ac:dyDescent="0.2">
      <c r="A61" s="13" t="s">
        <v>120</v>
      </c>
      <c r="B61" s="18" t="s">
        <v>377</v>
      </c>
      <c r="C61" s="32" t="s">
        <v>65</v>
      </c>
      <c r="E61" s="324">
        <f>ROUND(+SUMIF(BdV_2022!$L:$L,$A61&amp;E$3,BdV_2022!$E:$E),2)</f>
        <v>0</v>
      </c>
      <c r="F61" s="324">
        <f>ROUND(+SUMIF(BdV_2022!$L:$L,$A61&amp;F$3,BdV_2022!$E:$E),2)</f>
        <v>0</v>
      </c>
      <c r="G61" s="324">
        <f>ROUND(+SUMIF(BdV_2022!$L:$L,$A61&amp;G$3,BdV_2022!$E:$E),2)</f>
        <v>0</v>
      </c>
      <c r="H61" s="185">
        <f t="shared" si="8"/>
        <v>0</v>
      </c>
    </row>
    <row r="62" spans="1:8" s="2" customFormat="1" x14ac:dyDescent="0.2">
      <c r="A62" s="13" t="s">
        <v>121</v>
      </c>
      <c r="B62" s="18" t="s">
        <v>378</v>
      </c>
      <c r="C62" s="32" t="s">
        <v>381</v>
      </c>
      <c r="E62" s="324">
        <f>ROUND(+SUMIF(BdV_2022!$L:$L,$A62&amp;E$3,BdV_2022!$E:$E),2)</f>
        <v>0</v>
      </c>
      <c r="F62" s="324">
        <f>ROUND(+SUMIF(BdV_2022!$L:$L,$A62&amp;F$3,BdV_2022!$E:$E),2)</f>
        <v>0</v>
      </c>
      <c r="G62" s="324">
        <f>ROUND(+SUMIF(BdV_2022!$L:$L,$A62&amp;G$3,BdV_2022!$E:$E),2)</f>
        <v>0</v>
      </c>
      <c r="H62" s="185">
        <f t="shared" si="8"/>
        <v>0</v>
      </c>
    </row>
    <row r="63" spans="1:8" s="2" customFormat="1" x14ac:dyDescent="0.2">
      <c r="A63" s="13" t="s">
        <v>122</v>
      </c>
      <c r="B63" s="15" t="s">
        <v>379</v>
      </c>
      <c r="C63" s="32" t="s">
        <v>382</v>
      </c>
      <c r="E63" s="183">
        <f>+SUM(E64:E70)</f>
        <v>0</v>
      </c>
      <c r="F63" s="183">
        <f t="shared" ref="F63:G63" si="12">+SUM(F64:F70)</f>
        <v>0</v>
      </c>
      <c r="G63" s="183">
        <f t="shared" si="12"/>
        <v>0</v>
      </c>
      <c r="H63" s="183">
        <f t="shared" si="8"/>
        <v>0</v>
      </c>
    </row>
    <row r="64" spans="1:8" s="2" customFormat="1" x14ac:dyDescent="0.2">
      <c r="A64" s="148" t="s">
        <v>1789</v>
      </c>
      <c r="B64" s="19"/>
      <c r="C64" s="87" t="s">
        <v>1267</v>
      </c>
      <c r="E64" s="325">
        <f>ROUND(+SUMIF(BdV_2022!$L:$L,$A64&amp;E$3,BdV_2022!$E:$E),2)</f>
        <v>0</v>
      </c>
      <c r="F64" s="325">
        <f>ROUND(+SUMIF(BdV_2022!$L:$L,$A64&amp;F$3,BdV_2022!$E:$E),2)</f>
        <v>0</v>
      </c>
      <c r="G64" s="325">
        <f>ROUND(+SUMIF(BdV_2022!$L:$L,$A64&amp;G$3,BdV_2022!$E:$E),2)</f>
        <v>0</v>
      </c>
      <c r="H64" s="226">
        <f t="shared" si="8"/>
        <v>0</v>
      </c>
    </row>
    <row r="65" spans="1:8" s="2" customFormat="1" x14ac:dyDescent="0.2">
      <c r="A65" s="148" t="s">
        <v>1790</v>
      </c>
      <c r="B65" s="19"/>
      <c r="C65" s="87" t="s">
        <v>1268</v>
      </c>
      <c r="E65" s="325">
        <f>ROUND(+SUMIF(BdV_2022!$L:$L,$A65&amp;E$3,BdV_2022!$E:$E),2)</f>
        <v>0</v>
      </c>
      <c r="F65" s="325">
        <f>ROUND(+SUMIF(BdV_2022!$L:$L,$A65&amp;F$3,BdV_2022!$E:$E),2)</f>
        <v>0</v>
      </c>
      <c r="G65" s="325">
        <f>ROUND(+SUMIF(BdV_2022!$L:$L,$A65&amp;G$3,BdV_2022!$E:$E),2)</f>
        <v>0</v>
      </c>
      <c r="H65" s="226">
        <f t="shared" si="8"/>
        <v>0</v>
      </c>
    </row>
    <row r="66" spans="1:8" s="2" customFormat="1" x14ac:dyDescent="0.2">
      <c r="A66" s="148" t="s">
        <v>1791</v>
      </c>
      <c r="B66" s="19"/>
      <c r="C66" s="87" t="s">
        <v>1269</v>
      </c>
      <c r="E66" s="325">
        <f>ROUND(+SUMIF(BdV_2022!$L:$L,$A66&amp;E$3,BdV_2022!$E:$E),2)</f>
        <v>0</v>
      </c>
      <c r="F66" s="325">
        <f>ROUND(+SUMIF(BdV_2022!$L:$L,$A66&amp;F$3,BdV_2022!$E:$E),2)</f>
        <v>0</v>
      </c>
      <c r="G66" s="325">
        <f>ROUND(+SUMIF(BdV_2022!$L:$L,$A66&amp;G$3,BdV_2022!$E:$E),2)</f>
        <v>0</v>
      </c>
      <c r="H66" s="226">
        <f t="shared" si="8"/>
        <v>0</v>
      </c>
    </row>
    <row r="67" spans="1:8" s="2" customFormat="1" x14ac:dyDescent="0.2">
      <c r="A67" s="148" t="s">
        <v>1792</v>
      </c>
      <c r="B67" s="19"/>
      <c r="C67" s="87" t="s">
        <v>1666</v>
      </c>
      <c r="E67" s="325">
        <f>ROUND(+SUMIF(BdV_2022!$L:$L,$A67&amp;E$3,BdV_2022!$E:$E),2)</f>
        <v>0</v>
      </c>
      <c r="F67" s="325">
        <f>ROUND(+SUMIF(BdV_2022!$L:$L,$A67&amp;F$3,BdV_2022!$E:$E),2)</f>
        <v>0</v>
      </c>
      <c r="G67" s="325">
        <f>ROUND(+SUMIF(BdV_2022!$L:$L,$A67&amp;G$3,BdV_2022!$E:$E),2)</f>
        <v>0</v>
      </c>
      <c r="H67" s="226">
        <f t="shared" si="8"/>
        <v>0</v>
      </c>
    </row>
    <row r="68" spans="1:8" s="2" customFormat="1" x14ac:dyDescent="0.2">
      <c r="A68" s="148" t="s">
        <v>1793</v>
      </c>
      <c r="B68" s="19"/>
      <c r="C68" s="87" t="s">
        <v>1271</v>
      </c>
      <c r="E68" s="325">
        <f>ROUND(+SUMIF(BdV_2022!$L:$L,$A68&amp;E$3,BdV_2022!$E:$E),2)</f>
        <v>0</v>
      </c>
      <c r="F68" s="325">
        <f>ROUND(+SUMIF(BdV_2022!$L:$L,$A68&amp;F$3,BdV_2022!$E:$E),2)</f>
        <v>0</v>
      </c>
      <c r="G68" s="325">
        <f>ROUND(+SUMIF(BdV_2022!$L:$L,$A68&amp;G$3,BdV_2022!$E:$E),2)</f>
        <v>0</v>
      </c>
      <c r="H68" s="226">
        <f t="shared" si="8"/>
        <v>0</v>
      </c>
    </row>
    <row r="69" spans="1:8" s="2" customFormat="1" x14ac:dyDescent="0.2">
      <c r="A69" s="148" t="s">
        <v>1794</v>
      </c>
      <c r="B69" s="19"/>
      <c r="C69" s="87" t="s">
        <v>1272</v>
      </c>
      <c r="E69" s="325">
        <f>ROUND(+SUMIF(BdV_2022!$L:$L,$A69&amp;E$3,BdV_2022!$E:$E),2)</f>
        <v>0</v>
      </c>
      <c r="F69" s="325">
        <f>ROUND(+SUMIF(BdV_2022!$L:$L,$A69&amp;F$3,BdV_2022!$E:$E),2)</f>
        <v>0</v>
      </c>
      <c r="G69" s="325">
        <f>ROUND(+SUMIF(BdV_2022!$L:$L,$A69&amp;G$3,BdV_2022!$E:$E),2)</f>
        <v>0</v>
      </c>
      <c r="H69" s="226">
        <f t="shared" si="8"/>
        <v>0</v>
      </c>
    </row>
    <row r="70" spans="1:8" s="2" customFormat="1" x14ac:dyDescent="0.2">
      <c r="A70" s="148" t="s">
        <v>1795</v>
      </c>
      <c r="B70" s="17"/>
      <c r="C70" s="87" t="s">
        <v>1667</v>
      </c>
      <c r="E70" s="325">
        <f>ROUND(+SUMIF(BdV_2022!$L:$L,$A70&amp;E$3,BdV_2022!$E:$E),2)</f>
        <v>0</v>
      </c>
      <c r="F70" s="325">
        <f>ROUND(+SUMIF(BdV_2022!$L:$L,$A70&amp;F$3,BdV_2022!$E:$E),2)</f>
        <v>0</v>
      </c>
      <c r="G70" s="325">
        <f>ROUND(+SUMIF(BdV_2022!$L:$L,$A70&amp;G$3,BdV_2022!$E:$E),2)</f>
        <v>0</v>
      </c>
      <c r="H70" s="226">
        <f t="shared" si="8"/>
        <v>0</v>
      </c>
    </row>
    <row r="71" spans="1:8" s="2" customFormat="1" x14ac:dyDescent="0.2">
      <c r="A71" s="13" t="s">
        <v>123</v>
      </c>
      <c r="B71" s="15" t="s">
        <v>380</v>
      </c>
      <c r="C71" s="32" t="s">
        <v>383</v>
      </c>
      <c r="E71" s="183">
        <f>+SUM(E72:E78)</f>
        <v>0</v>
      </c>
      <c r="F71" s="183">
        <f t="shared" ref="F71:G71" si="13">+SUM(F72:F78)</f>
        <v>0</v>
      </c>
      <c r="G71" s="183">
        <f t="shared" si="13"/>
        <v>0</v>
      </c>
      <c r="H71" s="183">
        <f t="shared" si="8"/>
        <v>0</v>
      </c>
    </row>
    <row r="72" spans="1:8" s="2" customFormat="1" x14ac:dyDescent="0.2">
      <c r="A72" s="153" t="s">
        <v>1709</v>
      </c>
      <c r="B72" s="19"/>
      <c r="C72" s="86" t="s">
        <v>1275</v>
      </c>
      <c r="E72" s="325">
        <f>ROUND(+SUMIF(BdV_2022!$L:$L,$A72&amp;E$3,BdV_2022!$E:$E),2)</f>
        <v>0</v>
      </c>
      <c r="F72" s="325">
        <f>ROUND(+SUMIF(BdV_2022!$L:$L,$A72&amp;F$3,BdV_2022!$E:$E),2)</f>
        <v>0</v>
      </c>
      <c r="G72" s="325">
        <f>ROUND(+SUMIF(BdV_2022!$L:$L,$A72&amp;G$3,BdV_2022!$E:$E),2)</f>
        <v>0</v>
      </c>
      <c r="H72" s="226">
        <f t="shared" si="8"/>
        <v>0</v>
      </c>
    </row>
    <row r="73" spans="1:8" s="2" customFormat="1" x14ac:dyDescent="0.2">
      <c r="A73" s="153" t="s">
        <v>1710</v>
      </c>
      <c r="B73" s="19"/>
      <c r="C73" s="87" t="s">
        <v>1668</v>
      </c>
      <c r="E73" s="325">
        <f>ROUND(+SUMIF(BdV_2022!$L:$L,$A73&amp;E$3,BdV_2022!$E:$E),2)</f>
        <v>0</v>
      </c>
      <c r="F73" s="325">
        <f>ROUND(+SUMIF(BdV_2022!$L:$L,$A73&amp;F$3,BdV_2022!$E:$E),2)</f>
        <v>0</v>
      </c>
      <c r="G73" s="325">
        <f>ROUND(+SUMIF(BdV_2022!$L:$L,$A73&amp;G$3,BdV_2022!$E:$E),2)</f>
        <v>0</v>
      </c>
      <c r="H73" s="226">
        <f t="shared" si="8"/>
        <v>0</v>
      </c>
    </row>
    <row r="74" spans="1:8" s="2" customFormat="1" x14ac:dyDescent="0.2">
      <c r="A74" s="153" t="s">
        <v>1711</v>
      </c>
      <c r="B74" s="19"/>
      <c r="C74" s="87" t="s">
        <v>1669</v>
      </c>
      <c r="E74" s="325">
        <f>ROUND(+SUMIF(BdV_2022!$L:$L,$A74&amp;E$3,BdV_2022!$E:$E),2)</f>
        <v>0</v>
      </c>
      <c r="F74" s="325">
        <f>ROUND(+SUMIF(BdV_2022!$L:$L,$A74&amp;F$3,BdV_2022!$E:$E),2)</f>
        <v>0</v>
      </c>
      <c r="G74" s="325">
        <f>ROUND(+SUMIF(BdV_2022!$L:$L,$A74&amp;G$3,BdV_2022!$E:$E),2)</f>
        <v>0</v>
      </c>
      <c r="H74" s="226">
        <f t="shared" si="8"/>
        <v>0</v>
      </c>
    </row>
    <row r="75" spans="1:8" s="2" customFormat="1" x14ac:dyDescent="0.2">
      <c r="A75" s="153" t="s">
        <v>1712</v>
      </c>
      <c r="B75" s="19"/>
      <c r="C75" s="86" t="s">
        <v>660</v>
      </c>
      <c r="E75" s="325">
        <f>ROUND(+SUMIF(BdV_2022!$L:$L,$A75&amp;E$3,BdV_2022!$E:$E),2)</f>
        <v>0</v>
      </c>
      <c r="F75" s="325">
        <f>ROUND(+SUMIF(BdV_2022!$L:$L,$A75&amp;F$3,BdV_2022!$E:$E),2)</f>
        <v>0</v>
      </c>
      <c r="G75" s="325">
        <f>ROUND(+SUMIF(BdV_2022!$L:$L,$A75&amp;G$3,BdV_2022!$E:$E),2)</f>
        <v>0</v>
      </c>
      <c r="H75" s="226">
        <f t="shared" si="8"/>
        <v>0</v>
      </c>
    </row>
    <row r="76" spans="1:8" s="2" customFormat="1" x14ac:dyDescent="0.2">
      <c r="A76" s="153" t="s">
        <v>1713</v>
      </c>
      <c r="B76" s="19"/>
      <c r="C76" s="87" t="s">
        <v>854</v>
      </c>
      <c r="E76" s="325">
        <f>ROUND(+SUMIF(BdV_2022!$L:$L,$A76&amp;E$3,BdV_2022!$E:$E),2)</f>
        <v>0</v>
      </c>
      <c r="F76" s="325">
        <f>ROUND(+SUMIF(BdV_2022!$L:$L,$A76&amp;F$3,BdV_2022!$E:$E),2)</f>
        <v>0</v>
      </c>
      <c r="G76" s="325">
        <f>ROUND(+SUMIF(BdV_2022!$L:$L,$A76&amp;G$3,BdV_2022!$E:$E),2)</f>
        <v>0</v>
      </c>
      <c r="H76" s="226">
        <f t="shared" si="8"/>
        <v>0</v>
      </c>
    </row>
    <row r="77" spans="1:8" s="2" customFormat="1" x14ac:dyDescent="0.2">
      <c r="A77" s="153" t="s">
        <v>1714</v>
      </c>
      <c r="B77" s="19"/>
      <c r="C77" s="87" t="s">
        <v>1670</v>
      </c>
      <c r="E77" s="325">
        <f>ROUND(+SUMIF(BdV_2022!$L:$L,$A77&amp;E$3,BdV_2022!$E:$E),2)</f>
        <v>0</v>
      </c>
      <c r="F77" s="325">
        <f>ROUND(+SUMIF(BdV_2022!$L:$L,$A77&amp;F$3,BdV_2022!$E:$E),2)</f>
        <v>0</v>
      </c>
      <c r="G77" s="325">
        <f>ROUND(+SUMIF(BdV_2022!$L:$L,$A77&amp;G$3,BdV_2022!$E:$E),2)</f>
        <v>0</v>
      </c>
      <c r="H77" s="226">
        <f t="shared" ref="H77" si="14">+SUM(E77:G77)</f>
        <v>0</v>
      </c>
    </row>
    <row r="78" spans="1:8" s="2" customFormat="1" x14ac:dyDescent="0.2">
      <c r="A78" s="153" t="s">
        <v>1796</v>
      </c>
      <c r="B78" s="17"/>
      <c r="C78" s="87" t="s">
        <v>818</v>
      </c>
      <c r="E78" s="325">
        <f>ROUND(+SUMIF(BdV_2022!$L:$L,$A78&amp;E$3,BdV_2022!$E:$E),2)</f>
        <v>0</v>
      </c>
      <c r="F78" s="325">
        <f>ROUND(+SUMIF(BdV_2022!$L:$L,$A78&amp;F$3,BdV_2022!$E:$E),2)</f>
        <v>0</v>
      </c>
      <c r="G78" s="325">
        <f>ROUND(+SUMIF(BdV_2022!$L:$L,$A78&amp;G$3,BdV_2022!$E:$E),2)</f>
        <v>0</v>
      </c>
      <c r="H78" s="226">
        <f t="shared" si="8"/>
        <v>0</v>
      </c>
    </row>
    <row r="79" spans="1:8" s="2" customFormat="1" x14ac:dyDescent="0.2">
      <c r="B79" s="170"/>
      <c r="C79" s="82" t="s">
        <v>1083</v>
      </c>
      <c r="E79" s="183">
        <f>+E80</f>
        <v>0</v>
      </c>
      <c r="F79" s="183">
        <f t="shared" ref="F79:G79" si="15">+F80</f>
        <v>0</v>
      </c>
      <c r="G79" s="183">
        <f t="shared" si="15"/>
        <v>0</v>
      </c>
      <c r="H79" s="183">
        <f t="shared" si="8"/>
        <v>0</v>
      </c>
    </row>
    <row r="80" spans="1:8" s="2" customFormat="1" x14ac:dyDescent="0.2">
      <c r="A80" s="148" t="s">
        <v>70</v>
      </c>
      <c r="B80" s="189"/>
      <c r="C80" s="150" t="s">
        <v>86</v>
      </c>
      <c r="E80" s="226">
        <f>ROUND(+SUMIF(BdV_2022!$L:$L,$A80&amp;E$3,BdV_2022!$E:$E),2)</f>
        <v>0</v>
      </c>
      <c r="F80" s="226">
        <f>ROUND(+SUMIF(BdV_2022!$L:$L,$A80&amp;F$3,BdV_2022!$E:$E),2)</f>
        <v>0</v>
      </c>
      <c r="G80" s="226">
        <f>ROUND(+SUMIF(BdV_2022!$L:$L,$A80&amp;G$3,BdV_2022!$E:$E),2)</f>
        <v>0</v>
      </c>
      <c r="H80" s="226">
        <f t="shared" si="8"/>
        <v>0</v>
      </c>
    </row>
    <row r="81" spans="1:8" s="2" customFormat="1" ht="11.25" thickBot="1" x14ac:dyDescent="0.25">
      <c r="B81" s="63"/>
      <c r="C81" s="84" t="s">
        <v>1672</v>
      </c>
      <c r="E81" s="193">
        <f>+E79+E35</f>
        <v>0</v>
      </c>
      <c r="F81" s="193">
        <f t="shared" ref="F81:G81" si="16">+F79+F35</f>
        <v>0</v>
      </c>
      <c r="G81" s="193">
        <f t="shared" si="16"/>
        <v>16498.29</v>
      </c>
      <c r="H81" s="193">
        <f t="shared" si="8"/>
        <v>16498.29</v>
      </c>
    </row>
    <row r="82" spans="1:8" s="2" customFormat="1" ht="11.25" thickBot="1" x14ac:dyDescent="0.25">
      <c r="A82" s="1"/>
      <c r="B82" s="13"/>
      <c r="C82" s="11"/>
      <c r="E82" s="11"/>
      <c r="F82" s="11"/>
      <c r="G82" s="11"/>
      <c r="H82" s="11"/>
    </row>
    <row r="83" spans="1:8" s="2" customFormat="1" ht="11.25" thickBot="1" x14ac:dyDescent="0.25">
      <c r="A83" s="1"/>
      <c r="B83" s="64"/>
      <c r="C83" s="30" t="s">
        <v>1726</v>
      </c>
      <c r="E83" s="223">
        <f>+E32-E81</f>
        <v>0</v>
      </c>
      <c r="F83" s="223">
        <f t="shared" ref="F83:G83" si="17">+F32-F81</f>
        <v>0</v>
      </c>
      <c r="G83" s="223">
        <f t="shared" si="17"/>
        <v>-16498.29</v>
      </c>
      <c r="H83" s="205">
        <f>+SUM(E83:G83)</f>
        <v>-16498.29</v>
      </c>
    </row>
    <row r="84" spans="1:8" s="2" customFormat="1" x14ac:dyDescent="0.2">
      <c r="A84" s="1"/>
      <c r="B84" s="13"/>
      <c r="C84" s="11"/>
      <c r="E84" s="11"/>
    </row>
    <row r="85" spans="1:8" s="11" customFormat="1" x14ac:dyDescent="0.2">
      <c r="A85" s="1"/>
      <c r="B85" s="13"/>
      <c r="D85" s="2"/>
    </row>
  </sheetData>
  <mergeCells count="1">
    <mergeCell ref="B5:C5"/>
  </mergeCells>
  <pageMargins left="0.59055118110236227" right="0.59055118110236227" top="0.39370078740157483" bottom="0.19685039370078741" header="0" footer="0"/>
  <pageSetup paperSize="9" scale="61" fitToWidth="2" fitToHeight="3" orientation="landscape" r:id="rId1"/>
  <headerFooter alignWithMargins="0">
    <oddFooter>&amp;CPagina &amp;P di &amp;N&amp;R&amp;F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27">
    <tabColor rgb="FFFFFF99"/>
    <pageSetUpPr fitToPage="1"/>
  </sheetPr>
  <dimension ref="A1:T76"/>
  <sheetViews>
    <sheetView showGridLines="0" zoomScaleNormal="100" zoomScaleSheetLayoutView="25" workbookViewId="0">
      <pane xSplit="1" ySplit="3" topLeftCell="B4" activePane="bottomRight" state="frozenSplit"/>
      <selection activeCell="B4" sqref="B4"/>
      <selection pane="topRight" activeCell="B4" sqref="B4"/>
      <selection pane="bottomLeft" activeCell="B4" sqref="B4"/>
      <selection pane="bottomRight" activeCell="G11" sqref="G11"/>
    </sheetView>
  </sheetViews>
  <sheetFormatPr defaultColWidth="10.7109375" defaultRowHeight="10.5" x14ac:dyDescent="0.2"/>
  <cols>
    <col min="1" max="1" width="38.42578125" style="3" bestFit="1" customWidth="1"/>
    <col min="2" max="2" width="34.28515625" style="5" customWidth="1"/>
    <col min="3" max="3" width="26.42578125" style="2" customWidth="1"/>
    <col min="4" max="7" width="12.42578125" style="2" customWidth="1"/>
    <col min="8" max="18" width="12.42578125" style="2" hidden="1" customWidth="1"/>
    <col min="19" max="19" width="12.42578125" style="2" customWidth="1"/>
    <col min="20" max="20" width="1.5703125" style="2" customWidth="1"/>
    <col min="21" max="16384" width="10.7109375" style="3"/>
  </cols>
  <sheetData>
    <row r="1" spans="1:19" ht="11.25" thickBot="1" x14ac:dyDescent="0.25">
      <c r="A1" s="13" t="s">
        <v>1797</v>
      </c>
    </row>
    <row r="2" spans="1:19" ht="11.25" thickBot="1" x14ac:dyDescent="0.25">
      <c r="A2" s="4"/>
      <c r="D2" s="306" t="str">
        <f>+'CE 1'!D3</f>
        <v>ATT01</v>
      </c>
      <c r="E2" s="306" t="str">
        <f>+'CE 1'!E3</f>
        <v>ATT02</v>
      </c>
      <c r="F2" s="306" t="str">
        <f>+'CE 1'!F3</f>
        <v>ATT03</v>
      </c>
      <c r="G2" s="306" t="str">
        <f>+'CE 1'!G3</f>
        <v>ATT04</v>
      </c>
      <c r="H2" s="306" t="str">
        <f>+'CE 1'!H3</f>
        <v>ATT05</v>
      </c>
      <c r="I2" s="306" t="str">
        <f>+'CE 1'!I3</f>
        <v>ATT06</v>
      </c>
      <c r="J2" s="306" t="str">
        <f>+'CE 1'!J3</f>
        <v>ATT07</v>
      </c>
      <c r="K2" s="306" t="str">
        <f>+'CE 1'!K3</f>
        <v>ATT08</v>
      </c>
      <c r="L2" s="306" t="str">
        <f>+'CE 1'!L3</f>
        <v>ATT09</v>
      </c>
      <c r="M2" s="306" t="str">
        <f>+'CE 1'!M3</f>
        <v>ATT10</v>
      </c>
      <c r="N2" s="306" t="str">
        <f>+'CE 1'!N3</f>
        <v>ATT11</v>
      </c>
      <c r="O2" s="306" t="str">
        <f>+'CE 1'!O3</f>
        <v>ATT12</v>
      </c>
      <c r="P2" s="306" t="str">
        <f>+'CE 1'!P3</f>
        <v>ATT13</v>
      </c>
      <c r="Q2" s="306" t="str">
        <f>+'CE 1'!Q3</f>
        <v>ATT14</v>
      </c>
      <c r="R2" s="306" t="str">
        <f>+'CE 1'!R3</f>
        <v>ATT15</v>
      </c>
    </row>
    <row r="3" spans="1:19" ht="53.25" thickBot="1" x14ac:dyDescent="0.25">
      <c r="A3" s="304" t="s">
        <v>1142</v>
      </c>
      <c r="B3" s="305" t="s">
        <v>25</v>
      </c>
      <c r="C3" s="305" t="s">
        <v>1098</v>
      </c>
      <c r="D3" s="306" t="str">
        <f>+'CE 1'!D5</f>
        <v>Impianto trattamento rifiuti Castelceriolo</v>
      </c>
      <c r="E3" s="306" t="str">
        <f>+'CE 1'!E5</f>
        <v>Gestione post-morten discarica esaurita Castelceriolo</v>
      </c>
      <c r="F3" s="306" t="str">
        <f>+'CE 1'!F5</f>
        <v>Gestione discarica esaurita Mugarone</v>
      </c>
      <c r="G3" s="306" t="str">
        <f>+'CE 1'!G5</f>
        <v>Gestione conferimenti discarica di Solero</v>
      </c>
      <c r="H3" s="306" t="str">
        <f>+'CE 1'!H5</f>
        <v>Attività 5</v>
      </c>
      <c r="I3" s="306" t="str">
        <f>+'CE 1'!I5</f>
        <v>Attività 6</v>
      </c>
      <c r="J3" s="306" t="str">
        <f>+'CE 1'!J5</f>
        <v>Attività 7</v>
      </c>
      <c r="K3" s="306" t="str">
        <f>+'CE 1'!K5</f>
        <v>Attività 8</v>
      </c>
      <c r="L3" s="306" t="str">
        <f>+'CE 1'!L5</f>
        <v>Attività 9</v>
      </c>
      <c r="M3" s="306" t="str">
        <f>+'CE 1'!M5</f>
        <v>Attività 10</v>
      </c>
      <c r="N3" s="306" t="str">
        <f>+'CE 1'!N5</f>
        <v>Attività 11</v>
      </c>
      <c r="O3" s="306" t="str">
        <f>+'CE 1'!O5</f>
        <v>Attività 12</v>
      </c>
      <c r="P3" s="306" t="str">
        <f>+'CE 1'!P5</f>
        <v>Attività 13</v>
      </c>
      <c r="Q3" s="306" t="str">
        <f>+'CE 1'!Q5</f>
        <v>Attività 14</v>
      </c>
      <c r="R3" s="306" t="str">
        <f>+'CE 1'!R5</f>
        <v>Attività 15</v>
      </c>
      <c r="S3" s="307" t="s">
        <v>1102</v>
      </c>
    </row>
    <row r="4" spans="1:19" x14ac:dyDescent="0.2">
      <c r="A4" s="386" t="s">
        <v>89</v>
      </c>
      <c r="B4" s="387" t="s">
        <v>1730</v>
      </c>
      <c r="C4" s="388" t="str">
        <f>IF(B4=B20,C20,IF(B4=B21,C21,IF(B4=B22,C22,IF(B4=B23,C23,IF(B4=B24,C24,IF(B4="",""))))))</f>
        <v>Euro</v>
      </c>
      <c r="D4" s="389">
        <f>+D$16</f>
        <v>18936607.379999999</v>
      </c>
      <c r="E4" s="389">
        <f t="shared" ref="E4:R14" si="0">+E$16</f>
        <v>0</v>
      </c>
      <c r="F4" s="389">
        <f t="shared" si="0"/>
        <v>0</v>
      </c>
      <c r="G4" s="389">
        <f t="shared" si="0"/>
        <v>0</v>
      </c>
      <c r="H4" s="389">
        <f t="shared" si="0"/>
        <v>0</v>
      </c>
      <c r="I4" s="389">
        <f t="shared" si="0"/>
        <v>0</v>
      </c>
      <c r="J4" s="389">
        <f t="shared" si="0"/>
        <v>0</v>
      </c>
      <c r="K4" s="389">
        <f t="shared" si="0"/>
        <v>0</v>
      </c>
      <c r="L4" s="389">
        <f t="shared" si="0"/>
        <v>0</v>
      </c>
      <c r="M4" s="389">
        <f t="shared" si="0"/>
        <v>0</v>
      </c>
      <c r="N4" s="389">
        <f t="shared" si="0"/>
        <v>0</v>
      </c>
      <c r="O4" s="389">
        <f t="shared" si="0"/>
        <v>0</v>
      </c>
      <c r="P4" s="389">
        <f t="shared" si="0"/>
        <v>0</v>
      </c>
      <c r="Q4" s="389">
        <f t="shared" si="0"/>
        <v>0</v>
      </c>
      <c r="R4" s="389">
        <f t="shared" si="0"/>
        <v>0</v>
      </c>
      <c r="S4" s="390">
        <f>+SUM(D4:R4)</f>
        <v>18936607.379999999</v>
      </c>
    </row>
    <row r="5" spans="1:19" x14ac:dyDescent="0.2">
      <c r="A5" s="391" t="s">
        <v>79</v>
      </c>
      <c r="B5" s="392" t="s">
        <v>1730</v>
      </c>
      <c r="C5" s="393" t="str">
        <f>IF(B5=B25,C25,IF(B5=B26,C26,IF(B5=B27,C27,IF(B5=B28,C28,IF(B5=B29,C29,IF(B5=B30,C30,IF(B5="","")))))))</f>
        <v>Euro</v>
      </c>
      <c r="D5" s="394">
        <f t="shared" ref="D5:D10" si="1">+D$16</f>
        <v>18936607.379999999</v>
      </c>
      <c r="E5" s="394">
        <f t="shared" si="0"/>
        <v>0</v>
      </c>
      <c r="F5" s="394">
        <f t="shared" si="0"/>
        <v>0</v>
      </c>
      <c r="G5" s="394">
        <f t="shared" si="0"/>
        <v>0</v>
      </c>
      <c r="H5" s="394">
        <f t="shared" si="0"/>
        <v>0</v>
      </c>
      <c r="I5" s="394">
        <f t="shared" si="0"/>
        <v>0</v>
      </c>
      <c r="J5" s="394">
        <f t="shared" si="0"/>
        <v>0</v>
      </c>
      <c r="K5" s="394">
        <f t="shared" si="0"/>
        <v>0</v>
      </c>
      <c r="L5" s="394">
        <f t="shared" si="0"/>
        <v>0</v>
      </c>
      <c r="M5" s="394">
        <f t="shared" si="0"/>
        <v>0</v>
      </c>
      <c r="N5" s="394">
        <f t="shared" si="0"/>
        <v>0</v>
      </c>
      <c r="O5" s="394">
        <f t="shared" si="0"/>
        <v>0</v>
      </c>
      <c r="P5" s="394">
        <f t="shared" si="0"/>
        <v>0</v>
      </c>
      <c r="Q5" s="394">
        <f t="shared" si="0"/>
        <v>0</v>
      </c>
      <c r="R5" s="394">
        <f t="shared" si="0"/>
        <v>0</v>
      </c>
      <c r="S5" s="395">
        <f t="shared" ref="S5:S14" si="2">+SUM(D5:R5)</f>
        <v>18936607.379999999</v>
      </c>
    </row>
    <row r="6" spans="1:19" x14ac:dyDescent="0.2">
      <c r="A6" s="391" t="s">
        <v>90</v>
      </c>
      <c r="B6" s="392" t="s">
        <v>1730</v>
      </c>
      <c r="C6" s="393" t="str">
        <f>IF(B6=B31,C31,IF(B6=B32,C32,IF(B6=B33,C33,IF(B6=B34,C34,IF(B6=B35,C35,IF(B6="",""))))))</f>
        <v>Euro</v>
      </c>
      <c r="D6" s="394">
        <f t="shared" si="1"/>
        <v>18936607.379999999</v>
      </c>
      <c r="E6" s="394">
        <f t="shared" si="0"/>
        <v>0</v>
      </c>
      <c r="F6" s="394">
        <f t="shared" si="0"/>
        <v>0</v>
      </c>
      <c r="G6" s="394">
        <f t="shared" si="0"/>
        <v>0</v>
      </c>
      <c r="H6" s="394">
        <f t="shared" si="0"/>
        <v>0</v>
      </c>
      <c r="I6" s="394">
        <f t="shared" si="0"/>
        <v>0</v>
      </c>
      <c r="J6" s="394">
        <f t="shared" si="0"/>
        <v>0</v>
      </c>
      <c r="K6" s="394">
        <f t="shared" si="0"/>
        <v>0</v>
      </c>
      <c r="L6" s="394">
        <f t="shared" si="0"/>
        <v>0</v>
      </c>
      <c r="M6" s="394">
        <f t="shared" si="0"/>
        <v>0</v>
      </c>
      <c r="N6" s="394">
        <f t="shared" si="0"/>
        <v>0</v>
      </c>
      <c r="O6" s="394">
        <f t="shared" si="0"/>
        <v>0</v>
      </c>
      <c r="P6" s="394">
        <f t="shared" si="0"/>
        <v>0</v>
      </c>
      <c r="Q6" s="394">
        <f t="shared" si="0"/>
        <v>0</v>
      </c>
      <c r="R6" s="394">
        <f t="shared" si="0"/>
        <v>0</v>
      </c>
      <c r="S6" s="395">
        <f t="shared" si="2"/>
        <v>18936607.379999999</v>
      </c>
    </row>
    <row r="7" spans="1:19" x14ac:dyDescent="0.2">
      <c r="A7" s="391" t="s">
        <v>66</v>
      </c>
      <c r="B7" s="392" t="s">
        <v>1730</v>
      </c>
      <c r="C7" s="393" t="str">
        <f>IF(B7=B36,C36,IF(B7=B37,C37,IF(B7=B38,C38,IF(B7=B39,C39,IF(B7=B40,C40,IF(B7=B41,C41,IF(B7="","")))))))</f>
        <v>Euro</v>
      </c>
      <c r="D7" s="396">
        <f t="shared" si="1"/>
        <v>18936607.379999999</v>
      </c>
      <c r="E7" s="396">
        <f t="shared" si="0"/>
        <v>0</v>
      </c>
      <c r="F7" s="396">
        <f t="shared" si="0"/>
        <v>0</v>
      </c>
      <c r="G7" s="396">
        <f t="shared" si="0"/>
        <v>0</v>
      </c>
      <c r="H7" s="396">
        <f t="shared" si="0"/>
        <v>0</v>
      </c>
      <c r="I7" s="396">
        <f t="shared" si="0"/>
        <v>0</v>
      </c>
      <c r="J7" s="396">
        <f t="shared" si="0"/>
        <v>0</v>
      </c>
      <c r="K7" s="396">
        <f t="shared" si="0"/>
        <v>0</v>
      </c>
      <c r="L7" s="396">
        <f t="shared" si="0"/>
        <v>0</v>
      </c>
      <c r="M7" s="396">
        <f t="shared" si="0"/>
        <v>0</v>
      </c>
      <c r="N7" s="396">
        <f t="shared" si="0"/>
        <v>0</v>
      </c>
      <c r="O7" s="396">
        <f t="shared" si="0"/>
        <v>0</v>
      </c>
      <c r="P7" s="396">
        <f t="shared" si="0"/>
        <v>0</v>
      </c>
      <c r="Q7" s="396">
        <f t="shared" si="0"/>
        <v>0</v>
      </c>
      <c r="R7" s="396">
        <f t="shared" si="0"/>
        <v>0</v>
      </c>
      <c r="S7" s="395">
        <f t="shared" si="2"/>
        <v>18936607.379999999</v>
      </c>
    </row>
    <row r="8" spans="1:19" x14ac:dyDescent="0.2">
      <c r="A8" s="391" t="s">
        <v>91</v>
      </c>
      <c r="B8" s="392" t="s">
        <v>1730</v>
      </c>
      <c r="C8" s="393" t="str">
        <f>IF(B8=B42,C42,IF(B8=B43,C43,IF(B8=B44,C44,IF(B8=B45,C45,IF(B8=B46,C46,IF(B8=B47,C47,IF(B8=B48,C48,IF(B8=B49,C49,IF(B8=B50,C50,IF(B8="",""))))))))))</f>
        <v>Euro</v>
      </c>
      <c r="D8" s="396">
        <f t="shared" si="1"/>
        <v>18936607.379999999</v>
      </c>
      <c r="E8" s="396">
        <f t="shared" si="0"/>
        <v>0</v>
      </c>
      <c r="F8" s="396">
        <f t="shared" si="0"/>
        <v>0</v>
      </c>
      <c r="G8" s="396">
        <f t="shared" si="0"/>
        <v>0</v>
      </c>
      <c r="H8" s="396">
        <f t="shared" si="0"/>
        <v>0</v>
      </c>
      <c r="I8" s="396">
        <f t="shared" si="0"/>
        <v>0</v>
      </c>
      <c r="J8" s="396">
        <f t="shared" si="0"/>
        <v>0</v>
      </c>
      <c r="K8" s="396">
        <f t="shared" si="0"/>
        <v>0</v>
      </c>
      <c r="L8" s="396">
        <f t="shared" si="0"/>
        <v>0</v>
      </c>
      <c r="M8" s="396">
        <f t="shared" si="0"/>
        <v>0</v>
      </c>
      <c r="N8" s="396">
        <f t="shared" si="0"/>
        <v>0</v>
      </c>
      <c r="O8" s="396">
        <f t="shared" si="0"/>
        <v>0</v>
      </c>
      <c r="P8" s="396">
        <f t="shared" si="0"/>
        <v>0</v>
      </c>
      <c r="Q8" s="396">
        <f t="shared" si="0"/>
        <v>0</v>
      </c>
      <c r="R8" s="396">
        <f t="shared" si="0"/>
        <v>0</v>
      </c>
      <c r="S8" s="395">
        <f t="shared" si="2"/>
        <v>18936607.379999999</v>
      </c>
    </row>
    <row r="9" spans="1:19" x14ac:dyDescent="0.2">
      <c r="A9" s="391" t="s">
        <v>92</v>
      </c>
      <c r="B9" s="392" t="s">
        <v>1730</v>
      </c>
      <c r="C9" s="393" t="str">
        <f>IF(B9=B51,C51,IF(B9=B52,C52,IF(B9=B53,C53,"")))</f>
        <v>Euro</v>
      </c>
      <c r="D9" s="396">
        <f t="shared" si="1"/>
        <v>18936607.379999999</v>
      </c>
      <c r="E9" s="396">
        <f t="shared" si="0"/>
        <v>0</v>
      </c>
      <c r="F9" s="396">
        <f t="shared" si="0"/>
        <v>0</v>
      </c>
      <c r="G9" s="396">
        <f t="shared" si="0"/>
        <v>0</v>
      </c>
      <c r="H9" s="396">
        <f t="shared" si="0"/>
        <v>0</v>
      </c>
      <c r="I9" s="396">
        <f t="shared" si="0"/>
        <v>0</v>
      </c>
      <c r="J9" s="396">
        <f t="shared" si="0"/>
        <v>0</v>
      </c>
      <c r="K9" s="396">
        <f t="shared" si="0"/>
        <v>0</v>
      </c>
      <c r="L9" s="396">
        <f t="shared" si="0"/>
        <v>0</v>
      </c>
      <c r="M9" s="396">
        <f t="shared" si="0"/>
        <v>0</v>
      </c>
      <c r="N9" s="396">
        <f t="shared" si="0"/>
        <v>0</v>
      </c>
      <c r="O9" s="396">
        <f t="shared" si="0"/>
        <v>0</v>
      </c>
      <c r="P9" s="396">
        <f t="shared" si="0"/>
        <v>0</v>
      </c>
      <c r="Q9" s="396">
        <f t="shared" si="0"/>
        <v>0</v>
      </c>
      <c r="R9" s="396">
        <f t="shared" si="0"/>
        <v>0</v>
      </c>
      <c r="S9" s="395">
        <f t="shared" si="2"/>
        <v>18936607.379999999</v>
      </c>
    </row>
    <row r="10" spans="1:19" x14ac:dyDescent="0.2">
      <c r="A10" s="391" t="s">
        <v>93</v>
      </c>
      <c r="B10" s="397" t="s">
        <v>1730</v>
      </c>
      <c r="C10" s="393" t="str">
        <f>IF(B10=B54,C54,IF(B10=B55,C55,IF(B10=B56,C56,"")))</f>
        <v>Euro</v>
      </c>
      <c r="D10" s="396">
        <f t="shared" si="1"/>
        <v>18936607.379999999</v>
      </c>
      <c r="E10" s="396">
        <f t="shared" si="0"/>
        <v>0</v>
      </c>
      <c r="F10" s="396">
        <f t="shared" si="0"/>
        <v>0</v>
      </c>
      <c r="G10" s="396">
        <f t="shared" si="0"/>
        <v>0</v>
      </c>
      <c r="H10" s="396">
        <f t="shared" si="0"/>
        <v>0</v>
      </c>
      <c r="I10" s="396">
        <f t="shared" si="0"/>
        <v>0</v>
      </c>
      <c r="J10" s="396">
        <f t="shared" si="0"/>
        <v>0</v>
      </c>
      <c r="K10" s="396">
        <f t="shared" si="0"/>
        <v>0</v>
      </c>
      <c r="L10" s="396">
        <f t="shared" si="0"/>
        <v>0</v>
      </c>
      <c r="M10" s="396">
        <f t="shared" si="0"/>
        <v>0</v>
      </c>
      <c r="N10" s="396">
        <f t="shared" si="0"/>
        <v>0</v>
      </c>
      <c r="O10" s="396">
        <f t="shared" si="0"/>
        <v>0</v>
      </c>
      <c r="P10" s="396">
        <f t="shared" si="0"/>
        <v>0</v>
      </c>
      <c r="Q10" s="396">
        <f t="shared" si="0"/>
        <v>0</v>
      </c>
      <c r="R10" s="396">
        <f t="shared" si="0"/>
        <v>0</v>
      </c>
      <c r="S10" s="395">
        <f t="shared" si="2"/>
        <v>18936607.379999999</v>
      </c>
    </row>
    <row r="11" spans="1:19" x14ac:dyDescent="0.2">
      <c r="A11" s="59" t="s">
        <v>94</v>
      </c>
      <c r="B11" s="315" t="s">
        <v>48</v>
      </c>
      <c r="C11" s="77" t="str">
        <f>IF(B11=B57,C57,IF(B11=B58,C58,IF(B11=B59,C59,IF(B11=B60,C60,IF(B11="","")))))</f>
        <v>Num. postazioni assegnate</v>
      </c>
      <c r="D11" s="313">
        <f>17*D$17/$S$17</f>
        <v>14.963466025653824</v>
      </c>
      <c r="E11" s="313">
        <f t="shared" ref="E11:G11" si="3">17*E$17/$S$17</f>
        <v>0</v>
      </c>
      <c r="F11" s="313">
        <f t="shared" si="3"/>
        <v>6.9044796875128336E-2</v>
      </c>
      <c r="G11" s="313">
        <f t="shared" si="3"/>
        <v>1.9674891774710492</v>
      </c>
      <c r="H11" s="313">
        <f t="shared" si="0"/>
        <v>0</v>
      </c>
      <c r="I11" s="313">
        <f t="shared" si="0"/>
        <v>0</v>
      </c>
      <c r="J11" s="313">
        <f t="shared" si="0"/>
        <v>0</v>
      </c>
      <c r="K11" s="313">
        <f t="shared" si="0"/>
        <v>0</v>
      </c>
      <c r="L11" s="313">
        <f t="shared" si="0"/>
        <v>0</v>
      </c>
      <c r="M11" s="313">
        <f t="shared" si="0"/>
        <v>0</v>
      </c>
      <c r="N11" s="313">
        <f t="shared" si="0"/>
        <v>0</v>
      </c>
      <c r="O11" s="313">
        <f t="shared" si="0"/>
        <v>0</v>
      </c>
      <c r="P11" s="313">
        <f t="shared" si="0"/>
        <v>0</v>
      </c>
      <c r="Q11" s="313">
        <f t="shared" si="0"/>
        <v>0</v>
      </c>
      <c r="R11" s="313">
        <f t="shared" si="0"/>
        <v>0</v>
      </c>
      <c r="S11" s="318">
        <f t="shared" si="2"/>
        <v>17</v>
      </c>
    </row>
    <row r="12" spans="1:19" x14ac:dyDescent="0.2">
      <c r="A12" s="59" t="s">
        <v>95</v>
      </c>
      <c r="B12" s="315" t="s">
        <v>1731</v>
      </c>
      <c r="C12" s="77" t="str">
        <f>IF(B12=B61,C61,IF(B12=B62,C62,IF(B12=B63,C63,IF(B12=B64,C64,IF(B12=B65,C65,IF(B12=B66,C66,IF(B12=B67,C67,IF(B12="",""))))))))</f>
        <v>Euro</v>
      </c>
      <c r="D12" s="313">
        <f>+D$17</f>
        <v>16899202.449999999</v>
      </c>
      <c r="E12" s="313">
        <f>+E$17</f>
        <v>0</v>
      </c>
      <c r="F12" s="313">
        <f>+F$17</f>
        <v>77976.72</v>
      </c>
      <c r="G12" s="313">
        <f>+G$17</f>
        <v>2222011.79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3">
        <f t="shared" si="0"/>
        <v>0</v>
      </c>
      <c r="M12" s="313">
        <f t="shared" si="0"/>
        <v>0</v>
      </c>
      <c r="N12" s="313">
        <f t="shared" si="0"/>
        <v>0</v>
      </c>
      <c r="O12" s="313">
        <f t="shared" si="0"/>
        <v>0</v>
      </c>
      <c r="P12" s="313">
        <f t="shared" si="0"/>
        <v>0</v>
      </c>
      <c r="Q12" s="313">
        <f t="shared" si="0"/>
        <v>0</v>
      </c>
      <c r="R12" s="313">
        <f t="shared" si="0"/>
        <v>0</v>
      </c>
      <c r="S12" s="317">
        <f t="shared" si="2"/>
        <v>19199190.959999997</v>
      </c>
    </row>
    <row r="13" spans="1:19" x14ac:dyDescent="0.2">
      <c r="A13" s="59" t="s">
        <v>84</v>
      </c>
      <c r="B13" s="315" t="s">
        <v>1731</v>
      </c>
      <c r="C13" s="77" t="str">
        <f>IF(B13=B68,C68,IF(B13=B69,C69,IF(B13=B70,C70,IF(B13=B71,C71,IF(B13=B72,C72,IF(B13="",""))))))</f>
        <v>Euro</v>
      </c>
      <c r="D13" s="313">
        <f t="shared" ref="D13:G14" si="4">+D$17</f>
        <v>16899202.449999999</v>
      </c>
      <c r="E13" s="313">
        <f t="shared" si="4"/>
        <v>0</v>
      </c>
      <c r="F13" s="313">
        <f t="shared" si="4"/>
        <v>77976.72</v>
      </c>
      <c r="G13" s="313">
        <f t="shared" si="4"/>
        <v>2222011.79</v>
      </c>
      <c r="H13" s="313">
        <f t="shared" si="0"/>
        <v>0</v>
      </c>
      <c r="I13" s="313">
        <f t="shared" si="0"/>
        <v>0</v>
      </c>
      <c r="J13" s="313">
        <f t="shared" si="0"/>
        <v>0</v>
      </c>
      <c r="K13" s="313">
        <f t="shared" si="0"/>
        <v>0</v>
      </c>
      <c r="L13" s="313">
        <f t="shared" si="0"/>
        <v>0</v>
      </c>
      <c r="M13" s="313">
        <f t="shared" si="0"/>
        <v>0</v>
      </c>
      <c r="N13" s="313">
        <f t="shared" si="0"/>
        <v>0</v>
      </c>
      <c r="O13" s="313">
        <f t="shared" si="0"/>
        <v>0</v>
      </c>
      <c r="P13" s="313">
        <f t="shared" si="0"/>
        <v>0</v>
      </c>
      <c r="Q13" s="313">
        <f t="shared" si="0"/>
        <v>0</v>
      </c>
      <c r="R13" s="313">
        <f t="shared" si="0"/>
        <v>0</v>
      </c>
      <c r="S13" s="318">
        <f t="shared" si="2"/>
        <v>19199190.959999997</v>
      </c>
    </row>
    <row r="14" spans="1:19" ht="11.25" thickBot="1" x14ac:dyDescent="0.25">
      <c r="A14" s="60" t="s">
        <v>96</v>
      </c>
      <c r="B14" s="316" t="s">
        <v>1731</v>
      </c>
      <c r="C14" s="78" t="str">
        <f>IF(B14=B73,C73,IF(B14=B74,C74,IF(B14=B75,C75,IF(B14=B76,C76,IF(B14="","")))))</f>
        <v>Euro</v>
      </c>
      <c r="D14" s="314">
        <f t="shared" si="4"/>
        <v>16899202.449999999</v>
      </c>
      <c r="E14" s="314">
        <f t="shared" si="4"/>
        <v>0</v>
      </c>
      <c r="F14" s="314">
        <f t="shared" si="4"/>
        <v>77976.72</v>
      </c>
      <c r="G14" s="314">
        <f t="shared" si="4"/>
        <v>2222011.79</v>
      </c>
      <c r="H14" s="314">
        <f t="shared" si="0"/>
        <v>0</v>
      </c>
      <c r="I14" s="314">
        <f t="shared" si="0"/>
        <v>0</v>
      </c>
      <c r="J14" s="314">
        <f t="shared" si="0"/>
        <v>0</v>
      </c>
      <c r="K14" s="314">
        <f t="shared" si="0"/>
        <v>0</v>
      </c>
      <c r="L14" s="314">
        <f t="shared" si="0"/>
        <v>0</v>
      </c>
      <c r="M14" s="314">
        <f t="shared" si="0"/>
        <v>0</v>
      </c>
      <c r="N14" s="314">
        <f t="shared" si="0"/>
        <v>0</v>
      </c>
      <c r="O14" s="314">
        <f t="shared" si="0"/>
        <v>0</v>
      </c>
      <c r="P14" s="314">
        <f t="shared" si="0"/>
        <v>0</v>
      </c>
      <c r="Q14" s="314">
        <f t="shared" si="0"/>
        <v>0</v>
      </c>
      <c r="R14" s="314">
        <f t="shared" si="0"/>
        <v>0</v>
      </c>
      <c r="S14" s="319">
        <f t="shared" si="2"/>
        <v>19199190.959999997</v>
      </c>
    </row>
    <row r="16" spans="1:19" x14ac:dyDescent="0.2">
      <c r="B16" s="310" t="s">
        <v>1730</v>
      </c>
      <c r="C16" s="311" t="s">
        <v>1100</v>
      </c>
      <c r="D16" s="312">
        <f>+'CE 1'!D8</f>
        <v>18936607.379999999</v>
      </c>
      <c r="E16" s="312">
        <f>+'CE 1'!E8</f>
        <v>0</v>
      </c>
      <c r="F16" s="312">
        <f>+'CE 1'!F8</f>
        <v>0</v>
      </c>
      <c r="G16" s="312">
        <f>+'CE 1'!G8</f>
        <v>0</v>
      </c>
      <c r="H16" s="312">
        <f>+'CE 1'!H8</f>
        <v>0</v>
      </c>
      <c r="I16" s="312">
        <f>+'CE 1'!I8</f>
        <v>0</v>
      </c>
      <c r="J16" s="312">
        <f>+'CE 1'!J8</f>
        <v>0</v>
      </c>
      <c r="K16" s="312">
        <f>+'CE 1'!K8</f>
        <v>0</v>
      </c>
      <c r="L16" s="312">
        <f>+'CE 1'!L8</f>
        <v>0</v>
      </c>
      <c r="M16" s="312">
        <f>+'CE 1'!M8</f>
        <v>0</v>
      </c>
      <c r="N16" s="312">
        <f>+'CE 1'!N8</f>
        <v>0</v>
      </c>
      <c r="O16" s="312">
        <f>+'CE 1'!O8</f>
        <v>0</v>
      </c>
      <c r="P16" s="312">
        <f>+'CE 1'!P8</f>
        <v>0</v>
      </c>
      <c r="Q16" s="312">
        <f>+'CE 1'!Q8</f>
        <v>0</v>
      </c>
      <c r="R16" s="312">
        <f>+'CE 1'!R8</f>
        <v>0</v>
      </c>
      <c r="S16" s="320">
        <f>+SUM(D16:R16)</f>
        <v>18936607.379999999</v>
      </c>
    </row>
    <row r="17" spans="1:19" x14ac:dyDescent="0.2">
      <c r="B17" s="310" t="s">
        <v>1731</v>
      </c>
      <c r="C17" s="311" t="s">
        <v>1100</v>
      </c>
      <c r="D17" s="312">
        <f>+'CE 1'!D83</f>
        <v>16899202.449999999</v>
      </c>
      <c r="E17" s="312">
        <f>+'CE 1'!E83</f>
        <v>0</v>
      </c>
      <c r="F17" s="312">
        <f>+'CE 1'!F83</f>
        <v>77976.72</v>
      </c>
      <c r="G17" s="312">
        <f>+'CE 1'!G83</f>
        <v>2222011.79</v>
      </c>
      <c r="H17" s="312">
        <f>+'CE 1'!H83</f>
        <v>0</v>
      </c>
      <c r="I17" s="312">
        <f>+'CE 1'!I83</f>
        <v>0</v>
      </c>
      <c r="J17" s="312">
        <f>+'CE 1'!J83</f>
        <v>0</v>
      </c>
      <c r="K17" s="312">
        <f>+'CE 1'!K83</f>
        <v>0</v>
      </c>
      <c r="L17" s="312">
        <f>+'CE 1'!L83</f>
        <v>0</v>
      </c>
      <c r="M17" s="312">
        <f>+'CE 1'!M83</f>
        <v>0</v>
      </c>
      <c r="N17" s="312">
        <f>+'CE 1'!N83</f>
        <v>0</v>
      </c>
      <c r="O17" s="312">
        <f>+'CE 1'!O83</f>
        <v>0</v>
      </c>
      <c r="P17" s="312">
        <f>+'CE 1'!P83</f>
        <v>0</v>
      </c>
      <c r="Q17" s="312">
        <f>+'CE 1'!Q83</f>
        <v>0</v>
      </c>
      <c r="R17" s="312">
        <f>+'CE 1'!R83</f>
        <v>0</v>
      </c>
      <c r="S17" s="320">
        <f>+SUM(D17:R17)</f>
        <v>19199190.959999997</v>
      </c>
    </row>
    <row r="19" spans="1:19" x14ac:dyDescent="0.2">
      <c r="A19" s="308" t="s">
        <v>336</v>
      </c>
      <c r="B19" s="309" t="s">
        <v>25</v>
      </c>
      <c r="C19" s="309" t="s">
        <v>1098</v>
      </c>
    </row>
    <row r="20" spans="1:19" x14ac:dyDescent="0.2">
      <c r="A20" s="288" t="s">
        <v>26</v>
      </c>
      <c r="B20" s="310" t="str">
        <f>+$B$16</f>
        <v>Ricavi delle vendite delle singole attività</v>
      </c>
      <c r="C20" s="311" t="s">
        <v>1100</v>
      </c>
    </row>
    <row r="21" spans="1:19" x14ac:dyDescent="0.2">
      <c r="A21" s="289"/>
      <c r="B21" s="310" t="str">
        <f>+$B$17</f>
        <v>Costi operativi diretti delle singole attività</v>
      </c>
      <c r="C21" s="311" t="s">
        <v>1100</v>
      </c>
    </row>
    <row r="22" spans="1:19" x14ac:dyDescent="0.2">
      <c r="A22" s="289"/>
      <c r="B22" s="321" t="s">
        <v>1104</v>
      </c>
      <c r="C22" s="322" t="s">
        <v>1106</v>
      </c>
    </row>
    <row r="23" spans="1:19" x14ac:dyDescent="0.2">
      <c r="A23" s="289"/>
      <c r="B23" s="321" t="s">
        <v>1105</v>
      </c>
      <c r="C23" s="322" t="s">
        <v>1107</v>
      </c>
    </row>
    <row r="24" spans="1:19" x14ac:dyDescent="0.2">
      <c r="A24" s="290"/>
      <c r="B24" s="321" t="s">
        <v>27</v>
      </c>
      <c r="C24" s="322" t="s">
        <v>1108</v>
      </c>
    </row>
    <row r="25" spans="1:19" x14ac:dyDescent="0.2">
      <c r="A25" s="288" t="s">
        <v>356</v>
      </c>
      <c r="B25" s="310" t="str">
        <f>+$B$20</f>
        <v>Ricavi delle vendite delle singole attività</v>
      </c>
      <c r="C25" s="311" t="s">
        <v>1100</v>
      </c>
    </row>
    <row r="26" spans="1:19" x14ac:dyDescent="0.2">
      <c r="A26" s="289"/>
      <c r="B26" s="310" t="str">
        <f>+$B$21</f>
        <v>Costi operativi diretti delle singole attività</v>
      </c>
      <c r="C26" s="311" t="s">
        <v>1100</v>
      </c>
    </row>
    <row r="27" spans="1:19" x14ac:dyDescent="0.2">
      <c r="A27" s="289"/>
      <c r="B27" s="321" t="s">
        <v>28</v>
      </c>
      <c r="C27" s="322" t="s">
        <v>61</v>
      </c>
    </row>
    <row r="28" spans="1:19" x14ac:dyDescent="0.2">
      <c r="A28" s="289"/>
      <c r="B28" s="321" t="s">
        <v>62</v>
      </c>
      <c r="C28" s="322" t="s">
        <v>1100</v>
      </c>
    </row>
    <row r="29" spans="1:19" x14ac:dyDescent="0.2">
      <c r="A29" s="289"/>
      <c r="B29" s="321" t="s">
        <v>29</v>
      </c>
      <c r="C29" s="322" t="s">
        <v>1100</v>
      </c>
    </row>
    <row r="30" spans="1:19" x14ac:dyDescent="0.2">
      <c r="A30" s="290"/>
      <c r="B30" s="321" t="s">
        <v>30</v>
      </c>
      <c r="C30" s="322" t="s">
        <v>1101</v>
      </c>
    </row>
    <row r="31" spans="1:19" x14ac:dyDescent="0.2">
      <c r="A31" s="288" t="s">
        <v>1103</v>
      </c>
      <c r="B31" s="310" t="str">
        <f>+$B$20</f>
        <v>Ricavi delle vendite delle singole attività</v>
      </c>
      <c r="C31" s="311" t="s">
        <v>1100</v>
      </c>
    </row>
    <row r="32" spans="1:19" x14ac:dyDescent="0.2">
      <c r="A32" s="289"/>
      <c r="B32" s="310" t="str">
        <f>+$B$21</f>
        <v>Costi operativi diretti delle singole attività</v>
      </c>
      <c r="C32" s="311" t="s">
        <v>1100</v>
      </c>
    </row>
    <row r="33" spans="1:3" x14ac:dyDescent="0.2">
      <c r="A33" s="289"/>
      <c r="B33" s="321" t="s">
        <v>31</v>
      </c>
      <c r="C33" s="322" t="s">
        <v>1109</v>
      </c>
    </row>
    <row r="34" spans="1:3" x14ac:dyDescent="0.2">
      <c r="A34" s="289"/>
      <c r="B34" s="321" t="s">
        <v>32</v>
      </c>
      <c r="C34" s="322" t="s">
        <v>1110</v>
      </c>
    </row>
    <row r="35" spans="1:3" x14ac:dyDescent="0.2">
      <c r="A35" s="290"/>
      <c r="B35" s="321" t="s">
        <v>33</v>
      </c>
      <c r="C35" s="322" t="s">
        <v>1100</v>
      </c>
    </row>
    <row r="36" spans="1:3" x14ac:dyDescent="0.2">
      <c r="A36" s="288" t="s">
        <v>66</v>
      </c>
      <c r="B36" s="310" t="str">
        <f>+$B$20</f>
        <v>Ricavi delle vendite delle singole attività</v>
      </c>
      <c r="C36" s="311" t="s">
        <v>1100</v>
      </c>
    </row>
    <row r="37" spans="1:3" x14ac:dyDescent="0.2">
      <c r="A37" s="289"/>
      <c r="B37" s="310" t="str">
        <f>+$B$21</f>
        <v>Costi operativi diretti delle singole attività</v>
      </c>
      <c r="C37" s="311" t="s">
        <v>1100</v>
      </c>
    </row>
    <row r="38" spans="1:3" x14ac:dyDescent="0.2">
      <c r="A38" s="289"/>
      <c r="B38" s="321" t="s">
        <v>34</v>
      </c>
      <c r="C38" s="322" t="s">
        <v>1111</v>
      </c>
    </row>
    <row r="39" spans="1:3" x14ac:dyDescent="0.2">
      <c r="A39" s="289"/>
      <c r="B39" s="321" t="s">
        <v>35</v>
      </c>
      <c r="C39" s="322" t="s">
        <v>1100</v>
      </c>
    </row>
    <row r="40" spans="1:3" x14ac:dyDescent="0.2">
      <c r="A40" s="289"/>
      <c r="B40" s="321" t="s">
        <v>36</v>
      </c>
      <c r="C40" s="322" t="s">
        <v>1112</v>
      </c>
    </row>
    <row r="41" spans="1:3" x14ac:dyDescent="0.2">
      <c r="A41" s="290"/>
      <c r="B41" s="321" t="s">
        <v>37</v>
      </c>
      <c r="C41" s="322" t="s">
        <v>1113</v>
      </c>
    </row>
    <row r="42" spans="1:3" x14ac:dyDescent="0.2">
      <c r="A42" s="288" t="s">
        <v>38</v>
      </c>
      <c r="B42" s="310" t="str">
        <f>+$B$20</f>
        <v>Ricavi delle vendite delle singole attività</v>
      </c>
      <c r="C42" s="311" t="s">
        <v>1100</v>
      </c>
    </row>
    <row r="43" spans="1:3" x14ac:dyDescent="0.2">
      <c r="A43" s="289"/>
      <c r="B43" s="310" t="str">
        <f>+$B$21</f>
        <v>Costi operativi diretti delle singole attività</v>
      </c>
      <c r="C43" s="311" t="s">
        <v>1100</v>
      </c>
    </row>
    <row r="44" spans="1:3" x14ac:dyDescent="0.2">
      <c r="A44" s="289"/>
      <c r="B44" s="321" t="s">
        <v>39</v>
      </c>
      <c r="C44" s="322" t="s">
        <v>1114</v>
      </c>
    </row>
    <row r="45" spans="1:3" x14ac:dyDescent="0.2">
      <c r="A45" s="289"/>
      <c r="B45" s="321" t="s">
        <v>40</v>
      </c>
      <c r="C45" s="322" t="s">
        <v>1115</v>
      </c>
    </row>
    <row r="46" spans="1:3" x14ac:dyDescent="0.2">
      <c r="A46" s="289"/>
      <c r="B46" s="321" t="s">
        <v>41</v>
      </c>
      <c r="C46" s="322" t="s">
        <v>1100</v>
      </c>
    </row>
    <row r="47" spans="1:3" x14ac:dyDescent="0.2">
      <c r="A47" s="289"/>
      <c r="B47" s="321" t="s">
        <v>42</v>
      </c>
      <c r="C47" s="322" t="s">
        <v>1100</v>
      </c>
    </row>
    <row r="48" spans="1:3" x14ac:dyDescent="0.2">
      <c r="A48" s="289"/>
      <c r="B48" s="321" t="s">
        <v>43</v>
      </c>
      <c r="C48" s="322" t="s">
        <v>1101</v>
      </c>
    </row>
    <row r="49" spans="1:3" x14ac:dyDescent="0.2">
      <c r="A49" s="289"/>
      <c r="B49" s="321" t="s">
        <v>44</v>
      </c>
      <c r="C49" s="322" t="s">
        <v>1099</v>
      </c>
    </row>
    <row r="50" spans="1:3" x14ac:dyDescent="0.2">
      <c r="A50" s="290"/>
      <c r="B50" s="321" t="s">
        <v>45</v>
      </c>
      <c r="C50" s="322" t="s">
        <v>1116</v>
      </c>
    </row>
    <row r="51" spans="1:3" x14ac:dyDescent="0.2">
      <c r="A51" s="288" t="s">
        <v>92</v>
      </c>
      <c r="B51" s="310" t="str">
        <f>+$B$20</f>
        <v>Ricavi delle vendite delle singole attività</v>
      </c>
      <c r="C51" s="311" t="s">
        <v>1100</v>
      </c>
    </row>
    <row r="52" spans="1:3" x14ac:dyDescent="0.2">
      <c r="A52" s="289"/>
      <c r="B52" s="310" t="str">
        <f>+$B$21</f>
        <v>Costi operativi diretti delle singole attività</v>
      </c>
      <c r="C52" s="311" t="s">
        <v>1100</v>
      </c>
    </row>
    <row r="53" spans="1:3" x14ac:dyDescent="0.2">
      <c r="A53" s="290"/>
      <c r="B53" s="321" t="s">
        <v>46</v>
      </c>
      <c r="C53" s="322" t="s">
        <v>1117</v>
      </c>
    </row>
    <row r="54" spans="1:3" x14ac:dyDescent="0.2">
      <c r="A54" s="288" t="s">
        <v>80</v>
      </c>
      <c r="B54" s="310" t="str">
        <f>+$B$20</f>
        <v>Ricavi delle vendite delle singole attività</v>
      </c>
      <c r="C54" s="311" t="s">
        <v>1100</v>
      </c>
    </row>
    <row r="55" spans="1:3" x14ac:dyDescent="0.2">
      <c r="A55" s="289"/>
      <c r="B55" s="310" t="str">
        <f>+$B$21</f>
        <v>Costi operativi diretti delle singole attività</v>
      </c>
      <c r="C55" s="311" t="s">
        <v>1100</v>
      </c>
    </row>
    <row r="56" spans="1:3" x14ac:dyDescent="0.2">
      <c r="A56" s="290"/>
      <c r="B56" s="321" t="s">
        <v>46</v>
      </c>
      <c r="C56" s="322" t="s">
        <v>1117</v>
      </c>
    </row>
    <row r="57" spans="1:3" x14ac:dyDescent="0.2">
      <c r="A57" s="288" t="s">
        <v>94</v>
      </c>
      <c r="B57" s="310" t="str">
        <f>+$B$20</f>
        <v>Ricavi delle vendite delle singole attività</v>
      </c>
      <c r="C57" s="311" t="s">
        <v>1100</v>
      </c>
    </row>
    <row r="58" spans="1:3" x14ac:dyDescent="0.2">
      <c r="A58" s="289"/>
      <c r="B58" s="310" t="str">
        <f>+$B$21</f>
        <v>Costi operativi diretti delle singole attività</v>
      </c>
      <c r="C58" s="311" t="s">
        <v>1100</v>
      </c>
    </row>
    <row r="59" spans="1:3" x14ac:dyDescent="0.2">
      <c r="A59" s="289"/>
      <c r="B59" s="321" t="s">
        <v>47</v>
      </c>
      <c r="C59" s="322" t="s">
        <v>1116</v>
      </c>
    </row>
    <row r="60" spans="1:3" x14ac:dyDescent="0.2">
      <c r="A60" s="290"/>
      <c r="B60" s="321" t="s">
        <v>48</v>
      </c>
      <c r="C60" s="322" t="s">
        <v>1115</v>
      </c>
    </row>
    <row r="61" spans="1:3" x14ac:dyDescent="0.2">
      <c r="A61" s="285" t="s">
        <v>49</v>
      </c>
      <c r="B61" s="310" t="str">
        <f>+$B$20</f>
        <v>Ricavi delle vendite delle singole attività</v>
      </c>
      <c r="C61" s="311" t="s">
        <v>1100</v>
      </c>
    </row>
    <row r="62" spans="1:3" x14ac:dyDescent="0.2">
      <c r="A62" s="286"/>
      <c r="B62" s="310" t="str">
        <f>+$B$21</f>
        <v>Costi operativi diretti delle singole attività</v>
      </c>
      <c r="C62" s="311" t="s">
        <v>1100</v>
      </c>
    </row>
    <row r="63" spans="1:3" x14ac:dyDescent="0.2">
      <c r="A63" s="286"/>
      <c r="B63" s="321" t="s">
        <v>50</v>
      </c>
      <c r="C63" s="322" t="s">
        <v>1118</v>
      </c>
    </row>
    <row r="64" spans="1:3" x14ac:dyDescent="0.2">
      <c r="A64" s="286"/>
      <c r="B64" s="321" t="s">
        <v>51</v>
      </c>
      <c r="C64" s="322" t="s">
        <v>1119</v>
      </c>
    </row>
    <row r="65" spans="1:3" x14ac:dyDescent="0.2">
      <c r="A65" s="286"/>
      <c r="B65" s="321" t="s">
        <v>52</v>
      </c>
      <c r="C65" s="322" t="s">
        <v>1100</v>
      </c>
    </row>
    <row r="66" spans="1:3" x14ac:dyDescent="0.2">
      <c r="A66" s="286"/>
      <c r="B66" s="321" t="s">
        <v>53</v>
      </c>
      <c r="C66" s="322" t="s">
        <v>1120</v>
      </c>
    </row>
    <row r="67" spans="1:3" x14ac:dyDescent="0.2">
      <c r="A67" s="287"/>
      <c r="B67" s="321" t="s">
        <v>54</v>
      </c>
      <c r="C67" s="322" t="s">
        <v>1100</v>
      </c>
    </row>
    <row r="68" spans="1:3" x14ac:dyDescent="0.2">
      <c r="A68" s="288" t="s">
        <v>84</v>
      </c>
      <c r="B68" s="310" t="str">
        <f>+$B$20</f>
        <v>Ricavi delle vendite delle singole attività</v>
      </c>
      <c r="C68" s="311" t="s">
        <v>1100</v>
      </c>
    </row>
    <row r="69" spans="1:3" x14ac:dyDescent="0.2">
      <c r="A69" s="289"/>
      <c r="B69" s="310" t="str">
        <f>+$B$21</f>
        <v>Costi operativi diretti delle singole attività</v>
      </c>
      <c r="C69" s="311" t="s">
        <v>1100</v>
      </c>
    </row>
    <row r="70" spans="1:3" x14ac:dyDescent="0.2">
      <c r="A70" s="289"/>
      <c r="B70" s="321" t="s">
        <v>55</v>
      </c>
      <c r="C70" s="322" t="s">
        <v>1100</v>
      </c>
    </row>
    <row r="71" spans="1:3" x14ac:dyDescent="0.2">
      <c r="A71" s="289"/>
      <c r="B71" s="321" t="s">
        <v>54</v>
      </c>
      <c r="C71" s="322" t="s">
        <v>1100</v>
      </c>
    </row>
    <row r="72" spans="1:3" ht="21" x14ac:dyDescent="0.2">
      <c r="A72" s="290"/>
      <c r="B72" s="321" t="s">
        <v>63</v>
      </c>
      <c r="C72" s="323" t="s">
        <v>1121</v>
      </c>
    </row>
    <row r="73" spans="1:3" x14ac:dyDescent="0.2">
      <c r="A73" s="288" t="s">
        <v>96</v>
      </c>
      <c r="B73" s="310" t="str">
        <f>+$B$20</f>
        <v>Ricavi delle vendite delle singole attività</v>
      </c>
      <c r="C73" s="311" t="s">
        <v>1100</v>
      </c>
    </row>
    <row r="74" spans="1:3" x14ac:dyDescent="0.2">
      <c r="A74" s="289"/>
      <c r="B74" s="310" t="str">
        <f>+$B$21</f>
        <v>Costi operativi diretti delle singole attività</v>
      </c>
      <c r="C74" s="311" t="s">
        <v>1100</v>
      </c>
    </row>
    <row r="75" spans="1:3" x14ac:dyDescent="0.2">
      <c r="A75" s="289"/>
      <c r="B75" s="321" t="s">
        <v>56</v>
      </c>
      <c r="C75" s="322" t="s">
        <v>1112</v>
      </c>
    </row>
    <row r="76" spans="1:3" x14ac:dyDescent="0.2">
      <c r="A76" s="290"/>
      <c r="B76" s="321" t="s">
        <v>57</v>
      </c>
      <c r="C76" s="322" t="s">
        <v>1122</v>
      </c>
    </row>
  </sheetData>
  <phoneticPr fontId="0" type="noConversion"/>
  <dataValidations count="11">
    <dataValidation type="list" allowBlank="1" sqref="B4" xr:uid="{00000000-0002-0000-0A00-000000000000}">
      <formula1>$B$20:$B$24</formula1>
    </dataValidation>
    <dataValidation type="list" allowBlank="1" showInputMessage="1" promptTitle="tjrfjvg" sqref="B5" xr:uid="{00000000-0002-0000-0A00-000001000000}">
      <formula1>$B$25:$B$30</formula1>
    </dataValidation>
    <dataValidation type="list" allowBlank="1" sqref="B6" xr:uid="{00000000-0002-0000-0A00-000002000000}">
      <formula1>$B$31:$B$35</formula1>
    </dataValidation>
    <dataValidation type="list" allowBlank="1" sqref="B7" xr:uid="{00000000-0002-0000-0A00-000003000000}">
      <formula1>$B$36:$B$41</formula1>
    </dataValidation>
    <dataValidation type="list" allowBlank="1" sqref="B8" xr:uid="{00000000-0002-0000-0A00-000004000000}">
      <formula1>$B$42:$B$50</formula1>
    </dataValidation>
    <dataValidation type="list" allowBlank="1" sqref="B11" xr:uid="{00000000-0002-0000-0A00-000005000000}">
      <formula1>$B$57:$B$60</formula1>
    </dataValidation>
    <dataValidation type="list" allowBlank="1" sqref="B12" xr:uid="{00000000-0002-0000-0A00-000006000000}">
      <formula1>$B$61:$B$67</formula1>
    </dataValidation>
    <dataValidation type="list" allowBlank="1" sqref="B13" xr:uid="{00000000-0002-0000-0A00-000007000000}">
      <formula1>$B$68:$B$72</formula1>
    </dataValidation>
    <dataValidation type="list" allowBlank="1" sqref="B14" xr:uid="{00000000-0002-0000-0A00-000008000000}">
      <formula1>$B$73:$B$76</formula1>
    </dataValidation>
    <dataValidation type="list" allowBlank="1" sqref="B9" xr:uid="{00000000-0002-0000-0A00-000009000000}">
      <formula1>$B$51:$B$53</formula1>
    </dataValidation>
    <dataValidation type="list" allowBlank="1" sqref="B10" xr:uid="{00000000-0002-0000-0A00-00000A000000}">
      <formula1>$B$54:$B$56</formula1>
    </dataValidation>
  </dataValidations>
  <pageMargins left="0.59055118110236227" right="0.59055118110236227" top="0.39370078740157483" bottom="0.19685039370078741" header="0" footer="0"/>
  <pageSetup paperSize="9" scale="91" fitToWidth="2" fitToHeight="3" orientation="landscape" r:id="rId1"/>
  <headerFooter alignWithMargins="0">
    <oddFooter>&amp;CPagina &amp;P di &amp;N&amp;R&amp;F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99"/>
    <pageSetUpPr fitToPage="1"/>
  </sheetPr>
  <dimension ref="A1:T26"/>
  <sheetViews>
    <sheetView showGridLines="0" zoomScaleNormal="100" zoomScaleSheetLayoutView="25" workbookViewId="0">
      <pane xSplit="1" ySplit="3" topLeftCell="B4" activePane="bottomRight" state="frozenSplit"/>
      <selection activeCell="B4" sqref="B4"/>
      <selection pane="topRight" activeCell="B4" sqref="B4"/>
      <selection pane="bottomLeft" activeCell="B4" sqref="B4"/>
      <selection pane="bottomRight" activeCell="G9" sqref="G9"/>
    </sheetView>
  </sheetViews>
  <sheetFormatPr defaultColWidth="10.7109375" defaultRowHeight="10.5" x14ac:dyDescent="0.2"/>
  <cols>
    <col min="1" max="1" width="38.42578125" style="3" bestFit="1" customWidth="1"/>
    <col min="2" max="2" width="34.28515625" style="5" customWidth="1"/>
    <col min="3" max="3" width="26.42578125" style="2" customWidth="1"/>
    <col min="4" max="7" width="12.42578125" style="2" customWidth="1"/>
    <col min="8" max="18" width="12.42578125" style="2" hidden="1" customWidth="1"/>
    <col min="19" max="19" width="12.42578125" style="2" customWidth="1"/>
    <col min="20" max="20" width="1.5703125" style="2" customWidth="1"/>
    <col min="21" max="16384" width="10.7109375" style="3"/>
  </cols>
  <sheetData>
    <row r="1" spans="1:19" ht="11.25" thickBot="1" x14ac:dyDescent="0.25">
      <c r="A1" s="13" t="s">
        <v>1798</v>
      </c>
    </row>
    <row r="2" spans="1:19" ht="11.25" thickBot="1" x14ac:dyDescent="0.25">
      <c r="A2" s="4"/>
      <c r="D2" s="306" t="str">
        <f>+'CE 1'!D3</f>
        <v>ATT01</v>
      </c>
      <c r="E2" s="306" t="str">
        <f>+'CE 1'!E3</f>
        <v>ATT02</v>
      </c>
      <c r="F2" s="306" t="str">
        <f>+'CE 1'!F3</f>
        <v>ATT03</v>
      </c>
      <c r="G2" s="306" t="str">
        <f>+'CE 1'!G3</f>
        <v>ATT04</v>
      </c>
      <c r="H2" s="306" t="str">
        <f>+'CE 1'!H3</f>
        <v>ATT05</v>
      </c>
      <c r="I2" s="306" t="str">
        <f>+'CE 1'!I3</f>
        <v>ATT06</v>
      </c>
      <c r="J2" s="306" t="str">
        <f>+'CE 1'!J3</f>
        <v>ATT07</v>
      </c>
      <c r="K2" s="306" t="str">
        <f>+'CE 1'!K3</f>
        <v>ATT08</v>
      </c>
      <c r="L2" s="306" t="str">
        <f>+'CE 1'!L3</f>
        <v>ATT09</v>
      </c>
      <c r="M2" s="306" t="str">
        <f>+'CE 1'!M3</f>
        <v>ATT10</v>
      </c>
      <c r="N2" s="306" t="str">
        <f>+'CE 1'!N3</f>
        <v>ATT11</v>
      </c>
      <c r="O2" s="306" t="str">
        <f>+'CE 1'!O3</f>
        <v>ATT12</v>
      </c>
      <c r="P2" s="306" t="str">
        <f>+'CE 1'!P3</f>
        <v>ATT13</v>
      </c>
      <c r="Q2" s="306" t="str">
        <f>+'CE 1'!Q3</f>
        <v>ATT14</v>
      </c>
      <c r="R2" s="306" t="str">
        <f>+'CE 1'!R3</f>
        <v>ATT15</v>
      </c>
    </row>
    <row r="3" spans="1:19" ht="53.25" thickBot="1" x14ac:dyDescent="0.25">
      <c r="A3" s="304" t="s">
        <v>1753</v>
      </c>
      <c r="B3" s="305" t="s">
        <v>25</v>
      </c>
      <c r="C3" s="305" t="s">
        <v>1098</v>
      </c>
      <c r="D3" s="306" t="str">
        <f>+'CE 1'!D5</f>
        <v>Impianto trattamento rifiuti Castelceriolo</v>
      </c>
      <c r="E3" s="306" t="str">
        <f>+'CE 1'!E5</f>
        <v>Gestione post-morten discarica esaurita Castelceriolo</v>
      </c>
      <c r="F3" s="306" t="str">
        <f>+'CE 1'!F5</f>
        <v>Gestione discarica esaurita Mugarone</v>
      </c>
      <c r="G3" s="306" t="str">
        <f>+'CE 1'!G5</f>
        <v>Gestione conferimenti discarica di Solero</v>
      </c>
      <c r="H3" s="306" t="str">
        <f>+'CE 1'!H5</f>
        <v>Attività 5</v>
      </c>
      <c r="I3" s="306" t="str">
        <f>+'CE 1'!I5</f>
        <v>Attività 6</v>
      </c>
      <c r="J3" s="306" t="str">
        <f>+'CE 1'!J5</f>
        <v>Attività 7</v>
      </c>
      <c r="K3" s="306" t="str">
        <f>+'CE 1'!K5</f>
        <v>Attività 8</v>
      </c>
      <c r="L3" s="306" t="str">
        <f>+'CE 1'!L5</f>
        <v>Attività 9</v>
      </c>
      <c r="M3" s="306" t="str">
        <f>+'CE 1'!M5</f>
        <v>Attività 10</v>
      </c>
      <c r="N3" s="306" t="str">
        <f>+'CE 1'!N5</f>
        <v>Attività 11</v>
      </c>
      <c r="O3" s="306" t="str">
        <f>+'CE 1'!O5</f>
        <v>Attività 12</v>
      </c>
      <c r="P3" s="306" t="str">
        <f>+'CE 1'!P5</f>
        <v>Attività 13</v>
      </c>
      <c r="Q3" s="306" t="str">
        <f>+'CE 1'!Q5</f>
        <v>Attività 14</v>
      </c>
      <c r="R3" s="306" t="str">
        <f>+'CE 1'!R5</f>
        <v>Attività 15</v>
      </c>
      <c r="S3" s="307" t="s">
        <v>1102</v>
      </c>
    </row>
    <row r="4" spans="1:19" x14ac:dyDescent="0.2">
      <c r="A4" s="386" t="s">
        <v>1718</v>
      </c>
      <c r="B4" s="387" t="s">
        <v>1730</v>
      </c>
      <c r="C4" s="388" t="str">
        <f>IF(B4=B12,C12,IF(B4=B13,C13,IF(B4=B14,C14,IF(B4=B15,C15,IF(B4=B16,C16,IF(B4="",""))))))</f>
        <v>Euro</v>
      </c>
      <c r="D4" s="389"/>
      <c r="E4" s="389"/>
      <c r="F4" s="389"/>
      <c r="G4" s="389"/>
      <c r="H4" s="389">
        <f t="shared" ref="H4:R6" si="0">+H$8</f>
        <v>0</v>
      </c>
      <c r="I4" s="389">
        <f t="shared" si="0"/>
        <v>0</v>
      </c>
      <c r="J4" s="389">
        <f t="shared" si="0"/>
        <v>0</v>
      </c>
      <c r="K4" s="389">
        <f t="shared" si="0"/>
        <v>0</v>
      </c>
      <c r="L4" s="389">
        <f t="shared" si="0"/>
        <v>0</v>
      </c>
      <c r="M4" s="389">
        <f t="shared" si="0"/>
        <v>0</v>
      </c>
      <c r="N4" s="389">
        <f t="shared" si="0"/>
        <v>0</v>
      </c>
      <c r="O4" s="389">
        <f t="shared" si="0"/>
        <v>0</v>
      </c>
      <c r="P4" s="389">
        <f t="shared" si="0"/>
        <v>0</v>
      </c>
      <c r="Q4" s="389">
        <f t="shared" si="0"/>
        <v>0</v>
      </c>
      <c r="R4" s="389">
        <f t="shared" si="0"/>
        <v>0</v>
      </c>
      <c r="S4" s="390">
        <f>+SUM(D4:R4)</f>
        <v>0</v>
      </c>
    </row>
    <row r="5" spans="1:19" x14ac:dyDescent="0.2">
      <c r="A5" s="391" t="s">
        <v>1719</v>
      </c>
      <c r="B5" s="392" t="s">
        <v>1730</v>
      </c>
      <c r="C5" s="393" t="str">
        <f>IF(B5=B17,C17,IF(B5=B18,C18,IF(B5=B19,C19,IF(B5=B20,C20,IF(B5=B21,C21,IF(B5="",""))))))</f>
        <v>Euro</v>
      </c>
      <c r="D5" s="394"/>
      <c r="E5" s="394"/>
      <c r="F5" s="394"/>
      <c r="G5" s="394"/>
      <c r="H5" s="394">
        <f t="shared" si="0"/>
        <v>0</v>
      </c>
      <c r="I5" s="394">
        <f t="shared" si="0"/>
        <v>0</v>
      </c>
      <c r="J5" s="394">
        <f t="shared" si="0"/>
        <v>0</v>
      </c>
      <c r="K5" s="394">
        <f t="shared" si="0"/>
        <v>0</v>
      </c>
      <c r="L5" s="394">
        <f t="shared" si="0"/>
        <v>0</v>
      </c>
      <c r="M5" s="394">
        <f t="shared" si="0"/>
        <v>0</v>
      </c>
      <c r="N5" s="394">
        <f t="shared" si="0"/>
        <v>0</v>
      </c>
      <c r="O5" s="394">
        <f t="shared" si="0"/>
        <v>0</v>
      </c>
      <c r="P5" s="394">
        <f t="shared" si="0"/>
        <v>0</v>
      </c>
      <c r="Q5" s="394">
        <f t="shared" si="0"/>
        <v>0</v>
      </c>
      <c r="R5" s="394">
        <f t="shared" si="0"/>
        <v>0</v>
      </c>
      <c r="S5" s="395">
        <f t="shared" ref="S5:S6" si="1">+SUM(D5:R5)</f>
        <v>0</v>
      </c>
    </row>
    <row r="6" spans="1:19" ht="11.25" thickBot="1" x14ac:dyDescent="0.25">
      <c r="A6" s="60" t="s">
        <v>1720</v>
      </c>
      <c r="B6" s="316" t="s">
        <v>1731</v>
      </c>
      <c r="C6" s="78" t="str">
        <f>IF(B6=B22,C22,IF(B6=B23,C23,IF(B6=B24,C24,IF(B6=B25,C25,IF(B6=B26,C26,IF(B6="",""))))))</f>
        <v>Euro</v>
      </c>
      <c r="D6" s="314">
        <f>+D$9</f>
        <v>16899202.449999999</v>
      </c>
      <c r="E6" s="314">
        <f t="shared" ref="E6:G6" si="2">+E$9</f>
        <v>0</v>
      </c>
      <c r="F6" s="314">
        <f t="shared" si="2"/>
        <v>77976.72</v>
      </c>
      <c r="G6" s="314">
        <f t="shared" si="2"/>
        <v>2222011.79</v>
      </c>
      <c r="H6" s="314">
        <f t="shared" si="0"/>
        <v>0</v>
      </c>
      <c r="I6" s="314">
        <f t="shared" si="0"/>
        <v>0</v>
      </c>
      <c r="J6" s="314">
        <f t="shared" si="0"/>
        <v>0</v>
      </c>
      <c r="K6" s="314">
        <f t="shared" si="0"/>
        <v>0</v>
      </c>
      <c r="L6" s="314">
        <f t="shared" si="0"/>
        <v>0</v>
      </c>
      <c r="M6" s="314">
        <f t="shared" si="0"/>
        <v>0</v>
      </c>
      <c r="N6" s="314">
        <f t="shared" si="0"/>
        <v>0</v>
      </c>
      <c r="O6" s="314">
        <f t="shared" si="0"/>
        <v>0</v>
      </c>
      <c r="P6" s="314">
        <f t="shared" si="0"/>
        <v>0</v>
      </c>
      <c r="Q6" s="314">
        <f t="shared" si="0"/>
        <v>0</v>
      </c>
      <c r="R6" s="314">
        <f t="shared" si="0"/>
        <v>0</v>
      </c>
      <c r="S6" s="319">
        <f t="shared" si="1"/>
        <v>19199190.959999997</v>
      </c>
    </row>
    <row r="8" spans="1:19" s="2" customFormat="1" x14ac:dyDescent="0.2">
      <c r="A8" s="3"/>
      <c r="B8" s="310" t="s">
        <v>1730</v>
      </c>
      <c r="C8" s="311" t="s">
        <v>1100</v>
      </c>
      <c r="D8" s="312">
        <f>+'DRIVER SC'!$D$16</f>
        <v>18936607.379999999</v>
      </c>
      <c r="E8" s="312">
        <f>+'DRIVER SC'!$E$16</f>
        <v>0</v>
      </c>
      <c r="F8" s="312">
        <f>+'DRIVER SC'!$F$16</f>
        <v>0</v>
      </c>
      <c r="G8" s="312">
        <f>+'DRIVER SC'!$G$16</f>
        <v>0</v>
      </c>
      <c r="H8" s="312">
        <f>+'DRIVER SC'!H16</f>
        <v>0</v>
      </c>
      <c r="I8" s="312">
        <f>+'DRIVER SC'!I16</f>
        <v>0</v>
      </c>
      <c r="J8" s="312">
        <f>+'DRIVER SC'!J16</f>
        <v>0</v>
      </c>
      <c r="K8" s="312">
        <f>+'DRIVER SC'!K16</f>
        <v>0</v>
      </c>
      <c r="L8" s="312">
        <f>+'DRIVER SC'!L16</f>
        <v>0</v>
      </c>
      <c r="M8" s="312">
        <f>+'DRIVER SC'!M16</f>
        <v>0</v>
      </c>
      <c r="N8" s="312">
        <f>+'DRIVER SC'!N16</f>
        <v>0</v>
      </c>
      <c r="O8" s="312">
        <f>+'DRIVER SC'!O16</f>
        <v>0</v>
      </c>
      <c r="P8" s="312">
        <f>+'DRIVER SC'!P16</f>
        <v>0</v>
      </c>
      <c r="Q8" s="312">
        <f>+'DRIVER SC'!Q16</f>
        <v>0</v>
      </c>
      <c r="R8" s="312">
        <f>+'DRIVER SC'!R16</f>
        <v>0</v>
      </c>
      <c r="S8" s="320">
        <f>+SUM(D8:R8)</f>
        <v>18936607.379999999</v>
      </c>
    </row>
    <row r="9" spans="1:19" s="2" customFormat="1" x14ac:dyDescent="0.2">
      <c r="A9" s="3"/>
      <c r="B9" s="310" t="s">
        <v>1731</v>
      </c>
      <c r="C9" s="311" t="s">
        <v>1100</v>
      </c>
      <c r="D9" s="312">
        <f>+'DRIVER SC'!$D$17</f>
        <v>16899202.449999999</v>
      </c>
      <c r="E9" s="312">
        <f>+'DRIVER SC'!$E$17</f>
        <v>0</v>
      </c>
      <c r="F9" s="312">
        <f>+'DRIVER SC'!$F$17</f>
        <v>77976.72</v>
      </c>
      <c r="G9" s="312">
        <f>+'DRIVER SC'!$G$17</f>
        <v>2222011.79</v>
      </c>
      <c r="H9" s="312">
        <f>+'DRIVER SC'!H17</f>
        <v>0</v>
      </c>
      <c r="I9" s="312">
        <f>+'DRIVER SC'!I17</f>
        <v>0</v>
      </c>
      <c r="J9" s="312">
        <f>+'DRIVER SC'!J17</f>
        <v>0</v>
      </c>
      <c r="K9" s="312">
        <f>+'DRIVER SC'!K17</f>
        <v>0</v>
      </c>
      <c r="L9" s="312">
        <f>+'DRIVER SC'!L17</f>
        <v>0</v>
      </c>
      <c r="M9" s="312">
        <f>+'DRIVER SC'!M17</f>
        <v>0</v>
      </c>
      <c r="N9" s="312">
        <f>+'DRIVER SC'!N17</f>
        <v>0</v>
      </c>
      <c r="O9" s="312">
        <f>+'DRIVER SC'!O17</f>
        <v>0</v>
      </c>
      <c r="P9" s="312">
        <f>+'DRIVER SC'!P17</f>
        <v>0</v>
      </c>
      <c r="Q9" s="312">
        <f>+'DRIVER SC'!Q17</f>
        <v>0</v>
      </c>
      <c r="R9" s="312">
        <f>+'DRIVER SC'!R17</f>
        <v>0</v>
      </c>
      <c r="S9" s="320">
        <f>+SUM(D9:R9)</f>
        <v>19199190.959999997</v>
      </c>
    </row>
    <row r="11" spans="1:19" s="2" customFormat="1" x14ac:dyDescent="0.2">
      <c r="A11" s="308" t="s">
        <v>337</v>
      </c>
      <c r="B11" s="309" t="s">
        <v>25</v>
      </c>
      <c r="C11" s="309" t="s">
        <v>1098</v>
      </c>
    </row>
    <row r="12" spans="1:19" s="2" customFormat="1" x14ac:dyDescent="0.2">
      <c r="A12" s="288" t="s">
        <v>1718</v>
      </c>
      <c r="B12" s="310" t="str">
        <f>+$B$8</f>
        <v>Ricavi delle vendite delle singole attività</v>
      </c>
      <c r="C12" s="311" t="s">
        <v>1100</v>
      </c>
    </row>
    <row r="13" spans="1:19" s="2" customFormat="1" x14ac:dyDescent="0.2">
      <c r="A13" s="289"/>
      <c r="B13" s="310" t="str">
        <f>+$B$9</f>
        <v>Costi operativi diretti delle singole attività</v>
      </c>
      <c r="C13" s="311" t="s">
        <v>1100</v>
      </c>
    </row>
    <row r="14" spans="1:19" s="2" customFormat="1" x14ac:dyDescent="0.2">
      <c r="A14" s="289"/>
      <c r="B14" s="321"/>
      <c r="C14" s="322"/>
    </row>
    <row r="15" spans="1:19" s="2" customFormat="1" x14ac:dyDescent="0.2">
      <c r="A15" s="289"/>
      <c r="B15" s="321"/>
      <c r="C15" s="322"/>
    </row>
    <row r="16" spans="1:19" s="2" customFormat="1" x14ac:dyDescent="0.2">
      <c r="A16" s="290"/>
      <c r="B16" s="321"/>
      <c r="C16" s="322"/>
    </row>
    <row r="17" spans="1:3" s="2" customFormat="1" x14ac:dyDescent="0.2">
      <c r="A17" s="288" t="s">
        <v>1719</v>
      </c>
      <c r="B17" s="310" t="str">
        <f>+$B$8</f>
        <v>Ricavi delle vendite delle singole attività</v>
      </c>
      <c r="C17" s="311" t="s">
        <v>1100</v>
      </c>
    </row>
    <row r="18" spans="1:3" s="2" customFormat="1" x14ac:dyDescent="0.2">
      <c r="A18" s="289"/>
      <c r="B18" s="310" t="str">
        <f>+$B$9</f>
        <v>Costi operativi diretti delle singole attività</v>
      </c>
      <c r="C18" s="311" t="s">
        <v>1100</v>
      </c>
    </row>
    <row r="19" spans="1:3" s="2" customFormat="1" x14ac:dyDescent="0.2">
      <c r="A19" s="289"/>
      <c r="B19" s="321"/>
      <c r="C19" s="322"/>
    </row>
    <row r="20" spans="1:3" s="2" customFormat="1" x14ac:dyDescent="0.2">
      <c r="A20" s="289"/>
      <c r="B20" s="321"/>
      <c r="C20" s="322"/>
    </row>
    <row r="21" spans="1:3" s="2" customFormat="1" x14ac:dyDescent="0.2">
      <c r="A21" s="289"/>
      <c r="B21" s="321"/>
      <c r="C21" s="322"/>
    </row>
    <row r="22" spans="1:3" s="2" customFormat="1" x14ac:dyDescent="0.2">
      <c r="A22" s="288" t="s">
        <v>1720</v>
      </c>
      <c r="B22" s="310" t="str">
        <f>+$B$8</f>
        <v>Ricavi delle vendite delle singole attività</v>
      </c>
      <c r="C22" s="311" t="s">
        <v>1100</v>
      </c>
    </row>
    <row r="23" spans="1:3" s="2" customFormat="1" x14ac:dyDescent="0.2">
      <c r="A23" s="289"/>
      <c r="B23" s="310" t="str">
        <f>+$B$9</f>
        <v>Costi operativi diretti delle singole attività</v>
      </c>
      <c r="C23" s="311" t="s">
        <v>1100</v>
      </c>
    </row>
    <row r="24" spans="1:3" s="2" customFormat="1" x14ac:dyDescent="0.2">
      <c r="A24" s="289"/>
      <c r="B24" s="321"/>
      <c r="C24" s="322"/>
    </row>
    <row r="25" spans="1:3" s="2" customFormat="1" x14ac:dyDescent="0.2">
      <c r="A25" s="289"/>
      <c r="B25" s="321"/>
      <c r="C25" s="322"/>
    </row>
    <row r="26" spans="1:3" s="2" customFormat="1" x14ac:dyDescent="0.2">
      <c r="A26" s="290"/>
      <c r="B26" s="321"/>
      <c r="C26" s="322"/>
    </row>
  </sheetData>
  <dataValidations count="3">
    <dataValidation type="list" allowBlank="1" sqref="B6" xr:uid="{00000000-0002-0000-0B00-000000000000}">
      <formula1>$B$22:$B$26</formula1>
    </dataValidation>
    <dataValidation type="list" allowBlank="1" sqref="B4" xr:uid="{00000000-0002-0000-0B00-000001000000}">
      <formula1>$B$12:$B$16</formula1>
    </dataValidation>
    <dataValidation type="list" allowBlank="1" showInputMessage="1" promptTitle="tjrfjvg" sqref="B5" xr:uid="{00000000-0002-0000-0B00-000002000000}">
      <formula1>$B$17:$B$21</formula1>
    </dataValidation>
  </dataValidations>
  <pageMargins left="0.59055118110236227" right="0.59055118110236227" top="0.39370078740157483" bottom="0.19685039370078741" header="0" footer="0"/>
  <pageSetup paperSize="9" scale="91" fitToWidth="2" fitToHeight="3" orientation="landscape" r:id="rId1"/>
  <headerFooter alignWithMargins="0">
    <oddFooter>&amp;CPagina &amp;P di &amp;N&amp;R&amp;F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86"/>
  <sheetViews>
    <sheetView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sqref="A1:XFD1048576"/>
    </sheetView>
  </sheetViews>
  <sheetFormatPr defaultColWidth="12" defaultRowHeight="12.75" x14ac:dyDescent="0.2"/>
  <cols>
    <col min="1" max="1" width="18.85546875" style="143" customWidth="1"/>
    <col min="2" max="2" width="177.85546875" style="145" bestFit="1" customWidth="1"/>
    <col min="3" max="16384" width="12" style="134"/>
  </cols>
  <sheetData>
    <row r="1" spans="1:2" x14ac:dyDescent="0.2">
      <c r="A1" s="132" t="s">
        <v>106</v>
      </c>
      <c r="B1" s="133" t="s">
        <v>101</v>
      </c>
    </row>
    <row r="2" spans="1:2" x14ac:dyDescent="0.2">
      <c r="A2" s="142" t="s">
        <v>1715</v>
      </c>
      <c r="B2" s="136" t="s">
        <v>363</v>
      </c>
    </row>
    <row r="3" spans="1:2" x14ac:dyDescent="0.2">
      <c r="A3" s="142" t="s">
        <v>107</v>
      </c>
      <c r="B3" s="136" t="s">
        <v>99</v>
      </c>
    </row>
    <row r="4" spans="1:2" x14ac:dyDescent="0.2">
      <c r="A4" s="138" t="s">
        <v>1693</v>
      </c>
      <c r="B4" s="137" t="s">
        <v>1647</v>
      </c>
    </row>
    <row r="5" spans="1:2" x14ac:dyDescent="0.2">
      <c r="A5" s="138" t="s">
        <v>1694</v>
      </c>
      <c r="B5" s="137" t="s">
        <v>1648</v>
      </c>
    </row>
    <row r="6" spans="1:2" x14ac:dyDescent="0.2">
      <c r="A6" s="138" t="s">
        <v>1696</v>
      </c>
      <c r="B6" s="137" t="s">
        <v>1649</v>
      </c>
    </row>
    <row r="7" spans="1:2" x14ac:dyDescent="0.2">
      <c r="A7" s="138" t="s">
        <v>1695</v>
      </c>
      <c r="B7" s="137" t="s">
        <v>1650</v>
      </c>
    </row>
    <row r="8" spans="1:2" x14ac:dyDescent="0.2">
      <c r="A8" s="142" t="s">
        <v>109</v>
      </c>
      <c r="B8" s="136" t="s">
        <v>386</v>
      </c>
    </row>
    <row r="9" spans="1:2" x14ac:dyDescent="0.2">
      <c r="A9" s="142" t="s">
        <v>110</v>
      </c>
      <c r="B9" s="136" t="s">
        <v>364</v>
      </c>
    </row>
    <row r="10" spans="1:2" x14ac:dyDescent="0.2">
      <c r="A10" s="142" t="s">
        <v>111</v>
      </c>
      <c r="B10" s="136" t="s">
        <v>365</v>
      </c>
    </row>
    <row r="11" spans="1:2" x14ac:dyDescent="0.2">
      <c r="A11" s="135" t="s">
        <v>1697</v>
      </c>
      <c r="B11" s="136" t="s">
        <v>814</v>
      </c>
    </row>
    <row r="12" spans="1:2" x14ac:dyDescent="0.2">
      <c r="A12" s="138" t="s">
        <v>1698</v>
      </c>
      <c r="B12" s="137" t="s">
        <v>815</v>
      </c>
    </row>
    <row r="13" spans="1:2" x14ac:dyDescent="0.2">
      <c r="A13" s="138" t="s">
        <v>1699</v>
      </c>
      <c r="B13" s="137" t="s">
        <v>816</v>
      </c>
    </row>
    <row r="14" spans="1:2" x14ac:dyDescent="0.2">
      <c r="A14" s="138" t="s">
        <v>1700</v>
      </c>
      <c r="B14" s="137" t="s">
        <v>818</v>
      </c>
    </row>
    <row r="15" spans="1:2" x14ac:dyDescent="0.2">
      <c r="A15" s="142" t="s">
        <v>112</v>
      </c>
      <c r="B15" s="136" t="s">
        <v>1651</v>
      </c>
    </row>
    <row r="16" spans="1:2" x14ac:dyDescent="0.2">
      <c r="A16" s="138" t="s">
        <v>1701</v>
      </c>
      <c r="B16" s="137" t="s">
        <v>1209</v>
      </c>
    </row>
    <row r="17" spans="1:2" x14ac:dyDescent="0.2">
      <c r="A17" s="138" t="s">
        <v>1702</v>
      </c>
      <c r="B17" s="137" t="s">
        <v>1214</v>
      </c>
    </row>
    <row r="18" spans="1:2" x14ac:dyDescent="0.2">
      <c r="A18" s="138" t="s">
        <v>1703</v>
      </c>
      <c r="B18" s="137" t="s">
        <v>1652</v>
      </c>
    </row>
    <row r="19" spans="1:2" x14ac:dyDescent="0.2">
      <c r="A19" s="138" t="s">
        <v>1704</v>
      </c>
      <c r="B19" s="137" t="s">
        <v>1216</v>
      </c>
    </row>
    <row r="20" spans="1:2" x14ac:dyDescent="0.2">
      <c r="A20" s="138" t="s">
        <v>1705</v>
      </c>
      <c r="B20" s="137" t="s">
        <v>1653</v>
      </c>
    </row>
    <row r="21" spans="1:2" x14ac:dyDescent="0.2">
      <c r="A21" s="138" t="s">
        <v>1706</v>
      </c>
      <c r="B21" s="137" t="s">
        <v>630</v>
      </c>
    </row>
    <row r="22" spans="1:2" x14ac:dyDescent="0.2">
      <c r="A22" s="138" t="s">
        <v>1707</v>
      </c>
      <c r="B22" s="137" t="s">
        <v>825</v>
      </c>
    </row>
    <row r="23" spans="1:2" x14ac:dyDescent="0.2">
      <c r="A23" s="138" t="s">
        <v>1708</v>
      </c>
      <c r="B23" s="137" t="s">
        <v>353</v>
      </c>
    </row>
    <row r="24" spans="1:2" x14ac:dyDescent="0.2">
      <c r="A24" s="138" t="s">
        <v>1081</v>
      </c>
      <c r="B24" s="137" t="s">
        <v>1654</v>
      </c>
    </row>
    <row r="25" spans="1:2" x14ac:dyDescent="0.2">
      <c r="A25" s="138" t="s">
        <v>1082</v>
      </c>
      <c r="B25" s="137" t="s">
        <v>1655</v>
      </c>
    </row>
    <row r="26" spans="1:2" x14ac:dyDescent="0.2">
      <c r="A26" s="142" t="s">
        <v>113</v>
      </c>
      <c r="B26" s="136" t="s">
        <v>68</v>
      </c>
    </row>
    <row r="27" spans="1:2" x14ac:dyDescent="0.2">
      <c r="A27" s="142" t="s">
        <v>114</v>
      </c>
      <c r="B27" s="136" t="s">
        <v>370</v>
      </c>
    </row>
    <row r="28" spans="1:2" x14ac:dyDescent="0.2">
      <c r="A28" s="138" t="s">
        <v>1769</v>
      </c>
      <c r="B28" s="137" t="s">
        <v>1657</v>
      </c>
    </row>
    <row r="29" spans="1:2" x14ac:dyDescent="0.2">
      <c r="A29" s="138" t="s">
        <v>1770</v>
      </c>
      <c r="B29" s="137" t="s">
        <v>1658</v>
      </c>
    </row>
    <row r="30" spans="1:2" x14ac:dyDescent="0.2">
      <c r="A30" s="138" t="s">
        <v>1771</v>
      </c>
      <c r="B30" s="137" t="s">
        <v>1659</v>
      </c>
    </row>
    <row r="31" spans="1:2" x14ac:dyDescent="0.2">
      <c r="A31" s="138" t="s">
        <v>1772</v>
      </c>
      <c r="B31" s="137" t="s">
        <v>1660</v>
      </c>
    </row>
    <row r="32" spans="1:2" x14ac:dyDescent="0.2">
      <c r="A32" s="138" t="s">
        <v>1773</v>
      </c>
      <c r="B32" s="164" t="s">
        <v>1661</v>
      </c>
    </row>
    <row r="33" spans="1:2" x14ac:dyDescent="0.2">
      <c r="A33" s="138" t="s">
        <v>1774</v>
      </c>
      <c r="B33" s="141" t="s">
        <v>1252</v>
      </c>
    </row>
    <row r="34" spans="1:2" x14ac:dyDescent="0.2">
      <c r="A34" s="138" t="s">
        <v>1775</v>
      </c>
      <c r="B34" s="141" t="s">
        <v>1253</v>
      </c>
    </row>
    <row r="35" spans="1:2" x14ac:dyDescent="0.2">
      <c r="A35" s="138" t="s">
        <v>1776</v>
      </c>
      <c r="B35" s="141" t="s">
        <v>1254</v>
      </c>
    </row>
    <row r="36" spans="1:2" x14ac:dyDescent="0.2">
      <c r="A36" s="138" t="s">
        <v>1777</v>
      </c>
      <c r="B36" s="141" t="s">
        <v>636</v>
      </c>
    </row>
    <row r="37" spans="1:2" x14ac:dyDescent="0.2">
      <c r="A37" s="138" t="s">
        <v>1778</v>
      </c>
      <c r="B37" s="141" t="s">
        <v>1256</v>
      </c>
    </row>
    <row r="38" spans="1:2" x14ac:dyDescent="0.2">
      <c r="A38" s="138" t="s">
        <v>1779</v>
      </c>
      <c r="B38" s="141" t="s">
        <v>818</v>
      </c>
    </row>
    <row r="39" spans="1:2" x14ac:dyDescent="0.2">
      <c r="A39" s="142" t="s">
        <v>115</v>
      </c>
      <c r="B39" s="140" t="s">
        <v>374</v>
      </c>
    </row>
    <row r="40" spans="1:2" x14ac:dyDescent="0.2">
      <c r="A40" s="138" t="s">
        <v>1780</v>
      </c>
      <c r="B40" s="141" t="s">
        <v>1662</v>
      </c>
    </row>
    <row r="41" spans="1:2" x14ac:dyDescent="0.2">
      <c r="A41" s="138" t="s">
        <v>1781</v>
      </c>
      <c r="B41" s="141" t="s">
        <v>1663</v>
      </c>
    </row>
    <row r="42" spans="1:2" x14ac:dyDescent="0.2">
      <c r="A42" s="138" t="s">
        <v>1782</v>
      </c>
      <c r="B42" s="141" t="s">
        <v>1664</v>
      </c>
    </row>
    <row r="43" spans="1:2" x14ac:dyDescent="0.2">
      <c r="A43" s="138" t="s">
        <v>1783</v>
      </c>
      <c r="B43" s="141" t="s">
        <v>1665</v>
      </c>
    </row>
    <row r="44" spans="1:2" x14ac:dyDescent="0.2">
      <c r="A44" s="138" t="s">
        <v>1784</v>
      </c>
      <c r="B44" s="141" t="s">
        <v>818</v>
      </c>
    </row>
    <row r="45" spans="1:2" x14ac:dyDescent="0.2">
      <c r="A45" s="142" t="s">
        <v>116</v>
      </c>
      <c r="B45" s="140" t="s">
        <v>375</v>
      </c>
    </row>
    <row r="46" spans="1:2" x14ac:dyDescent="0.2">
      <c r="A46" s="138" t="s">
        <v>1785</v>
      </c>
      <c r="B46" s="141" t="s">
        <v>848</v>
      </c>
    </row>
    <row r="47" spans="1:2" x14ac:dyDescent="0.2">
      <c r="A47" s="138" t="s">
        <v>1786</v>
      </c>
      <c r="B47" s="141" t="s">
        <v>849</v>
      </c>
    </row>
    <row r="48" spans="1:2" x14ac:dyDescent="0.2">
      <c r="A48" s="138" t="s">
        <v>1787</v>
      </c>
      <c r="B48" s="141" t="s">
        <v>861</v>
      </c>
    </row>
    <row r="49" spans="1:2" x14ac:dyDescent="0.2">
      <c r="A49" s="138" t="s">
        <v>1788</v>
      </c>
      <c r="B49" s="141" t="s">
        <v>818</v>
      </c>
    </row>
    <row r="50" spans="1:2" x14ac:dyDescent="0.2">
      <c r="A50" s="142" t="s">
        <v>117</v>
      </c>
      <c r="B50" s="140" t="s">
        <v>385</v>
      </c>
    </row>
    <row r="51" spans="1:2" x14ac:dyDescent="0.2">
      <c r="A51" s="142" t="s">
        <v>120</v>
      </c>
      <c r="B51" s="140" t="s">
        <v>65</v>
      </c>
    </row>
    <row r="52" spans="1:2" x14ac:dyDescent="0.2">
      <c r="A52" s="142" t="s">
        <v>121</v>
      </c>
      <c r="B52" s="140" t="s">
        <v>381</v>
      </c>
    </row>
    <row r="53" spans="1:2" x14ac:dyDescent="0.2">
      <c r="A53" s="142" t="s">
        <v>122</v>
      </c>
      <c r="B53" s="140" t="s">
        <v>382</v>
      </c>
    </row>
    <row r="54" spans="1:2" x14ac:dyDescent="0.2">
      <c r="A54" s="138" t="s">
        <v>1789</v>
      </c>
      <c r="B54" s="141" t="s">
        <v>1267</v>
      </c>
    </row>
    <row r="55" spans="1:2" x14ac:dyDescent="0.2">
      <c r="A55" s="138" t="s">
        <v>1790</v>
      </c>
      <c r="B55" s="141" t="s">
        <v>1268</v>
      </c>
    </row>
    <row r="56" spans="1:2" x14ac:dyDescent="0.2">
      <c r="A56" s="138" t="s">
        <v>1791</v>
      </c>
      <c r="B56" s="141" t="s">
        <v>1269</v>
      </c>
    </row>
    <row r="57" spans="1:2" x14ac:dyDescent="0.2">
      <c r="A57" s="138" t="s">
        <v>1792</v>
      </c>
      <c r="B57" s="141" t="s">
        <v>1666</v>
      </c>
    </row>
    <row r="58" spans="1:2" x14ac:dyDescent="0.2">
      <c r="A58" s="138" t="s">
        <v>1793</v>
      </c>
      <c r="B58" s="141" t="s">
        <v>1271</v>
      </c>
    </row>
    <row r="59" spans="1:2" x14ac:dyDescent="0.2">
      <c r="A59" s="138" t="s">
        <v>1794</v>
      </c>
      <c r="B59" s="141" t="s">
        <v>1272</v>
      </c>
    </row>
    <row r="60" spans="1:2" x14ac:dyDescent="0.2">
      <c r="A60" s="138" t="s">
        <v>1795</v>
      </c>
      <c r="B60" s="141" t="s">
        <v>1667</v>
      </c>
    </row>
    <row r="61" spans="1:2" x14ac:dyDescent="0.2">
      <c r="A61" s="142" t="s">
        <v>123</v>
      </c>
      <c r="B61" s="140" t="s">
        <v>383</v>
      </c>
    </row>
    <row r="62" spans="1:2" x14ac:dyDescent="0.2">
      <c r="A62" s="138" t="s">
        <v>1709</v>
      </c>
      <c r="B62" s="141" t="s">
        <v>1275</v>
      </c>
    </row>
    <row r="63" spans="1:2" x14ac:dyDescent="0.2">
      <c r="A63" s="138" t="s">
        <v>1710</v>
      </c>
      <c r="B63" s="141" t="s">
        <v>1668</v>
      </c>
    </row>
    <row r="64" spans="1:2" x14ac:dyDescent="0.2">
      <c r="A64" s="165" t="s">
        <v>1711</v>
      </c>
      <c r="B64" s="141" t="s">
        <v>1669</v>
      </c>
    </row>
    <row r="65" spans="1:2" x14ac:dyDescent="0.2">
      <c r="A65" s="138" t="s">
        <v>1712</v>
      </c>
      <c r="B65" s="141" t="s">
        <v>660</v>
      </c>
    </row>
    <row r="66" spans="1:2" x14ac:dyDescent="0.2">
      <c r="A66" s="138" t="s">
        <v>1713</v>
      </c>
      <c r="B66" s="137" t="s">
        <v>854</v>
      </c>
    </row>
    <row r="67" spans="1:2" x14ac:dyDescent="0.2">
      <c r="A67" s="138" t="s">
        <v>1714</v>
      </c>
      <c r="B67" s="141" t="s">
        <v>1670</v>
      </c>
    </row>
    <row r="68" spans="1:2" x14ac:dyDescent="0.2">
      <c r="A68" s="138" t="s">
        <v>1796</v>
      </c>
      <c r="B68" s="141" t="s">
        <v>818</v>
      </c>
    </row>
    <row r="69" spans="1:2" x14ac:dyDescent="0.2">
      <c r="A69" s="138" t="s">
        <v>1692</v>
      </c>
      <c r="B69" s="141" t="s">
        <v>1671</v>
      </c>
    </row>
    <row r="70" spans="1:2" x14ac:dyDescent="0.2">
      <c r="A70" s="142" t="s">
        <v>1690</v>
      </c>
      <c r="B70" s="140" t="s">
        <v>81</v>
      </c>
    </row>
    <row r="71" spans="1:2" x14ac:dyDescent="0.2">
      <c r="A71" s="142" t="s">
        <v>124</v>
      </c>
      <c r="B71" s="140" t="s">
        <v>1674</v>
      </c>
    </row>
    <row r="72" spans="1:2" x14ac:dyDescent="0.2">
      <c r="A72" s="138" t="s">
        <v>125</v>
      </c>
      <c r="B72" s="141" t="s">
        <v>1503</v>
      </c>
    </row>
    <row r="73" spans="1:2" x14ac:dyDescent="0.2">
      <c r="A73" s="138" t="s">
        <v>126</v>
      </c>
      <c r="B73" s="164" t="s">
        <v>1505</v>
      </c>
    </row>
    <row r="74" spans="1:2" x14ac:dyDescent="0.2">
      <c r="A74" s="138" t="s">
        <v>73</v>
      </c>
      <c r="B74" s="141" t="s">
        <v>1504</v>
      </c>
    </row>
    <row r="75" spans="1:2" x14ac:dyDescent="0.2">
      <c r="A75" s="138" t="s">
        <v>1123</v>
      </c>
      <c r="B75" s="141" t="s">
        <v>1675</v>
      </c>
    </row>
    <row r="76" spans="1:2" x14ac:dyDescent="0.2">
      <c r="A76" s="142" t="s">
        <v>127</v>
      </c>
      <c r="B76" s="140" t="s">
        <v>1676</v>
      </c>
    </row>
    <row r="77" spans="1:2" x14ac:dyDescent="0.2">
      <c r="A77" s="138" t="s">
        <v>582</v>
      </c>
      <c r="B77" s="141" t="s">
        <v>1091</v>
      </c>
    </row>
    <row r="78" spans="1:2" x14ac:dyDescent="0.2">
      <c r="A78" s="138" t="s">
        <v>583</v>
      </c>
      <c r="B78" s="141" t="s">
        <v>1507</v>
      </c>
    </row>
    <row r="79" spans="1:2" x14ac:dyDescent="0.2">
      <c r="A79" s="138" t="s">
        <v>584</v>
      </c>
      <c r="B79" s="141" t="s">
        <v>1508</v>
      </c>
    </row>
    <row r="80" spans="1:2" x14ac:dyDescent="0.2">
      <c r="A80" s="142" t="s">
        <v>128</v>
      </c>
      <c r="B80" s="140" t="s">
        <v>1677</v>
      </c>
    </row>
    <row r="81" spans="1:2" x14ac:dyDescent="0.2">
      <c r="A81" s="138" t="s">
        <v>129</v>
      </c>
      <c r="B81" s="141" t="s">
        <v>1515</v>
      </c>
    </row>
    <row r="82" spans="1:2" x14ac:dyDescent="0.2">
      <c r="A82" s="138" t="s">
        <v>130</v>
      </c>
      <c r="B82" s="141" t="s">
        <v>1516</v>
      </c>
    </row>
    <row r="83" spans="1:2" x14ac:dyDescent="0.2">
      <c r="A83" s="138" t="s">
        <v>131</v>
      </c>
      <c r="B83" s="141" t="s">
        <v>1510</v>
      </c>
    </row>
    <row r="84" spans="1:2" x14ac:dyDescent="0.2">
      <c r="A84" s="138" t="s">
        <v>74</v>
      </c>
      <c r="B84" s="141" t="s">
        <v>1511</v>
      </c>
    </row>
    <row r="85" spans="1:2" x14ac:dyDescent="0.2">
      <c r="A85" s="138" t="s">
        <v>585</v>
      </c>
      <c r="B85" s="141" t="s">
        <v>1512</v>
      </c>
    </row>
    <row r="86" spans="1:2" x14ac:dyDescent="0.2">
      <c r="A86" s="138" t="s">
        <v>586</v>
      </c>
      <c r="B86" s="141" t="s">
        <v>1513</v>
      </c>
    </row>
    <row r="87" spans="1:2" x14ac:dyDescent="0.2">
      <c r="A87" s="138" t="s">
        <v>730</v>
      </c>
      <c r="B87" s="141" t="s">
        <v>1509</v>
      </c>
    </row>
    <row r="88" spans="1:2" x14ac:dyDescent="0.2">
      <c r="A88" s="138" t="s">
        <v>1124</v>
      </c>
      <c r="B88" s="164" t="s">
        <v>1514</v>
      </c>
    </row>
    <row r="89" spans="1:2" x14ac:dyDescent="0.2">
      <c r="A89" s="163" t="s">
        <v>132</v>
      </c>
      <c r="B89" s="166" t="s">
        <v>1092</v>
      </c>
    </row>
    <row r="90" spans="1:2" x14ac:dyDescent="0.2">
      <c r="A90" s="142" t="s">
        <v>1691</v>
      </c>
      <c r="B90" s="139" t="s">
        <v>1684</v>
      </c>
    </row>
    <row r="91" spans="1:2" x14ac:dyDescent="0.2">
      <c r="A91" s="142" t="s">
        <v>133</v>
      </c>
      <c r="B91" s="139" t="s">
        <v>1685</v>
      </c>
    </row>
    <row r="92" spans="1:2" x14ac:dyDescent="0.2">
      <c r="A92" s="138" t="s">
        <v>1125</v>
      </c>
      <c r="B92" s="164" t="s">
        <v>1678</v>
      </c>
    </row>
    <row r="93" spans="1:2" x14ac:dyDescent="0.2">
      <c r="A93" s="138" t="s">
        <v>1126</v>
      </c>
      <c r="B93" s="164" t="s">
        <v>1679</v>
      </c>
    </row>
    <row r="94" spans="1:2" x14ac:dyDescent="0.2">
      <c r="A94" s="138" t="s">
        <v>1127</v>
      </c>
      <c r="B94" s="164" t="s">
        <v>1680</v>
      </c>
    </row>
    <row r="95" spans="1:2" x14ac:dyDescent="0.2">
      <c r="A95" s="138" t="s">
        <v>1128</v>
      </c>
      <c r="B95" s="164" t="s">
        <v>1681</v>
      </c>
    </row>
    <row r="96" spans="1:2" x14ac:dyDescent="0.2">
      <c r="A96" s="142" t="s">
        <v>134</v>
      </c>
      <c r="B96" s="139" t="s">
        <v>1686</v>
      </c>
    </row>
    <row r="97" spans="1:2" x14ac:dyDescent="0.2">
      <c r="A97" s="138" t="s">
        <v>1129</v>
      </c>
      <c r="B97" s="164" t="s">
        <v>1678</v>
      </c>
    </row>
    <row r="98" spans="1:2" x14ac:dyDescent="0.2">
      <c r="A98" s="138" t="s">
        <v>1130</v>
      </c>
      <c r="B98" s="141" t="s">
        <v>1679</v>
      </c>
    </row>
    <row r="99" spans="1:2" x14ac:dyDescent="0.2">
      <c r="A99" s="138" t="s">
        <v>1131</v>
      </c>
      <c r="B99" s="141" t="s">
        <v>1682</v>
      </c>
    </row>
    <row r="100" spans="1:2" x14ac:dyDescent="0.2">
      <c r="A100" s="138" t="s">
        <v>1132</v>
      </c>
      <c r="B100" s="164" t="s">
        <v>1683</v>
      </c>
    </row>
    <row r="101" spans="1:2" x14ac:dyDescent="0.2">
      <c r="A101" s="142" t="s">
        <v>135</v>
      </c>
      <c r="B101" s="140" t="s">
        <v>1689</v>
      </c>
    </row>
    <row r="102" spans="1:2" x14ac:dyDescent="0.2">
      <c r="A102" s="138" t="s">
        <v>1421</v>
      </c>
      <c r="B102" s="164" t="s">
        <v>1687</v>
      </c>
    </row>
    <row r="103" spans="1:2" x14ac:dyDescent="0.2">
      <c r="A103" s="138" t="s">
        <v>1422</v>
      </c>
      <c r="B103" s="141" t="s">
        <v>1688</v>
      </c>
    </row>
    <row r="104" spans="1:2" x14ac:dyDescent="0.2">
      <c r="B104" s="144"/>
    </row>
    <row r="105" spans="1:2" x14ac:dyDescent="0.2">
      <c r="B105" s="144"/>
    </row>
    <row r="106" spans="1:2" x14ac:dyDescent="0.2">
      <c r="B106" s="144"/>
    </row>
    <row r="107" spans="1:2" x14ac:dyDescent="0.2">
      <c r="B107" s="144"/>
    </row>
    <row r="108" spans="1:2" x14ac:dyDescent="0.2">
      <c r="B108" s="144"/>
    </row>
    <row r="109" spans="1:2" x14ac:dyDescent="0.2">
      <c r="B109" s="144"/>
    </row>
    <row r="110" spans="1:2" x14ac:dyDescent="0.2">
      <c r="B110" s="144"/>
    </row>
    <row r="111" spans="1:2" x14ac:dyDescent="0.2">
      <c r="B111" s="144"/>
    </row>
    <row r="112" spans="1:2" x14ac:dyDescent="0.2">
      <c r="B112" s="144"/>
    </row>
    <row r="113" spans="2:2" x14ac:dyDescent="0.2">
      <c r="B113" s="144"/>
    </row>
    <row r="114" spans="2:2" x14ac:dyDescent="0.2">
      <c r="B114" s="144"/>
    </row>
    <row r="115" spans="2:2" x14ac:dyDescent="0.2">
      <c r="B115" s="144"/>
    </row>
    <row r="116" spans="2:2" x14ac:dyDescent="0.2">
      <c r="B116" s="144"/>
    </row>
    <row r="117" spans="2:2" x14ac:dyDescent="0.2">
      <c r="B117" s="144"/>
    </row>
    <row r="118" spans="2:2" x14ac:dyDescent="0.2">
      <c r="B118" s="144"/>
    </row>
    <row r="119" spans="2:2" x14ac:dyDescent="0.2">
      <c r="B119" s="144"/>
    </row>
    <row r="120" spans="2:2" x14ac:dyDescent="0.2">
      <c r="B120" s="144"/>
    </row>
    <row r="121" spans="2:2" x14ac:dyDescent="0.2">
      <c r="B121" s="144"/>
    </row>
    <row r="122" spans="2:2" x14ac:dyDescent="0.2">
      <c r="B122" s="144"/>
    </row>
    <row r="123" spans="2:2" x14ac:dyDescent="0.2">
      <c r="B123" s="144"/>
    </row>
    <row r="124" spans="2:2" x14ac:dyDescent="0.2">
      <c r="B124" s="144"/>
    </row>
    <row r="125" spans="2:2" x14ac:dyDescent="0.2">
      <c r="B125" s="144"/>
    </row>
    <row r="126" spans="2:2" x14ac:dyDescent="0.2">
      <c r="B126" s="144"/>
    </row>
    <row r="127" spans="2:2" x14ac:dyDescent="0.2">
      <c r="B127" s="144"/>
    </row>
    <row r="128" spans="2:2" x14ac:dyDescent="0.2">
      <c r="B128" s="144"/>
    </row>
    <row r="129" spans="2:2" x14ac:dyDescent="0.2">
      <c r="B129" s="144"/>
    </row>
    <row r="130" spans="2:2" x14ac:dyDescent="0.2">
      <c r="B130" s="144"/>
    </row>
    <row r="131" spans="2:2" x14ac:dyDescent="0.2">
      <c r="B131" s="144"/>
    </row>
    <row r="132" spans="2:2" x14ac:dyDescent="0.2">
      <c r="B132" s="144"/>
    </row>
    <row r="133" spans="2:2" x14ac:dyDescent="0.2">
      <c r="B133" s="144"/>
    </row>
    <row r="134" spans="2:2" x14ac:dyDescent="0.2">
      <c r="B134" s="144"/>
    </row>
    <row r="135" spans="2:2" x14ac:dyDescent="0.2">
      <c r="B135" s="144"/>
    </row>
    <row r="136" spans="2:2" x14ac:dyDescent="0.2">
      <c r="B136" s="144"/>
    </row>
    <row r="137" spans="2:2" x14ac:dyDescent="0.2">
      <c r="B137" s="144"/>
    </row>
    <row r="138" spans="2:2" x14ac:dyDescent="0.2">
      <c r="B138" s="144"/>
    </row>
    <row r="139" spans="2:2" x14ac:dyDescent="0.2">
      <c r="B139" s="144"/>
    </row>
    <row r="140" spans="2:2" x14ac:dyDescent="0.2">
      <c r="B140" s="144"/>
    </row>
    <row r="141" spans="2:2" x14ac:dyDescent="0.2">
      <c r="B141" s="144"/>
    </row>
    <row r="142" spans="2:2" x14ac:dyDescent="0.2">
      <c r="B142" s="144"/>
    </row>
    <row r="143" spans="2:2" x14ac:dyDescent="0.2">
      <c r="B143" s="144"/>
    </row>
    <row r="144" spans="2:2" x14ac:dyDescent="0.2">
      <c r="B144" s="144"/>
    </row>
    <row r="145" spans="2:2" x14ac:dyDescent="0.2">
      <c r="B145" s="144"/>
    </row>
    <row r="146" spans="2:2" x14ac:dyDescent="0.2">
      <c r="B146" s="144"/>
    </row>
    <row r="147" spans="2:2" x14ac:dyDescent="0.2">
      <c r="B147" s="144"/>
    </row>
    <row r="148" spans="2:2" x14ac:dyDescent="0.2">
      <c r="B148" s="144"/>
    </row>
    <row r="149" spans="2:2" x14ac:dyDescent="0.2">
      <c r="B149" s="144"/>
    </row>
    <row r="150" spans="2:2" x14ac:dyDescent="0.2">
      <c r="B150" s="144"/>
    </row>
    <row r="151" spans="2:2" x14ac:dyDescent="0.2">
      <c r="B151" s="144"/>
    </row>
    <row r="152" spans="2:2" x14ac:dyDescent="0.2">
      <c r="B152" s="144"/>
    </row>
    <row r="153" spans="2:2" x14ac:dyDescent="0.2">
      <c r="B153" s="144"/>
    </row>
    <row r="154" spans="2:2" x14ac:dyDescent="0.2">
      <c r="B154" s="144"/>
    </row>
    <row r="155" spans="2:2" x14ac:dyDescent="0.2">
      <c r="B155" s="144"/>
    </row>
    <row r="156" spans="2:2" x14ac:dyDescent="0.2">
      <c r="B156" s="144"/>
    </row>
    <row r="157" spans="2:2" x14ac:dyDescent="0.2">
      <c r="B157" s="144"/>
    </row>
    <row r="158" spans="2:2" x14ac:dyDescent="0.2">
      <c r="B158" s="144"/>
    </row>
    <row r="159" spans="2:2" x14ac:dyDescent="0.2">
      <c r="B159" s="144"/>
    </row>
    <row r="160" spans="2:2" x14ac:dyDescent="0.2">
      <c r="B160" s="144"/>
    </row>
    <row r="161" spans="2:2" x14ac:dyDescent="0.2">
      <c r="B161" s="144"/>
    </row>
    <row r="162" spans="2:2" x14ac:dyDescent="0.2">
      <c r="B162" s="144"/>
    </row>
    <row r="163" spans="2:2" x14ac:dyDescent="0.2">
      <c r="B163" s="144"/>
    </row>
    <row r="164" spans="2:2" x14ac:dyDescent="0.2">
      <c r="B164" s="144"/>
    </row>
    <row r="165" spans="2:2" x14ac:dyDescent="0.2">
      <c r="B165" s="144"/>
    </row>
    <row r="166" spans="2:2" x14ac:dyDescent="0.2">
      <c r="B166" s="144"/>
    </row>
    <row r="167" spans="2:2" x14ac:dyDescent="0.2">
      <c r="B167" s="144"/>
    </row>
    <row r="168" spans="2:2" x14ac:dyDescent="0.2">
      <c r="B168" s="144"/>
    </row>
    <row r="169" spans="2:2" x14ac:dyDescent="0.2">
      <c r="B169" s="144"/>
    </row>
    <row r="170" spans="2:2" x14ac:dyDescent="0.2">
      <c r="B170" s="144"/>
    </row>
    <row r="171" spans="2:2" x14ac:dyDescent="0.2">
      <c r="B171" s="144"/>
    </row>
    <row r="172" spans="2:2" x14ac:dyDescent="0.2">
      <c r="B172" s="144"/>
    </row>
    <row r="173" spans="2:2" x14ac:dyDescent="0.2">
      <c r="B173" s="144"/>
    </row>
    <row r="174" spans="2:2" x14ac:dyDescent="0.2">
      <c r="B174" s="144"/>
    </row>
    <row r="175" spans="2:2" x14ac:dyDescent="0.2">
      <c r="B175" s="144"/>
    </row>
    <row r="176" spans="2:2" x14ac:dyDescent="0.2">
      <c r="B176" s="144"/>
    </row>
    <row r="177" spans="2:2" x14ac:dyDescent="0.2">
      <c r="B177" s="144"/>
    </row>
    <row r="178" spans="2:2" x14ac:dyDescent="0.2">
      <c r="B178" s="144"/>
    </row>
    <row r="179" spans="2:2" x14ac:dyDescent="0.2">
      <c r="B179" s="144"/>
    </row>
    <row r="180" spans="2:2" x14ac:dyDescent="0.2">
      <c r="B180" s="144"/>
    </row>
    <row r="181" spans="2:2" x14ac:dyDescent="0.2">
      <c r="B181" s="144"/>
    </row>
    <row r="182" spans="2:2" x14ac:dyDescent="0.2">
      <c r="B182" s="144"/>
    </row>
    <row r="183" spans="2:2" x14ac:dyDescent="0.2">
      <c r="B183" s="144"/>
    </row>
    <row r="184" spans="2:2" x14ac:dyDescent="0.2">
      <c r="B184" s="144"/>
    </row>
    <row r="185" spans="2:2" x14ac:dyDescent="0.2">
      <c r="B185" s="144"/>
    </row>
    <row r="186" spans="2:2" x14ac:dyDescent="0.2">
      <c r="B186" s="144"/>
    </row>
    <row r="187" spans="2:2" x14ac:dyDescent="0.2">
      <c r="B187" s="144"/>
    </row>
    <row r="188" spans="2:2" x14ac:dyDescent="0.2">
      <c r="B188" s="144"/>
    </row>
    <row r="189" spans="2:2" x14ac:dyDescent="0.2">
      <c r="B189" s="144"/>
    </row>
    <row r="190" spans="2:2" x14ac:dyDescent="0.2">
      <c r="B190" s="144"/>
    </row>
    <row r="191" spans="2:2" x14ac:dyDescent="0.2">
      <c r="B191" s="144"/>
    </row>
    <row r="192" spans="2:2" x14ac:dyDescent="0.2">
      <c r="B192" s="144"/>
    </row>
    <row r="193" spans="2:2" x14ac:dyDescent="0.2">
      <c r="B193" s="144"/>
    </row>
    <row r="194" spans="2:2" x14ac:dyDescent="0.2">
      <c r="B194" s="144"/>
    </row>
    <row r="195" spans="2:2" x14ac:dyDescent="0.2">
      <c r="B195" s="144"/>
    </row>
    <row r="196" spans="2:2" x14ac:dyDescent="0.2">
      <c r="B196" s="144"/>
    </row>
    <row r="197" spans="2:2" x14ac:dyDescent="0.2">
      <c r="B197" s="144"/>
    </row>
    <row r="198" spans="2:2" x14ac:dyDescent="0.2">
      <c r="B198" s="144"/>
    </row>
    <row r="199" spans="2:2" x14ac:dyDescent="0.2">
      <c r="B199" s="144"/>
    </row>
    <row r="200" spans="2:2" x14ac:dyDescent="0.2">
      <c r="B200" s="144"/>
    </row>
    <row r="201" spans="2:2" x14ac:dyDescent="0.2">
      <c r="B201" s="144"/>
    </row>
    <row r="202" spans="2:2" x14ac:dyDescent="0.2">
      <c r="B202" s="144"/>
    </row>
    <row r="203" spans="2:2" x14ac:dyDescent="0.2">
      <c r="B203" s="144"/>
    </row>
    <row r="204" spans="2:2" x14ac:dyDescent="0.2">
      <c r="B204" s="144"/>
    </row>
    <row r="205" spans="2:2" x14ac:dyDescent="0.2">
      <c r="B205" s="144"/>
    </row>
    <row r="206" spans="2:2" x14ac:dyDescent="0.2">
      <c r="B206" s="144"/>
    </row>
    <row r="207" spans="2:2" x14ac:dyDescent="0.2">
      <c r="B207" s="144"/>
    </row>
    <row r="208" spans="2:2" x14ac:dyDescent="0.2">
      <c r="B208" s="144"/>
    </row>
    <row r="209" spans="2:2" x14ac:dyDescent="0.2">
      <c r="B209" s="144"/>
    </row>
    <row r="210" spans="2:2" x14ac:dyDescent="0.2">
      <c r="B210" s="144"/>
    </row>
    <row r="211" spans="2:2" x14ac:dyDescent="0.2">
      <c r="B211" s="144"/>
    </row>
    <row r="212" spans="2:2" x14ac:dyDescent="0.2">
      <c r="B212" s="144"/>
    </row>
    <row r="213" spans="2:2" x14ac:dyDescent="0.2">
      <c r="B213" s="144"/>
    </row>
    <row r="214" spans="2:2" x14ac:dyDescent="0.2">
      <c r="B214" s="144"/>
    </row>
    <row r="215" spans="2:2" x14ac:dyDescent="0.2">
      <c r="B215" s="144"/>
    </row>
    <row r="216" spans="2:2" x14ac:dyDescent="0.2">
      <c r="B216" s="144"/>
    </row>
    <row r="217" spans="2:2" x14ac:dyDescent="0.2">
      <c r="B217" s="144"/>
    </row>
    <row r="218" spans="2:2" x14ac:dyDescent="0.2">
      <c r="B218" s="144"/>
    </row>
    <row r="219" spans="2:2" x14ac:dyDescent="0.2">
      <c r="B219" s="144"/>
    </row>
    <row r="220" spans="2:2" x14ac:dyDescent="0.2">
      <c r="B220" s="144"/>
    </row>
    <row r="221" spans="2:2" x14ac:dyDescent="0.2">
      <c r="B221" s="144"/>
    </row>
    <row r="222" spans="2:2" x14ac:dyDescent="0.2">
      <c r="B222" s="144"/>
    </row>
    <row r="223" spans="2:2" x14ac:dyDescent="0.2">
      <c r="B223" s="144"/>
    </row>
    <row r="224" spans="2:2" x14ac:dyDescent="0.2">
      <c r="B224" s="144"/>
    </row>
    <row r="225" spans="2:2" x14ac:dyDescent="0.2">
      <c r="B225" s="144"/>
    </row>
    <row r="226" spans="2:2" x14ac:dyDescent="0.2">
      <c r="B226" s="144"/>
    </row>
    <row r="227" spans="2:2" x14ac:dyDescent="0.2">
      <c r="B227" s="144"/>
    </row>
    <row r="228" spans="2:2" x14ac:dyDescent="0.2">
      <c r="B228" s="144"/>
    </row>
    <row r="229" spans="2:2" x14ac:dyDescent="0.2">
      <c r="B229" s="144"/>
    </row>
    <row r="230" spans="2:2" x14ac:dyDescent="0.2">
      <c r="B230" s="144"/>
    </row>
    <row r="231" spans="2:2" x14ac:dyDescent="0.2">
      <c r="B231" s="144"/>
    </row>
    <row r="232" spans="2:2" x14ac:dyDescent="0.2">
      <c r="B232" s="144"/>
    </row>
    <row r="233" spans="2:2" x14ac:dyDescent="0.2">
      <c r="B233" s="144"/>
    </row>
    <row r="234" spans="2:2" x14ac:dyDescent="0.2">
      <c r="B234" s="144"/>
    </row>
    <row r="235" spans="2:2" x14ac:dyDescent="0.2">
      <c r="B235" s="144"/>
    </row>
    <row r="236" spans="2:2" x14ac:dyDescent="0.2">
      <c r="B236" s="144"/>
    </row>
    <row r="237" spans="2:2" x14ac:dyDescent="0.2">
      <c r="B237" s="144"/>
    </row>
    <row r="238" spans="2:2" x14ac:dyDescent="0.2">
      <c r="B238" s="144"/>
    </row>
    <row r="239" spans="2:2" x14ac:dyDescent="0.2">
      <c r="B239" s="144"/>
    </row>
    <row r="240" spans="2:2" x14ac:dyDescent="0.2">
      <c r="B240" s="144"/>
    </row>
    <row r="241" spans="2:2" x14ac:dyDescent="0.2">
      <c r="B241" s="144"/>
    </row>
    <row r="242" spans="2:2" x14ac:dyDescent="0.2">
      <c r="B242" s="144"/>
    </row>
    <row r="243" spans="2:2" x14ac:dyDescent="0.2">
      <c r="B243" s="144"/>
    </row>
    <row r="244" spans="2:2" x14ac:dyDescent="0.2">
      <c r="B244" s="144"/>
    </row>
    <row r="245" spans="2:2" x14ac:dyDescent="0.2">
      <c r="B245" s="144"/>
    </row>
    <row r="246" spans="2:2" x14ac:dyDescent="0.2">
      <c r="B246" s="144"/>
    </row>
    <row r="247" spans="2:2" x14ac:dyDescent="0.2">
      <c r="B247" s="144"/>
    </row>
    <row r="248" spans="2:2" x14ac:dyDescent="0.2">
      <c r="B248" s="144"/>
    </row>
    <row r="249" spans="2:2" x14ac:dyDescent="0.2">
      <c r="B249" s="144"/>
    </row>
    <row r="250" spans="2:2" x14ac:dyDescent="0.2">
      <c r="B250" s="144"/>
    </row>
    <row r="251" spans="2:2" x14ac:dyDescent="0.2">
      <c r="B251" s="144"/>
    </row>
    <row r="252" spans="2:2" x14ac:dyDescent="0.2">
      <c r="B252" s="144"/>
    </row>
    <row r="253" spans="2:2" x14ac:dyDescent="0.2">
      <c r="B253" s="144"/>
    </row>
    <row r="254" spans="2:2" x14ac:dyDescent="0.2">
      <c r="B254" s="144"/>
    </row>
    <row r="255" spans="2:2" x14ac:dyDescent="0.2">
      <c r="B255" s="144"/>
    </row>
    <row r="256" spans="2:2" x14ac:dyDescent="0.2">
      <c r="B256" s="144"/>
    </row>
    <row r="257" spans="2:2" x14ac:dyDescent="0.2">
      <c r="B257" s="144"/>
    </row>
    <row r="258" spans="2:2" x14ac:dyDescent="0.2">
      <c r="B258" s="144"/>
    </row>
    <row r="259" spans="2:2" x14ac:dyDescent="0.2">
      <c r="B259" s="144"/>
    </row>
    <row r="260" spans="2:2" x14ac:dyDescent="0.2">
      <c r="B260" s="144"/>
    </row>
    <row r="261" spans="2:2" x14ac:dyDescent="0.2">
      <c r="B261" s="144"/>
    </row>
    <row r="262" spans="2:2" x14ac:dyDescent="0.2">
      <c r="B262" s="144"/>
    </row>
    <row r="263" spans="2:2" x14ac:dyDescent="0.2">
      <c r="B263" s="144"/>
    </row>
    <row r="264" spans="2:2" x14ac:dyDescent="0.2">
      <c r="B264" s="144"/>
    </row>
    <row r="265" spans="2:2" x14ac:dyDescent="0.2">
      <c r="B265" s="144"/>
    </row>
    <row r="266" spans="2:2" x14ac:dyDescent="0.2">
      <c r="B266" s="144"/>
    </row>
    <row r="267" spans="2:2" x14ac:dyDescent="0.2">
      <c r="B267" s="144"/>
    </row>
    <row r="268" spans="2:2" x14ac:dyDescent="0.2">
      <c r="B268" s="144"/>
    </row>
    <row r="269" spans="2:2" x14ac:dyDescent="0.2">
      <c r="B269" s="144"/>
    </row>
    <row r="270" spans="2:2" x14ac:dyDescent="0.2">
      <c r="B270" s="144"/>
    </row>
    <row r="271" spans="2:2" x14ac:dyDescent="0.2">
      <c r="B271" s="144"/>
    </row>
    <row r="272" spans="2:2" x14ac:dyDescent="0.2">
      <c r="B272" s="144"/>
    </row>
    <row r="273" spans="2:2" x14ac:dyDescent="0.2">
      <c r="B273" s="144"/>
    </row>
    <row r="274" spans="2:2" x14ac:dyDescent="0.2">
      <c r="B274" s="144"/>
    </row>
    <row r="275" spans="2:2" x14ac:dyDescent="0.2">
      <c r="B275" s="144"/>
    </row>
    <row r="276" spans="2:2" x14ac:dyDescent="0.2">
      <c r="B276" s="144"/>
    </row>
    <row r="277" spans="2:2" x14ac:dyDescent="0.2">
      <c r="B277" s="144"/>
    </row>
    <row r="278" spans="2:2" x14ac:dyDescent="0.2">
      <c r="B278" s="144"/>
    </row>
    <row r="279" spans="2:2" x14ac:dyDescent="0.2">
      <c r="B279" s="144"/>
    </row>
    <row r="280" spans="2:2" x14ac:dyDescent="0.2">
      <c r="B280" s="144"/>
    </row>
    <row r="281" spans="2:2" x14ac:dyDescent="0.2">
      <c r="B281" s="144"/>
    </row>
    <row r="282" spans="2:2" x14ac:dyDescent="0.2">
      <c r="B282" s="144"/>
    </row>
    <row r="283" spans="2:2" x14ac:dyDescent="0.2">
      <c r="B283" s="144"/>
    </row>
    <row r="284" spans="2:2" x14ac:dyDescent="0.2">
      <c r="B284" s="144"/>
    </row>
    <row r="285" spans="2:2" x14ac:dyDescent="0.2">
      <c r="B285" s="144"/>
    </row>
    <row r="286" spans="2:2" x14ac:dyDescent="0.2">
      <c r="B286" s="144"/>
    </row>
    <row r="287" spans="2:2" x14ac:dyDescent="0.2">
      <c r="B287" s="144"/>
    </row>
    <row r="288" spans="2:2" x14ac:dyDescent="0.2">
      <c r="B288" s="144"/>
    </row>
    <row r="289" spans="2:2" x14ac:dyDescent="0.2">
      <c r="B289" s="144"/>
    </row>
    <row r="290" spans="2:2" x14ac:dyDescent="0.2">
      <c r="B290" s="144"/>
    </row>
    <row r="291" spans="2:2" x14ac:dyDescent="0.2">
      <c r="B291" s="144"/>
    </row>
    <row r="292" spans="2:2" x14ac:dyDescent="0.2">
      <c r="B292" s="144"/>
    </row>
    <row r="293" spans="2:2" x14ac:dyDescent="0.2">
      <c r="B293" s="144"/>
    </row>
    <row r="294" spans="2:2" x14ac:dyDescent="0.2">
      <c r="B294" s="144"/>
    </row>
    <row r="295" spans="2:2" x14ac:dyDescent="0.2">
      <c r="B295" s="144"/>
    </row>
    <row r="296" spans="2:2" x14ac:dyDescent="0.2">
      <c r="B296" s="144"/>
    </row>
    <row r="297" spans="2:2" x14ac:dyDescent="0.2">
      <c r="B297" s="144"/>
    </row>
    <row r="298" spans="2:2" x14ac:dyDescent="0.2">
      <c r="B298" s="144"/>
    </row>
    <row r="299" spans="2:2" x14ac:dyDescent="0.2">
      <c r="B299" s="144"/>
    </row>
    <row r="300" spans="2:2" x14ac:dyDescent="0.2">
      <c r="B300" s="144"/>
    </row>
    <row r="301" spans="2:2" x14ac:dyDescent="0.2">
      <c r="B301" s="144"/>
    </row>
    <row r="302" spans="2:2" x14ac:dyDescent="0.2">
      <c r="B302" s="144"/>
    </row>
    <row r="303" spans="2:2" x14ac:dyDescent="0.2">
      <c r="B303" s="144"/>
    </row>
    <row r="304" spans="2:2" x14ac:dyDescent="0.2">
      <c r="B304" s="144"/>
    </row>
    <row r="305" spans="2:2" x14ac:dyDescent="0.2">
      <c r="B305" s="144"/>
    </row>
    <row r="306" spans="2:2" x14ac:dyDescent="0.2">
      <c r="B306" s="144"/>
    </row>
    <row r="307" spans="2:2" x14ac:dyDescent="0.2">
      <c r="B307" s="144"/>
    </row>
    <row r="308" spans="2:2" x14ac:dyDescent="0.2">
      <c r="B308" s="144"/>
    </row>
    <row r="309" spans="2:2" x14ac:dyDescent="0.2">
      <c r="B309" s="144"/>
    </row>
    <row r="310" spans="2:2" x14ac:dyDescent="0.2">
      <c r="B310" s="144"/>
    </row>
    <row r="311" spans="2:2" x14ac:dyDescent="0.2">
      <c r="B311" s="144"/>
    </row>
    <row r="312" spans="2:2" x14ac:dyDescent="0.2">
      <c r="B312" s="144"/>
    </row>
    <row r="313" spans="2:2" x14ac:dyDescent="0.2">
      <c r="B313" s="144"/>
    </row>
    <row r="314" spans="2:2" x14ac:dyDescent="0.2">
      <c r="B314" s="144"/>
    </row>
    <row r="315" spans="2:2" x14ac:dyDescent="0.2">
      <c r="B315" s="144"/>
    </row>
    <row r="316" spans="2:2" x14ac:dyDescent="0.2">
      <c r="B316" s="144"/>
    </row>
    <row r="317" spans="2:2" x14ac:dyDescent="0.2">
      <c r="B317" s="144"/>
    </row>
    <row r="318" spans="2:2" x14ac:dyDescent="0.2">
      <c r="B318" s="144"/>
    </row>
    <row r="319" spans="2:2" x14ac:dyDescent="0.2">
      <c r="B319" s="144"/>
    </row>
    <row r="320" spans="2:2" x14ac:dyDescent="0.2">
      <c r="B320" s="144"/>
    </row>
    <row r="321" spans="2:2" x14ac:dyDescent="0.2">
      <c r="B321" s="144"/>
    </row>
    <row r="322" spans="2:2" x14ac:dyDescent="0.2">
      <c r="B322" s="144"/>
    </row>
    <row r="323" spans="2:2" x14ac:dyDescent="0.2">
      <c r="B323" s="144"/>
    </row>
    <row r="324" spans="2:2" x14ac:dyDescent="0.2">
      <c r="B324" s="144"/>
    </row>
    <row r="325" spans="2:2" x14ac:dyDescent="0.2">
      <c r="B325" s="144"/>
    </row>
    <row r="326" spans="2:2" x14ac:dyDescent="0.2">
      <c r="B326" s="144"/>
    </row>
    <row r="327" spans="2:2" x14ac:dyDescent="0.2">
      <c r="B327" s="144"/>
    </row>
    <row r="328" spans="2:2" x14ac:dyDescent="0.2">
      <c r="B328" s="144"/>
    </row>
    <row r="329" spans="2:2" x14ac:dyDescent="0.2">
      <c r="B329" s="144"/>
    </row>
    <row r="330" spans="2:2" x14ac:dyDescent="0.2">
      <c r="B330" s="144"/>
    </row>
    <row r="331" spans="2:2" x14ac:dyDescent="0.2">
      <c r="B331" s="144"/>
    </row>
    <row r="332" spans="2:2" x14ac:dyDescent="0.2">
      <c r="B332" s="144"/>
    </row>
    <row r="333" spans="2:2" x14ac:dyDescent="0.2">
      <c r="B333" s="144"/>
    </row>
    <row r="334" spans="2:2" x14ac:dyDescent="0.2">
      <c r="B334" s="144"/>
    </row>
    <row r="335" spans="2:2" x14ac:dyDescent="0.2">
      <c r="B335" s="144"/>
    </row>
    <row r="336" spans="2:2" x14ac:dyDescent="0.2">
      <c r="B336" s="144"/>
    </row>
    <row r="337" spans="2:2" x14ac:dyDescent="0.2">
      <c r="B337" s="144"/>
    </row>
    <row r="338" spans="2:2" x14ac:dyDescent="0.2">
      <c r="B338" s="144"/>
    </row>
    <row r="339" spans="2:2" x14ac:dyDescent="0.2">
      <c r="B339" s="144"/>
    </row>
    <row r="340" spans="2:2" x14ac:dyDescent="0.2">
      <c r="B340" s="144"/>
    </row>
    <row r="341" spans="2:2" x14ac:dyDescent="0.2">
      <c r="B341" s="144"/>
    </row>
    <row r="342" spans="2:2" x14ac:dyDescent="0.2">
      <c r="B342" s="144"/>
    </row>
    <row r="343" spans="2:2" x14ac:dyDescent="0.2">
      <c r="B343" s="144"/>
    </row>
    <row r="344" spans="2:2" x14ac:dyDescent="0.2">
      <c r="B344" s="144"/>
    </row>
    <row r="345" spans="2:2" x14ac:dyDescent="0.2">
      <c r="B345" s="144"/>
    </row>
    <row r="346" spans="2:2" x14ac:dyDescent="0.2">
      <c r="B346" s="144"/>
    </row>
    <row r="347" spans="2:2" x14ac:dyDescent="0.2">
      <c r="B347" s="144"/>
    </row>
    <row r="348" spans="2:2" x14ac:dyDescent="0.2">
      <c r="B348" s="144"/>
    </row>
    <row r="349" spans="2:2" x14ac:dyDescent="0.2">
      <c r="B349" s="144"/>
    </row>
    <row r="350" spans="2:2" x14ac:dyDescent="0.2">
      <c r="B350" s="144"/>
    </row>
    <row r="351" spans="2:2" x14ac:dyDescent="0.2">
      <c r="B351" s="144"/>
    </row>
    <row r="352" spans="2:2" x14ac:dyDescent="0.2">
      <c r="B352" s="144"/>
    </row>
    <row r="353" spans="2:2" x14ac:dyDescent="0.2">
      <c r="B353" s="144"/>
    </row>
    <row r="354" spans="2:2" x14ac:dyDescent="0.2">
      <c r="B354" s="144"/>
    </row>
    <row r="355" spans="2:2" x14ac:dyDescent="0.2">
      <c r="B355" s="144"/>
    </row>
    <row r="356" spans="2:2" x14ac:dyDescent="0.2">
      <c r="B356" s="144"/>
    </row>
    <row r="357" spans="2:2" x14ac:dyDescent="0.2">
      <c r="B357" s="144"/>
    </row>
    <row r="358" spans="2:2" x14ac:dyDescent="0.2">
      <c r="B358" s="144"/>
    </row>
    <row r="359" spans="2:2" x14ac:dyDescent="0.2">
      <c r="B359" s="144"/>
    </row>
    <row r="360" spans="2:2" x14ac:dyDescent="0.2">
      <c r="B360" s="144"/>
    </row>
    <row r="361" spans="2:2" x14ac:dyDescent="0.2">
      <c r="B361" s="144"/>
    </row>
    <row r="362" spans="2:2" x14ac:dyDescent="0.2">
      <c r="B362" s="144"/>
    </row>
    <row r="363" spans="2:2" x14ac:dyDescent="0.2">
      <c r="B363" s="144"/>
    </row>
    <row r="364" spans="2:2" x14ac:dyDescent="0.2">
      <c r="B364" s="144"/>
    </row>
    <row r="365" spans="2:2" x14ac:dyDescent="0.2">
      <c r="B365" s="144"/>
    </row>
    <row r="366" spans="2:2" x14ac:dyDescent="0.2">
      <c r="B366" s="144"/>
    </row>
    <row r="367" spans="2:2" x14ac:dyDescent="0.2">
      <c r="B367" s="144"/>
    </row>
    <row r="368" spans="2:2" x14ac:dyDescent="0.2">
      <c r="B368" s="144"/>
    </row>
    <row r="369" spans="2:2" x14ac:dyDescent="0.2">
      <c r="B369" s="144"/>
    </row>
    <row r="370" spans="2:2" x14ac:dyDescent="0.2">
      <c r="B370" s="144"/>
    </row>
    <row r="371" spans="2:2" x14ac:dyDescent="0.2">
      <c r="B371" s="144"/>
    </row>
    <row r="372" spans="2:2" x14ac:dyDescent="0.2">
      <c r="B372" s="144"/>
    </row>
    <row r="373" spans="2:2" x14ac:dyDescent="0.2">
      <c r="B373" s="144"/>
    </row>
    <row r="374" spans="2:2" x14ac:dyDescent="0.2">
      <c r="B374" s="144"/>
    </row>
    <row r="375" spans="2:2" x14ac:dyDescent="0.2">
      <c r="B375" s="144"/>
    </row>
    <row r="376" spans="2:2" x14ac:dyDescent="0.2">
      <c r="B376" s="144"/>
    </row>
    <row r="377" spans="2:2" x14ac:dyDescent="0.2">
      <c r="B377" s="144"/>
    </row>
    <row r="378" spans="2:2" x14ac:dyDescent="0.2">
      <c r="B378" s="144"/>
    </row>
    <row r="379" spans="2:2" x14ac:dyDescent="0.2">
      <c r="B379" s="144"/>
    </row>
    <row r="380" spans="2:2" x14ac:dyDescent="0.2">
      <c r="B380" s="144"/>
    </row>
    <row r="381" spans="2:2" x14ac:dyDescent="0.2">
      <c r="B381" s="144"/>
    </row>
    <row r="382" spans="2:2" x14ac:dyDescent="0.2">
      <c r="B382" s="144"/>
    </row>
    <row r="383" spans="2:2" x14ac:dyDescent="0.2">
      <c r="B383" s="144"/>
    </row>
    <row r="384" spans="2:2" x14ac:dyDescent="0.2">
      <c r="B384" s="144"/>
    </row>
    <row r="385" spans="2:2" x14ac:dyDescent="0.2">
      <c r="B385" s="144"/>
    </row>
    <row r="386" spans="2:2" x14ac:dyDescent="0.2">
      <c r="B386" s="144"/>
    </row>
    <row r="387" spans="2:2" x14ac:dyDescent="0.2">
      <c r="B387" s="144"/>
    </row>
    <row r="388" spans="2:2" x14ac:dyDescent="0.2">
      <c r="B388" s="144"/>
    </row>
    <row r="389" spans="2:2" x14ac:dyDescent="0.2">
      <c r="B389" s="144"/>
    </row>
    <row r="390" spans="2:2" x14ac:dyDescent="0.2">
      <c r="B390" s="144"/>
    </row>
    <row r="391" spans="2:2" x14ac:dyDescent="0.2">
      <c r="B391" s="144"/>
    </row>
    <row r="392" spans="2:2" x14ac:dyDescent="0.2">
      <c r="B392" s="144"/>
    </row>
    <row r="393" spans="2:2" x14ac:dyDescent="0.2">
      <c r="B393" s="144"/>
    </row>
    <row r="394" spans="2:2" x14ac:dyDescent="0.2">
      <c r="B394" s="144"/>
    </row>
    <row r="395" spans="2:2" x14ac:dyDescent="0.2">
      <c r="B395" s="144"/>
    </row>
    <row r="396" spans="2:2" x14ac:dyDescent="0.2">
      <c r="B396" s="144"/>
    </row>
    <row r="397" spans="2:2" x14ac:dyDescent="0.2">
      <c r="B397" s="144"/>
    </row>
    <row r="398" spans="2:2" x14ac:dyDescent="0.2">
      <c r="B398" s="144"/>
    </row>
    <row r="399" spans="2:2" x14ac:dyDescent="0.2">
      <c r="B399" s="144"/>
    </row>
    <row r="400" spans="2:2" x14ac:dyDescent="0.2">
      <c r="B400" s="144"/>
    </row>
    <row r="401" spans="2:2" x14ac:dyDescent="0.2">
      <c r="B401" s="144"/>
    </row>
    <row r="402" spans="2:2" x14ac:dyDescent="0.2">
      <c r="B402" s="144"/>
    </row>
    <row r="403" spans="2:2" x14ac:dyDescent="0.2">
      <c r="B403" s="144"/>
    </row>
    <row r="404" spans="2:2" x14ac:dyDescent="0.2">
      <c r="B404" s="144"/>
    </row>
    <row r="405" spans="2:2" x14ac:dyDescent="0.2">
      <c r="B405" s="144"/>
    </row>
    <row r="406" spans="2:2" x14ac:dyDescent="0.2">
      <c r="B406" s="144"/>
    </row>
    <row r="407" spans="2:2" x14ac:dyDescent="0.2">
      <c r="B407" s="144"/>
    </row>
    <row r="408" spans="2:2" x14ac:dyDescent="0.2">
      <c r="B408" s="144"/>
    </row>
    <row r="409" spans="2:2" x14ac:dyDescent="0.2">
      <c r="B409" s="144"/>
    </row>
    <row r="410" spans="2:2" x14ac:dyDescent="0.2">
      <c r="B410" s="144"/>
    </row>
    <row r="411" spans="2:2" x14ac:dyDescent="0.2">
      <c r="B411" s="144"/>
    </row>
    <row r="412" spans="2:2" x14ac:dyDescent="0.2">
      <c r="B412" s="144"/>
    </row>
    <row r="413" spans="2:2" x14ac:dyDescent="0.2">
      <c r="B413" s="144"/>
    </row>
    <row r="414" spans="2:2" x14ac:dyDescent="0.2">
      <c r="B414" s="144"/>
    </row>
    <row r="415" spans="2:2" x14ac:dyDescent="0.2">
      <c r="B415" s="144"/>
    </row>
    <row r="416" spans="2:2" x14ac:dyDescent="0.2">
      <c r="B416" s="144"/>
    </row>
    <row r="417" spans="2:2" x14ac:dyDescent="0.2">
      <c r="B417" s="144"/>
    </row>
    <row r="418" spans="2:2" x14ac:dyDescent="0.2">
      <c r="B418" s="144"/>
    </row>
    <row r="419" spans="2:2" x14ac:dyDescent="0.2">
      <c r="B419" s="144"/>
    </row>
    <row r="420" spans="2:2" x14ac:dyDescent="0.2">
      <c r="B420" s="144"/>
    </row>
    <row r="421" spans="2:2" x14ac:dyDescent="0.2">
      <c r="B421" s="144"/>
    </row>
    <row r="422" spans="2:2" x14ac:dyDescent="0.2">
      <c r="B422" s="144"/>
    </row>
    <row r="423" spans="2:2" x14ac:dyDescent="0.2">
      <c r="B423" s="144"/>
    </row>
    <row r="424" spans="2:2" x14ac:dyDescent="0.2">
      <c r="B424" s="144"/>
    </row>
    <row r="425" spans="2:2" x14ac:dyDescent="0.2">
      <c r="B425" s="144"/>
    </row>
    <row r="426" spans="2:2" x14ac:dyDescent="0.2">
      <c r="B426" s="144"/>
    </row>
    <row r="427" spans="2:2" x14ac:dyDescent="0.2">
      <c r="B427" s="144"/>
    </row>
    <row r="428" spans="2:2" x14ac:dyDescent="0.2">
      <c r="B428" s="144"/>
    </row>
    <row r="429" spans="2:2" x14ac:dyDescent="0.2">
      <c r="B429" s="144"/>
    </row>
    <row r="430" spans="2:2" x14ac:dyDescent="0.2">
      <c r="B430" s="144"/>
    </row>
    <row r="431" spans="2:2" x14ac:dyDescent="0.2">
      <c r="B431" s="144"/>
    </row>
    <row r="432" spans="2:2" x14ac:dyDescent="0.2">
      <c r="B432" s="144"/>
    </row>
    <row r="433" spans="2:2" x14ac:dyDescent="0.2">
      <c r="B433" s="144"/>
    </row>
    <row r="434" spans="2:2" x14ac:dyDescent="0.2">
      <c r="B434" s="144"/>
    </row>
    <row r="435" spans="2:2" x14ac:dyDescent="0.2">
      <c r="B435" s="144"/>
    </row>
    <row r="436" spans="2:2" x14ac:dyDescent="0.2">
      <c r="B436" s="144"/>
    </row>
    <row r="437" spans="2:2" x14ac:dyDescent="0.2">
      <c r="B437" s="144"/>
    </row>
    <row r="438" spans="2:2" x14ac:dyDescent="0.2">
      <c r="B438" s="144"/>
    </row>
    <row r="439" spans="2:2" x14ac:dyDescent="0.2">
      <c r="B439" s="144"/>
    </row>
    <row r="440" spans="2:2" x14ac:dyDescent="0.2">
      <c r="B440" s="144"/>
    </row>
    <row r="441" spans="2:2" x14ac:dyDescent="0.2">
      <c r="B441" s="144"/>
    </row>
    <row r="442" spans="2:2" x14ac:dyDescent="0.2">
      <c r="B442" s="144"/>
    </row>
    <row r="443" spans="2:2" x14ac:dyDescent="0.2">
      <c r="B443" s="144"/>
    </row>
    <row r="444" spans="2:2" x14ac:dyDescent="0.2">
      <c r="B444" s="144"/>
    </row>
    <row r="445" spans="2:2" x14ac:dyDescent="0.2">
      <c r="B445" s="144"/>
    </row>
    <row r="446" spans="2:2" x14ac:dyDescent="0.2">
      <c r="B446" s="144"/>
    </row>
    <row r="447" spans="2:2" x14ac:dyDescent="0.2">
      <c r="B447" s="144"/>
    </row>
    <row r="448" spans="2:2" x14ac:dyDescent="0.2">
      <c r="B448" s="144"/>
    </row>
    <row r="449" spans="2:2" x14ac:dyDescent="0.2">
      <c r="B449" s="144"/>
    </row>
    <row r="450" spans="2:2" x14ac:dyDescent="0.2">
      <c r="B450" s="144"/>
    </row>
    <row r="451" spans="2:2" x14ac:dyDescent="0.2">
      <c r="B451" s="144"/>
    </row>
    <row r="452" spans="2:2" x14ac:dyDescent="0.2">
      <c r="B452" s="144"/>
    </row>
    <row r="453" spans="2:2" x14ac:dyDescent="0.2">
      <c r="B453" s="144"/>
    </row>
    <row r="454" spans="2:2" x14ac:dyDescent="0.2">
      <c r="B454" s="144"/>
    </row>
    <row r="455" spans="2:2" x14ac:dyDescent="0.2">
      <c r="B455" s="144"/>
    </row>
    <row r="456" spans="2:2" x14ac:dyDescent="0.2">
      <c r="B456" s="144"/>
    </row>
    <row r="457" spans="2:2" x14ac:dyDescent="0.2">
      <c r="B457" s="144"/>
    </row>
    <row r="458" spans="2:2" x14ac:dyDescent="0.2">
      <c r="B458" s="144"/>
    </row>
    <row r="459" spans="2:2" x14ac:dyDescent="0.2">
      <c r="B459" s="144"/>
    </row>
    <row r="460" spans="2:2" x14ac:dyDescent="0.2">
      <c r="B460" s="144"/>
    </row>
    <row r="461" spans="2:2" x14ac:dyDescent="0.2">
      <c r="B461" s="144"/>
    </row>
    <row r="462" spans="2:2" x14ac:dyDescent="0.2">
      <c r="B462" s="144"/>
    </row>
    <row r="463" spans="2:2" x14ac:dyDescent="0.2">
      <c r="B463" s="144"/>
    </row>
    <row r="464" spans="2:2" x14ac:dyDescent="0.2">
      <c r="B464" s="144"/>
    </row>
    <row r="465" spans="2:2" x14ac:dyDescent="0.2">
      <c r="B465" s="144"/>
    </row>
    <row r="466" spans="2:2" x14ac:dyDescent="0.2">
      <c r="B466" s="144"/>
    </row>
    <row r="467" spans="2:2" x14ac:dyDescent="0.2">
      <c r="B467" s="144"/>
    </row>
    <row r="468" spans="2:2" x14ac:dyDescent="0.2">
      <c r="B468" s="144"/>
    </row>
    <row r="469" spans="2:2" x14ac:dyDescent="0.2">
      <c r="B469" s="144"/>
    </row>
    <row r="470" spans="2:2" x14ac:dyDescent="0.2">
      <c r="B470" s="144"/>
    </row>
    <row r="471" spans="2:2" x14ac:dyDescent="0.2">
      <c r="B471" s="144"/>
    </row>
    <row r="472" spans="2:2" x14ac:dyDescent="0.2">
      <c r="B472" s="144"/>
    </row>
    <row r="473" spans="2:2" x14ac:dyDescent="0.2">
      <c r="B473" s="144"/>
    </row>
    <row r="474" spans="2:2" x14ac:dyDescent="0.2">
      <c r="B474" s="144"/>
    </row>
    <row r="475" spans="2:2" x14ac:dyDescent="0.2">
      <c r="B475" s="144"/>
    </row>
    <row r="476" spans="2:2" x14ac:dyDescent="0.2">
      <c r="B476" s="144"/>
    </row>
    <row r="477" spans="2:2" x14ac:dyDescent="0.2">
      <c r="B477" s="144"/>
    </row>
    <row r="478" spans="2:2" x14ac:dyDescent="0.2">
      <c r="B478" s="144"/>
    </row>
    <row r="479" spans="2:2" x14ac:dyDescent="0.2">
      <c r="B479" s="144"/>
    </row>
    <row r="480" spans="2:2" x14ac:dyDescent="0.2">
      <c r="B480" s="144"/>
    </row>
    <row r="481" spans="2:2" x14ac:dyDescent="0.2">
      <c r="B481" s="144"/>
    </row>
    <row r="482" spans="2:2" x14ac:dyDescent="0.2">
      <c r="B482" s="144"/>
    </row>
    <row r="483" spans="2:2" x14ac:dyDescent="0.2">
      <c r="B483" s="144"/>
    </row>
    <row r="484" spans="2:2" x14ac:dyDescent="0.2">
      <c r="B484" s="144"/>
    </row>
    <row r="485" spans="2:2" x14ac:dyDescent="0.2">
      <c r="B485" s="144"/>
    </row>
    <row r="486" spans="2:2" x14ac:dyDescent="0.2">
      <c r="B486" s="144"/>
    </row>
    <row r="487" spans="2:2" x14ac:dyDescent="0.2">
      <c r="B487" s="144"/>
    </row>
    <row r="488" spans="2:2" x14ac:dyDescent="0.2">
      <c r="B488" s="144"/>
    </row>
    <row r="489" spans="2:2" x14ac:dyDescent="0.2">
      <c r="B489" s="144"/>
    </row>
    <row r="490" spans="2:2" x14ac:dyDescent="0.2">
      <c r="B490" s="144"/>
    </row>
    <row r="491" spans="2:2" x14ac:dyDescent="0.2">
      <c r="B491" s="144"/>
    </row>
    <row r="492" spans="2:2" x14ac:dyDescent="0.2">
      <c r="B492" s="144"/>
    </row>
    <row r="493" spans="2:2" x14ac:dyDescent="0.2">
      <c r="B493" s="144"/>
    </row>
    <row r="494" spans="2:2" x14ac:dyDescent="0.2">
      <c r="B494" s="144"/>
    </row>
    <row r="495" spans="2:2" x14ac:dyDescent="0.2">
      <c r="B495" s="144"/>
    </row>
    <row r="496" spans="2:2" x14ac:dyDescent="0.2">
      <c r="B496" s="144"/>
    </row>
    <row r="497" spans="2:2" x14ac:dyDescent="0.2">
      <c r="B497" s="144"/>
    </row>
    <row r="498" spans="2:2" x14ac:dyDescent="0.2">
      <c r="B498" s="144"/>
    </row>
    <row r="499" spans="2:2" x14ac:dyDescent="0.2">
      <c r="B499" s="144"/>
    </row>
    <row r="500" spans="2:2" x14ac:dyDescent="0.2">
      <c r="B500" s="144"/>
    </row>
    <row r="501" spans="2:2" x14ac:dyDescent="0.2">
      <c r="B501" s="144"/>
    </row>
    <row r="502" spans="2:2" x14ac:dyDescent="0.2">
      <c r="B502" s="144"/>
    </row>
    <row r="503" spans="2:2" x14ac:dyDescent="0.2">
      <c r="B503" s="144"/>
    </row>
    <row r="504" spans="2:2" x14ac:dyDescent="0.2">
      <c r="B504" s="144"/>
    </row>
    <row r="505" spans="2:2" x14ac:dyDescent="0.2">
      <c r="B505" s="144"/>
    </row>
    <row r="506" spans="2:2" x14ac:dyDescent="0.2">
      <c r="B506" s="144"/>
    </row>
    <row r="507" spans="2:2" x14ac:dyDescent="0.2">
      <c r="B507" s="144"/>
    </row>
    <row r="508" spans="2:2" x14ac:dyDescent="0.2">
      <c r="B508" s="144"/>
    </row>
    <row r="509" spans="2:2" x14ac:dyDescent="0.2">
      <c r="B509" s="144"/>
    </row>
    <row r="510" spans="2:2" x14ac:dyDescent="0.2">
      <c r="B510" s="144"/>
    </row>
    <row r="511" spans="2:2" x14ac:dyDescent="0.2">
      <c r="B511" s="144"/>
    </row>
    <row r="512" spans="2:2" x14ac:dyDescent="0.2">
      <c r="B512" s="144"/>
    </row>
    <row r="513" spans="2:2" x14ac:dyDescent="0.2">
      <c r="B513" s="144"/>
    </row>
    <row r="514" spans="2:2" x14ac:dyDescent="0.2">
      <c r="B514" s="144"/>
    </row>
    <row r="515" spans="2:2" x14ac:dyDescent="0.2">
      <c r="B515" s="144"/>
    </row>
    <row r="516" spans="2:2" x14ac:dyDescent="0.2">
      <c r="B516" s="144"/>
    </row>
    <row r="517" spans="2:2" x14ac:dyDescent="0.2">
      <c r="B517" s="144"/>
    </row>
    <row r="518" spans="2:2" x14ac:dyDescent="0.2">
      <c r="B518" s="144"/>
    </row>
    <row r="519" spans="2:2" x14ac:dyDescent="0.2">
      <c r="B519" s="144"/>
    </row>
    <row r="520" spans="2:2" x14ac:dyDescent="0.2">
      <c r="B520" s="144"/>
    </row>
    <row r="521" spans="2:2" x14ac:dyDescent="0.2">
      <c r="B521" s="144"/>
    </row>
    <row r="522" spans="2:2" x14ac:dyDescent="0.2">
      <c r="B522" s="144"/>
    </row>
    <row r="523" spans="2:2" x14ac:dyDescent="0.2">
      <c r="B523" s="144"/>
    </row>
    <row r="524" spans="2:2" x14ac:dyDescent="0.2">
      <c r="B524" s="144"/>
    </row>
    <row r="525" spans="2:2" x14ac:dyDescent="0.2">
      <c r="B525" s="144"/>
    </row>
    <row r="526" spans="2:2" x14ac:dyDescent="0.2">
      <c r="B526" s="144"/>
    </row>
    <row r="527" spans="2:2" x14ac:dyDescent="0.2">
      <c r="B527" s="144"/>
    </row>
    <row r="528" spans="2:2" x14ac:dyDescent="0.2">
      <c r="B528" s="144"/>
    </row>
    <row r="529" spans="2:2" x14ac:dyDescent="0.2">
      <c r="B529" s="144"/>
    </row>
    <row r="530" spans="2:2" x14ac:dyDescent="0.2">
      <c r="B530" s="144"/>
    </row>
    <row r="531" spans="2:2" x14ac:dyDescent="0.2">
      <c r="B531" s="144"/>
    </row>
    <row r="532" spans="2:2" x14ac:dyDescent="0.2">
      <c r="B532" s="144"/>
    </row>
    <row r="533" spans="2:2" x14ac:dyDescent="0.2">
      <c r="B533" s="144"/>
    </row>
    <row r="534" spans="2:2" x14ac:dyDescent="0.2">
      <c r="B534" s="144"/>
    </row>
    <row r="535" spans="2:2" x14ac:dyDescent="0.2">
      <c r="B535" s="144"/>
    </row>
    <row r="536" spans="2:2" x14ac:dyDescent="0.2">
      <c r="B536" s="144"/>
    </row>
    <row r="537" spans="2:2" x14ac:dyDescent="0.2">
      <c r="B537" s="144"/>
    </row>
    <row r="538" spans="2:2" x14ac:dyDescent="0.2">
      <c r="B538" s="144"/>
    </row>
    <row r="539" spans="2:2" x14ac:dyDescent="0.2">
      <c r="B539" s="144"/>
    </row>
    <row r="540" spans="2:2" x14ac:dyDescent="0.2">
      <c r="B540" s="144"/>
    </row>
    <row r="541" spans="2:2" x14ac:dyDescent="0.2">
      <c r="B541" s="144"/>
    </row>
    <row r="542" spans="2:2" x14ac:dyDescent="0.2">
      <c r="B542" s="144"/>
    </row>
    <row r="543" spans="2:2" x14ac:dyDescent="0.2">
      <c r="B543" s="144"/>
    </row>
    <row r="544" spans="2:2" x14ac:dyDescent="0.2">
      <c r="B544" s="144"/>
    </row>
    <row r="545" spans="2:2" x14ac:dyDescent="0.2">
      <c r="B545" s="144"/>
    </row>
    <row r="546" spans="2:2" x14ac:dyDescent="0.2">
      <c r="B546" s="144"/>
    </row>
    <row r="547" spans="2:2" x14ac:dyDescent="0.2">
      <c r="B547" s="144"/>
    </row>
    <row r="548" spans="2:2" x14ac:dyDescent="0.2">
      <c r="B548" s="144"/>
    </row>
    <row r="549" spans="2:2" x14ac:dyDescent="0.2">
      <c r="B549" s="144"/>
    </row>
    <row r="550" spans="2:2" x14ac:dyDescent="0.2">
      <c r="B550" s="144"/>
    </row>
    <row r="551" spans="2:2" x14ac:dyDescent="0.2">
      <c r="B551" s="144"/>
    </row>
    <row r="552" spans="2:2" x14ac:dyDescent="0.2">
      <c r="B552" s="144"/>
    </row>
    <row r="553" spans="2:2" x14ac:dyDescent="0.2">
      <c r="B553" s="144"/>
    </row>
    <row r="554" spans="2:2" x14ac:dyDescent="0.2">
      <c r="B554" s="144"/>
    </row>
    <row r="555" spans="2:2" x14ac:dyDescent="0.2">
      <c r="B555" s="144"/>
    </row>
    <row r="556" spans="2:2" x14ac:dyDescent="0.2">
      <c r="B556" s="144"/>
    </row>
    <row r="557" spans="2:2" x14ac:dyDescent="0.2">
      <c r="B557" s="144"/>
    </row>
    <row r="558" spans="2:2" x14ac:dyDescent="0.2">
      <c r="B558" s="144"/>
    </row>
    <row r="559" spans="2:2" x14ac:dyDescent="0.2">
      <c r="B559" s="144"/>
    </row>
    <row r="560" spans="2:2" x14ac:dyDescent="0.2">
      <c r="B560" s="144"/>
    </row>
    <row r="561" spans="2:2" x14ac:dyDescent="0.2">
      <c r="B561" s="144"/>
    </row>
    <row r="562" spans="2:2" x14ac:dyDescent="0.2">
      <c r="B562" s="144"/>
    </row>
    <row r="563" spans="2:2" x14ac:dyDescent="0.2">
      <c r="B563" s="144"/>
    </row>
    <row r="564" spans="2:2" x14ac:dyDescent="0.2">
      <c r="B564" s="144"/>
    </row>
    <row r="565" spans="2:2" x14ac:dyDescent="0.2">
      <c r="B565" s="144"/>
    </row>
    <row r="566" spans="2:2" x14ac:dyDescent="0.2">
      <c r="B566" s="144"/>
    </row>
    <row r="567" spans="2:2" x14ac:dyDescent="0.2">
      <c r="B567" s="144"/>
    </row>
    <row r="568" spans="2:2" x14ac:dyDescent="0.2">
      <c r="B568" s="144"/>
    </row>
    <row r="569" spans="2:2" x14ac:dyDescent="0.2">
      <c r="B569" s="144"/>
    </row>
    <row r="570" spans="2:2" x14ac:dyDescent="0.2">
      <c r="B570" s="144"/>
    </row>
    <row r="571" spans="2:2" x14ac:dyDescent="0.2">
      <c r="B571" s="144"/>
    </row>
    <row r="572" spans="2:2" x14ac:dyDescent="0.2">
      <c r="B572" s="144"/>
    </row>
    <row r="573" spans="2:2" x14ac:dyDescent="0.2">
      <c r="B573" s="144"/>
    </row>
    <row r="574" spans="2:2" x14ac:dyDescent="0.2">
      <c r="B574" s="144"/>
    </row>
    <row r="575" spans="2:2" x14ac:dyDescent="0.2">
      <c r="B575" s="144"/>
    </row>
    <row r="576" spans="2:2" x14ac:dyDescent="0.2">
      <c r="B576" s="144"/>
    </row>
    <row r="577" spans="2:2" x14ac:dyDescent="0.2">
      <c r="B577" s="144"/>
    </row>
    <row r="578" spans="2:2" x14ac:dyDescent="0.2">
      <c r="B578" s="144"/>
    </row>
    <row r="579" spans="2:2" x14ac:dyDescent="0.2">
      <c r="B579" s="144"/>
    </row>
    <row r="580" spans="2:2" x14ac:dyDescent="0.2">
      <c r="B580" s="144"/>
    </row>
    <row r="581" spans="2:2" x14ac:dyDescent="0.2">
      <c r="B581" s="144"/>
    </row>
    <row r="582" spans="2:2" x14ac:dyDescent="0.2">
      <c r="B582" s="144"/>
    </row>
    <row r="583" spans="2:2" x14ac:dyDescent="0.2">
      <c r="B583" s="144"/>
    </row>
    <row r="584" spans="2:2" x14ac:dyDescent="0.2">
      <c r="B584" s="144"/>
    </row>
    <row r="585" spans="2:2" x14ac:dyDescent="0.2">
      <c r="B585" s="144"/>
    </row>
    <row r="586" spans="2:2" x14ac:dyDescent="0.2">
      <c r="B586" s="144"/>
    </row>
    <row r="587" spans="2:2" x14ac:dyDescent="0.2">
      <c r="B587" s="144"/>
    </row>
    <row r="588" spans="2:2" x14ac:dyDescent="0.2">
      <c r="B588" s="144"/>
    </row>
    <row r="589" spans="2:2" x14ac:dyDescent="0.2">
      <c r="B589" s="144"/>
    </row>
    <row r="590" spans="2:2" x14ac:dyDescent="0.2">
      <c r="B590" s="144"/>
    </row>
    <row r="591" spans="2:2" x14ac:dyDescent="0.2">
      <c r="B591" s="144"/>
    </row>
    <row r="592" spans="2:2" x14ac:dyDescent="0.2">
      <c r="B592" s="144"/>
    </row>
    <row r="593" spans="2:2" x14ac:dyDescent="0.2">
      <c r="B593" s="144"/>
    </row>
    <row r="594" spans="2:2" x14ac:dyDescent="0.2">
      <c r="B594" s="144"/>
    </row>
    <row r="595" spans="2:2" x14ac:dyDescent="0.2">
      <c r="B595" s="144"/>
    </row>
    <row r="596" spans="2:2" x14ac:dyDescent="0.2">
      <c r="B596" s="144"/>
    </row>
    <row r="597" spans="2:2" x14ac:dyDescent="0.2">
      <c r="B597" s="144"/>
    </row>
    <row r="598" spans="2:2" x14ac:dyDescent="0.2">
      <c r="B598" s="144"/>
    </row>
    <row r="599" spans="2:2" x14ac:dyDescent="0.2">
      <c r="B599" s="144"/>
    </row>
    <row r="600" spans="2:2" x14ac:dyDescent="0.2">
      <c r="B600" s="144"/>
    </row>
    <row r="601" spans="2:2" x14ac:dyDescent="0.2">
      <c r="B601" s="144"/>
    </row>
    <row r="602" spans="2:2" x14ac:dyDescent="0.2">
      <c r="B602" s="144"/>
    </row>
    <row r="603" spans="2:2" x14ac:dyDescent="0.2">
      <c r="B603" s="144"/>
    </row>
    <row r="604" spans="2:2" x14ac:dyDescent="0.2">
      <c r="B604" s="144"/>
    </row>
    <row r="605" spans="2:2" x14ac:dyDescent="0.2">
      <c r="B605" s="144"/>
    </row>
    <row r="606" spans="2:2" x14ac:dyDescent="0.2">
      <c r="B606" s="144"/>
    </row>
    <row r="607" spans="2:2" x14ac:dyDescent="0.2">
      <c r="B607" s="144"/>
    </row>
    <row r="608" spans="2:2" x14ac:dyDescent="0.2">
      <c r="B608" s="144"/>
    </row>
    <row r="609" spans="2:2" x14ac:dyDescent="0.2">
      <c r="B609" s="144"/>
    </row>
    <row r="610" spans="2:2" x14ac:dyDescent="0.2">
      <c r="B610" s="144"/>
    </row>
    <row r="611" spans="2:2" x14ac:dyDescent="0.2">
      <c r="B611" s="144"/>
    </row>
    <row r="612" spans="2:2" x14ac:dyDescent="0.2">
      <c r="B612" s="144"/>
    </row>
    <row r="613" spans="2:2" x14ac:dyDescent="0.2">
      <c r="B613" s="144"/>
    </row>
    <row r="614" spans="2:2" x14ac:dyDescent="0.2">
      <c r="B614" s="144"/>
    </row>
    <row r="615" spans="2:2" x14ac:dyDescent="0.2">
      <c r="B615" s="144"/>
    </row>
    <row r="616" spans="2:2" x14ac:dyDescent="0.2">
      <c r="B616" s="144"/>
    </row>
    <row r="617" spans="2:2" x14ac:dyDescent="0.2">
      <c r="B617" s="144"/>
    </row>
    <row r="618" spans="2:2" x14ac:dyDescent="0.2">
      <c r="B618" s="144"/>
    </row>
    <row r="619" spans="2:2" x14ac:dyDescent="0.2">
      <c r="B619" s="144"/>
    </row>
    <row r="620" spans="2:2" x14ac:dyDescent="0.2">
      <c r="B620" s="144"/>
    </row>
    <row r="621" spans="2:2" x14ac:dyDescent="0.2">
      <c r="B621" s="144"/>
    </row>
    <row r="622" spans="2:2" x14ac:dyDescent="0.2">
      <c r="B622" s="144"/>
    </row>
    <row r="623" spans="2:2" x14ac:dyDescent="0.2">
      <c r="B623" s="144"/>
    </row>
    <row r="624" spans="2:2" x14ac:dyDescent="0.2">
      <c r="B624" s="144"/>
    </row>
    <row r="625" spans="2:2" x14ac:dyDescent="0.2">
      <c r="B625" s="144"/>
    </row>
    <row r="626" spans="2:2" x14ac:dyDescent="0.2">
      <c r="B626" s="144"/>
    </row>
    <row r="627" spans="2:2" x14ac:dyDescent="0.2">
      <c r="B627" s="144"/>
    </row>
    <row r="628" spans="2:2" x14ac:dyDescent="0.2">
      <c r="B628" s="144"/>
    </row>
    <row r="629" spans="2:2" x14ac:dyDescent="0.2">
      <c r="B629" s="144"/>
    </row>
    <row r="630" spans="2:2" x14ac:dyDescent="0.2">
      <c r="B630" s="144"/>
    </row>
    <row r="631" spans="2:2" x14ac:dyDescent="0.2">
      <c r="B631" s="144"/>
    </row>
    <row r="632" spans="2:2" x14ac:dyDescent="0.2">
      <c r="B632" s="144"/>
    </row>
    <row r="633" spans="2:2" x14ac:dyDescent="0.2">
      <c r="B633" s="144"/>
    </row>
    <row r="634" spans="2:2" x14ac:dyDescent="0.2">
      <c r="B634" s="144"/>
    </row>
    <row r="635" spans="2:2" x14ac:dyDescent="0.2">
      <c r="B635" s="144"/>
    </row>
    <row r="636" spans="2:2" x14ac:dyDescent="0.2">
      <c r="B636" s="144"/>
    </row>
    <row r="637" spans="2:2" x14ac:dyDescent="0.2">
      <c r="B637" s="144"/>
    </row>
    <row r="638" spans="2:2" x14ac:dyDescent="0.2">
      <c r="B638" s="144"/>
    </row>
    <row r="639" spans="2:2" x14ac:dyDescent="0.2">
      <c r="B639" s="144"/>
    </row>
    <row r="640" spans="2:2" x14ac:dyDescent="0.2">
      <c r="B640" s="144"/>
    </row>
    <row r="641" spans="2:2" x14ac:dyDescent="0.2">
      <c r="B641" s="144"/>
    </row>
    <row r="642" spans="2:2" x14ac:dyDescent="0.2">
      <c r="B642" s="144"/>
    </row>
    <row r="643" spans="2:2" x14ac:dyDescent="0.2">
      <c r="B643" s="144"/>
    </row>
    <row r="644" spans="2:2" x14ac:dyDescent="0.2">
      <c r="B644" s="144"/>
    </row>
    <row r="645" spans="2:2" x14ac:dyDescent="0.2">
      <c r="B645" s="144"/>
    </row>
    <row r="646" spans="2:2" x14ac:dyDescent="0.2">
      <c r="B646" s="144"/>
    </row>
    <row r="647" spans="2:2" x14ac:dyDescent="0.2">
      <c r="B647" s="144"/>
    </row>
    <row r="648" spans="2:2" x14ac:dyDescent="0.2">
      <c r="B648" s="144"/>
    </row>
    <row r="649" spans="2:2" x14ac:dyDescent="0.2">
      <c r="B649" s="144"/>
    </row>
    <row r="650" spans="2:2" x14ac:dyDescent="0.2">
      <c r="B650" s="144"/>
    </row>
    <row r="651" spans="2:2" x14ac:dyDescent="0.2">
      <c r="B651" s="144"/>
    </row>
    <row r="652" spans="2:2" x14ac:dyDescent="0.2">
      <c r="B652" s="144"/>
    </row>
    <row r="653" spans="2:2" x14ac:dyDescent="0.2">
      <c r="B653" s="144"/>
    </row>
    <row r="654" spans="2:2" x14ac:dyDescent="0.2">
      <c r="B654" s="144"/>
    </row>
    <row r="655" spans="2:2" x14ac:dyDescent="0.2">
      <c r="B655" s="144"/>
    </row>
    <row r="656" spans="2:2" x14ac:dyDescent="0.2">
      <c r="B656" s="144"/>
    </row>
    <row r="657" spans="2:2" x14ac:dyDescent="0.2">
      <c r="B657" s="144"/>
    </row>
    <row r="658" spans="2:2" x14ac:dyDescent="0.2">
      <c r="B658" s="144"/>
    </row>
    <row r="659" spans="2:2" x14ac:dyDescent="0.2">
      <c r="B659" s="144"/>
    </row>
    <row r="660" spans="2:2" x14ac:dyDescent="0.2">
      <c r="B660" s="144"/>
    </row>
    <row r="661" spans="2:2" x14ac:dyDescent="0.2">
      <c r="B661" s="144"/>
    </row>
    <row r="662" spans="2:2" x14ac:dyDescent="0.2">
      <c r="B662" s="144"/>
    </row>
    <row r="663" spans="2:2" x14ac:dyDescent="0.2">
      <c r="B663" s="144"/>
    </row>
    <row r="664" spans="2:2" x14ac:dyDescent="0.2">
      <c r="B664" s="144"/>
    </row>
    <row r="665" spans="2:2" x14ac:dyDescent="0.2">
      <c r="B665" s="144"/>
    </row>
    <row r="666" spans="2:2" x14ac:dyDescent="0.2">
      <c r="B666" s="144"/>
    </row>
    <row r="667" spans="2:2" x14ac:dyDescent="0.2">
      <c r="B667" s="144"/>
    </row>
    <row r="668" spans="2:2" x14ac:dyDescent="0.2">
      <c r="B668" s="144"/>
    </row>
    <row r="669" spans="2:2" x14ac:dyDescent="0.2">
      <c r="B669" s="144"/>
    </row>
    <row r="670" spans="2:2" x14ac:dyDescent="0.2">
      <c r="B670" s="144"/>
    </row>
    <row r="671" spans="2:2" x14ac:dyDescent="0.2">
      <c r="B671" s="144"/>
    </row>
    <row r="672" spans="2:2" x14ac:dyDescent="0.2">
      <c r="B672" s="144"/>
    </row>
    <row r="673" spans="2:2" x14ac:dyDescent="0.2">
      <c r="B673" s="144"/>
    </row>
    <row r="674" spans="2:2" x14ac:dyDescent="0.2">
      <c r="B674" s="144"/>
    </row>
    <row r="675" spans="2:2" x14ac:dyDescent="0.2">
      <c r="B675" s="144"/>
    </row>
    <row r="676" spans="2:2" x14ac:dyDescent="0.2">
      <c r="B676" s="144"/>
    </row>
    <row r="677" spans="2:2" x14ac:dyDescent="0.2">
      <c r="B677" s="144"/>
    </row>
    <row r="678" spans="2:2" x14ac:dyDescent="0.2">
      <c r="B678" s="144"/>
    </row>
    <row r="679" spans="2:2" x14ac:dyDescent="0.2">
      <c r="B679" s="144"/>
    </row>
    <row r="680" spans="2:2" x14ac:dyDescent="0.2">
      <c r="B680" s="144"/>
    </row>
    <row r="681" spans="2:2" x14ac:dyDescent="0.2">
      <c r="B681" s="144"/>
    </row>
    <row r="682" spans="2:2" x14ac:dyDescent="0.2">
      <c r="B682" s="144"/>
    </row>
    <row r="683" spans="2:2" x14ac:dyDescent="0.2">
      <c r="B683" s="144"/>
    </row>
    <row r="684" spans="2:2" x14ac:dyDescent="0.2">
      <c r="B684" s="144"/>
    </row>
    <row r="685" spans="2:2" x14ac:dyDescent="0.2">
      <c r="B685" s="144"/>
    </row>
    <row r="686" spans="2:2" x14ac:dyDescent="0.2">
      <c r="B686" s="144"/>
    </row>
    <row r="687" spans="2:2" x14ac:dyDescent="0.2">
      <c r="B687" s="144"/>
    </row>
    <row r="688" spans="2:2" x14ac:dyDescent="0.2">
      <c r="B688" s="144"/>
    </row>
    <row r="689" spans="2:2" x14ac:dyDescent="0.2">
      <c r="B689" s="144"/>
    </row>
    <row r="690" spans="2:2" x14ac:dyDescent="0.2">
      <c r="B690" s="144"/>
    </row>
    <row r="691" spans="2:2" x14ac:dyDescent="0.2">
      <c r="B691" s="144"/>
    </row>
    <row r="692" spans="2:2" x14ac:dyDescent="0.2">
      <c r="B692" s="144"/>
    </row>
    <row r="693" spans="2:2" x14ac:dyDescent="0.2">
      <c r="B693" s="144"/>
    </row>
    <row r="694" spans="2:2" x14ac:dyDescent="0.2">
      <c r="B694" s="144"/>
    </row>
    <row r="695" spans="2:2" x14ac:dyDescent="0.2">
      <c r="B695" s="144"/>
    </row>
    <row r="696" spans="2:2" x14ac:dyDescent="0.2">
      <c r="B696" s="144"/>
    </row>
    <row r="697" spans="2:2" x14ac:dyDescent="0.2">
      <c r="B697" s="144"/>
    </row>
    <row r="698" spans="2:2" x14ac:dyDescent="0.2">
      <c r="B698" s="144"/>
    </row>
    <row r="699" spans="2:2" x14ac:dyDescent="0.2">
      <c r="B699" s="144"/>
    </row>
    <row r="700" spans="2:2" x14ac:dyDescent="0.2">
      <c r="B700" s="144"/>
    </row>
    <row r="701" spans="2:2" x14ac:dyDescent="0.2">
      <c r="B701" s="144"/>
    </row>
    <row r="702" spans="2:2" x14ac:dyDescent="0.2">
      <c r="B702" s="144"/>
    </row>
    <row r="703" spans="2:2" x14ac:dyDescent="0.2">
      <c r="B703" s="144"/>
    </row>
    <row r="704" spans="2:2" x14ac:dyDescent="0.2">
      <c r="B704" s="144"/>
    </row>
    <row r="705" spans="2:2" x14ac:dyDescent="0.2">
      <c r="B705" s="144"/>
    </row>
    <row r="706" spans="2:2" x14ac:dyDescent="0.2">
      <c r="B706" s="144"/>
    </row>
    <row r="707" spans="2:2" x14ac:dyDescent="0.2">
      <c r="B707" s="144"/>
    </row>
    <row r="708" spans="2:2" x14ac:dyDescent="0.2">
      <c r="B708" s="144"/>
    </row>
    <row r="709" spans="2:2" x14ac:dyDescent="0.2">
      <c r="B709" s="144"/>
    </row>
    <row r="710" spans="2:2" x14ac:dyDescent="0.2">
      <c r="B710" s="144"/>
    </row>
    <row r="711" spans="2:2" x14ac:dyDescent="0.2">
      <c r="B711" s="144"/>
    </row>
    <row r="712" spans="2:2" x14ac:dyDescent="0.2">
      <c r="B712" s="144"/>
    </row>
    <row r="713" spans="2:2" x14ac:dyDescent="0.2">
      <c r="B713" s="144"/>
    </row>
    <row r="714" spans="2:2" x14ac:dyDescent="0.2">
      <c r="B714" s="144"/>
    </row>
    <row r="715" spans="2:2" x14ac:dyDescent="0.2">
      <c r="B715" s="144"/>
    </row>
    <row r="716" spans="2:2" x14ac:dyDescent="0.2">
      <c r="B716" s="144"/>
    </row>
    <row r="717" spans="2:2" x14ac:dyDescent="0.2">
      <c r="B717" s="144"/>
    </row>
    <row r="718" spans="2:2" x14ac:dyDescent="0.2">
      <c r="B718" s="144"/>
    </row>
    <row r="719" spans="2:2" x14ac:dyDescent="0.2">
      <c r="B719" s="144"/>
    </row>
    <row r="720" spans="2:2" x14ac:dyDescent="0.2">
      <c r="B720" s="144"/>
    </row>
    <row r="721" spans="2:2" x14ac:dyDescent="0.2">
      <c r="B721" s="144"/>
    </row>
    <row r="722" spans="2:2" x14ac:dyDescent="0.2">
      <c r="B722" s="144"/>
    </row>
    <row r="723" spans="2:2" x14ac:dyDescent="0.2">
      <c r="B723" s="144"/>
    </row>
    <row r="724" spans="2:2" x14ac:dyDescent="0.2">
      <c r="B724" s="144"/>
    </row>
    <row r="725" spans="2:2" x14ac:dyDescent="0.2">
      <c r="B725" s="144"/>
    </row>
    <row r="726" spans="2:2" x14ac:dyDescent="0.2">
      <c r="B726" s="144"/>
    </row>
    <row r="727" spans="2:2" x14ac:dyDescent="0.2">
      <c r="B727" s="144"/>
    </row>
    <row r="728" spans="2:2" x14ac:dyDescent="0.2">
      <c r="B728" s="144"/>
    </row>
    <row r="729" spans="2:2" x14ac:dyDescent="0.2">
      <c r="B729" s="144"/>
    </row>
    <row r="730" spans="2:2" x14ac:dyDescent="0.2">
      <c r="B730" s="144"/>
    </row>
    <row r="731" spans="2:2" x14ac:dyDescent="0.2">
      <c r="B731" s="144"/>
    </row>
    <row r="732" spans="2:2" x14ac:dyDescent="0.2">
      <c r="B732" s="144"/>
    </row>
    <row r="733" spans="2:2" x14ac:dyDescent="0.2">
      <c r="B733" s="144"/>
    </row>
    <row r="734" spans="2:2" x14ac:dyDescent="0.2">
      <c r="B734" s="144"/>
    </row>
    <row r="735" spans="2:2" x14ac:dyDescent="0.2">
      <c r="B735" s="144"/>
    </row>
    <row r="736" spans="2:2" x14ac:dyDescent="0.2">
      <c r="B736" s="144"/>
    </row>
    <row r="737" spans="2:2" x14ac:dyDescent="0.2">
      <c r="B737" s="144"/>
    </row>
    <row r="738" spans="2:2" x14ac:dyDescent="0.2">
      <c r="B738" s="144"/>
    </row>
    <row r="739" spans="2:2" x14ac:dyDescent="0.2">
      <c r="B739" s="144"/>
    </row>
    <row r="740" spans="2:2" x14ac:dyDescent="0.2">
      <c r="B740" s="144"/>
    </row>
    <row r="741" spans="2:2" x14ac:dyDescent="0.2">
      <c r="B741" s="144"/>
    </row>
    <row r="742" spans="2:2" x14ac:dyDescent="0.2">
      <c r="B742" s="144"/>
    </row>
    <row r="743" spans="2:2" x14ac:dyDescent="0.2">
      <c r="B743" s="144"/>
    </row>
    <row r="744" spans="2:2" x14ac:dyDescent="0.2">
      <c r="B744" s="144"/>
    </row>
    <row r="745" spans="2:2" x14ac:dyDescent="0.2">
      <c r="B745" s="144"/>
    </row>
    <row r="746" spans="2:2" x14ac:dyDescent="0.2">
      <c r="B746" s="144"/>
    </row>
    <row r="747" spans="2:2" x14ac:dyDescent="0.2">
      <c r="B747" s="144"/>
    </row>
    <row r="748" spans="2:2" x14ac:dyDescent="0.2">
      <c r="B748" s="144"/>
    </row>
    <row r="749" spans="2:2" x14ac:dyDescent="0.2">
      <c r="B749" s="144"/>
    </row>
    <row r="750" spans="2:2" x14ac:dyDescent="0.2">
      <c r="B750" s="144"/>
    </row>
    <row r="751" spans="2:2" x14ac:dyDescent="0.2">
      <c r="B751" s="144"/>
    </row>
    <row r="752" spans="2:2" x14ac:dyDescent="0.2">
      <c r="B752" s="144"/>
    </row>
    <row r="753" spans="2:2" x14ac:dyDescent="0.2">
      <c r="B753" s="144"/>
    </row>
    <row r="754" spans="2:2" x14ac:dyDescent="0.2">
      <c r="B754" s="144"/>
    </row>
    <row r="755" spans="2:2" x14ac:dyDescent="0.2">
      <c r="B755" s="144"/>
    </row>
    <row r="756" spans="2:2" x14ac:dyDescent="0.2">
      <c r="B756" s="144"/>
    </row>
    <row r="757" spans="2:2" x14ac:dyDescent="0.2">
      <c r="B757" s="144"/>
    </row>
    <row r="758" spans="2:2" x14ac:dyDescent="0.2">
      <c r="B758" s="144"/>
    </row>
    <row r="759" spans="2:2" x14ac:dyDescent="0.2">
      <c r="B759" s="144"/>
    </row>
    <row r="760" spans="2:2" x14ac:dyDescent="0.2">
      <c r="B760" s="144"/>
    </row>
    <row r="761" spans="2:2" x14ac:dyDescent="0.2">
      <c r="B761" s="144"/>
    </row>
    <row r="762" spans="2:2" x14ac:dyDescent="0.2">
      <c r="B762" s="144"/>
    </row>
    <row r="763" spans="2:2" x14ac:dyDescent="0.2">
      <c r="B763" s="144"/>
    </row>
    <row r="764" spans="2:2" x14ac:dyDescent="0.2">
      <c r="B764" s="144"/>
    </row>
    <row r="765" spans="2:2" x14ac:dyDescent="0.2">
      <c r="B765" s="144"/>
    </row>
    <row r="766" spans="2:2" x14ac:dyDescent="0.2">
      <c r="B766" s="144"/>
    </row>
    <row r="767" spans="2:2" x14ac:dyDescent="0.2">
      <c r="B767" s="144"/>
    </row>
    <row r="768" spans="2:2" x14ac:dyDescent="0.2">
      <c r="B768" s="144"/>
    </row>
    <row r="769" spans="2:2" x14ac:dyDescent="0.2">
      <c r="B769" s="144"/>
    </row>
    <row r="770" spans="2:2" x14ac:dyDescent="0.2">
      <c r="B770" s="144"/>
    </row>
    <row r="771" spans="2:2" x14ac:dyDescent="0.2">
      <c r="B771" s="144"/>
    </row>
    <row r="772" spans="2:2" x14ac:dyDescent="0.2">
      <c r="B772" s="144"/>
    </row>
    <row r="773" spans="2:2" x14ac:dyDescent="0.2">
      <c r="B773" s="144"/>
    </row>
    <row r="774" spans="2:2" x14ac:dyDescent="0.2">
      <c r="B774" s="144"/>
    </row>
    <row r="775" spans="2:2" x14ac:dyDescent="0.2">
      <c r="B775" s="144"/>
    </row>
    <row r="776" spans="2:2" x14ac:dyDescent="0.2">
      <c r="B776" s="144"/>
    </row>
    <row r="777" spans="2:2" x14ac:dyDescent="0.2">
      <c r="B777" s="144"/>
    </row>
    <row r="778" spans="2:2" x14ac:dyDescent="0.2">
      <c r="B778" s="144"/>
    </row>
    <row r="779" spans="2:2" x14ac:dyDescent="0.2">
      <c r="B779" s="144"/>
    </row>
    <row r="780" spans="2:2" x14ac:dyDescent="0.2">
      <c r="B780" s="144"/>
    </row>
    <row r="781" spans="2:2" x14ac:dyDescent="0.2">
      <c r="B781" s="144"/>
    </row>
    <row r="782" spans="2:2" x14ac:dyDescent="0.2">
      <c r="B782" s="144"/>
    </row>
    <row r="783" spans="2:2" x14ac:dyDescent="0.2">
      <c r="B783" s="144"/>
    </row>
    <row r="784" spans="2:2" x14ac:dyDescent="0.2">
      <c r="B784" s="144"/>
    </row>
    <row r="785" spans="2:2" x14ac:dyDescent="0.2">
      <c r="B785" s="144"/>
    </row>
    <row r="786" spans="2:2" x14ac:dyDescent="0.2">
      <c r="B786" s="144"/>
    </row>
    <row r="787" spans="2:2" x14ac:dyDescent="0.2">
      <c r="B787" s="144"/>
    </row>
    <row r="788" spans="2:2" x14ac:dyDescent="0.2">
      <c r="B788" s="144"/>
    </row>
    <row r="789" spans="2:2" x14ac:dyDescent="0.2">
      <c r="B789" s="144"/>
    </row>
    <row r="790" spans="2:2" x14ac:dyDescent="0.2">
      <c r="B790" s="144"/>
    </row>
    <row r="791" spans="2:2" x14ac:dyDescent="0.2">
      <c r="B791" s="144"/>
    </row>
    <row r="792" spans="2:2" x14ac:dyDescent="0.2">
      <c r="B792" s="144"/>
    </row>
    <row r="793" spans="2:2" x14ac:dyDescent="0.2">
      <c r="B793" s="144"/>
    </row>
    <row r="794" spans="2:2" x14ac:dyDescent="0.2">
      <c r="B794" s="144"/>
    </row>
    <row r="795" spans="2:2" x14ac:dyDescent="0.2">
      <c r="B795" s="144"/>
    </row>
    <row r="796" spans="2:2" x14ac:dyDescent="0.2">
      <c r="B796" s="144"/>
    </row>
    <row r="797" spans="2:2" x14ac:dyDescent="0.2">
      <c r="B797" s="144"/>
    </row>
    <row r="798" spans="2:2" x14ac:dyDescent="0.2">
      <c r="B798" s="144"/>
    </row>
    <row r="799" spans="2:2" x14ac:dyDescent="0.2">
      <c r="B799" s="144"/>
    </row>
    <row r="800" spans="2:2" x14ac:dyDescent="0.2">
      <c r="B800" s="144"/>
    </row>
    <row r="801" spans="2:2" x14ac:dyDescent="0.2">
      <c r="B801" s="144"/>
    </row>
    <row r="802" spans="2:2" x14ac:dyDescent="0.2">
      <c r="B802" s="144"/>
    </row>
    <row r="803" spans="2:2" x14ac:dyDescent="0.2">
      <c r="B803" s="144"/>
    </row>
    <row r="804" spans="2:2" x14ac:dyDescent="0.2">
      <c r="B804" s="144"/>
    </row>
    <row r="805" spans="2:2" x14ac:dyDescent="0.2">
      <c r="B805" s="144"/>
    </row>
    <row r="806" spans="2:2" x14ac:dyDescent="0.2">
      <c r="B806" s="144"/>
    </row>
    <row r="807" spans="2:2" x14ac:dyDescent="0.2">
      <c r="B807" s="144"/>
    </row>
    <row r="808" spans="2:2" x14ac:dyDescent="0.2">
      <c r="B808" s="144"/>
    </row>
    <row r="809" spans="2:2" x14ac:dyDescent="0.2">
      <c r="B809" s="144"/>
    </row>
    <row r="810" spans="2:2" x14ac:dyDescent="0.2">
      <c r="B810" s="144"/>
    </row>
    <row r="811" spans="2:2" x14ac:dyDescent="0.2">
      <c r="B811" s="144"/>
    </row>
    <row r="812" spans="2:2" x14ac:dyDescent="0.2">
      <c r="B812" s="144"/>
    </row>
    <row r="813" spans="2:2" x14ac:dyDescent="0.2">
      <c r="B813" s="144"/>
    </row>
    <row r="814" spans="2:2" x14ac:dyDescent="0.2">
      <c r="B814" s="144"/>
    </row>
    <row r="815" spans="2:2" x14ac:dyDescent="0.2">
      <c r="B815" s="144"/>
    </row>
    <row r="816" spans="2:2" x14ac:dyDescent="0.2">
      <c r="B816" s="144"/>
    </row>
    <row r="817" spans="2:2" x14ac:dyDescent="0.2">
      <c r="B817" s="144"/>
    </row>
    <row r="818" spans="2:2" x14ac:dyDescent="0.2">
      <c r="B818" s="144"/>
    </row>
    <row r="819" spans="2:2" x14ac:dyDescent="0.2">
      <c r="B819" s="144"/>
    </row>
    <row r="820" spans="2:2" x14ac:dyDescent="0.2">
      <c r="B820" s="144"/>
    </row>
    <row r="821" spans="2:2" x14ac:dyDescent="0.2">
      <c r="B821" s="144"/>
    </row>
    <row r="822" spans="2:2" x14ac:dyDescent="0.2">
      <c r="B822" s="144"/>
    </row>
    <row r="823" spans="2:2" x14ac:dyDescent="0.2">
      <c r="B823" s="144"/>
    </row>
    <row r="824" spans="2:2" x14ac:dyDescent="0.2">
      <c r="B824" s="144"/>
    </row>
    <row r="825" spans="2:2" x14ac:dyDescent="0.2">
      <c r="B825" s="144"/>
    </row>
    <row r="826" spans="2:2" x14ac:dyDescent="0.2">
      <c r="B826" s="144"/>
    </row>
    <row r="827" spans="2:2" x14ac:dyDescent="0.2">
      <c r="B827" s="144"/>
    </row>
    <row r="828" spans="2:2" x14ac:dyDescent="0.2">
      <c r="B828" s="144"/>
    </row>
    <row r="829" spans="2:2" x14ac:dyDescent="0.2">
      <c r="B829" s="144"/>
    </row>
    <row r="830" spans="2:2" x14ac:dyDescent="0.2">
      <c r="B830" s="144"/>
    </row>
    <row r="831" spans="2:2" x14ac:dyDescent="0.2">
      <c r="B831" s="144"/>
    </row>
    <row r="832" spans="2:2" x14ac:dyDescent="0.2">
      <c r="B832" s="144"/>
    </row>
    <row r="833" spans="2:2" x14ac:dyDescent="0.2">
      <c r="B833" s="144"/>
    </row>
    <row r="834" spans="2:2" x14ac:dyDescent="0.2">
      <c r="B834" s="144"/>
    </row>
    <row r="835" spans="2:2" x14ac:dyDescent="0.2">
      <c r="B835" s="144"/>
    </row>
    <row r="836" spans="2:2" x14ac:dyDescent="0.2">
      <c r="B836" s="144"/>
    </row>
    <row r="837" spans="2:2" x14ac:dyDescent="0.2">
      <c r="B837" s="144"/>
    </row>
    <row r="838" spans="2:2" x14ac:dyDescent="0.2">
      <c r="B838" s="144"/>
    </row>
    <row r="839" spans="2:2" x14ac:dyDescent="0.2">
      <c r="B839" s="144"/>
    </row>
    <row r="840" spans="2:2" x14ac:dyDescent="0.2">
      <c r="B840" s="144"/>
    </row>
    <row r="841" spans="2:2" x14ac:dyDescent="0.2">
      <c r="B841" s="144"/>
    </row>
    <row r="842" spans="2:2" x14ac:dyDescent="0.2">
      <c r="B842" s="144"/>
    </row>
    <row r="843" spans="2:2" x14ac:dyDescent="0.2">
      <c r="B843" s="144"/>
    </row>
    <row r="844" spans="2:2" x14ac:dyDescent="0.2">
      <c r="B844" s="144"/>
    </row>
    <row r="845" spans="2:2" x14ac:dyDescent="0.2">
      <c r="B845" s="144"/>
    </row>
    <row r="846" spans="2:2" x14ac:dyDescent="0.2">
      <c r="B846" s="144"/>
    </row>
    <row r="847" spans="2:2" x14ac:dyDescent="0.2">
      <c r="B847" s="144"/>
    </row>
    <row r="848" spans="2:2" x14ac:dyDescent="0.2">
      <c r="B848" s="144"/>
    </row>
    <row r="849" spans="2:2" x14ac:dyDescent="0.2">
      <c r="B849" s="144"/>
    </row>
    <row r="850" spans="2:2" x14ac:dyDescent="0.2">
      <c r="B850" s="144"/>
    </row>
    <row r="851" spans="2:2" x14ac:dyDescent="0.2">
      <c r="B851" s="144"/>
    </row>
    <row r="852" spans="2:2" x14ac:dyDescent="0.2">
      <c r="B852" s="144"/>
    </row>
    <row r="853" spans="2:2" x14ac:dyDescent="0.2">
      <c r="B853" s="144"/>
    </row>
    <row r="854" spans="2:2" x14ac:dyDescent="0.2">
      <c r="B854" s="144"/>
    </row>
    <row r="855" spans="2:2" x14ac:dyDescent="0.2">
      <c r="B855" s="144"/>
    </row>
    <row r="856" spans="2:2" x14ac:dyDescent="0.2">
      <c r="B856" s="144"/>
    </row>
    <row r="857" spans="2:2" x14ac:dyDescent="0.2">
      <c r="B857" s="144"/>
    </row>
    <row r="858" spans="2:2" x14ac:dyDescent="0.2">
      <c r="B858" s="144"/>
    </row>
    <row r="859" spans="2:2" x14ac:dyDescent="0.2">
      <c r="B859" s="144"/>
    </row>
    <row r="860" spans="2:2" x14ac:dyDescent="0.2">
      <c r="B860" s="144"/>
    </row>
    <row r="861" spans="2:2" x14ac:dyDescent="0.2">
      <c r="B861" s="144"/>
    </row>
    <row r="862" spans="2:2" x14ac:dyDescent="0.2">
      <c r="B862" s="144"/>
    </row>
    <row r="863" spans="2:2" x14ac:dyDescent="0.2">
      <c r="B863" s="144"/>
    </row>
    <row r="864" spans="2:2" x14ac:dyDescent="0.2">
      <c r="B864" s="144"/>
    </row>
    <row r="865" spans="2:2" x14ac:dyDescent="0.2">
      <c r="B865" s="144"/>
    </row>
    <row r="866" spans="2:2" x14ac:dyDescent="0.2">
      <c r="B866" s="144"/>
    </row>
    <row r="867" spans="2:2" x14ac:dyDescent="0.2">
      <c r="B867" s="144"/>
    </row>
    <row r="868" spans="2:2" x14ac:dyDescent="0.2">
      <c r="B868" s="144"/>
    </row>
    <row r="869" spans="2:2" x14ac:dyDescent="0.2">
      <c r="B869" s="144"/>
    </row>
    <row r="870" spans="2:2" x14ac:dyDescent="0.2">
      <c r="B870" s="144"/>
    </row>
    <row r="871" spans="2:2" x14ac:dyDescent="0.2">
      <c r="B871" s="144"/>
    </row>
    <row r="872" spans="2:2" x14ac:dyDescent="0.2">
      <c r="B872" s="144"/>
    </row>
    <row r="873" spans="2:2" x14ac:dyDescent="0.2">
      <c r="B873" s="144"/>
    </row>
    <row r="874" spans="2:2" x14ac:dyDescent="0.2">
      <c r="B874" s="144"/>
    </row>
    <row r="875" spans="2:2" x14ac:dyDescent="0.2">
      <c r="B875" s="144"/>
    </row>
    <row r="876" spans="2:2" x14ac:dyDescent="0.2">
      <c r="B876" s="144"/>
    </row>
    <row r="877" spans="2:2" x14ac:dyDescent="0.2">
      <c r="B877" s="144"/>
    </row>
    <row r="878" spans="2:2" x14ac:dyDescent="0.2">
      <c r="B878" s="144"/>
    </row>
    <row r="879" spans="2:2" x14ac:dyDescent="0.2">
      <c r="B879" s="144"/>
    </row>
    <row r="880" spans="2:2" x14ac:dyDescent="0.2">
      <c r="B880" s="144"/>
    </row>
    <row r="881" spans="2:2" x14ac:dyDescent="0.2">
      <c r="B881" s="144"/>
    </row>
    <row r="882" spans="2:2" x14ac:dyDescent="0.2">
      <c r="B882" s="144"/>
    </row>
    <row r="883" spans="2:2" x14ac:dyDescent="0.2">
      <c r="B883" s="144"/>
    </row>
    <row r="884" spans="2:2" x14ac:dyDescent="0.2">
      <c r="B884" s="144"/>
    </row>
    <row r="885" spans="2:2" x14ac:dyDescent="0.2">
      <c r="B885" s="144"/>
    </row>
    <row r="886" spans="2:2" x14ac:dyDescent="0.2">
      <c r="B886" s="14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62"/>
  <sheetViews>
    <sheetView workbookViewId="0">
      <pane xSplit="1" ySplit="1" topLeftCell="B2" activePane="bottomRight" state="frozen"/>
      <selection activeCell="B6" sqref="B6"/>
      <selection pane="topRight" activeCell="B6" sqref="B6"/>
      <selection pane="bottomLeft" activeCell="B6" sqref="B6"/>
      <selection pane="bottomRight" sqref="A1:XFD1048576"/>
    </sheetView>
  </sheetViews>
  <sheetFormatPr defaultColWidth="9.140625" defaultRowHeight="12.75" x14ac:dyDescent="0.2"/>
  <cols>
    <col min="1" max="1" width="13.85546875" style="107" customWidth="1"/>
    <col min="2" max="2" width="45.85546875" style="107" bestFit="1" customWidth="1"/>
    <col min="3" max="16384" width="9.140625" style="107"/>
  </cols>
  <sheetData>
    <row r="1" spans="1:2" x14ac:dyDescent="0.2">
      <c r="A1" s="109" t="s">
        <v>106</v>
      </c>
      <c r="B1" s="109" t="s">
        <v>101</v>
      </c>
    </row>
    <row r="2" spans="1:2" x14ac:dyDescent="0.2">
      <c r="A2" s="131" t="str">
        <f>+Attività!A4</f>
        <v>ATT01</v>
      </c>
      <c r="B2" s="131" t="str">
        <f>+Attività!B4</f>
        <v>Impianto trattamento rifiuti Castelceriolo</v>
      </c>
    </row>
    <row r="3" spans="1:2" x14ac:dyDescent="0.2">
      <c r="A3" s="131" t="str">
        <f>+Attività!A5</f>
        <v>ATT02</v>
      </c>
      <c r="B3" s="131" t="str">
        <f>+Attività!B5</f>
        <v>Gestione post-morten discarica esaurita Castelceriolo</v>
      </c>
    </row>
    <row r="4" spans="1:2" x14ac:dyDescent="0.2">
      <c r="A4" s="131" t="str">
        <f>+Attività!A6</f>
        <v>ATT03</v>
      </c>
      <c r="B4" s="131" t="str">
        <f>+Attività!B6</f>
        <v>Gestione discarica esaurita Mugarone</v>
      </c>
    </row>
    <row r="5" spans="1:2" x14ac:dyDescent="0.2">
      <c r="A5" s="131" t="str">
        <f>+Attività!A7</f>
        <v>ATT04</v>
      </c>
      <c r="B5" s="131" t="str">
        <f>+Attività!B7</f>
        <v>Gestione conferimenti discarica di Solero</v>
      </c>
    </row>
    <row r="6" spans="1:2" x14ac:dyDescent="0.2">
      <c r="A6" s="131" t="str">
        <f>+Attività!A8</f>
        <v>ATT05</v>
      </c>
      <c r="B6" s="131" t="str">
        <f>+Attività!B8</f>
        <v>Attività 5</v>
      </c>
    </row>
    <row r="7" spans="1:2" x14ac:dyDescent="0.2">
      <c r="A7" s="131" t="str">
        <f>+Attività!A9</f>
        <v>ATT06</v>
      </c>
      <c r="B7" s="131" t="str">
        <f>+Attività!B9</f>
        <v>Attività 6</v>
      </c>
    </row>
    <row r="8" spans="1:2" x14ac:dyDescent="0.2">
      <c r="A8" s="131" t="str">
        <f>+Attività!A10</f>
        <v>ATT07</v>
      </c>
      <c r="B8" s="131" t="str">
        <f>+Attività!B10</f>
        <v>Attività 7</v>
      </c>
    </row>
    <row r="9" spans="1:2" x14ac:dyDescent="0.2">
      <c r="A9" s="131" t="str">
        <f>+Attività!A11</f>
        <v>ATT08</v>
      </c>
      <c r="B9" s="131" t="str">
        <f>+Attività!B11</f>
        <v>Attività 8</v>
      </c>
    </row>
    <row r="10" spans="1:2" x14ac:dyDescent="0.2">
      <c r="A10" s="131" t="str">
        <f>+Attività!A12</f>
        <v>ATT09</v>
      </c>
      <c r="B10" s="131" t="str">
        <f>+Attività!B12</f>
        <v>Attività 9</v>
      </c>
    </row>
    <row r="11" spans="1:2" x14ac:dyDescent="0.2">
      <c r="A11" s="131" t="str">
        <f>+Attività!A13</f>
        <v>ATT10</v>
      </c>
      <c r="B11" s="131" t="str">
        <f>+Attività!B13</f>
        <v>Attività 10</v>
      </c>
    </row>
    <row r="12" spans="1:2" x14ac:dyDescent="0.2">
      <c r="A12" s="131" t="str">
        <f>+Attività!A14</f>
        <v>ATT11</v>
      </c>
      <c r="B12" s="131" t="str">
        <f>+Attività!B14</f>
        <v>Attività 11</v>
      </c>
    </row>
    <row r="13" spans="1:2" x14ac:dyDescent="0.2">
      <c r="A13" s="131" t="str">
        <f>+Attività!A15</f>
        <v>ATT12</v>
      </c>
      <c r="B13" s="131" t="str">
        <f>+Attività!B15</f>
        <v>Attività 12</v>
      </c>
    </row>
    <row r="14" spans="1:2" x14ac:dyDescent="0.2">
      <c r="A14" s="131" t="str">
        <f>+Attività!A16</f>
        <v>ATT13</v>
      </c>
      <c r="B14" s="131" t="str">
        <f>+Attività!B16</f>
        <v>Attività 13</v>
      </c>
    </row>
    <row r="15" spans="1:2" x14ac:dyDescent="0.2">
      <c r="A15" s="131" t="str">
        <f>+Attività!A17</f>
        <v>ATT14</v>
      </c>
      <c r="B15" s="131" t="str">
        <f>+Attività!B17</f>
        <v>Attività 14</v>
      </c>
    </row>
    <row r="16" spans="1:2" x14ac:dyDescent="0.2">
      <c r="A16" s="131" t="str">
        <f>+Attività!A18</f>
        <v>ATT15</v>
      </c>
      <c r="B16" s="131" t="str">
        <f>+Attività!B18</f>
        <v>Attività 15</v>
      </c>
    </row>
    <row r="17" spans="1:2" x14ac:dyDescent="0.2">
      <c r="A17" s="131" t="str">
        <f>+Attività!C4</f>
        <v>ATT01Pro</v>
      </c>
      <c r="B17" s="131" t="str">
        <f>+Attività!D4</f>
        <v>Impianto trattamento rifiuti Castelceriolo - Protetta</v>
      </c>
    </row>
    <row r="18" spans="1:2" x14ac:dyDescent="0.2">
      <c r="A18" s="131" t="str">
        <f>+Attività!C5</f>
        <v>ATT02Pro</v>
      </c>
      <c r="B18" s="131" t="str">
        <f>+Attività!D5</f>
        <v>Gestione post-morten discarica esaurita Castelceriolo - Protetta</v>
      </c>
    </row>
    <row r="19" spans="1:2" x14ac:dyDescent="0.2">
      <c r="A19" s="131" t="str">
        <f>+Attività!C6</f>
        <v>ATT03Pro</v>
      </c>
      <c r="B19" s="131" t="str">
        <f>+Attività!D6</f>
        <v>Gestione discarica esaurita Mugarone - Protetta</v>
      </c>
    </row>
    <row r="20" spans="1:2" x14ac:dyDescent="0.2">
      <c r="A20" s="131" t="str">
        <f>+Attività!C7</f>
        <v>ATT04Pro</v>
      </c>
      <c r="B20" s="131" t="str">
        <f>+Attività!D7</f>
        <v>Gestione conferimenti discarica di Solero - Protetta</v>
      </c>
    </row>
    <row r="21" spans="1:2" x14ac:dyDescent="0.2">
      <c r="A21" s="131" t="str">
        <f>+Attività!C8</f>
        <v>ATT05Pro</v>
      </c>
      <c r="B21" s="131" t="str">
        <f>+Attività!D8</f>
        <v>Attività 5 - Protetta</v>
      </c>
    </row>
    <row r="22" spans="1:2" x14ac:dyDescent="0.2">
      <c r="A22" s="131" t="str">
        <f>+Attività!C9</f>
        <v>ATT06Pro</v>
      </c>
      <c r="B22" s="131" t="str">
        <f>+Attività!D9</f>
        <v>Attività 6 - Protetta</v>
      </c>
    </row>
    <row r="23" spans="1:2" x14ac:dyDescent="0.2">
      <c r="A23" s="131" t="str">
        <f>+Attività!C10</f>
        <v>ATT07Pro</v>
      </c>
      <c r="B23" s="131" t="str">
        <f>+Attività!D10</f>
        <v>Attività 7 - Protetta</v>
      </c>
    </row>
    <row r="24" spans="1:2" x14ac:dyDescent="0.2">
      <c r="A24" s="131" t="str">
        <f>+Attività!C11</f>
        <v>ATT08Pro</v>
      </c>
      <c r="B24" s="131" t="str">
        <f>+Attività!D11</f>
        <v>Attività 8 - Protetta</v>
      </c>
    </row>
    <row r="25" spans="1:2" x14ac:dyDescent="0.2">
      <c r="A25" s="131" t="str">
        <f>+Attività!C12</f>
        <v>ATT09Pro</v>
      </c>
      <c r="B25" s="131" t="str">
        <f>+Attività!D12</f>
        <v>Attività 9 - Protetta</v>
      </c>
    </row>
    <row r="26" spans="1:2" x14ac:dyDescent="0.2">
      <c r="A26" s="131" t="str">
        <f>+Attività!C13</f>
        <v>ATT10Pro</v>
      </c>
      <c r="B26" s="131" t="str">
        <f>+Attività!D13</f>
        <v>Attività 10 - Protetta</v>
      </c>
    </row>
    <row r="27" spans="1:2" x14ac:dyDescent="0.2">
      <c r="A27" s="131" t="str">
        <f>+Attività!C14</f>
        <v>ATT11Pro</v>
      </c>
      <c r="B27" s="131" t="str">
        <f>+Attività!D14</f>
        <v>Attività 11 - Protetta</v>
      </c>
    </row>
    <row r="28" spans="1:2" x14ac:dyDescent="0.2">
      <c r="A28" s="131" t="str">
        <f>+Attività!C15</f>
        <v>ATT12Pro</v>
      </c>
      <c r="B28" s="131" t="str">
        <f>+Attività!D15</f>
        <v>Attività 12 - Protetta</v>
      </c>
    </row>
    <row r="29" spans="1:2" x14ac:dyDescent="0.2">
      <c r="A29" s="131" t="str">
        <f>+Attività!C16</f>
        <v>ATT13Pro</v>
      </c>
      <c r="B29" s="131" t="str">
        <f>+Attività!D16</f>
        <v>Attività 13 - Protetta</v>
      </c>
    </row>
    <row r="30" spans="1:2" x14ac:dyDescent="0.2">
      <c r="A30" s="131" t="str">
        <f>+Attività!C17</f>
        <v>ATT14Pro</v>
      </c>
      <c r="B30" s="131" t="str">
        <f>+Attività!D17</f>
        <v>Attività 14 - Protetta</v>
      </c>
    </row>
    <row r="31" spans="1:2" x14ac:dyDescent="0.2">
      <c r="A31" s="131" t="str">
        <f>+Attività!C18</f>
        <v>ATT15Pro</v>
      </c>
      <c r="B31" s="131" t="str">
        <f>+Attività!D18</f>
        <v>Attività 15 - Protetta</v>
      </c>
    </row>
    <row r="32" spans="1:2" x14ac:dyDescent="0.2">
      <c r="A32" s="131" t="str">
        <f>+Attività!E4</f>
        <v>ATT01Mer</v>
      </c>
      <c r="B32" s="131" t="str">
        <f>+Attività!F4</f>
        <v>Impianto trattamento rifiuti Castelceriolo - Mercato</v>
      </c>
    </row>
    <row r="33" spans="1:2" x14ac:dyDescent="0.2">
      <c r="A33" s="131" t="str">
        <f>+Attività!E5</f>
        <v>ATT02Mer</v>
      </c>
      <c r="B33" s="131" t="str">
        <f>+Attività!F5</f>
        <v>Gestione post-morten discarica esaurita Castelceriolo - Mercato</v>
      </c>
    </row>
    <row r="34" spans="1:2" x14ac:dyDescent="0.2">
      <c r="A34" s="131" t="str">
        <f>+Attività!E6</f>
        <v>ATT03Mer</v>
      </c>
      <c r="B34" s="131" t="str">
        <f>+Attività!F6</f>
        <v>Gestione discarica esaurita Mugarone - Mercato</v>
      </c>
    </row>
    <row r="35" spans="1:2" x14ac:dyDescent="0.2">
      <c r="A35" s="131" t="str">
        <f>+Attività!E7</f>
        <v>ATT04Mer</v>
      </c>
      <c r="B35" s="131" t="str">
        <f>+Attività!F7</f>
        <v>Gestione conferimenti discarica di Solero - Mercato</v>
      </c>
    </row>
    <row r="36" spans="1:2" x14ac:dyDescent="0.2">
      <c r="A36" s="131" t="str">
        <f>+Attività!E8</f>
        <v>ATT05Mer</v>
      </c>
      <c r="B36" s="131" t="str">
        <f>+Attività!F8</f>
        <v>Attività 5 - Mercato</v>
      </c>
    </row>
    <row r="37" spans="1:2" x14ac:dyDescent="0.2">
      <c r="A37" s="131" t="str">
        <f>+Attività!E9</f>
        <v>ATT06Mer</v>
      </c>
      <c r="B37" s="131" t="str">
        <f>+Attività!F9</f>
        <v>Attività 6 - Mercato</v>
      </c>
    </row>
    <row r="38" spans="1:2" x14ac:dyDescent="0.2">
      <c r="A38" s="131" t="str">
        <f>+Attività!E10</f>
        <v>ATT07Mer</v>
      </c>
      <c r="B38" s="131" t="str">
        <f>+Attività!F10</f>
        <v>Attività 7 - Mercato</v>
      </c>
    </row>
    <row r="39" spans="1:2" x14ac:dyDescent="0.2">
      <c r="A39" s="131" t="str">
        <f>+Attività!E11</f>
        <v>ATT08Mer</v>
      </c>
      <c r="B39" s="131" t="str">
        <f>+Attività!F11</f>
        <v>Attività 8 - Mercato</v>
      </c>
    </row>
    <row r="40" spans="1:2" x14ac:dyDescent="0.2">
      <c r="A40" s="131" t="str">
        <f>+Attività!E12</f>
        <v>ATT09Mer</v>
      </c>
      <c r="B40" s="131" t="str">
        <f>+Attività!F12</f>
        <v>Attività 9 - Mercato</v>
      </c>
    </row>
    <row r="41" spans="1:2" x14ac:dyDescent="0.2">
      <c r="A41" s="131" t="str">
        <f>+Attività!E13</f>
        <v>ATT10Mer</v>
      </c>
      <c r="B41" s="131" t="str">
        <f>+Attività!F13</f>
        <v>Attività 10 - Mercato</v>
      </c>
    </row>
    <row r="42" spans="1:2" x14ac:dyDescent="0.2">
      <c r="A42" s="131" t="str">
        <f>+Attività!E14</f>
        <v>ATT11Mer</v>
      </c>
      <c r="B42" s="131" t="str">
        <f>+Attività!F14</f>
        <v>Attività 11 - Mercato</v>
      </c>
    </row>
    <row r="43" spans="1:2" x14ac:dyDescent="0.2">
      <c r="A43" s="131" t="str">
        <f>+Attività!E15</f>
        <v>ATT12Mer</v>
      </c>
      <c r="B43" s="131" t="str">
        <f>+Attività!F15</f>
        <v>Attività 12 - Mercato</v>
      </c>
    </row>
    <row r="44" spans="1:2" x14ac:dyDescent="0.2">
      <c r="A44" s="131" t="str">
        <f>+Attività!E16</f>
        <v>ATT13Mer</v>
      </c>
      <c r="B44" s="131" t="str">
        <f>+Attività!F16</f>
        <v>Attività 13 - Mercato</v>
      </c>
    </row>
    <row r="45" spans="1:2" x14ac:dyDescent="0.2">
      <c r="A45" s="131" t="str">
        <f>+Attività!E17</f>
        <v>ATT14Mer</v>
      </c>
      <c r="B45" s="131" t="str">
        <f>+Attività!F17</f>
        <v>Attività 14 - Mercato</v>
      </c>
    </row>
    <row r="46" spans="1:2" x14ac:dyDescent="0.2">
      <c r="A46" s="131" t="str">
        <f>+Attività!E18</f>
        <v>ATT15Mer</v>
      </c>
      <c r="B46" s="131" t="str">
        <f>+Attività!F18</f>
        <v>Attività 15 - Mercato</v>
      </c>
    </row>
    <row r="47" spans="1:2" x14ac:dyDescent="0.2">
      <c r="A47" s="131" t="s">
        <v>339</v>
      </c>
      <c r="B47" s="131" t="s">
        <v>1754</v>
      </c>
    </row>
    <row r="48" spans="1:2" x14ac:dyDescent="0.2">
      <c r="A48" s="131" t="s">
        <v>108</v>
      </c>
      <c r="B48" s="131" t="s">
        <v>1755</v>
      </c>
    </row>
    <row r="49" spans="1:2" x14ac:dyDescent="0.2">
      <c r="A49" s="131" t="s">
        <v>340</v>
      </c>
      <c r="B49" s="131" t="s">
        <v>1756</v>
      </c>
    </row>
    <row r="50" spans="1:2" x14ac:dyDescent="0.2">
      <c r="A50" s="131" t="s">
        <v>341</v>
      </c>
      <c r="B50" s="131" t="s">
        <v>1757</v>
      </c>
    </row>
    <row r="51" spans="1:2" x14ac:dyDescent="0.2">
      <c r="A51" s="131" t="s">
        <v>342</v>
      </c>
      <c r="B51" s="131" t="s">
        <v>1758</v>
      </c>
    </row>
    <row r="52" spans="1:2" x14ac:dyDescent="0.2">
      <c r="A52" s="131" t="s">
        <v>343</v>
      </c>
      <c r="B52" s="131" t="s">
        <v>1759</v>
      </c>
    </row>
    <row r="53" spans="1:2" x14ac:dyDescent="0.2">
      <c r="A53" s="131" t="s">
        <v>344</v>
      </c>
      <c r="B53" s="131" t="s">
        <v>1760</v>
      </c>
    </row>
    <row r="54" spans="1:2" x14ac:dyDescent="0.2">
      <c r="A54" s="131" t="s">
        <v>345</v>
      </c>
      <c r="B54" s="131" t="s">
        <v>1761</v>
      </c>
    </row>
    <row r="55" spans="1:2" x14ac:dyDescent="0.2">
      <c r="A55" s="131" t="s">
        <v>346</v>
      </c>
      <c r="B55" s="131" t="s">
        <v>1762</v>
      </c>
    </row>
    <row r="56" spans="1:2" x14ac:dyDescent="0.2">
      <c r="A56" s="131" t="s">
        <v>347</v>
      </c>
      <c r="B56" s="131" t="s">
        <v>1763</v>
      </c>
    </row>
    <row r="57" spans="1:2" x14ac:dyDescent="0.2">
      <c r="A57" s="131" t="s">
        <v>348</v>
      </c>
      <c r="B57" s="131" t="s">
        <v>1764</v>
      </c>
    </row>
    <row r="58" spans="1:2" x14ac:dyDescent="0.2">
      <c r="A58" s="131" t="s">
        <v>349</v>
      </c>
      <c r="B58" s="131" t="s">
        <v>1766</v>
      </c>
    </row>
    <row r="59" spans="1:2" x14ac:dyDescent="0.2">
      <c r="A59" s="131" t="s">
        <v>350</v>
      </c>
      <c r="B59" s="131" t="s">
        <v>1767</v>
      </c>
    </row>
    <row r="60" spans="1:2" x14ac:dyDescent="0.2">
      <c r="A60" s="131" t="s">
        <v>351</v>
      </c>
      <c r="B60" s="131" t="s">
        <v>1768</v>
      </c>
    </row>
    <row r="61" spans="1:2" x14ac:dyDescent="0.2">
      <c r="A61" s="131" t="s">
        <v>338</v>
      </c>
      <c r="B61" s="131" t="s">
        <v>1765</v>
      </c>
    </row>
    <row r="62" spans="1:2" x14ac:dyDescent="0.2">
      <c r="A62" s="131" t="s">
        <v>581</v>
      </c>
      <c r="B62" s="131" t="s">
        <v>581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F23"/>
  <sheetViews>
    <sheetView workbookViewId="0">
      <selection activeCell="B6" sqref="B6"/>
    </sheetView>
  </sheetViews>
  <sheetFormatPr defaultColWidth="9.140625" defaultRowHeight="10.5" x14ac:dyDescent="0.15"/>
  <cols>
    <col min="1" max="1" width="14.42578125" style="99" bestFit="1" customWidth="1"/>
    <col min="2" max="2" width="11.85546875" style="99" bestFit="1" customWidth="1"/>
    <col min="3" max="4" width="9.140625" style="99"/>
    <col min="5" max="5" width="9.42578125" style="99" bestFit="1" customWidth="1"/>
    <col min="6" max="6" width="9.28515625" style="99" bestFit="1" customWidth="1"/>
    <col min="7" max="16384" width="9.140625" style="99"/>
  </cols>
  <sheetData>
    <row r="1" spans="1:6" x14ac:dyDescent="0.15">
      <c r="B1" s="100"/>
    </row>
    <row r="2" spans="1:6" x14ac:dyDescent="0.15">
      <c r="A2" s="406" t="s">
        <v>1605</v>
      </c>
      <c r="B2" s="408" t="s">
        <v>2109</v>
      </c>
      <c r="D2" s="409" t="s">
        <v>64</v>
      </c>
      <c r="E2" s="409"/>
      <c r="F2" s="101" t="s">
        <v>352</v>
      </c>
    </row>
    <row r="3" spans="1:6" x14ac:dyDescent="0.15">
      <c r="A3" s="407" t="s">
        <v>113</v>
      </c>
      <c r="B3" s="408">
        <v>460844.33999999991</v>
      </c>
      <c r="C3" s="102"/>
      <c r="D3" s="162" t="s">
        <v>107</v>
      </c>
      <c r="E3" s="104">
        <v>18936607.379999999</v>
      </c>
      <c r="F3" s="105">
        <f>_xlfn.IFNA(+VLOOKUP($D:$D,A:B,2,0),0)-E3</f>
        <v>0</v>
      </c>
    </row>
    <row r="4" spans="1:6" x14ac:dyDescent="0.15">
      <c r="A4" s="407" t="s">
        <v>114</v>
      </c>
      <c r="B4" s="408">
        <v>13395339.67</v>
      </c>
      <c r="C4" s="102"/>
      <c r="D4" s="162" t="s">
        <v>109</v>
      </c>
      <c r="E4" s="104">
        <v>0</v>
      </c>
      <c r="F4" s="105">
        <f t="shared" ref="F4:F23" si="0">_xlfn.IFNA(+VLOOKUP($D:$D,A:B,2,0),0)-E4</f>
        <v>0</v>
      </c>
    </row>
    <row r="5" spans="1:6" x14ac:dyDescent="0.15">
      <c r="A5" s="407" t="s">
        <v>123</v>
      </c>
      <c r="B5" s="408">
        <v>757483.23</v>
      </c>
      <c r="C5" s="102"/>
      <c r="D5" s="162" t="s">
        <v>110</v>
      </c>
      <c r="E5" s="104">
        <v>0</v>
      </c>
      <c r="F5" s="105">
        <f t="shared" si="0"/>
        <v>0</v>
      </c>
    </row>
    <row r="6" spans="1:6" x14ac:dyDescent="0.15">
      <c r="A6" s="407" t="s">
        <v>115</v>
      </c>
      <c r="B6" s="408">
        <v>248944.36000000002</v>
      </c>
      <c r="C6" s="102"/>
      <c r="D6" s="162" t="s">
        <v>111</v>
      </c>
      <c r="E6" s="104">
        <v>0</v>
      </c>
      <c r="F6" s="105">
        <f t="shared" si="0"/>
        <v>0</v>
      </c>
    </row>
    <row r="7" spans="1:6" x14ac:dyDescent="0.15">
      <c r="A7" s="407" t="s">
        <v>120</v>
      </c>
      <c r="B7" s="408">
        <v>454.86000000000058</v>
      </c>
      <c r="C7" s="102"/>
      <c r="D7" s="162" t="s">
        <v>112</v>
      </c>
      <c r="E7" s="104">
        <v>712871</v>
      </c>
      <c r="F7" s="105">
        <f t="shared" si="0"/>
        <v>-0.99999999988358468</v>
      </c>
    </row>
    <row r="8" spans="1:6" x14ac:dyDescent="0.15">
      <c r="A8" s="407" t="s">
        <v>116</v>
      </c>
      <c r="B8" s="408">
        <v>2477696.1399999997</v>
      </c>
      <c r="C8" s="102"/>
      <c r="D8" s="103" t="s">
        <v>113</v>
      </c>
      <c r="E8" s="104">
        <v>460844.34</v>
      </c>
      <c r="F8" s="105">
        <f t="shared" si="0"/>
        <v>0</v>
      </c>
    </row>
    <row r="9" spans="1:6" x14ac:dyDescent="0.15">
      <c r="A9" s="407" t="s">
        <v>117</v>
      </c>
      <c r="B9" s="408">
        <v>2055353.52</v>
      </c>
      <c r="C9" s="102"/>
      <c r="D9" s="103" t="s">
        <v>114</v>
      </c>
      <c r="E9" s="104">
        <v>13395339</v>
      </c>
      <c r="F9" s="105">
        <f t="shared" si="0"/>
        <v>0.66999999992549419</v>
      </c>
    </row>
    <row r="10" spans="1:6" x14ac:dyDescent="0.15">
      <c r="A10" s="407" t="s">
        <v>122</v>
      </c>
      <c r="B10" s="408">
        <v>202113.6</v>
      </c>
      <c r="C10" s="102"/>
      <c r="D10" s="103" t="s">
        <v>115</v>
      </c>
      <c r="E10" s="104">
        <v>248945</v>
      </c>
      <c r="F10" s="105">
        <f t="shared" si="0"/>
        <v>-0.63999999998486601</v>
      </c>
    </row>
    <row r="11" spans="1:6" x14ac:dyDescent="0.15">
      <c r="A11" s="407" t="s">
        <v>128</v>
      </c>
      <c r="B11" s="408">
        <v>4093.99</v>
      </c>
      <c r="C11" s="102"/>
      <c r="D11" s="103" t="s">
        <v>116</v>
      </c>
      <c r="E11" s="104">
        <v>2477696.14</v>
      </c>
      <c r="F11" s="105">
        <f t="shared" si="0"/>
        <v>0</v>
      </c>
    </row>
    <row r="12" spans="1:6" x14ac:dyDescent="0.15">
      <c r="A12" s="407" t="s">
        <v>107</v>
      </c>
      <c r="B12" s="408">
        <v>18936607.380000003</v>
      </c>
      <c r="C12" s="102"/>
      <c r="D12" s="103" t="s">
        <v>117</v>
      </c>
      <c r="E12" s="104">
        <v>2055353.52</v>
      </c>
      <c r="F12" s="105">
        <f t="shared" si="0"/>
        <v>0</v>
      </c>
    </row>
    <row r="13" spans="1:6" x14ac:dyDescent="0.15">
      <c r="A13" s="407" t="s">
        <v>112</v>
      </c>
      <c r="B13" s="408">
        <v>712870.00000000012</v>
      </c>
      <c r="C13" s="102"/>
      <c r="D13" s="103" t="s">
        <v>120</v>
      </c>
      <c r="E13" s="104">
        <v>454.86</v>
      </c>
      <c r="F13" s="105">
        <f t="shared" si="0"/>
        <v>5.6843418860808015E-13</v>
      </c>
    </row>
    <row r="14" spans="1:6" x14ac:dyDescent="0.15">
      <c r="A14" s="407" t="s">
        <v>127</v>
      </c>
      <c r="B14" s="408">
        <v>34013.279999999999</v>
      </c>
      <c r="C14" s="102"/>
      <c r="D14" s="103" t="s">
        <v>121</v>
      </c>
      <c r="E14" s="104">
        <v>0</v>
      </c>
      <c r="F14" s="105">
        <f t="shared" si="0"/>
        <v>0</v>
      </c>
    </row>
    <row r="15" spans="1:6" x14ac:dyDescent="0.15">
      <c r="A15" s="407" t="s">
        <v>1606</v>
      </c>
      <c r="B15" s="408">
        <v>39285814.370000005</v>
      </c>
      <c r="C15" s="102"/>
      <c r="D15" s="103" t="s">
        <v>122</v>
      </c>
      <c r="E15" s="104">
        <v>202113.6</v>
      </c>
      <c r="F15" s="105">
        <f t="shared" si="0"/>
        <v>0</v>
      </c>
    </row>
    <row r="16" spans="1:6" x14ac:dyDescent="0.15">
      <c r="C16" s="102"/>
      <c r="D16" s="103" t="s">
        <v>123</v>
      </c>
      <c r="E16" s="104">
        <v>757483.23</v>
      </c>
      <c r="F16" s="105">
        <f t="shared" si="0"/>
        <v>0</v>
      </c>
    </row>
    <row r="17" spans="2:6" x14ac:dyDescent="0.15">
      <c r="C17" s="102"/>
      <c r="D17" s="103" t="s">
        <v>124</v>
      </c>
      <c r="E17" s="104">
        <v>0</v>
      </c>
      <c r="F17" s="105">
        <f t="shared" si="0"/>
        <v>0</v>
      </c>
    </row>
    <row r="18" spans="2:6" x14ac:dyDescent="0.15">
      <c r="B18" s="100"/>
      <c r="D18" s="103" t="s">
        <v>127</v>
      </c>
      <c r="E18" s="104">
        <v>34013.279999999999</v>
      </c>
      <c r="F18" s="105">
        <f t="shared" si="0"/>
        <v>0</v>
      </c>
    </row>
    <row r="19" spans="2:6" x14ac:dyDescent="0.15">
      <c r="D19" s="103" t="s">
        <v>128</v>
      </c>
      <c r="E19" s="104">
        <v>4094</v>
      </c>
      <c r="F19" s="105">
        <f t="shared" si="0"/>
        <v>-1.0000000000218279E-2</v>
      </c>
    </row>
    <row r="20" spans="2:6" x14ac:dyDescent="0.15">
      <c r="D20" s="103" t="s">
        <v>132</v>
      </c>
      <c r="E20" s="104">
        <v>0</v>
      </c>
      <c r="F20" s="105">
        <f t="shared" si="0"/>
        <v>0</v>
      </c>
    </row>
    <row r="21" spans="2:6" x14ac:dyDescent="0.15">
      <c r="D21" s="103" t="s">
        <v>133</v>
      </c>
      <c r="E21" s="104">
        <v>0</v>
      </c>
      <c r="F21" s="105">
        <f t="shared" si="0"/>
        <v>0</v>
      </c>
    </row>
    <row r="22" spans="2:6" x14ac:dyDescent="0.15">
      <c r="D22" s="103" t="s">
        <v>134</v>
      </c>
      <c r="E22" s="104">
        <v>0</v>
      </c>
      <c r="F22" s="105">
        <f t="shared" si="0"/>
        <v>0</v>
      </c>
    </row>
    <row r="23" spans="2:6" x14ac:dyDescent="0.15">
      <c r="D23" s="103" t="s">
        <v>135</v>
      </c>
      <c r="E23" s="104">
        <v>0</v>
      </c>
      <c r="F23" s="105">
        <f t="shared" si="0"/>
        <v>0</v>
      </c>
    </row>
  </sheetData>
  <mergeCells count="1">
    <mergeCell ref="D2:E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outlinePr summaryBelow="0" summaryRight="0"/>
    <pageSetUpPr autoPageBreaks="0"/>
  </sheetPr>
  <dimension ref="A1:L267"/>
  <sheetViews>
    <sheetView workbookViewId="0">
      <pane xSplit="2" ySplit="1" topLeftCell="D233" activePane="bottomRight" state="frozen"/>
      <selection activeCell="BE36" sqref="BE36"/>
      <selection pane="topRight" activeCell="BE36" sqref="BE36"/>
      <selection pane="bottomLeft" activeCell="BE36" sqref="BE36"/>
      <selection pane="bottomRight" activeCell="D258" sqref="D258"/>
    </sheetView>
  </sheetViews>
  <sheetFormatPr defaultColWidth="18" defaultRowHeight="10.5" x14ac:dyDescent="0.2"/>
  <cols>
    <col min="1" max="1" width="16" style="51" bestFit="1" customWidth="1"/>
    <col min="2" max="2" width="32.7109375" style="51" customWidth="1"/>
    <col min="3" max="3" width="15.42578125" style="48" bestFit="1" customWidth="1"/>
    <col min="4" max="4" width="13.42578125" style="49" bestFit="1" customWidth="1"/>
    <col min="5" max="5" width="12.5703125" style="49" bestFit="1" customWidth="1"/>
    <col min="6" max="6" width="8.28515625" style="48" bestFit="1" customWidth="1"/>
    <col min="7" max="7" width="13.7109375" style="50" bestFit="1" customWidth="1"/>
    <col min="8" max="8" width="24.28515625" style="48" customWidth="1"/>
    <col min="9" max="9" width="19" style="49" customWidth="1"/>
    <col min="10" max="10" width="29.5703125" style="49" bestFit="1" customWidth="1"/>
    <col min="11" max="11" width="20.7109375" style="48" customWidth="1"/>
    <col min="12" max="12" width="11.85546875" style="49" bestFit="1" customWidth="1"/>
    <col min="13" max="16384" width="18" style="48"/>
  </cols>
  <sheetData>
    <row r="1" spans="1:12" s="47" customFormat="1" x14ac:dyDescent="0.2">
      <c r="A1" s="114" t="s">
        <v>1427</v>
      </c>
      <c r="B1" s="114" t="s">
        <v>101</v>
      </c>
      <c r="C1" s="114" t="s">
        <v>104</v>
      </c>
      <c r="D1" s="114" t="s">
        <v>105</v>
      </c>
      <c r="E1" s="114" t="s">
        <v>102</v>
      </c>
      <c r="F1" s="114" t="s">
        <v>1428</v>
      </c>
      <c r="G1" s="115" t="s">
        <v>1641</v>
      </c>
      <c r="H1" s="116" t="s">
        <v>1642</v>
      </c>
      <c r="I1" s="115" t="s">
        <v>1643</v>
      </c>
      <c r="J1" s="116" t="s">
        <v>1644</v>
      </c>
      <c r="K1" s="114" t="s">
        <v>103</v>
      </c>
      <c r="L1" s="114" t="s">
        <v>106</v>
      </c>
    </row>
    <row r="2" spans="1:12" x14ac:dyDescent="0.15">
      <c r="A2" s="124" t="s">
        <v>1804</v>
      </c>
      <c r="B2" s="125" t="s">
        <v>1805</v>
      </c>
      <c r="C2" s="379">
        <v>139769.82999999999</v>
      </c>
      <c r="D2" s="377">
        <v>-139769.82999999999</v>
      </c>
      <c r="E2" s="378">
        <f>+D2+C2</f>
        <v>0</v>
      </c>
      <c r="F2" s="117" t="s">
        <v>113</v>
      </c>
      <c r="G2" s="117" t="s">
        <v>581</v>
      </c>
      <c r="H2" s="119" t="str">
        <f>_xlfn.IFNA(+VLOOKUP(G2,'Legenda Nature'!A:B,2,0),"-")</f>
        <v>-</v>
      </c>
      <c r="I2" s="117" t="s">
        <v>581</v>
      </c>
      <c r="J2" s="119" t="str">
        <f>_xlfn.IFNA(+VLOOKUP(I2,'Legenda Destinazioni'!A:B,2,0),"-")</f>
        <v>-</v>
      </c>
      <c r="K2" s="121"/>
      <c r="L2" s="123" t="str">
        <f t="shared" ref="L2:L14" si="0">+G2&amp;I2</f>
        <v>--</v>
      </c>
    </row>
    <row r="3" spans="1:12" x14ac:dyDescent="0.15">
      <c r="A3" s="400" t="s">
        <v>1804</v>
      </c>
      <c r="B3" s="401" t="s">
        <v>1805</v>
      </c>
      <c r="C3" s="402"/>
      <c r="D3" s="402">
        <v>22433.97</v>
      </c>
      <c r="E3" s="378">
        <f>+D3+C3</f>
        <v>22433.97</v>
      </c>
      <c r="F3" s="118" t="s">
        <v>113</v>
      </c>
      <c r="G3" s="118" t="s">
        <v>113</v>
      </c>
      <c r="H3" s="120" t="str">
        <f>_xlfn.IFNA(+VLOOKUP(G3,'Legenda Nature'!A:B,2,0),"-")</f>
        <v>Per materie prime, sussidiarie, di consumo e di merci (vanno riportati i consumi)</v>
      </c>
      <c r="I3" s="118" t="s">
        <v>2110</v>
      </c>
      <c r="J3" s="120" t="str">
        <f>_xlfn.IFNA(+VLOOKUP(I3,'Legenda Destinazioni'!A:B,2,0),"-")</f>
        <v>Gestione conferimenti discarica di Solero - Mercato</v>
      </c>
      <c r="K3" s="122"/>
      <c r="L3" s="54" t="str">
        <f t="shared" si="0"/>
        <v>B.6ATT04Mer</v>
      </c>
    </row>
    <row r="4" spans="1:12" x14ac:dyDescent="0.15">
      <c r="A4" s="400" t="s">
        <v>1804</v>
      </c>
      <c r="B4" s="401" t="s">
        <v>1805</v>
      </c>
      <c r="C4" s="402"/>
      <c r="D4" s="402">
        <f>139769.83-D3</f>
        <v>117335.85999999999</v>
      </c>
      <c r="E4" s="378">
        <f>+D4+C4</f>
        <v>117335.85999999999</v>
      </c>
      <c r="F4" s="118" t="s">
        <v>113</v>
      </c>
      <c r="G4" s="118" t="s">
        <v>113</v>
      </c>
      <c r="H4" s="120" t="str">
        <f>_xlfn.IFNA(+VLOOKUP(G4,'Legenda Nature'!A:B,2,0),"-")</f>
        <v>Per materie prime, sussidiarie, di consumo e di merci (vanno riportati i consumi)</v>
      </c>
      <c r="I4" s="118" t="s">
        <v>2107</v>
      </c>
      <c r="J4" s="120" t="str">
        <f>_xlfn.IFNA(+VLOOKUP(I4,'Legenda Destinazioni'!A:B,2,0),"-")</f>
        <v>Impianto trattamento rifiuti Castelceriolo - Mercato</v>
      </c>
      <c r="K4" s="122"/>
      <c r="L4" s="54" t="str">
        <f t="shared" si="0"/>
        <v>B.6ATT01Mer</v>
      </c>
    </row>
    <row r="5" spans="1:12" x14ac:dyDescent="0.15">
      <c r="A5" s="124" t="s">
        <v>1806</v>
      </c>
      <c r="B5" s="125" t="s">
        <v>1807</v>
      </c>
      <c r="C5" s="379">
        <v>13781.4</v>
      </c>
      <c r="D5" s="379">
        <v>-13781.4</v>
      </c>
      <c r="E5" s="378">
        <f>+D5+C5</f>
        <v>0</v>
      </c>
      <c r="F5" s="118" t="s">
        <v>113</v>
      </c>
      <c r="G5" s="118" t="s">
        <v>581</v>
      </c>
      <c r="H5" s="120" t="str">
        <f>_xlfn.IFNA(+VLOOKUP(G5,'Legenda Nature'!A:B,2,0),"-")</f>
        <v>-</v>
      </c>
      <c r="I5" s="118" t="s">
        <v>581</v>
      </c>
      <c r="J5" s="120" t="str">
        <f>_xlfn.IFNA(+VLOOKUP(I5,'Legenda Destinazioni'!A:B,2,0),"-")</f>
        <v>-</v>
      </c>
      <c r="K5" s="122"/>
      <c r="L5" s="54" t="str">
        <f t="shared" si="0"/>
        <v>--</v>
      </c>
    </row>
    <row r="6" spans="1:12" x14ac:dyDescent="0.15">
      <c r="A6" s="400" t="s">
        <v>1806</v>
      </c>
      <c r="B6" s="401" t="s">
        <v>1807</v>
      </c>
      <c r="C6" s="402"/>
      <c r="D6" s="402">
        <v>385</v>
      </c>
      <c r="E6" s="378">
        <f>+D6+C6</f>
        <v>385</v>
      </c>
      <c r="F6" s="118" t="s">
        <v>113</v>
      </c>
      <c r="G6" s="118" t="s">
        <v>113</v>
      </c>
      <c r="H6" s="120" t="str">
        <f>_xlfn.IFNA(+VLOOKUP(G6,'Legenda Nature'!A:B,2,0),"-")</f>
        <v>Per materie prime, sussidiarie, di consumo e di merci (vanno riportati i consumi)</v>
      </c>
      <c r="I6" s="118" t="s">
        <v>2108</v>
      </c>
      <c r="J6" s="120" t="str">
        <f>_xlfn.IFNA(+VLOOKUP(I6,'Legenda Destinazioni'!A:B,2,0),"-")</f>
        <v>Gestione discarica esaurita Mugarone - Mercato</v>
      </c>
      <c r="K6" s="122"/>
      <c r="L6" s="54" t="str">
        <f t="shared" si="0"/>
        <v>B.6ATT03Mer</v>
      </c>
    </row>
    <row r="7" spans="1:12" x14ac:dyDescent="0.15">
      <c r="A7" s="400" t="s">
        <v>1806</v>
      </c>
      <c r="B7" s="401" t="s">
        <v>1807</v>
      </c>
      <c r="C7" s="402"/>
      <c r="D7" s="402">
        <f>13781.4-D6</f>
        <v>13396.4</v>
      </c>
      <c r="E7" s="378">
        <f t="shared" ref="E7:E68" si="1">+D7+C7</f>
        <v>13396.4</v>
      </c>
      <c r="F7" s="118" t="s">
        <v>113</v>
      </c>
      <c r="G7" s="118" t="s">
        <v>113</v>
      </c>
      <c r="H7" s="120" t="str">
        <f>_xlfn.IFNA(+VLOOKUP(G7,'Legenda Nature'!A:B,2,0),"-")</f>
        <v>Per materie prime, sussidiarie, di consumo e di merci (vanno riportati i consumi)</v>
      </c>
      <c r="I7" s="118" t="s">
        <v>2107</v>
      </c>
      <c r="J7" s="120" t="str">
        <f>_xlfn.IFNA(+VLOOKUP(I7,'Legenda Destinazioni'!A:B,2,0),"-")</f>
        <v>Impianto trattamento rifiuti Castelceriolo - Mercato</v>
      </c>
      <c r="K7" s="122"/>
      <c r="L7" s="54" t="str">
        <f t="shared" si="0"/>
        <v>B.6ATT01Mer</v>
      </c>
    </row>
    <row r="8" spans="1:12" x14ac:dyDescent="0.15">
      <c r="A8" s="124" t="s">
        <v>1808</v>
      </c>
      <c r="B8" s="125" t="s">
        <v>1809</v>
      </c>
      <c r="C8" s="379">
        <v>2337</v>
      </c>
      <c r="D8" s="379"/>
      <c r="E8" s="378">
        <f t="shared" si="1"/>
        <v>2337</v>
      </c>
      <c r="F8" s="118" t="s">
        <v>113</v>
      </c>
      <c r="G8" s="118" t="s">
        <v>113</v>
      </c>
      <c r="H8" s="120" t="str">
        <f>_xlfn.IFNA(+VLOOKUP(G8,'Legenda Nature'!A:B,2,0),"-")</f>
        <v>Per materie prime, sussidiarie, di consumo e di merci (vanno riportati i consumi)</v>
      </c>
      <c r="I8" s="118" t="s">
        <v>347</v>
      </c>
      <c r="J8" s="120" t="str">
        <f>_xlfn.IFNA(+VLOOKUP(I8,'Legenda Destinazioni'!A:B,2,0),"-")</f>
        <v>SC Organi legali e societari, alta direzione e staff centrali</v>
      </c>
      <c r="K8" s="122"/>
      <c r="L8" s="54" t="str">
        <f t="shared" si="0"/>
        <v>B.6SCj</v>
      </c>
    </row>
    <row r="9" spans="1:12" x14ac:dyDescent="0.15">
      <c r="A9" s="124" t="s">
        <v>1810</v>
      </c>
      <c r="B9" s="125" t="s">
        <v>1811</v>
      </c>
      <c r="C9" s="379">
        <v>268006.8</v>
      </c>
      <c r="D9" s="379">
        <v>-268006.8</v>
      </c>
      <c r="E9" s="378">
        <f t="shared" si="1"/>
        <v>0</v>
      </c>
      <c r="F9" s="118" t="s">
        <v>113</v>
      </c>
      <c r="G9" s="118" t="s">
        <v>581</v>
      </c>
      <c r="H9" s="120" t="str">
        <f>_xlfn.IFNA(+VLOOKUP(G9,'Legenda Nature'!A:B,2,0),"-")</f>
        <v>-</v>
      </c>
      <c r="I9" s="118" t="s">
        <v>581</v>
      </c>
      <c r="J9" s="120" t="str">
        <f>_xlfn.IFNA(+VLOOKUP(I9,'Legenda Destinazioni'!A:B,2,0),"-")</f>
        <v>-</v>
      </c>
      <c r="K9" s="122"/>
      <c r="L9" s="54" t="str">
        <f t="shared" si="0"/>
        <v>--</v>
      </c>
    </row>
    <row r="10" spans="1:12" x14ac:dyDescent="0.15">
      <c r="A10" s="400" t="s">
        <v>1810</v>
      </c>
      <c r="B10" s="401" t="s">
        <v>1811</v>
      </c>
      <c r="C10" s="402"/>
      <c r="D10" s="402">
        <v>81776.070000000007</v>
      </c>
      <c r="E10" s="378">
        <f t="shared" si="1"/>
        <v>81776.070000000007</v>
      </c>
      <c r="F10" s="118" t="s">
        <v>113</v>
      </c>
      <c r="G10" s="118" t="s">
        <v>113</v>
      </c>
      <c r="H10" s="120" t="str">
        <f>_xlfn.IFNA(+VLOOKUP(G10,'Legenda Nature'!A:B,2,0),"-")</f>
        <v>Per materie prime, sussidiarie, di consumo e di merci (vanno riportati i consumi)</v>
      </c>
      <c r="I10" s="118" t="s">
        <v>2110</v>
      </c>
      <c r="J10" s="120" t="str">
        <f>_xlfn.IFNA(+VLOOKUP(I10,'Legenda Destinazioni'!A:B,2,0),"-")</f>
        <v>Gestione conferimenti discarica di Solero - Mercato</v>
      </c>
      <c r="K10" s="122"/>
      <c r="L10" s="54" t="str">
        <f t="shared" si="0"/>
        <v>B.6ATT04Mer</v>
      </c>
    </row>
    <row r="11" spans="1:12" x14ac:dyDescent="0.15">
      <c r="A11" s="400" t="s">
        <v>1810</v>
      </c>
      <c r="B11" s="401" t="s">
        <v>1811</v>
      </c>
      <c r="C11" s="402"/>
      <c r="D11" s="402">
        <f>268006.8-D10</f>
        <v>186230.72999999998</v>
      </c>
      <c r="E11" s="378">
        <f t="shared" si="1"/>
        <v>186230.72999999998</v>
      </c>
      <c r="F11" s="118" t="s">
        <v>113</v>
      </c>
      <c r="G11" s="118" t="s">
        <v>113</v>
      </c>
      <c r="H11" s="120" t="str">
        <f>_xlfn.IFNA(+VLOOKUP(G11,'Legenda Nature'!A:B,2,0),"-")</f>
        <v>Per materie prime, sussidiarie, di consumo e di merci (vanno riportati i consumi)</v>
      </c>
      <c r="I11" s="118" t="s">
        <v>2107</v>
      </c>
      <c r="J11" s="120" t="str">
        <f>_xlfn.IFNA(+VLOOKUP(I11,'Legenda Destinazioni'!A:B,2,0),"-")</f>
        <v>Impianto trattamento rifiuti Castelceriolo - Mercato</v>
      </c>
      <c r="K11" s="122"/>
      <c r="L11" s="54" t="str">
        <f t="shared" si="0"/>
        <v>B.6ATT01Mer</v>
      </c>
    </row>
    <row r="12" spans="1:12" x14ac:dyDescent="0.15">
      <c r="A12" s="124" t="s">
        <v>1812</v>
      </c>
      <c r="B12" s="125" t="s">
        <v>1813</v>
      </c>
      <c r="C12" s="379">
        <v>16498.29</v>
      </c>
      <c r="D12" s="379"/>
      <c r="E12" s="378">
        <f t="shared" si="1"/>
        <v>16498.29</v>
      </c>
      <c r="F12" s="118" t="s">
        <v>113</v>
      </c>
      <c r="G12" s="118" t="s">
        <v>113</v>
      </c>
      <c r="H12" s="120" t="str">
        <f>_xlfn.IFNA(+VLOOKUP(G12,'Legenda Nature'!A:B,2,0),"-")</f>
        <v>Per materie prime, sussidiarie, di consumo e di merci (vanno riportati i consumi)</v>
      </c>
      <c r="I12" s="118" t="s">
        <v>351</v>
      </c>
      <c r="J12" s="120" t="str">
        <f>_xlfn.IFNA(+VLOOKUP(I12,'Legenda Destinazioni'!A:B,2,0),"-")</f>
        <v>FOC Servizi tecnici</v>
      </c>
      <c r="K12" s="122"/>
      <c r="L12" s="54" t="str">
        <f t="shared" si="0"/>
        <v>B.6FOCc</v>
      </c>
    </row>
    <row r="13" spans="1:12" x14ac:dyDescent="0.15">
      <c r="A13" s="124" t="s">
        <v>1814</v>
      </c>
      <c r="B13" s="125" t="s">
        <v>1815</v>
      </c>
      <c r="C13" s="379">
        <v>8220.41</v>
      </c>
      <c r="D13" s="379"/>
      <c r="E13" s="378">
        <f t="shared" si="1"/>
        <v>8220.41</v>
      </c>
      <c r="F13" s="118" t="s">
        <v>113</v>
      </c>
      <c r="G13" s="118" t="s">
        <v>113</v>
      </c>
      <c r="H13" s="120" t="str">
        <f>_xlfn.IFNA(+VLOOKUP(G13,'Legenda Nature'!A:B,2,0),"-")</f>
        <v>Per materie prime, sussidiarie, di consumo e di merci (vanno riportati i consumi)</v>
      </c>
      <c r="I13" s="118" t="s">
        <v>346</v>
      </c>
      <c r="J13" s="120" t="str">
        <f>_xlfn.IFNA(+VLOOKUP(I13,'Legenda Destinazioni'!A:B,2,0),"-")</f>
        <v>SC Servizi amm.vi e finanziari</v>
      </c>
      <c r="K13" s="122"/>
      <c r="L13" s="54" t="str">
        <f t="shared" si="0"/>
        <v>B.6SCi</v>
      </c>
    </row>
    <row r="14" spans="1:12" x14ac:dyDescent="0.15">
      <c r="A14" s="124" t="s">
        <v>1816</v>
      </c>
      <c r="B14" s="125" t="s">
        <v>1817</v>
      </c>
      <c r="C14" s="379">
        <v>12230.61</v>
      </c>
      <c r="D14" s="379">
        <v>-12230.61</v>
      </c>
      <c r="E14" s="378">
        <f t="shared" si="1"/>
        <v>0</v>
      </c>
      <c r="F14" s="118" t="s">
        <v>113</v>
      </c>
      <c r="G14" s="118" t="s">
        <v>581</v>
      </c>
      <c r="H14" s="120" t="str">
        <f>_xlfn.IFNA(+VLOOKUP(G14,'Legenda Nature'!A:B,2,0),"-")</f>
        <v>-</v>
      </c>
      <c r="I14" s="118" t="s">
        <v>581</v>
      </c>
      <c r="J14" s="120" t="str">
        <f>_xlfn.IFNA(+VLOOKUP(I14,'Legenda Destinazioni'!A:B,2,0),"-")</f>
        <v>-</v>
      </c>
      <c r="K14" s="122"/>
      <c r="L14" s="54" t="str">
        <f t="shared" si="0"/>
        <v>--</v>
      </c>
    </row>
    <row r="15" spans="1:12" x14ac:dyDescent="0.15">
      <c r="A15" s="400" t="s">
        <v>1816</v>
      </c>
      <c r="B15" s="401" t="s">
        <v>1817</v>
      </c>
      <c r="C15" s="402"/>
      <c r="D15" s="402">
        <v>409.8</v>
      </c>
      <c r="E15" s="378">
        <f t="shared" si="1"/>
        <v>409.8</v>
      </c>
      <c r="F15" s="118" t="s">
        <v>113</v>
      </c>
      <c r="G15" s="118" t="s">
        <v>113</v>
      </c>
      <c r="H15" s="120" t="str">
        <f>_xlfn.IFNA(+VLOOKUP(G15,'Legenda Nature'!A:B,2,0),"-")</f>
        <v>Per materie prime, sussidiarie, di consumo e di merci (vanno riportati i consumi)</v>
      </c>
      <c r="I15" s="118" t="s">
        <v>2110</v>
      </c>
      <c r="J15" s="120" t="str">
        <f>_xlfn.IFNA(+VLOOKUP(I15,'Legenda Destinazioni'!A:B,2,0),"-")</f>
        <v>Gestione conferimenti discarica di Solero - Mercato</v>
      </c>
      <c r="K15" s="122"/>
      <c r="L15" s="54" t="str">
        <f t="shared" ref="L15:L65" si="2">+G15&amp;I15</f>
        <v>B.6ATT04Mer</v>
      </c>
    </row>
    <row r="16" spans="1:12" x14ac:dyDescent="0.15">
      <c r="A16" s="400" t="s">
        <v>1816</v>
      </c>
      <c r="B16" s="401" t="s">
        <v>1817</v>
      </c>
      <c r="C16" s="402"/>
      <c r="D16" s="402">
        <f>12230.61-D15</f>
        <v>11820.810000000001</v>
      </c>
      <c r="E16" s="378">
        <f t="shared" si="1"/>
        <v>11820.810000000001</v>
      </c>
      <c r="F16" s="118" t="s">
        <v>113</v>
      </c>
      <c r="G16" s="118" t="s">
        <v>113</v>
      </c>
      <c r="H16" s="120" t="str">
        <f>_xlfn.IFNA(+VLOOKUP(G16,'Legenda Nature'!A:B,2,0),"-")</f>
        <v>Per materie prime, sussidiarie, di consumo e di merci (vanno riportati i consumi)</v>
      </c>
      <c r="I16" s="118" t="s">
        <v>2107</v>
      </c>
      <c r="J16" s="120" t="str">
        <f>_xlfn.IFNA(+VLOOKUP(I16,'Legenda Destinazioni'!A:B,2,0),"-")</f>
        <v>Impianto trattamento rifiuti Castelceriolo - Mercato</v>
      </c>
      <c r="K16" s="122"/>
      <c r="L16" s="54" t="str">
        <f t="shared" si="2"/>
        <v>B.6ATT01Mer</v>
      </c>
    </row>
    <row r="17" spans="1:12" x14ac:dyDescent="0.15">
      <c r="A17" s="124" t="s">
        <v>1818</v>
      </c>
      <c r="B17" s="125" t="s">
        <v>1819</v>
      </c>
      <c r="C17" s="379">
        <v>5025.8999999999996</v>
      </c>
      <c r="D17" s="379"/>
      <c r="E17" s="378">
        <f t="shared" si="1"/>
        <v>5025.8999999999996</v>
      </c>
      <c r="F17" s="118" t="s">
        <v>114</v>
      </c>
      <c r="G17" s="118" t="s">
        <v>1769</v>
      </c>
      <c r="H17" s="120" t="str">
        <f>_xlfn.IFNA(+VLOOKUP(G17,'Legenda Nature'!A:B,2,0),"-")</f>
        <v>Servizi acquistati da terzi</v>
      </c>
      <c r="I17" s="118" t="s">
        <v>2107</v>
      </c>
      <c r="J17" s="120" t="str">
        <f>_xlfn.IFNA(+VLOOKUP(I17,'Legenda Destinazioni'!A:B,2,0),"-")</f>
        <v>Impianto trattamento rifiuti Castelceriolo - Mercato</v>
      </c>
      <c r="K17" s="122"/>
      <c r="L17" s="54" t="str">
        <f t="shared" si="2"/>
        <v>B.7.aATT01Mer</v>
      </c>
    </row>
    <row r="18" spans="1:12" x14ac:dyDescent="0.15">
      <c r="A18" s="124" t="s">
        <v>1820</v>
      </c>
      <c r="B18" s="125" t="s">
        <v>1821</v>
      </c>
      <c r="C18" s="379">
        <v>9819.24</v>
      </c>
      <c r="D18" s="379">
        <v>-9819.24</v>
      </c>
      <c r="E18" s="378">
        <f t="shared" si="1"/>
        <v>0</v>
      </c>
      <c r="F18" s="118" t="s">
        <v>114</v>
      </c>
      <c r="G18" s="118" t="s">
        <v>581</v>
      </c>
      <c r="H18" s="120" t="str">
        <f>_xlfn.IFNA(+VLOOKUP(G18,'Legenda Nature'!A:B,2,0),"-")</f>
        <v>-</v>
      </c>
      <c r="I18" s="118" t="s">
        <v>581</v>
      </c>
      <c r="J18" s="120" t="str">
        <f>_xlfn.IFNA(+VLOOKUP(I18,'Legenda Destinazioni'!A:B,2,0),"-")</f>
        <v>-</v>
      </c>
      <c r="K18" s="122"/>
      <c r="L18" s="54" t="str">
        <f t="shared" si="2"/>
        <v>--</v>
      </c>
    </row>
    <row r="19" spans="1:12" x14ac:dyDescent="0.15">
      <c r="A19" s="400" t="s">
        <v>1820</v>
      </c>
      <c r="B19" s="401" t="s">
        <v>1821</v>
      </c>
      <c r="C19" s="402"/>
      <c r="D19" s="402">
        <v>889.24</v>
      </c>
      <c r="E19" s="378">
        <f t="shared" si="1"/>
        <v>889.24</v>
      </c>
      <c r="F19" s="118" t="s">
        <v>114</v>
      </c>
      <c r="G19" s="118" t="s">
        <v>1769</v>
      </c>
      <c r="H19" s="120" t="str">
        <f>_xlfn.IFNA(+VLOOKUP(G19,'Legenda Nature'!A:B,2,0),"-")</f>
        <v>Servizi acquistati da terzi</v>
      </c>
      <c r="I19" s="118" t="s">
        <v>2110</v>
      </c>
      <c r="J19" s="120" t="str">
        <f>_xlfn.IFNA(+VLOOKUP(I19,'Legenda Destinazioni'!A:B,2,0),"-")</f>
        <v>Gestione conferimenti discarica di Solero - Mercato</v>
      </c>
      <c r="K19" s="122"/>
      <c r="L19" s="54" t="str">
        <f t="shared" si="2"/>
        <v>B.7.aATT04Mer</v>
      </c>
    </row>
    <row r="20" spans="1:12" x14ac:dyDescent="0.15">
      <c r="A20" s="400" t="s">
        <v>1820</v>
      </c>
      <c r="B20" s="401" t="s">
        <v>1821</v>
      </c>
      <c r="C20" s="402"/>
      <c r="D20" s="402">
        <f>9819.24-D19</f>
        <v>8930</v>
      </c>
      <c r="E20" s="378">
        <f t="shared" si="1"/>
        <v>8930</v>
      </c>
      <c r="F20" s="118" t="s">
        <v>114</v>
      </c>
      <c r="G20" s="118" t="s">
        <v>1769</v>
      </c>
      <c r="H20" s="120" t="str">
        <f>_xlfn.IFNA(+VLOOKUP(G20,'Legenda Nature'!A:B,2,0),"-")</f>
        <v>Servizi acquistati da terzi</v>
      </c>
      <c r="I20" s="118" t="s">
        <v>2107</v>
      </c>
      <c r="J20" s="120" t="str">
        <f>_xlfn.IFNA(+VLOOKUP(I20,'Legenda Destinazioni'!A:B,2,0),"-")</f>
        <v>Impianto trattamento rifiuti Castelceriolo - Mercato</v>
      </c>
      <c r="K20" s="122"/>
      <c r="L20" s="54" t="str">
        <f t="shared" si="2"/>
        <v>B.7.aATT01Mer</v>
      </c>
    </row>
    <row r="21" spans="1:12" x14ac:dyDescent="0.15">
      <c r="A21" s="124" t="s">
        <v>1822</v>
      </c>
      <c r="B21" s="125" t="s">
        <v>1823</v>
      </c>
      <c r="C21" s="379">
        <v>6389.43</v>
      </c>
      <c r="D21" s="379">
        <v>-6389.43</v>
      </c>
      <c r="E21" s="378">
        <f t="shared" si="1"/>
        <v>0</v>
      </c>
      <c r="F21" s="118" t="s">
        <v>114</v>
      </c>
      <c r="G21" s="118" t="s">
        <v>581</v>
      </c>
      <c r="H21" s="120" t="str">
        <f>_xlfn.IFNA(+VLOOKUP(G21,'Legenda Nature'!A:B,2,0),"-")</f>
        <v>-</v>
      </c>
      <c r="I21" s="118" t="s">
        <v>581</v>
      </c>
      <c r="J21" s="120" t="str">
        <f>_xlfn.IFNA(+VLOOKUP(I21,'Legenda Destinazioni'!A:B,2,0),"-")</f>
        <v>-</v>
      </c>
      <c r="K21" s="122"/>
      <c r="L21" s="54" t="str">
        <f t="shared" si="2"/>
        <v>--</v>
      </c>
    </row>
    <row r="22" spans="1:12" x14ac:dyDescent="0.15">
      <c r="A22" s="400" t="s">
        <v>1822</v>
      </c>
      <c r="B22" s="401" t="s">
        <v>1823</v>
      </c>
      <c r="C22" s="402"/>
      <c r="D22" s="402">
        <v>403.9</v>
      </c>
      <c r="E22" s="378">
        <f t="shared" si="1"/>
        <v>403.9</v>
      </c>
      <c r="F22" s="118" t="s">
        <v>114</v>
      </c>
      <c r="G22" s="118" t="s">
        <v>1769</v>
      </c>
      <c r="H22" s="120" t="str">
        <f>_xlfn.IFNA(+VLOOKUP(G22,'Legenda Nature'!A:B,2,0),"-")</f>
        <v>Servizi acquistati da terzi</v>
      </c>
      <c r="I22" s="118" t="s">
        <v>2110</v>
      </c>
      <c r="J22" s="120" t="str">
        <f>_xlfn.IFNA(+VLOOKUP(I22,'Legenda Destinazioni'!A:B,2,0),"-")</f>
        <v>Gestione conferimenti discarica di Solero - Mercato</v>
      </c>
      <c r="K22" s="122"/>
      <c r="L22" s="54" t="str">
        <f t="shared" si="2"/>
        <v>B.7.aATT04Mer</v>
      </c>
    </row>
    <row r="23" spans="1:12" x14ac:dyDescent="0.15">
      <c r="A23" s="400" t="s">
        <v>1822</v>
      </c>
      <c r="B23" s="401" t="s">
        <v>1823</v>
      </c>
      <c r="C23" s="402"/>
      <c r="D23" s="402">
        <f>6389.43-D22</f>
        <v>5985.5300000000007</v>
      </c>
      <c r="E23" s="378">
        <f t="shared" si="1"/>
        <v>5985.5300000000007</v>
      </c>
      <c r="F23" s="118" t="s">
        <v>114</v>
      </c>
      <c r="G23" s="118" t="s">
        <v>1769</v>
      </c>
      <c r="H23" s="120" t="str">
        <f>_xlfn.IFNA(+VLOOKUP(G23,'Legenda Nature'!A:B,2,0),"-")</f>
        <v>Servizi acquistati da terzi</v>
      </c>
      <c r="I23" s="118" t="s">
        <v>2107</v>
      </c>
      <c r="J23" s="120" t="str">
        <f>_xlfn.IFNA(+VLOOKUP(I23,'Legenda Destinazioni'!A:B,2,0),"-")</f>
        <v>Impianto trattamento rifiuti Castelceriolo - Mercato</v>
      </c>
      <c r="K23" s="122"/>
      <c r="L23" s="54" t="str">
        <f t="shared" si="2"/>
        <v>B.7.aATT01Mer</v>
      </c>
    </row>
    <row r="24" spans="1:12" x14ac:dyDescent="0.15">
      <c r="A24" s="124" t="s">
        <v>1824</v>
      </c>
      <c r="B24" s="125" t="s">
        <v>1825</v>
      </c>
      <c r="C24" s="379">
        <v>2872606.21</v>
      </c>
      <c r="D24" s="379"/>
      <c r="E24" s="378">
        <f t="shared" si="1"/>
        <v>2872606.21</v>
      </c>
      <c r="F24" s="118" t="s">
        <v>114</v>
      </c>
      <c r="G24" s="118" t="s">
        <v>1779</v>
      </c>
      <c r="H24" s="120" t="str">
        <f>_xlfn.IFNA(+VLOOKUP(G24,'Legenda Nature'!A:B,2,0),"-")</f>
        <v>Altro</v>
      </c>
      <c r="I24" s="118" t="s">
        <v>2107</v>
      </c>
      <c r="J24" s="120" t="str">
        <f>_xlfn.IFNA(+VLOOKUP(I24,'Legenda Destinazioni'!A:B,2,0),"-")</f>
        <v>Impianto trattamento rifiuti Castelceriolo - Mercato</v>
      </c>
      <c r="K24" s="122"/>
      <c r="L24" s="54" t="str">
        <f t="shared" si="2"/>
        <v>B.7.lATT01Mer</v>
      </c>
    </row>
    <row r="25" spans="1:12" x14ac:dyDescent="0.15">
      <c r="A25" s="124" t="s">
        <v>1826</v>
      </c>
      <c r="B25" s="125" t="s">
        <v>1827</v>
      </c>
      <c r="C25" s="379">
        <v>86354.16</v>
      </c>
      <c r="D25" s="379">
        <v>-86354.16</v>
      </c>
      <c r="E25" s="378">
        <f t="shared" si="1"/>
        <v>0</v>
      </c>
      <c r="F25" s="118" t="s">
        <v>114</v>
      </c>
      <c r="G25" s="118" t="s">
        <v>581</v>
      </c>
      <c r="H25" s="120" t="str">
        <f>_xlfn.IFNA(+VLOOKUP(G25,'Legenda Nature'!A:B,2,0),"-")</f>
        <v>-</v>
      </c>
      <c r="I25" s="118" t="s">
        <v>581</v>
      </c>
      <c r="J25" s="120" t="str">
        <f>_xlfn.IFNA(+VLOOKUP(I25,'Legenda Destinazioni'!A:B,2,0),"-")</f>
        <v>-</v>
      </c>
      <c r="K25" s="122"/>
      <c r="L25" s="54" t="str">
        <f t="shared" si="2"/>
        <v>--</v>
      </c>
    </row>
    <row r="26" spans="1:12" x14ac:dyDescent="0.15">
      <c r="A26" s="400" t="s">
        <v>1826</v>
      </c>
      <c r="B26" s="401" t="s">
        <v>1827</v>
      </c>
      <c r="C26" s="402"/>
      <c r="D26" s="402">
        <v>10516.72</v>
      </c>
      <c r="E26" s="378">
        <f t="shared" si="1"/>
        <v>10516.72</v>
      </c>
      <c r="F26" s="118" t="s">
        <v>114</v>
      </c>
      <c r="G26" s="118" t="s">
        <v>1769</v>
      </c>
      <c r="H26" s="120" t="str">
        <f>_xlfn.IFNA(+VLOOKUP(G26,'Legenda Nature'!A:B,2,0),"-")</f>
        <v>Servizi acquistati da terzi</v>
      </c>
      <c r="I26" s="118" t="s">
        <v>2110</v>
      </c>
      <c r="J26" s="120" t="str">
        <f>_xlfn.IFNA(+VLOOKUP(I26,'Legenda Destinazioni'!A:B,2,0),"-")</f>
        <v>Gestione conferimenti discarica di Solero - Mercato</v>
      </c>
      <c r="K26" s="122"/>
      <c r="L26" s="54" t="str">
        <f t="shared" si="2"/>
        <v>B.7.aATT04Mer</v>
      </c>
    </row>
    <row r="27" spans="1:12" x14ac:dyDescent="0.15">
      <c r="A27" s="400" t="s">
        <v>1826</v>
      </c>
      <c r="B27" s="401" t="s">
        <v>1827</v>
      </c>
      <c r="C27" s="402"/>
      <c r="D27" s="402">
        <v>9883.7000000000007</v>
      </c>
      <c r="E27" s="378">
        <f t="shared" si="1"/>
        <v>9883.7000000000007</v>
      </c>
      <c r="F27" s="118" t="s">
        <v>114</v>
      </c>
      <c r="G27" s="118" t="s">
        <v>1769</v>
      </c>
      <c r="H27" s="120" t="str">
        <f>_xlfn.IFNA(+VLOOKUP(G27,'Legenda Nature'!A:B,2,0),"-")</f>
        <v>Servizi acquistati da terzi</v>
      </c>
      <c r="I27" s="118" t="s">
        <v>2108</v>
      </c>
      <c r="J27" s="120" t="str">
        <f>_xlfn.IFNA(+VLOOKUP(I27,'Legenda Destinazioni'!A:B,2,0),"-")</f>
        <v>Gestione discarica esaurita Mugarone - Mercato</v>
      </c>
      <c r="K27" s="122"/>
      <c r="L27" s="54" t="str">
        <f t="shared" si="2"/>
        <v>B.7.aATT03Mer</v>
      </c>
    </row>
    <row r="28" spans="1:12" x14ac:dyDescent="0.15">
      <c r="A28" s="400" t="s">
        <v>1826</v>
      </c>
      <c r="B28" s="401" t="s">
        <v>1827</v>
      </c>
      <c r="C28" s="402"/>
      <c r="D28" s="402">
        <f>86354.16-D27-D26</f>
        <v>65953.740000000005</v>
      </c>
      <c r="E28" s="378">
        <f t="shared" si="1"/>
        <v>65953.740000000005</v>
      </c>
      <c r="F28" s="118" t="s">
        <v>114</v>
      </c>
      <c r="G28" s="118" t="s">
        <v>1769</v>
      </c>
      <c r="H28" s="120" t="str">
        <f>_xlfn.IFNA(+VLOOKUP(G28,'Legenda Nature'!A:B,2,0),"-")</f>
        <v>Servizi acquistati da terzi</v>
      </c>
      <c r="I28" s="118" t="s">
        <v>2107</v>
      </c>
      <c r="J28" s="120" t="str">
        <f>_xlfn.IFNA(+VLOOKUP(I28,'Legenda Destinazioni'!A:B,2,0),"-")</f>
        <v>Impianto trattamento rifiuti Castelceriolo - Mercato</v>
      </c>
      <c r="K28" s="122"/>
      <c r="L28" s="54" t="str">
        <f t="shared" si="2"/>
        <v>B.7.aATT01Mer</v>
      </c>
    </row>
    <row r="29" spans="1:12" x14ac:dyDescent="0.15">
      <c r="A29" s="124" t="s">
        <v>1828</v>
      </c>
      <c r="B29" s="125" t="s">
        <v>1829</v>
      </c>
      <c r="C29" s="379">
        <v>465846.26</v>
      </c>
      <c r="D29" s="379"/>
      <c r="E29" s="378">
        <f t="shared" si="1"/>
        <v>465846.26</v>
      </c>
      <c r="F29" s="118" t="s">
        <v>114</v>
      </c>
      <c r="G29" s="118" t="s">
        <v>1769</v>
      </c>
      <c r="H29" s="120" t="str">
        <f>_xlfn.IFNA(+VLOOKUP(G29,'Legenda Nature'!A:B,2,0),"-")</f>
        <v>Servizi acquistati da terzi</v>
      </c>
      <c r="I29" s="118" t="s">
        <v>2107</v>
      </c>
      <c r="J29" s="120" t="str">
        <f>_xlfn.IFNA(+VLOOKUP(I29,'Legenda Destinazioni'!A:B,2,0),"-")</f>
        <v>Impianto trattamento rifiuti Castelceriolo - Mercato</v>
      </c>
      <c r="K29" s="122"/>
      <c r="L29" s="54" t="str">
        <f t="shared" si="2"/>
        <v>B.7.aATT01Mer</v>
      </c>
    </row>
    <row r="30" spans="1:12" x14ac:dyDescent="0.15">
      <c r="A30" s="124" t="s">
        <v>1830</v>
      </c>
      <c r="B30" s="125" t="s">
        <v>1831</v>
      </c>
      <c r="C30" s="379">
        <v>26944</v>
      </c>
      <c r="D30" s="379">
        <v>-26944</v>
      </c>
      <c r="E30" s="378">
        <f t="shared" si="1"/>
        <v>0</v>
      </c>
      <c r="F30" s="118" t="s">
        <v>114</v>
      </c>
      <c r="G30" s="118" t="s">
        <v>581</v>
      </c>
      <c r="H30" s="120" t="str">
        <f>_xlfn.IFNA(+VLOOKUP(G30,'Legenda Nature'!A:B,2,0),"-")</f>
        <v>-</v>
      </c>
      <c r="I30" s="118" t="s">
        <v>581</v>
      </c>
      <c r="J30" s="120" t="str">
        <f>_xlfn.IFNA(+VLOOKUP(I30,'Legenda Destinazioni'!A:B,2,0),"-")</f>
        <v>-</v>
      </c>
      <c r="K30" s="122"/>
      <c r="L30" s="54" t="str">
        <f t="shared" si="2"/>
        <v>--</v>
      </c>
    </row>
    <row r="31" spans="1:12" x14ac:dyDescent="0.15">
      <c r="A31" s="400" t="s">
        <v>1830</v>
      </c>
      <c r="B31" s="401" t="s">
        <v>1831</v>
      </c>
      <c r="C31" s="402"/>
      <c r="D31" s="402">
        <v>3813.88</v>
      </c>
      <c r="E31" s="378">
        <f t="shared" si="1"/>
        <v>3813.88</v>
      </c>
      <c r="F31" s="118" t="s">
        <v>114</v>
      </c>
      <c r="G31" s="118" t="s">
        <v>1769</v>
      </c>
      <c r="H31" s="120" t="str">
        <f>_xlfn.IFNA(+VLOOKUP(G31,'Legenda Nature'!A:B,2,0),"-")</f>
        <v>Servizi acquistati da terzi</v>
      </c>
      <c r="I31" s="118" t="s">
        <v>2108</v>
      </c>
      <c r="J31" s="120" t="str">
        <f>_xlfn.IFNA(+VLOOKUP(I31,'Legenda Destinazioni'!A:B,2,0),"-")</f>
        <v>Gestione discarica esaurita Mugarone - Mercato</v>
      </c>
      <c r="K31" s="122"/>
      <c r="L31" s="54" t="str">
        <f t="shared" si="2"/>
        <v>B.7.aATT03Mer</v>
      </c>
    </row>
    <row r="32" spans="1:12" x14ac:dyDescent="0.15">
      <c r="A32" s="400" t="s">
        <v>1830</v>
      </c>
      <c r="B32" s="401" t="s">
        <v>1831</v>
      </c>
      <c r="C32" s="402"/>
      <c r="D32" s="402">
        <v>6732.22</v>
      </c>
      <c r="E32" s="378">
        <f t="shared" si="1"/>
        <v>6732.22</v>
      </c>
      <c r="F32" s="118" t="s">
        <v>114</v>
      </c>
      <c r="G32" s="118" t="s">
        <v>1769</v>
      </c>
      <c r="H32" s="120" t="str">
        <f>_xlfn.IFNA(+VLOOKUP(G32,'Legenda Nature'!A:B,2,0),"-")</f>
        <v>Servizi acquistati da terzi</v>
      </c>
      <c r="I32" s="118" t="s">
        <v>2110</v>
      </c>
      <c r="J32" s="120" t="str">
        <f>_xlfn.IFNA(+VLOOKUP(I32,'Legenda Destinazioni'!A:B,2,0),"-")</f>
        <v>Gestione conferimenti discarica di Solero - Mercato</v>
      </c>
      <c r="K32" s="122"/>
      <c r="L32" s="54" t="str">
        <f t="shared" si="2"/>
        <v>B.7.aATT04Mer</v>
      </c>
    </row>
    <row r="33" spans="1:12" x14ac:dyDescent="0.15">
      <c r="A33" s="400" t="s">
        <v>1830</v>
      </c>
      <c r="B33" s="401" t="s">
        <v>1831</v>
      </c>
      <c r="C33" s="402"/>
      <c r="D33" s="402">
        <f>26944-D31-D32</f>
        <v>16397.899999999998</v>
      </c>
      <c r="E33" s="378">
        <f t="shared" si="1"/>
        <v>16397.899999999998</v>
      </c>
      <c r="F33" s="118" t="s">
        <v>114</v>
      </c>
      <c r="G33" s="118" t="s">
        <v>1769</v>
      </c>
      <c r="H33" s="120" t="str">
        <f>_xlfn.IFNA(+VLOOKUP(G33,'Legenda Nature'!A:B,2,0),"-")</f>
        <v>Servizi acquistati da terzi</v>
      </c>
      <c r="I33" s="118" t="s">
        <v>2107</v>
      </c>
      <c r="J33" s="120" t="str">
        <f>_xlfn.IFNA(+VLOOKUP(I33,'Legenda Destinazioni'!A:B,2,0),"-")</f>
        <v>Impianto trattamento rifiuti Castelceriolo - Mercato</v>
      </c>
      <c r="K33" s="122"/>
      <c r="L33" s="54" t="str">
        <f t="shared" si="2"/>
        <v>B.7.aATT01Mer</v>
      </c>
    </row>
    <row r="34" spans="1:12" x14ac:dyDescent="0.15">
      <c r="A34" s="124" t="s">
        <v>1832</v>
      </c>
      <c r="B34" s="125" t="s">
        <v>1833</v>
      </c>
      <c r="C34" s="379">
        <v>15875.28</v>
      </c>
      <c r="D34" s="379"/>
      <c r="E34" s="378">
        <f t="shared" si="1"/>
        <v>15875.28</v>
      </c>
      <c r="F34" s="118" t="s">
        <v>114</v>
      </c>
      <c r="G34" s="118" t="s">
        <v>1769</v>
      </c>
      <c r="H34" s="120" t="str">
        <f>_xlfn.IFNA(+VLOOKUP(G34,'Legenda Nature'!A:B,2,0),"-")</f>
        <v>Servizi acquistati da terzi</v>
      </c>
      <c r="I34" s="118" t="s">
        <v>2107</v>
      </c>
      <c r="J34" s="120" t="str">
        <f>_xlfn.IFNA(+VLOOKUP(I34,'Legenda Destinazioni'!A:B,2,0),"-")</f>
        <v>Impianto trattamento rifiuti Castelceriolo - Mercato</v>
      </c>
      <c r="K34" s="122"/>
      <c r="L34" s="54" t="str">
        <f t="shared" si="2"/>
        <v>B.7.aATT01Mer</v>
      </c>
    </row>
    <row r="35" spans="1:12" x14ac:dyDescent="0.15">
      <c r="A35" s="124" t="s">
        <v>1834</v>
      </c>
      <c r="B35" s="125" t="s">
        <v>1835</v>
      </c>
      <c r="C35" s="379">
        <v>170752.66</v>
      </c>
      <c r="D35" s="379">
        <v>-170752.66</v>
      </c>
      <c r="E35" s="378">
        <f t="shared" si="1"/>
        <v>0</v>
      </c>
      <c r="F35" s="118" t="s">
        <v>114</v>
      </c>
      <c r="G35" s="118" t="s">
        <v>581</v>
      </c>
      <c r="H35" s="120" t="str">
        <f>_xlfn.IFNA(+VLOOKUP(G35,'Legenda Nature'!A:B,2,0),"-")</f>
        <v>-</v>
      </c>
      <c r="I35" s="118" t="s">
        <v>581</v>
      </c>
      <c r="J35" s="120" t="str">
        <f>_xlfn.IFNA(+VLOOKUP(I35,'Legenda Destinazioni'!A:B,2,0),"-")</f>
        <v>-</v>
      </c>
      <c r="K35" s="122"/>
      <c r="L35" s="54" t="str">
        <f t="shared" si="2"/>
        <v>--</v>
      </c>
    </row>
    <row r="36" spans="1:12" x14ac:dyDescent="0.15">
      <c r="A36" s="400" t="s">
        <v>1834</v>
      </c>
      <c r="B36" s="401" t="s">
        <v>1835</v>
      </c>
      <c r="C36" s="402"/>
      <c r="D36" s="402">
        <v>6407.68</v>
      </c>
      <c r="E36" s="378">
        <f t="shared" si="1"/>
        <v>6407.68</v>
      </c>
      <c r="F36" s="118" t="s">
        <v>114</v>
      </c>
      <c r="G36" s="118" t="s">
        <v>1769</v>
      </c>
      <c r="H36" s="120" t="str">
        <f>_xlfn.IFNA(+VLOOKUP(G36,'Legenda Nature'!A:B,2,0),"-")</f>
        <v>Servizi acquistati da terzi</v>
      </c>
      <c r="I36" s="118" t="s">
        <v>2108</v>
      </c>
      <c r="J36" s="120" t="str">
        <f>_xlfn.IFNA(+VLOOKUP(I36,'Legenda Destinazioni'!A:B,2,0),"-")</f>
        <v>Gestione discarica esaurita Mugarone - Mercato</v>
      </c>
      <c r="K36" s="122"/>
      <c r="L36" s="54" t="str">
        <f t="shared" si="2"/>
        <v>B.7.aATT03Mer</v>
      </c>
    </row>
    <row r="37" spans="1:12" x14ac:dyDescent="0.15">
      <c r="A37" s="400" t="s">
        <v>1834</v>
      </c>
      <c r="B37" s="401" t="s">
        <v>1835</v>
      </c>
      <c r="C37" s="402"/>
      <c r="D37" s="402">
        <v>43310.73</v>
      </c>
      <c r="E37" s="378">
        <f t="shared" si="1"/>
        <v>43310.73</v>
      </c>
      <c r="F37" s="118" t="s">
        <v>114</v>
      </c>
      <c r="G37" s="118" t="s">
        <v>1769</v>
      </c>
      <c r="H37" s="120" t="str">
        <f>_xlfn.IFNA(+VLOOKUP(G37,'Legenda Nature'!A:B,2,0),"-")</f>
        <v>Servizi acquistati da terzi</v>
      </c>
      <c r="I37" s="118" t="s">
        <v>2110</v>
      </c>
      <c r="J37" s="120" t="str">
        <f>_xlfn.IFNA(+VLOOKUP(I37,'Legenda Destinazioni'!A:B,2,0),"-")</f>
        <v>Gestione conferimenti discarica di Solero - Mercato</v>
      </c>
      <c r="K37" s="122"/>
      <c r="L37" s="54" t="str">
        <f t="shared" si="2"/>
        <v>B.7.aATT04Mer</v>
      </c>
    </row>
    <row r="38" spans="1:12" x14ac:dyDescent="0.15">
      <c r="A38" s="400" t="s">
        <v>1834</v>
      </c>
      <c r="B38" s="401" t="s">
        <v>1835</v>
      </c>
      <c r="C38" s="402"/>
      <c r="D38" s="402">
        <f>170752.66-D36-D37</f>
        <v>121034.25</v>
      </c>
      <c r="E38" s="378">
        <f t="shared" si="1"/>
        <v>121034.25</v>
      </c>
      <c r="F38" s="118" t="s">
        <v>114</v>
      </c>
      <c r="G38" s="118" t="s">
        <v>1769</v>
      </c>
      <c r="H38" s="120" t="str">
        <f>_xlfn.IFNA(+VLOOKUP(G38,'Legenda Nature'!A:B,2,0),"-")</f>
        <v>Servizi acquistati da terzi</v>
      </c>
      <c r="I38" s="118" t="s">
        <v>2107</v>
      </c>
      <c r="J38" s="120" t="str">
        <f>_xlfn.IFNA(+VLOOKUP(I38,'Legenda Destinazioni'!A:B,2,0),"-")</f>
        <v>Impianto trattamento rifiuti Castelceriolo - Mercato</v>
      </c>
      <c r="K38" s="122"/>
      <c r="L38" s="54" t="str">
        <f t="shared" si="2"/>
        <v>B.7.aATT01Mer</v>
      </c>
    </row>
    <row r="39" spans="1:12" x14ac:dyDescent="0.15">
      <c r="A39" s="124" t="s">
        <v>1836</v>
      </c>
      <c r="B39" s="125" t="s">
        <v>1837</v>
      </c>
      <c r="C39" s="379">
        <v>72588.149999999994</v>
      </c>
      <c r="D39" s="379">
        <v>-72588.149999999994</v>
      </c>
      <c r="E39" s="378">
        <f t="shared" si="1"/>
        <v>0</v>
      </c>
      <c r="F39" s="118" t="s">
        <v>114</v>
      </c>
      <c r="G39" s="118" t="s">
        <v>581</v>
      </c>
      <c r="H39" s="120" t="str">
        <f>_xlfn.IFNA(+VLOOKUP(G39,'Legenda Nature'!A:B,2,0),"-")</f>
        <v>-</v>
      </c>
      <c r="I39" s="118" t="s">
        <v>581</v>
      </c>
      <c r="J39" s="120" t="str">
        <f>_xlfn.IFNA(+VLOOKUP(I39,'Legenda Destinazioni'!A:B,2,0),"-")</f>
        <v>-</v>
      </c>
      <c r="K39" s="122"/>
      <c r="L39" s="54" t="str">
        <f t="shared" si="2"/>
        <v>--</v>
      </c>
    </row>
    <row r="40" spans="1:12" x14ac:dyDescent="0.15">
      <c r="A40" s="400" t="s">
        <v>1836</v>
      </c>
      <c r="B40" s="401" t="s">
        <v>1837</v>
      </c>
      <c r="C40" s="402"/>
      <c r="D40" s="402">
        <v>2520</v>
      </c>
      <c r="E40" s="378">
        <f t="shared" si="1"/>
        <v>2520</v>
      </c>
      <c r="F40" s="118" t="s">
        <v>114</v>
      </c>
      <c r="G40" s="118" t="s">
        <v>1776</v>
      </c>
      <c r="H40" s="120" t="str">
        <f>_xlfn.IFNA(+VLOOKUP(G40,'Legenda Nature'!A:B,2,0),"-")</f>
        <v>Pulizia e vigilanza</v>
      </c>
      <c r="I40" s="118" t="s">
        <v>2108</v>
      </c>
      <c r="J40" s="120" t="str">
        <f>_xlfn.IFNA(+VLOOKUP(I40,'Legenda Destinazioni'!A:B,2,0),"-")</f>
        <v>Gestione discarica esaurita Mugarone - Mercato</v>
      </c>
      <c r="K40" s="122"/>
      <c r="L40" s="54" t="str">
        <f t="shared" si="2"/>
        <v>B.7.iATT03Mer</v>
      </c>
    </row>
    <row r="41" spans="1:12" x14ac:dyDescent="0.15">
      <c r="A41" s="400" t="s">
        <v>1836</v>
      </c>
      <c r="B41" s="401" t="s">
        <v>1837</v>
      </c>
      <c r="C41" s="402"/>
      <c r="D41" s="402">
        <v>6720</v>
      </c>
      <c r="E41" s="378">
        <f t="shared" si="1"/>
        <v>6720</v>
      </c>
      <c r="F41" s="118" t="s">
        <v>114</v>
      </c>
      <c r="G41" s="118" t="s">
        <v>1776</v>
      </c>
      <c r="H41" s="120" t="str">
        <f>_xlfn.IFNA(+VLOOKUP(G41,'Legenda Nature'!A:B,2,0),"-")</f>
        <v>Pulizia e vigilanza</v>
      </c>
      <c r="I41" s="118" t="s">
        <v>2110</v>
      </c>
      <c r="J41" s="120" t="str">
        <f>_xlfn.IFNA(+VLOOKUP(I41,'Legenda Destinazioni'!A:B,2,0),"-")</f>
        <v>Gestione conferimenti discarica di Solero - Mercato</v>
      </c>
      <c r="K41" s="122"/>
      <c r="L41" s="54" t="str">
        <f t="shared" si="2"/>
        <v>B.7.iATT04Mer</v>
      </c>
    </row>
    <row r="42" spans="1:12" x14ac:dyDescent="0.15">
      <c r="A42" s="400" t="s">
        <v>1836</v>
      </c>
      <c r="B42" s="401" t="s">
        <v>1837</v>
      </c>
      <c r="C42" s="402"/>
      <c r="D42" s="402">
        <f>72588.15-D40-D41</f>
        <v>63348.149999999994</v>
      </c>
      <c r="E42" s="378">
        <f t="shared" si="1"/>
        <v>63348.149999999994</v>
      </c>
      <c r="F42" s="118" t="s">
        <v>114</v>
      </c>
      <c r="G42" s="118" t="s">
        <v>1776</v>
      </c>
      <c r="H42" s="120" t="str">
        <f>_xlfn.IFNA(+VLOOKUP(G42,'Legenda Nature'!A:B,2,0),"-")</f>
        <v>Pulizia e vigilanza</v>
      </c>
      <c r="I42" s="118" t="s">
        <v>2107</v>
      </c>
      <c r="J42" s="120" t="str">
        <f>_xlfn.IFNA(+VLOOKUP(I42,'Legenda Destinazioni'!A:B,2,0),"-")</f>
        <v>Impianto trattamento rifiuti Castelceriolo - Mercato</v>
      </c>
      <c r="K42" s="122"/>
      <c r="L42" s="54" t="str">
        <f t="shared" si="2"/>
        <v>B.7.iATT01Mer</v>
      </c>
    </row>
    <row r="43" spans="1:12" x14ac:dyDescent="0.15">
      <c r="A43" s="124" t="s">
        <v>1838</v>
      </c>
      <c r="B43" s="125" t="s">
        <v>1839</v>
      </c>
      <c r="C43" s="379">
        <v>1035.3699999999999</v>
      </c>
      <c r="D43" s="379"/>
      <c r="E43" s="378">
        <f t="shared" si="1"/>
        <v>1035.3699999999999</v>
      </c>
      <c r="F43" s="118" t="s">
        <v>114</v>
      </c>
      <c r="G43" s="118" t="s">
        <v>1769</v>
      </c>
      <c r="H43" s="120" t="str">
        <f>_xlfn.IFNA(+VLOOKUP(G43,'Legenda Nature'!A:B,2,0),"-")</f>
        <v>Servizi acquistati da terzi</v>
      </c>
      <c r="I43" s="118" t="s">
        <v>2108</v>
      </c>
      <c r="J43" s="120" t="str">
        <f>_xlfn.IFNA(+VLOOKUP(I43,'Legenda Destinazioni'!A:B,2,0),"-")</f>
        <v>Gestione discarica esaurita Mugarone - Mercato</v>
      </c>
      <c r="K43" s="122"/>
      <c r="L43" s="54" t="str">
        <f t="shared" si="2"/>
        <v>B.7.aATT03Mer</v>
      </c>
    </row>
    <row r="44" spans="1:12" x14ac:dyDescent="0.15">
      <c r="A44" s="124" t="s">
        <v>1840</v>
      </c>
      <c r="B44" s="125" t="s">
        <v>1841</v>
      </c>
      <c r="C44" s="379">
        <v>16008.68</v>
      </c>
      <c r="D44" s="379"/>
      <c r="E44" s="378">
        <f t="shared" si="1"/>
        <v>16008.68</v>
      </c>
      <c r="F44" s="118" t="s">
        <v>114</v>
      </c>
      <c r="G44" s="118" t="s">
        <v>1769</v>
      </c>
      <c r="H44" s="120" t="str">
        <f>_xlfn.IFNA(+VLOOKUP(G44,'Legenda Nature'!A:B,2,0),"-")</f>
        <v>Servizi acquistati da terzi</v>
      </c>
      <c r="I44" s="118" t="s">
        <v>2108</v>
      </c>
      <c r="J44" s="120" t="str">
        <f>_xlfn.IFNA(+VLOOKUP(I44,'Legenda Destinazioni'!A:B,2,0),"-")</f>
        <v>Gestione discarica esaurita Mugarone - Mercato</v>
      </c>
      <c r="K44" s="122"/>
      <c r="L44" s="54" t="str">
        <f t="shared" si="2"/>
        <v>B.7.aATT03Mer</v>
      </c>
    </row>
    <row r="45" spans="1:12" x14ac:dyDescent="0.15">
      <c r="A45" s="124" t="s">
        <v>1842</v>
      </c>
      <c r="B45" s="125" t="s">
        <v>1843</v>
      </c>
      <c r="C45" s="379">
        <v>182432.61</v>
      </c>
      <c r="D45" s="379"/>
      <c r="E45" s="378">
        <f t="shared" si="1"/>
        <v>182432.61</v>
      </c>
      <c r="F45" s="118" t="s">
        <v>114</v>
      </c>
      <c r="G45" s="118" t="s">
        <v>1769</v>
      </c>
      <c r="H45" s="120" t="str">
        <f>_xlfn.IFNA(+VLOOKUP(G45,'Legenda Nature'!A:B,2,0),"-")</f>
        <v>Servizi acquistati da terzi</v>
      </c>
      <c r="I45" s="118" t="s">
        <v>2110</v>
      </c>
      <c r="J45" s="120" t="str">
        <f>_xlfn.IFNA(+VLOOKUP(I45,'Legenda Destinazioni'!A:B,2,0),"-")</f>
        <v>Gestione conferimenti discarica di Solero - Mercato</v>
      </c>
      <c r="K45" s="122"/>
      <c r="L45" s="54" t="str">
        <f t="shared" si="2"/>
        <v>B.7.aATT04Mer</v>
      </c>
    </row>
    <row r="46" spans="1:12" x14ac:dyDescent="0.15">
      <c r="A46" s="124" t="s">
        <v>1844</v>
      </c>
      <c r="B46" s="125" t="s">
        <v>1845</v>
      </c>
      <c r="C46" s="379">
        <v>27465.29</v>
      </c>
      <c r="D46" s="379"/>
      <c r="E46" s="378">
        <f t="shared" si="1"/>
        <v>27465.29</v>
      </c>
      <c r="F46" s="118" t="s">
        <v>114</v>
      </c>
      <c r="G46" s="118" t="s">
        <v>1769</v>
      </c>
      <c r="H46" s="120" t="str">
        <f>_xlfn.IFNA(+VLOOKUP(G46,'Legenda Nature'!A:B,2,0),"-")</f>
        <v>Servizi acquistati da terzi</v>
      </c>
      <c r="I46" s="118" t="s">
        <v>2110</v>
      </c>
      <c r="J46" s="120" t="str">
        <f>_xlfn.IFNA(+VLOOKUP(I46,'Legenda Destinazioni'!A:B,2,0),"-")</f>
        <v>Gestione conferimenti discarica di Solero - Mercato</v>
      </c>
      <c r="K46" s="122"/>
      <c r="L46" s="54" t="str">
        <f t="shared" si="2"/>
        <v>B.7.aATT04Mer</v>
      </c>
    </row>
    <row r="47" spans="1:12" x14ac:dyDescent="0.15">
      <c r="A47" s="124" t="s">
        <v>1846</v>
      </c>
      <c r="B47" s="125" t="s">
        <v>1847</v>
      </c>
      <c r="C47" s="379">
        <v>6594354.9400000004</v>
      </c>
      <c r="D47" s="379"/>
      <c r="E47" s="378">
        <f t="shared" si="1"/>
        <v>6594354.9400000004</v>
      </c>
      <c r="F47" s="118" t="s">
        <v>114</v>
      </c>
      <c r="G47" s="118" t="s">
        <v>1779</v>
      </c>
      <c r="H47" s="120" t="str">
        <f>_xlfn.IFNA(+VLOOKUP(G47,'Legenda Nature'!A:B,2,0),"-")</f>
        <v>Altro</v>
      </c>
      <c r="I47" s="118" t="s">
        <v>2107</v>
      </c>
      <c r="J47" s="120" t="str">
        <f>_xlfn.IFNA(+VLOOKUP(I47,'Legenda Destinazioni'!A:B,2,0),"-")</f>
        <v>Impianto trattamento rifiuti Castelceriolo - Mercato</v>
      </c>
      <c r="K47" s="122"/>
      <c r="L47" s="54" t="str">
        <f t="shared" si="2"/>
        <v>B.7.lATT01Mer</v>
      </c>
    </row>
    <row r="48" spans="1:12" x14ac:dyDescent="0.15">
      <c r="A48" s="124" t="s">
        <v>1848</v>
      </c>
      <c r="B48" s="125" t="s">
        <v>1849</v>
      </c>
      <c r="C48" s="379">
        <v>21473.82</v>
      </c>
      <c r="D48" s="379"/>
      <c r="E48" s="378">
        <f t="shared" si="1"/>
        <v>21473.82</v>
      </c>
      <c r="F48" s="118" t="s">
        <v>114</v>
      </c>
      <c r="G48" s="118" t="s">
        <v>1769</v>
      </c>
      <c r="H48" s="120" t="str">
        <f>_xlfn.IFNA(+VLOOKUP(G48,'Legenda Nature'!A:B,2,0),"-")</f>
        <v>Servizi acquistati da terzi</v>
      </c>
      <c r="I48" s="118" t="s">
        <v>2110</v>
      </c>
      <c r="J48" s="120" t="str">
        <f>_xlfn.IFNA(+VLOOKUP(I48,'Legenda Destinazioni'!A:B,2,0),"-")</f>
        <v>Gestione conferimenti discarica di Solero - Mercato</v>
      </c>
      <c r="K48" s="122"/>
      <c r="L48" s="54" t="str">
        <f t="shared" si="2"/>
        <v>B.7.aATT04Mer</v>
      </c>
    </row>
    <row r="49" spans="1:12" x14ac:dyDescent="0.15">
      <c r="A49" s="124" t="s">
        <v>1850</v>
      </c>
      <c r="B49" s="125" t="s">
        <v>1851</v>
      </c>
      <c r="C49" s="379">
        <v>949488.72</v>
      </c>
      <c r="D49" s="379"/>
      <c r="E49" s="378">
        <f t="shared" si="1"/>
        <v>949488.72</v>
      </c>
      <c r="F49" s="118" t="s">
        <v>114</v>
      </c>
      <c r="G49" s="118" t="s">
        <v>1769</v>
      </c>
      <c r="H49" s="120" t="str">
        <f>_xlfn.IFNA(+VLOOKUP(G49,'Legenda Nature'!A:B,2,0),"-")</f>
        <v>Servizi acquistati da terzi</v>
      </c>
      <c r="I49" s="118" t="s">
        <v>2107</v>
      </c>
      <c r="J49" s="120" t="str">
        <f>_xlfn.IFNA(+VLOOKUP(I49,'Legenda Destinazioni'!A:B,2,0),"-")</f>
        <v>Impianto trattamento rifiuti Castelceriolo - Mercato</v>
      </c>
      <c r="K49" s="122"/>
      <c r="L49" s="54" t="str">
        <f t="shared" si="2"/>
        <v>B.7.aATT01Mer</v>
      </c>
    </row>
    <row r="50" spans="1:12" x14ac:dyDescent="0.15">
      <c r="A50" s="124" t="s">
        <v>1852</v>
      </c>
      <c r="B50" s="125" t="s">
        <v>1853</v>
      </c>
      <c r="C50" s="379">
        <v>4109.3999999999996</v>
      </c>
      <c r="D50" s="379"/>
      <c r="E50" s="378">
        <f t="shared" si="1"/>
        <v>4109.3999999999996</v>
      </c>
      <c r="F50" s="118" t="s">
        <v>114</v>
      </c>
      <c r="G50" s="118" t="s">
        <v>1769</v>
      </c>
      <c r="H50" s="120" t="str">
        <f>_xlfn.IFNA(+VLOOKUP(G50,'Legenda Nature'!A:B,2,0),"-")</f>
        <v>Servizi acquistati da terzi</v>
      </c>
      <c r="I50" s="118" t="s">
        <v>2108</v>
      </c>
      <c r="J50" s="120" t="str">
        <f>_xlfn.IFNA(+VLOOKUP(I50,'Legenda Destinazioni'!A:B,2,0),"-")</f>
        <v>Gestione discarica esaurita Mugarone - Mercato</v>
      </c>
      <c r="K50" s="122"/>
      <c r="L50" s="54" t="str">
        <f t="shared" si="2"/>
        <v>B.7.aATT03Mer</v>
      </c>
    </row>
    <row r="51" spans="1:12" x14ac:dyDescent="0.15">
      <c r="A51" s="124" t="s">
        <v>1854</v>
      </c>
      <c r="B51" s="125" t="s">
        <v>1855</v>
      </c>
      <c r="C51" s="379">
        <v>23324.94</v>
      </c>
      <c r="D51" s="379"/>
      <c r="E51" s="378">
        <f t="shared" si="1"/>
        <v>23324.94</v>
      </c>
      <c r="F51" s="118" t="s">
        <v>114</v>
      </c>
      <c r="G51" s="118" t="s">
        <v>1769</v>
      </c>
      <c r="H51" s="120" t="str">
        <f>_xlfn.IFNA(+VLOOKUP(G51,'Legenda Nature'!A:B,2,0),"-")</f>
        <v>Servizi acquistati da terzi</v>
      </c>
      <c r="I51" s="118" t="s">
        <v>2110</v>
      </c>
      <c r="J51" s="120" t="str">
        <f>_xlfn.IFNA(+VLOOKUP(I51,'Legenda Destinazioni'!A:B,2,0),"-")</f>
        <v>Gestione conferimenti discarica di Solero - Mercato</v>
      </c>
      <c r="K51" s="122"/>
      <c r="L51" s="54" t="str">
        <f t="shared" si="2"/>
        <v>B.7.aATT04Mer</v>
      </c>
    </row>
    <row r="52" spans="1:12" x14ac:dyDescent="0.15">
      <c r="A52" s="124" t="s">
        <v>1856</v>
      </c>
      <c r="B52" s="125" t="s">
        <v>1857</v>
      </c>
      <c r="C52" s="379">
        <v>136721.73000000001</v>
      </c>
      <c r="D52" s="379">
        <v>-136721.73000000001</v>
      </c>
      <c r="E52" s="378">
        <f t="shared" si="1"/>
        <v>0</v>
      </c>
      <c r="F52" s="118" t="s">
        <v>114</v>
      </c>
      <c r="G52" s="118" t="s">
        <v>581</v>
      </c>
      <c r="H52" s="120" t="str">
        <f>_xlfn.IFNA(+VLOOKUP(G52,'Legenda Nature'!A:B,2,0),"-")</f>
        <v>-</v>
      </c>
      <c r="I52" s="118" t="s">
        <v>581</v>
      </c>
      <c r="J52" s="120" t="str">
        <f>_xlfn.IFNA(+VLOOKUP(I52,'Legenda Destinazioni'!A:B,2,0),"-")</f>
        <v>-</v>
      </c>
      <c r="K52" s="122"/>
      <c r="L52" s="54" t="str">
        <f t="shared" si="2"/>
        <v>--</v>
      </c>
    </row>
    <row r="53" spans="1:12" x14ac:dyDescent="0.15">
      <c r="A53" s="400" t="s">
        <v>1856</v>
      </c>
      <c r="B53" s="401" t="s">
        <v>1857</v>
      </c>
      <c r="C53" s="402"/>
      <c r="D53" s="402">
        <v>985</v>
      </c>
      <c r="E53" s="378">
        <f t="shared" si="1"/>
        <v>985</v>
      </c>
      <c r="F53" s="118" t="s">
        <v>114</v>
      </c>
      <c r="G53" s="118" t="s">
        <v>1769</v>
      </c>
      <c r="H53" s="120" t="str">
        <f>_xlfn.IFNA(+VLOOKUP(G53,'Legenda Nature'!A:B,2,0),"-")</f>
        <v>Servizi acquistati da terzi</v>
      </c>
      <c r="I53" s="118" t="s">
        <v>2108</v>
      </c>
      <c r="J53" s="120" t="str">
        <f>_xlfn.IFNA(+VLOOKUP(I53,'Legenda Destinazioni'!A:B,2,0),"-")</f>
        <v>Gestione discarica esaurita Mugarone - Mercato</v>
      </c>
      <c r="K53" s="122"/>
      <c r="L53" s="54" t="str">
        <f t="shared" si="2"/>
        <v>B.7.aATT03Mer</v>
      </c>
    </row>
    <row r="54" spans="1:12" x14ac:dyDescent="0.15">
      <c r="A54" s="400" t="s">
        <v>1856</v>
      </c>
      <c r="B54" s="401" t="s">
        <v>1857</v>
      </c>
      <c r="C54" s="402"/>
      <c r="D54" s="402">
        <v>9549.5499999999993</v>
      </c>
      <c r="E54" s="378">
        <f t="shared" si="1"/>
        <v>9549.5499999999993</v>
      </c>
      <c r="F54" s="118" t="s">
        <v>114</v>
      </c>
      <c r="G54" s="118" t="s">
        <v>1769</v>
      </c>
      <c r="H54" s="120" t="str">
        <f>_xlfn.IFNA(+VLOOKUP(G54,'Legenda Nature'!A:B,2,0),"-")</f>
        <v>Servizi acquistati da terzi</v>
      </c>
      <c r="I54" s="118" t="s">
        <v>2110</v>
      </c>
      <c r="J54" s="120" t="str">
        <f>_xlfn.IFNA(+VLOOKUP(I54,'Legenda Destinazioni'!A:B,2,0),"-")</f>
        <v>Gestione conferimenti discarica di Solero - Mercato</v>
      </c>
      <c r="K54" s="122"/>
      <c r="L54" s="54" t="str">
        <f t="shared" si="2"/>
        <v>B.7.aATT04Mer</v>
      </c>
    </row>
    <row r="55" spans="1:12" x14ac:dyDescent="0.15">
      <c r="A55" s="400" t="s">
        <v>1856</v>
      </c>
      <c r="B55" s="401" t="s">
        <v>1857</v>
      </c>
      <c r="C55" s="402"/>
      <c r="D55" s="402">
        <f>136721.73-D53-D54</f>
        <v>126187.18000000001</v>
      </c>
      <c r="E55" s="378">
        <f t="shared" si="1"/>
        <v>126187.18000000001</v>
      </c>
      <c r="F55" s="118" t="s">
        <v>114</v>
      </c>
      <c r="G55" s="118" t="s">
        <v>1769</v>
      </c>
      <c r="H55" s="120" t="str">
        <f>_xlfn.IFNA(+VLOOKUP(G55,'Legenda Nature'!A:B,2,0),"-")</f>
        <v>Servizi acquistati da terzi</v>
      </c>
      <c r="I55" s="118" t="s">
        <v>2107</v>
      </c>
      <c r="J55" s="120" t="str">
        <f>_xlfn.IFNA(+VLOOKUP(I55,'Legenda Destinazioni'!A:B,2,0),"-")</f>
        <v>Impianto trattamento rifiuti Castelceriolo - Mercato</v>
      </c>
      <c r="K55" s="122"/>
      <c r="L55" s="54" t="str">
        <f t="shared" si="2"/>
        <v>B.7.aATT01Mer</v>
      </c>
    </row>
    <row r="56" spans="1:12" x14ac:dyDescent="0.15">
      <c r="A56" s="124" t="s">
        <v>1858</v>
      </c>
      <c r="B56" s="125" t="s">
        <v>1859</v>
      </c>
      <c r="C56" s="379">
        <v>158879.04000000001</v>
      </c>
      <c r="D56" s="379">
        <v>-158879.04000000001</v>
      </c>
      <c r="E56" s="378">
        <f t="shared" si="1"/>
        <v>0</v>
      </c>
      <c r="F56" s="118" t="s">
        <v>114</v>
      </c>
      <c r="G56" s="118" t="s">
        <v>581</v>
      </c>
      <c r="H56" s="120" t="str">
        <f>_xlfn.IFNA(+VLOOKUP(G56,'Legenda Nature'!A:B,2,0),"-")</f>
        <v>-</v>
      </c>
      <c r="I56" s="118" t="s">
        <v>581</v>
      </c>
      <c r="J56" s="120" t="str">
        <f>_xlfn.IFNA(+VLOOKUP(I56,'Legenda Destinazioni'!A:B,2,0),"-")</f>
        <v>-</v>
      </c>
      <c r="K56" s="122"/>
      <c r="L56" s="54" t="str">
        <f t="shared" si="2"/>
        <v>--</v>
      </c>
    </row>
    <row r="57" spans="1:12" x14ac:dyDescent="0.15">
      <c r="A57" s="400" t="s">
        <v>1858</v>
      </c>
      <c r="B57" s="401" t="s">
        <v>1859</v>
      </c>
      <c r="C57" s="402"/>
      <c r="D57" s="402">
        <v>120</v>
      </c>
      <c r="E57" s="378">
        <f t="shared" si="1"/>
        <v>120</v>
      </c>
      <c r="F57" s="118" t="s">
        <v>114</v>
      </c>
      <c r="G57" s="118" t="s">
        <v>1769</v>
      </c>
      <c r="H57" s="120" t="str">
        <f>_xlfn.IFNA(+VLOOKUP(G57,'Legenda Nature'!A:B,2,0),"-")</f>
        <v>Servizi acquistati da terzi</v>
      </c>
      <c r="I57" s="118" t="s">
        <v>2108</v>
      </c>
      <c r="J57" s="120" t="str">
        <f>_xlfn.IFNA(+VLOOKUP(I57,'Legenda Destinazioni'!A:B,2,0),"-")</f>
        <v>Gestione discarica esaurita Mugarone - Mercato</v>
      </c>
      <c r="K57" s="122"/>
      <c r="L57" s="54" t="str">
        <f t="shared" si="2"/>
        <v>B.7.aATT03Mer</v>
      </c>
    </row>
    <row r="58" spans="1:12" x14ac:dyDescent="0.15">
      <c r="A58" s="400" t="s">
        <v>1858</v>
      </c>
      <c r="B58" s="401" t="s">
        <v>1859</v>
      </c>
      <c r="C58" s="402"/>
      <c r="D58" s="402">
        <v>2576.1999999999998</v>
      </c>
      <c r="E58" s="378">
        <f t="shared" si="1"/>
        <v>2576.1999999999998</v>
      </c>
      <c r="F58" s="118" t="s">
        <v>114</v>
      </c>
      <c r="G58" s="118" t="s">
        <v>1769</v>
      </c>
      <c r="H58" s="120" t="str">
        <f>_xlfn.IFNA(+VLOOKUP(G58,'Legenda Nature'!A:B,2,0),"-")</f>
        <v>Servizi acquistati da terzi</v>
      </c>
      <c r="I58" s="118" t="s">
        <v>2110</v>
      </c>
      <c r="J58" s="120" t="str">
        <f>_xlfn.IFNA(+VLOOKUP(I58,'Legenda Destinazioni'!A:B,2,0),"-")</f>
        <v>Gestione conferimenti discarica di Solero - Mercato</v>
      </c>
      <c r="K58" s="122"/>
      <c r="L58" s="54" t="str">
        <f t="shared" si="2"/>
        <v>B.7.aATT04Mer</v>
      </c>
    </row>
    <row r="59" spans="1:12" x14ac:dyDescent="0.15">
      <c r="A59" s="400" t="s">
        <v>1858</v>
      </c>
      <c r="B59" s="401" t="s">
        <v>1859</v>
      </c>
      <c r="C59" s="402"/>
      <c r="D59" s="402">
        <f>158879.04-D57-D58</f>
        <v>156182.84</v>
      </c>
      <c r="E59" s="378">
        <f t="shared" si="1"/>
        <v>156182.84</v>
      </c>
      <c r="F59" s="118" t="s">
        <v>114</v>
      </c>
      <c r="G59" s="118" t="s">
        <v>1769</v>
      </c>
      <c r="H59" s="120" t="str">
        <f>_xlfn.IFNA(+VLOOKUP(G59,'Legenda Nature'!A:B,2,0),"-")</f>
        <v>Servizi acquistati da terzi</v>
      </c>
      <c r="I59" s="118" t="s">
        <v>2107</v>
      </c>
      <c r="J59" s="120" t="str">
        <f>_xlfn.IFNA(+VLOOKUP(I59,'Legenda Destinazioni'!A:B,2,0),"-")</f>
        <v>Impianto trattamento rifiuti Castelceriolo - Mercato</v>
      </c>
      <c r="K59" s="122"/>
      <c r="L59" s="54" t="str">
        <f t="shared" si="2"/>
        <v>B.7.aATT01Mer</v>
      </c>
    </row>
    <row r="60" spans="1:12" x14ac:dyDescent="0.15">
      <c r="A60" s="124" t="s">
        <v>1860</v>
      </c>
      <c r="B60" s="125" t="s">
        <v>1861</v>
      </c>
      <c r="C60" s="379">
        <v>2148.77</v>
      </c>
      <c r="D60" s="379">
        <v>-2148.77</v>
      </c>
      <c r="E60" s="378">
        <f t="shared" si="1"/>
        <v>0</v>
      </c>
      <c r="F60" s="118" t="s">
        <v>114</v>
      </c>
      <c r="G60" s="118" t="s">
        <v>581</v>
      </c>
      <c r="H60" s="120" t="str">
        <f>_xlfn.IFNA(+VLOOKUP(G60,'Legenda Nature'!A:B,2,0),"-")</f>
        <v>-</v>
      </c>
      <c r="I60" s="118" t="s">
        <v>581</v>
      </c>
      <c r="J60" s="120" t="str">
        <f>_xlfn.IFNA(+VLOOKUP(I60,'Legenda Destinazioni'!A:B,2,0),"-")</f>
        <v>-</v>
      </c>
      <c r="K60" s="122"/>
      <c r="L60" s="54" t="str">
        <f t="shared" si="2"/>
        <v>--</v>
      </c>
    </row>
    <row r="61" spans="1:12" x14ac:dyDescent="0.15">
      <c r="A61" s="400" t="s">
        <v>1860</v>
      </c>
      <c r="B61" s="401" t="s">
        <v>1861</v>
      </c>
      <c r="C61" s="402"/>
      <c r="D61" s="402">
        <v>131.15</v>
      </c>
      <c r="E61" s="378">
        <f t="shared" si="1"/>
        <v>131.15</v>
      </c>
      <c r="F61" s="118" t="s">
        <v>114</v>
      </c>
      <c r="G61" s="118" t="s">
        <v>1769</v>
      </c>
      <c r="H61" s="120" t="str">
        <f>_xlfn.IFNA(+VLOOKUP(G61,'Legenda Nature'!A:B,2,0),"-")</f>
        <v>Servizi acquistati da terzi</v>
      </c>
      <c r="I61" s="118" t="s">
        <v>2110</v>
      </c>
      <c r="J61" s="120" t="str">
        <f>_xlfn.IFNA(+VLOOKUP(I61,'Legenda Destinazioni'!A:B,2,0),"-")</f>
        <v>Gestione conferimenti discarica di Solero - Mercato</v>
      </c>
      <c r="K61" s="122"/>
      <c r="L61" s="54" t="str">
        <f t="shared" si="2"/>
        <v>B.7.aATT04Mer</v>
      </c>
    </row>
    <row r="62" spans="1:12" x14ac:dyDescent="0.15">
      <c r="A62" s="400" t="s">
        <v>1860</v>
      </c>
      <c r="B62" s="401" t="s">
        <v>1861</v>
      </c>
      <c r="C62" s="402"/>
      <c r="D62" s="402">
        <f>2148.77-D61</f>
        <v>2017.62</v>
      </c>
      <c r="E62" s="378">
        <f t="shared" si="1"/>
        <v>2017.62</v>
      </c>
      <c r="F62" s="118" t="s">
        <v>114</v>
      </c>
      <c r="G62" s="118" t="s">
        <v>1769</v>
      </c>
      <c r="H62" s="120" t="str">
        <f>_xlfn.IFNA(+VLOOKUP(G62,'Legenda Nature'!A:B,2,0),"-")</f>
        <v>Servizi acquistati da terzi</v>
      </c>
      <c r="I62" s="118" t="s">
        <v>2107</v>
      </c>
      <c r="J62" s="120" t="str">
        <f>_xlfn.IFNA(+VLOOKUP(I62,'Legenda Destinazioni'!A:B,2,0),"-")</f>
        <v>Impianto trattamento rifiuti Castelceriolo - Mercato</v>
      </c>
      <c r="K62" s="122"/>
      <c r="L62" s="54" t="str">
        <f t="shared" si="2"/>
        <v>B.7.aATT01Mer</v>
      </c>
    </row>
    <row r="63" spans="1:12" x14ac:dyDescent="0.15">
      <c r="A63" s="124" t="s">
        <v>1862</v>
      </c>
      <c r="B63" s="125" t="s">
        <v>1863</v>
      </c>
      <c r="C63" s="379">
        <v>2344.37</v>
      </c>
      <c r="D63" s="379"/>
      <c r="E63" s="378">
        <f t="shared" si="1"/>
        <v>2344.37</v>
      </c>
      <c r="F63" s="118" t="s">
        <v>114</v>
      </c>
      <c r="G63" s="118" t="s">
        <v>1769</v>
      </c>
      <c r="H63" s="120" t="str">
        <f>_xlfn.IFNA(+VLOOKUP(G63,'Legenda Nature'!A:B,2,0),"-")</f>
        <v>Servizi acquistati da terzi</v>
      </c>
      <c r="I63" s="118" t="s">
        <v>2107</v>
      </c>
      <c r="J63" s="120" t="str">
        <f>_xlfn.IFNA(+VLOOKUP(I63,'Legenda Destinazioni'!A:B,2,0),"-")</f>
        <v>Impianto trattamento rifiuti Castelceriolo - Mercato</v>
      </c>
      <c r="K63" s="122"/>
      <c r="L63" s="54" t="str">
        <f t="shared" si="2"/>
        <v>B.7.aATT01Mer</v>
      </c>
    </row>
    <row r="64" spans="1:12" x14ac:dyDescent="0.15">
      <c r="A64" s="124" t="s">
        <v>1864</v>
      </c>
      <c r="B64" s="125" t="s">
        <v>1865</v>
      </c>
      <c r="C64" s="379">
        <v>6490.12</v>
      </c>
      <c r="D64" s="379">
        <f>-C64</f>
        <v>-6490.12</v>
      </c>
      <c r="E64" s="378">
        <f t="shared" si="1"/>
        <v>0</v>
      </c>
      <c r="F64" s="118" t="s">
        <v>114</v>
      </c>
      <c r="G64" s="118" t="s">
        <v>581</v>
      </c>
      <c r="H64" s="120" t="str">
        <f>_xlfn.IFNA(+VLOOKUP(G64,'Legenda Nature'!A:B,2,0),"-")</f>
        <v>-</v>
      </c>
      <c r="I64" s="118" t="s">
        <v>581</v>
      </c>
      <c r="J64" s="120" t="str">
        <f>_xlfn.IFNA(+VLOOKUP(I64,'Legenda Destinazioni'!A:B,2,0),"-")</f>
        <v>-</v>
      </c>
      <c r="K64" s="122"/>
      <c r="L64" s="54" t="str">
        <f t="shared" si="2"/>
        <v>--</v>
      </c>
    </row>
    <row r="65" spans="1:12" x14ac:dyDescent="0.15">
      <c r="A65" s="400" t="s">
        <v>1864</v>
      </c>
      <c r="B65" s="401" t="s">
        <v>1865</v>
      </c>
      <c r="C65" s="402"/>
      <c r="D65" s="402">
        <v>168.24</v>
      </c>
      <c r="E65" s="378">
        <f t="shared" si="1"/>
        <v>168.24</v>
      </c>
      <c r="F65" s="118" t="s">
        <v>114</v>
      </c>
      <c r="G65" s="118" t="s">
        <v>1769</v>
      </c>
      <c r="H65" s="120" t="str">
        <f>_xlfn.IFNA(+VLOOKUP(G65,'Legenda Nature'!A:B,2,0),"-")</f>
        <v>Servizi acquistati da terzi</v>
      </c>
      <c r="I65" s="118" t="s">
        <v>2110</v>
      </c>
      <c r="J65" s="120" t="str">
        <f>_xlfn.IFNA(+VLOOKUP(I65,'Legenda Destinazioni'!A:B,2,0),"-")</f>
        <v>Gestione conferimenti discarica di Solero - Mercato</v>
      </c>
      <c r="K65" s="122"/>
      <c r="L65" s="54" t="str">
        <f t="shared" si="2"/>
        <v>B.7.aATT04Mer</v>
      </c>
    </row>
    <row r="66" spans="1:12" x14ac:dyDescent="0.15">
      <c r="A66" s="400" t="s">
        <v>1864</v>
      </c>
      <c r="B66" s="401" t="s">
        <v>1865</v>
      </c>
      <c r="C66" s="402"/>
      <c r="D66" s="402">
        <f>6490.12-D65</f>
        <v>6321.88</v>
      </c>
      <c r="E66" s="378">
        <f t="shared" si="1"/>
        <v>6321.88</v>
      </c>
      <c r="F66" s="118" t="s">
        <v>114</v>
      </c>
      <c r="G66" s="118" t="s">
        <v>1769</v>
      </c>
      <c r="H66" s="120" t="str">
        <f>_xlfn.IFNA(+VLOOKUP(G66,'Legenda Nature'!A:B,2,0),"-")</f>
        <v>Servizi acquistati da terzi</v>
      </c>
      <c r="I66" s="118" t="s">
        <v>2107</v>
      </c>
      <c r="J66" s="120" t="str">
        <f>_xlfn.IFNA(+VLOOKUP(I66,'Legenda Destinazioni'!A:B,2,0),"-")</f>
        <v>Impianto trattamento rifiuti Castelceriolo - Mercato</v>
      </c>
      <c r="K66" s="122"/>
      <c r="L66" s="54" t="str">
        <f t="shared" ref="L66:L129" si="3">+G66&amp;I66</f>
        <v>B.7.aATT01Mer</v>
      </c>
    </row>
    <row r="67" spans="1:12" x14ac:dyDescent="0.15">
      <c r="A67" s="124" t="s">
        <v>1866</v>
      </c>
      <c r="B67" s="125" t="s">
        <v>1867</v>
      </c>
      <c r="C67" s="379">
        <v>6313.64</v>
      </c>
      <c r="D67" s="379"/>
      <c r="E67" s="378">
        <f t="shared" si="1"/>
        <v>6313.64</v>
      </c>
      <c r="F67" s="118" t="s">
        <v>114</v>
      </c>
      <c r="G67" s="118" t="s">
        <v>1775</v>
      </c>
      <c r="H67" s="120" t="str">
        <f>_xlfn.IFNA(+VLOOKUP(G67,'Legenda Nature'!A:B,2,0),"-")</f>
        <v>Telefonia e EDP</v>
      </c>
      <c r="I67" s="118" t="s">
        <v>2107</v>
      </c>
      <c r="J67" s="120" t="str">
        <f>_xlfn.IFNA(+VLOOKUP(I67,'Legenda Destinazioni'!A:B,2,0),"-")</f>
        <v>Impianto trattamento rifiuti Castelceriolo - Mercato</v>
      </c>
      <c r="K67" s="122"/>
      <c r="L67" s="54" t="str">
        <f t="shared" si="3"/>
        <v>B.7.hATT01Mer</v>
      </c>
    </row>
    <row r="68" spans="1:12" x14ac:dyDescent="0.15">
      <c r="A68" s="124" t="s">
        <v>1868</v>
      </c>
      <c r="B68" s="125" t="s">
        <v>1869</v>
      </c>
      <c r="C68" s="379">
        <v>620.12</v>
      </c>
      <c r="D68" s="379"/>
      <c r="E68" s="378">
        <f t="shared" si="1"/>
        <v>620.12</v>
      </c>
      <c r="F68" s="118" t="s">
        <v>114</v>
      </c>
      <c r="G68" s="118" t="s">
        <v>1775</v>
      </c>
      <c r="H68" s="120" t="str">
        <f>_xlfn.IFNA(+VLOOKUP(G68,'Legenda Nature'!A:B,2,0),"-")</f>
        <v>Telefonia e EDP</v>
      </c>
      <c r="I68" s="118" t="s">
        <v>2108</v>
      </c>
      <c r="J68" s="120" t="str">
        <f>_xlfn.IFNA(+VLOOKUP(I68,'Legenda Destinazioni'!A:B,2,0),"-")</f>
        <v>Gestione discarica esaurita Mugarone - Mercato</v>
      </c>
      <c r="K68" s="122"/>
      <c r="L68" s="54" t="str">
        <f t="shared" si="3"/>
        <v>B.7.hATT03Mer</v>
      </c>
    </row>
    <row r="69" spans="1:12" x14ac:dyDescent="0.15">
      <c r="A69" s="124" t="s">
        <v>1870</v>
      </c>
      <c r="B69" s="125" t="s">
        <v>1871</v>
      </c>
      <c r="C69" s="379">
        <v>640.28</v>
      </c>
      <c r="D69" s="379"/>
      <c r="E69" s="378">
        <f t="shared" ref="E69:E132" si="4">+D69+C69</f>
        <v>640.28</v>
      </c>
      <c r="F69" s="118" t="s">
        <v>114</v>
      </c>
      <c r="G69" s="118" t="s">
        <v>1775</v>
      </c>
      <c r="H69" s="120" t="str">
        <f>_xlfn.IFNA(+VLOOKUP(G69,'Legenda Nature'!A:B,2,0),"-")</f>
        <v>Telefonia e EDP</v>
      </c>
      <c r="I69" s="118" t="s">
        <v>2110</v>
      </c>
      <c r="J69" s="120" t="str">
        <f>_xlfn.IFNA(+VLOOKUP(I69,'Legenda Destinazioni'!A:B,2,0),"-")</f>
        <v>Gestione conferimenti discarica di Solero - Mercato</v>
      </c>
      <c r="K69" s="122"/>
      <c r="L69" s="54" t="str">
        <f t="shared" si="3"/>
        <v>B.7.hATT04Mer</v>
      </c>
    </row>
    <row r="70" spans="1:12" x14ac:dyDescent="0.15">
      <c r="A70" s="124" t="s">
        <v>1872</v>
      </c>
      <c r="B70" s="125" t="s">
        <v>1873</v>
      </c>
      <c r="C70" s="379">
        <v>128179.73</v>
      </c>
      <c r="D70" s="379">
        <v>-128179.73</v>
      </c>
      <c r="E70" s="378">
        <f t="shared" si="4"/>
        <v>0</v>
      </c>
      <c r="F70" s="118" t="s">
        <v>114</v>
      </c>
      <c r="G70" s="118" t="s">
        <v>581</v>
      </c>
      <c r="H70" s="120" t="str">
        <f>_xlfn.IFNA(+VLOOKUP(G70,'Legenda Nature'!A:B,2,0),"-")</f>
        <v>-</v>
      </c>
      <c r="I70" s="118" t="s">
        <v>581</v>
      </c>
      <c r="J70" s="120" t="str">
        <f>_xlfn.IFNA(+VLOOKUP(I70,'Legenda Destinazioni'!A:B,2,0),"-")</f>
        <v>-</v>
      </c>
      <c r="K70" s="122"/>
      <c r="L70" s="54" t="str">
        <f t="shared" si="3"/>
        <v>--</v>
      </c>
    </row>
    <row r="71" spans="1:12" x14ac:dyDescent="0.15">
      <c r="A71" s="400" t="s">
        <v>1872</v>
      </c>
      <c r="B71" s="401" t="s">
        <v>1873</v>
      </c>
      <c r="C71" s="402"/>
      <c r="D71" s="402">
        <v>5413.13</v>
      </c>
      <c r="E71" s="378">
        <f t="shared" si="4"/>
        <v>5413.13</v>
      </c>
      <c r="F71" s="118" t="s">
        <v>114</v>
      </c>
      <c r="G71" s="118" t="s">
        <v>1779</v>
      </c>
      <c r="H71" s="120" t="str">
        <f>_xlfn.IFNA(+VLOOKUP(G71,'Legenda Nature'!A:B,2,0),"-")</f>
        <v>Altro</v>
      </c>
      <c r="I71" s="118" t="s">
        <v>2108</v>
      </c>
      <c r="J71" s="120" t="str">
        <f>_xlfn.IFNA(+VLOOKUP(I71,'Legenda Destinazioni'!A:B,2,0),"-")</f>
        <v>Gestione discarica esaurita Mugarone - Mercato</v>
      </c>
      <c r="K71" s="122"/>
      <c r="L71" s="54" t="str">
        <f t="shared" si="3"/>
        <v>B.7.lATT03Mer</v>
      </c>
    </row>
    <row r="72" spans="1:12" x14ac:dyDescent="0.15">
      <c r="A72" s="400" t="s">
        <v>1872</v>
      </c>
      <c r="B72" s="401" t="s">
        <v>1873</v>
      </c>
      <c r="C72" s="402"/>
      <c r="D72" s="402">
        <v>13176.21</v>
      </c>
      <c r="E72" s="378">
        <f t="shared" si="4"/>
        <v>13176.21</v>
      </c>
      <c r="F72" s="118" t="s">
        <v>114</v>
      </c>
      <c r="G72" s="118" t="s">
        <v>1779</v>
      </c>
      <c r="H72" s="120" t="str">
        <f>_xlfn.IFNA(+VLOOKUP(G72,'Legenda Nature'!A:B,2,0),"-")</f>
        <v>Altro</v>
      </c>
      <c r="I72" s="118" t="s">
        <v>2110</v>
      </c>
      <c r="J72" s="120" t="str">
        <f>_xlfn.IFNA(+VLOOKUP(I72,'Legenda Destinazioni'!A:B,2,0),"-")</f>
        <v>Gestione conferimenti discarica di Solero - Mercato</v>
      </c>
      <c r="K72" s="122"/>
      <c r="L72" s="54" t="str">
        <f t="shared" si="3"/>
        <v>B.7.lATT04Mer</v>
      </c>
    </row>
    <row r="73" spans="1:12" x14ac:dyDescent="0.15">
      <c r="A73" s="400" t="s">
        <v>1872</v>
      </c>
      <c r="B73" s="401" t="s">
        <v>1873</v>
      </c>
      <c r="C73" s="402"/>
      <c r="D73" s="402">
        <f>128179.73-D71-D72</f>
        <v>109590.38999999998</v>
      </c>
      <c r="E73" s="378">
        <f t="shared" si="4"/>
        <v>109590.38999999998</v>
      </c>
      <c r="F73" s="118" t="s">
        <v>114</v>
      </c>
      <c r="G73" s="118" t="s">
        <v>1779</v>
      </c>
      <c r="H73" s="120" t="str">
        <f>_xlfn.IFNA(+VLOOKUP(G73,'Legenda Nature'!A:B,2,0),"-")</f>
        <v>Altro</v>
      </c>
      <c r="I73" s="118" t="s">
        <v>2107</v>
      </c>
      <c r="J73" s="120" t="str">
        <f>_xlfn.IFNA(+VLOOKUP(I73,'Legenda Destinazioni'!A:B,2,0),"-")</f>
        <v>Impianto trattamento rifiuti Castelceriolo - Mercato</v>
      </c>
      <c r="K73" s="122"/>
      <c r="L73" s="54" t="str">
        <f t="shared" si="3"/>
        <v>B.7.lATT01Mer</v>
      </c>
    </row>
    <row r="74" spans="1:12" x14ac:dyDescent="0.15">
      <c r="A74" s="124" t="s">
        <v>1874</v>
      </c>
      <c r="B74" s="125" t="s">
        <v>1875</v>
      </c>
      <c r="C74" s="379">
        <v>121191.67999999999</v>
      </c>
      <c r="D74" s="379"/>
      <c r="E74" s="378">
        <f t="shared" si="4"/>
        <v>121191.67999999999</v>
      </c>
      <c r="F74" s="118" t="s">
        <v>114</v>
      </c>
      <c r="G74" s="118" t="s">
        <v>1769</v>
      </c>
      <c r="H74" s="120" t="str">
        <f>_xlfn.IFNA(+VLOOKUP(G74,'Legenda Nature'!A:B,2,0),"-")</f>
        <v>Servizi acquistati da terzi</v>
      </c>
      <c r="I74" s="118" t="s">
        <v>346</v>
      </c>
      <c r="J74" s="120" t="str">
        <f>_xlfn.IFNA(+VLOOKUP(I74,'Legenda Destinazioni'!A:B,2,0),"-")</f>
        <v>SC Servizi amm.vi e finanziari</v>
      </c>
      <c r="K74" s="122"/>
      <c r="L74" s="54" t="str">
        <f t="shared" si="3"/>
        <v>B.7.aSCi</v>
      </c>
    </row>
    <row r="75" spans="1:12" x14ac:dyDescent="0.15">
      <c r="A75" s="124" t="s">
        <v>1876</v>
      </c>
      <c r="B75" s="125" t="s">
        <v>1877</v>
      </c>
      <c r="C75" s="379">
        <v>36036.01</v>
      </c>
      <c r="D75" s="379"/>
      <c r="E75" s="378">
        <f t="shared" si="4"/>
        <v>36036.01</v>
      </c>
      <c r="F75" s="118" t="s">
        <v>114</v>
      </c>
      <c r="G75" s="118" t="s">
        <v>1772</v>
      </c>
      <c r="H75" s="120" t="str">
        <f>_xlfn.IFNA(+VLOOKUP(G75,'Legenda Nature'!A:B,2,0),"-")</f>
        <v>Spese legali da terzi</v>
      </c>
      <c r="I75" s="118" t="s">
        <v>2107</v>
      </c>
      <c r="J75" s="120" t="str">
        <f>_xlfn.IFNA(+VLOOKUP(I75,'Legenda Destinazioni'!A:B,2,0),"-")</f>
        <v>Impianto trattamento rifiuti Castelceriolo - Mercato</v>
      </c>
      <c r="K75" s="122"/>
      <c r="L75" s="54" t="str">
        <f t="shared" si="3"/>
        <v>B.7.dATT01Mer</v>
      </c>
    </row>
    <row r="76" spans="1:12" x14ac:dyDescent="0.15">
      <c r="A76" s="124" t="s">
        <v>1878</v>
      </c>
      <c r="B76" s="125" t="s">
        <v>1879</v>
      </c>
      <c r="C76" s="379">
        <v>66720</v>
      </c>
      <c r="D76" s="379"/>
      <c r="E76" s="378">
        <f t="shared" si="4"/>
        <v>66720</v>
      </c>
      <c r="F76" s="118" t="s">
        <v>114</v>
      </c>
      <c r="G76" s="118" t="s">
        <v>1777</v>
      </c>
      <c r="H76" s="120" t="str">
        <f>_xlfn.IFNA(+VLOOKUP(G76,'Legenda Nature'!A:B,2,0),"-")</f>
        <v>Compensi agli organi sociali</v>
      </c>
      <c r="I76" s="118" t="s">
        <v>347</v>
      </c>
      <c r="J76" s="120" t="str">
        <f>_xlfn.IFNA(+VLOOKUP(I76,'Legenda Destinazioni'!A:B,2,0),"-")</f>
        <v>SC Organi legali e societari, alta direzione e staff centrali</v>
      </c>
      <c r="K76" s="122"/>
      <c r="L76" s="54" t="str">
        <f t="shared" si="3"/>
        <v>B.7.jSCj</v>
      </c>
    </row>
    <row r="77" spans="1:12" x14ac:dyDescent="0.15">
      <c r="A77" s="124" t="s">
        <v>1880</v>
      </c>
      <c r="B77" s="125" t="s">
        <v>1881</v>
      </c>
      <c r="C77" s="379">
        <v>32697.08</v>
      </c>
      <c r="D77" s="379"/>
      <c r="E77" s="378">
        <f t="shared" si="4"/>
        <v>32697.08</v>
      </c>
      <c r="F77" s="118" t="s">
        <v>114</v>
      </c>
      <c r="G77" s="118" t="s">
        <v>1777</v>
      </c>
      <c r="H77" s="120" t="str">
        <f>_xlfn.IFNA(+VLOOKUP(G77,'Legenda Nature'!A:B,2,0),"-")</f>
        <v>Compensi agli organi sociali</v>
      </c>
      <c r="I77" s="118" t="s">
        <v>347</v>
      </c>
      <c r="J77" s="120" t="str">
        <f>_xlfn.IFNA(+VLOOKUP(I77,'Legenda Destinazioni'!A:B,2,0),"-")</f>
        <v>SC Organi legali e societari, alta direzione e staff centrali</v>
      </c>
      <c r="K77" s="122"/>
      <c r="L77" s="54" t="str">
        <f t="shared" si="3"/>
        <v>B.7.jSCj</v>
      </c>
    </row>
    <row r="78" spans="1:12" x14ac:dyDescent="0.15">
      <c r="A78" s="124" t="s">
        <v>1882</v>
      </c>
      <c r="B78" s="125" t="s">
        <v>1883</v>
      </c>
      <c r="C78" s="379">
        <v>12207.8</v>
      </c>
      <c r="D78" s="379"/>
      <c r="E78" s="378">
        <f t="shared" si="4"/>
        <v>12207.8</v>
      </c>
      <c r="F78" s="118" t="s">
        <v>114</v>
      </c>
      <c r="G78" s="118" t="s">
        <v>1777</v>
      </c>
      <c r="H78" s="120" t="str">
        <f>_xlfn.IFNA(+VLOOKUP(G78,'Legenda Nature'!A:B,2,0),"-")</f>
        <v>Compensi agli organi sociali</v>
      </c>
      <c r="I78" s="118" t="s">
        <v>347</v>
      </c>
      <c r="J78" s="120" t="str">
        <f>_xlfn.IFNA(+VLOOKUP(I78,'Legenda Destinazioni'!A:B,2,0),"-")</f>
        <v>SC Organi legali e societari, alta direzione e staff centrali</v>
      </c>
      <c r="K78" s="122"/>
      <c r="L78" s="54" t="str">
        <f t="shared" si="3"/>
        <v>B.7.jSCj</v>
      </c>
    </row>
    <row r="79" spans="1:12" x14ac:dyDescent="0.15">
      <c r="A79" s="124" t="s">
        <v>1884</v>
      </c>
      <c r="B79" s="125" t="s">
        <v>1885</v>
      </c>
      <c r="C79" s="379">
        <v>15600</v>
      </c>
      <c r="D79" s="379"/>
      <c r="E79" s="378">
        <f t="shared" si="4"/>
        <v>15600</v>
      </c>
      <c r="F79" s="118" t="s">
        <v>114</v>
      </c>
      <c r="G79" s="118" t="s">
        <v>1769</v>
      </c>
      <c r="H79" s="120" t="str">
        <f>_xlfn.IFNA(+VLOOKUP(G79,'Legenda Nature'!A:B,2,0),"-")</f>
        <v>Servizi acquistati da terzi</v>
      </c>
      <c r="I79" s="118" t="s">
        <v>347</v>
      </c>
      <c r="J79" s="120" t="str">
        <f>_xlfn.IFNA(+VLOOKUP(I79,'Legenda Destinazioni'!A:B,2,0),"-")</f>
        <v>SC Organi legali e societari, alta direzione e staff centrali</v>
      </c>
      <c r="K79" s="122"/>
      <c r="L79" s="54" t="str">
        <f t="shared" si="3"/>
        <v>B.7.aSCj</v>
      </c>
    </row>
    <row r="80" spans="1:12" x14ac:dyDescent="0.15">
      <c r="A80" s="124" t="s">
        <v>1886</v>
      </c>
      <c r="B80" s="125" t="s">
        <v>1887</v>
      </c>
      <c r="C80" s="379">
        <v>6760</v>
      </c>
      <c r="D80" s="379"/>
      <c r="E80" s="378">
        <f t="shared" si="4"/>
        <v>6760</v>
      </c>
      <c r="F80" s="118" t="s">
        <v>114</v>
      </c>
      <c r="G80" s="118" t="s">
        <v>1769</v>
      </c>
      <c r="H80" s="120" t="str">
        <f>_xlfn.IFNA(+VLOOKUP(G80,'Legenda Nature'!A:B,2,0),"-")</f>
        <v>Servizi acquistati da terzi</v>
      </c>
      <c r="I80" s="118" t="s">
        <v>347</v>
      </c>
      <c r="J80" s="120" t="str">
        <f>_xlfn.IFNA(+VLOOKUP(I80,'Legenda Destinazioni'!A:B,2,0),"-")</f>
        <v>SC Organi legali e societari, alta direzione e staff centrali</v>
      </c>
      <c r="K80" s="122"/>
      <c r="L80" s="54" t="str">
        <f t="shared" si="3"/>
        <v>B.7.aSCj</v>
      </c>
    </row>
    <row r="81" spans="1:12" x14ac:dyDescent="0.15">
      <c r="A81" s="124" t="s">
        <v>1888</v>
      </c>
      <c r="B81" s="125" t="s">
        <v>1889</v>
      </c>
      <c r="C81" s="379">
        <v>5962</v>
      </c>
      <c r="D81" s="379"/>
      <c r="E81" s="378">
        <f t="shared" si="4"/>
        <v>5962</v>
      </c>
      <c r="F81" s="118" t="s">
        <v>114</v>
      </c>
      <c r="G81" s="118" t="s">
        <v>1769</v>
      </c>
      <c r="H81" s="120" t="str">
        <f>_xlfn.IFNA(+VLOOKUP(G81,'Legenda Nature'!A:B,2,0),"-")</f>
        <v>Servizi acquistati da terzi</v>
      </c>
      <c r="I81" s="118" t="s">
        <v>348</v>
      </c>
      <c r="J81" s="120" t="str">
        <f>_xlfn.IFNA(+VLOOKUP(I81,'Legenda Destinazioni'!A:B,2,0),"-")</f>
        <v>SC Servizi HR</v>
      </c>
      <c r="K81" s="122"/>
      <c r="L81" s="54" t="str">
        <f t="shared" si="3"/>
        <v>B.7.aSCk</v>
      </c>
    </row>
    <row r="82" spans="1:12" x14ac:dyDescent="0.15">
      <c r="A82" s="124" t="s">
        <v>1890</v>
      </c>
      <c r="B82" s="125" t="s">
        <v>1891</v>
      </c>
      <c r="C82" s="379">
        <v>4000</v>
      </c>
      <c r="D82" s="379"/>
      <c r="E82" s="378">
        <f t="shared" si="4"/>
        <v>4000</v>
      </c>
      <c r="F82" s="118" t="s">
        <v>114</v>
      </c>
      <c r="G82" s="118" t="s">
        <v>1769</v>
      </c>
      <c r="H82" s="120" t="str">
        <f>_xlfn.IFNA(+VLOOKUP(G82,'Legenda Nature'!A:B,2,0),"-")</f>
        <v>Servizi acquistati da terzi</v>
      </c>
      <c r="I82" s="118" t="s">
        <v>347</v>
      </c>
      <c r="J82" s="120" t="str">
        <f>_xlfn.IFNA(+VLOOKUP(I82,'Legenda Destinazioni'!A:B,2,0),"-")</f>
        <v>SC Organi legali e societari, alta direzione e staff centrali</v>
      </c>
      <c r="K82" s="122"/>
      <c r="L82" s="54" t="str">
        <f t="shared" si="3"/>
        <v>B.7.aSCj</v>
      </c>
    </row>
    <row r="83" spans="1:12" x14ac:dyDescent="0.15">
      <c r="A83" s="124" t="s">
        <v>1892</v>
      </c>
      <c r="B83" s="125" t="s">
        <v>1893</v>
      </c>
      <c r="C83" s="379">
        <v>769466.17</v>
      </c>
      <c r="D83" s="379">
        <v>-769466.17</v>
      </c>
      <c r="E83" s="378">
        <f t="shared" si="4"/>
        <v>0</v>
      </c>
      <c r="F83" s="118" t="s">
        <v>114</v>
      </c>
      <c r="G83" s="118" t="s">
        <v>581</v>
      </c>
      <c r="H83" s="120" t="str">
        <f>_xlfn.IFNA(+VLOOKUP(G83,'Legenda Nature'!A:B,2,0),"-")</f>
        <v>-</v>
      </c>
      <c r="I83" s="118" t="s">
        <v>581</v>
      </c>
      <c r="J83" s="120" t="str">
        <f>_xlfn.IFNA(+VLOOKUP(I83,'Legenda Destinazioni'!A:B,2,0),"-")</f>
        <v>-</v>
      </c>
      <c r="K83" s="122"/>
      <c r="L83" s="54" t="str">
        <f t="shared" si="3"/>
        <v>--</v>
      </c>
    </row>
    <row r="84" spans="1:12" x14ac:dyDescent="0.15">
      <c r="A84" s="400" t="s">
        <v>1892</v>
      </c>
      <c r="B84" s="401" t="s">
        <v>1893</v>
      </c>
      <c r="C84" s="402"/>
      <c r="D84" s="402">
        <v>259077.12</v>
      </c>
      <c r="E84" s="378">
        <f t="shared" si="4"/>
        <v>259077.12</v>
      </c>
      <c r="F84" s="118" t="s">
        <v>114</v>
      </c>
      <c r="G84" s="118" t="s">
        <v>1769</v>
      </c>
      <c r="H84" s="120" t="str">
        <f>_xlfn.IFNA(+VLOOKUP(G84,'Legenda Nature'!A:B,2,0),"-")</f>
        <v>Servizi acquistati da terzi</v>
      </c>
      <c r="I84" s="118" t="s">
        <v>2110</v>
      </c>
      <c r="J84" s="120" t="str">
        <f>_xlfn.IFNA(+VLOOKUP(I84,'Legenda Destinazioni'!A:B,2,0),"-")</f>
        <v>Gestione conferimenti discarica di Solero - Mercato</v>
      </c>
      <c r="K84" s="122"/>
      <c r="L84" s="54" t="str">
        <f t="shared" si="3"/>
        <v>B.7.aATT04Mer</v>
      </c>
    </row>
    <row r="85" spans="1:12" x14ac:dyDescent="0.15">
      <c r="A85" s="400" t="s">
        <v>1892</v>
      </c>
      <c r="B85" s="401" t="s">
        <v>1893</v>
      </c>
      <c r="C85" s="402"/>
      <c r="D85" s="402">
        <f>769466.17-D84</f>
        <v>510389.05000000005</v>
      </c>
      <c r="E85" s="378">
        <f t="shared" si="4"/>
        <v>510389.05000000005</v>
      </c>
      <c r="F85" s="118" t="s">
        <v>114</v>
      </c>
      <c r="G85" s="118" t="s">
        <v>1769</v>
      </c>
      <c r="H85" s="120" t="str">
        <f>_xlfn.IFNA(+VLOOKUP(G85,'Legenda Nature'!A:B,2,0),"-")</f>
        <v>Servizi acquistati da terzi</v>
      </c>
      <c r="I85" s="118" t="s">
        <v>2107</v>
      </c>
      <c r="J85" s="120" t="str">
        <f>_xlfn.IFNA(+VLOOKUP(I85,'Legenda Destinazioni'!A:B,2,0),"-")</f>
        <v>Impianto trattamento rifiuti Castelceriolo - Mercato</v>
      </c>
      <c r="K85" s="122"/>
      <c r="L85" s="54" t="str">
        <f t="shared" si="3"/>
        <v>B.7.aATT01Mer</v>
      </c>
    </row>
    <row r="86" spans="1:12" x14ac:dyDescent="0.15">
      <c r="A86" s="124" t="s">
        <v>1894</v>
      </c>
      <c r="B86" s="125" t="s">
        <v>1895</v>
      </c>
      <c r="C86" s="379">
        <v>12779.65</v>
      </c>
      <c r="D86" s="379">
        <f>-C86</f>
        <v>-12779.65</v>
      </c>
      <c r="E86" s="378">
        <f t="shared" si="4"/>
        <v>0</v>
      </c>
      <c r="F86" s="118" t="s">
        <v>114</v>
      </c>
      <c r="G86" s="118" t="s">
        <v>581</v>
      </c>
      <c r="H86" s="120" t="str">
        <f>_xlfn.IFNA(+VLOOKUP(G86,'Legenda Nature'!A:B,2,0),"-")</f>
        <v>-</v>
      </c>
      <c r="I86" s="118" t="s">
        <v>581</v>
      </c>
      <c r="J86" s="120" t="str">
        <f>_xlfn.IFNA(+VLOOKUP(I86,'Legenda Destinazioni'!A:B,2,0),"-")</f>
        <v>-</v>
      </c>
      <c r="K86" s="122"/>
      <c r="L86" s="54" t="str">
        <f t="shared" si="3"/>
        <v>--</v>
      </c>
    </row>
    <row r="87" spans="1:12" x14ac:dyDescent="0.15">
      <c r="A87" s="400" t="s">
        <v>1894</v>
      </c>
      <c r="B87" s="401" t="s">
        <v>1895</v>
      </c>
      <c r="C87" s="402"/>
      <c r="D87" s="402">
        <v>1000</v>
      </c>
      <c r="E87" s="378">
        <f t="shared" si="4"/>
        <v>1000</v>
      </c>
      <c r="F87" s="118" t="s">
        <v>114</v>
      </c>
      <c r="G87" s="118" t="s">
        <v>1769</v>
      </c>
      <c r="H87" s="120" t="str">
        <f>_xlfn.IFNA(+VLOOKUP(G87,'Legenda Nature'!A:B,2,0),"-")</f>
        <v>Servizi acquistati da terzi</v>
      </c>
      <c r="I87" s="118" t="s">
        <v>2110</v>
      </c>
      <c r="J87" s="120" t="str">
        <f>_xlfn.IFNA(+VLOOKUP(I87,'Legenda Destinazioni'!A:B,2,0),"-")</f>
        <v>Gestione conferimenti discarica di Solero - Mercato</v>
      </c>
      <c r="K87" s="122"/>
      <c r="L87" s="54" t="str">
        <f t="shared" si="3"/>
        <v>B.7.aATT04Mer</v>
      </c>
    </row>
    <row r="88" spans="1:12" x14ac:dyDescent="0.15">
      <c r="A88" s="400" t="s">
        <v>1894</v>
      </c>
      <c r="B88" s="401" t="s">
        <v>1895</v>
      </c>
      <c r="C88" s="402"/>
      <c r="D88" s="402">
        <f>12779.65-D87</f>
        <v>11779.65</v>
      </c>
      <c r="E88" s="378">
        <f t="shared" si="4"/>
        <v>11779.65</v>
      </c>
      <c r="F88" s="118" t="s">
        <v>114</v>
      </c>
      <c r="G88" s="118" t="s">
        <v>1769</v>
      </c>
      <c r="H88" s="120" t="str">
        <f>_xlfn.IFNA(+VLOOKUP(G88,'Legenda Nature'!A:B,2,0),"-")</f>
        <v>Servizi acquistati da terzi</v>
      </c>
      <c r="I88" s="118" t="s">
        <v>2107</v>
      </c>
      <c r="J88" s="120" t="str">
        <f>_xlfn.IFNA(+VLOOKUP(I88,'Legenda Destinazioni'!A:B,2,0),"-")</f>
        <v>Impianto trattamento rifiuti Castelceriolo - Mercato</v>
      </c>
      <c r="K88" s="122"/>
      <c r="L88" s="54" t="str">
        <f t="shared" si="3"/>
        <v>B.7.aATT01Mer</v>
      </c>
    </row>
    <row r="89" spans="1:12" x14ac:dyDescent="0.15">
      <c r="A89" s="124" t="s">
        <v>1896</v>
      </c>
      <c r="B89" s="125" t="s">
        <v>1897</v>
      </c>
      <c r="C89" s="379">
        <v>77.12</v>
      </c>
      <c r="D89" s="379"/>
      <c r="E89" s="378">
        <f t="shared" si="4"/>
        <v>77.12</v>
      </c>
      <c r="F89" s="118" t="s">
        <v>114</v>
      </c>
      <c r="G89" s="118" t="s">
        <v>1779</v>
      </c>
      <c r="H89" s="120" t="str">
        <f>_xlfn.IFNA(+VLOOKUP(G89,'Legenda Nature'!A:B,2,0),"-")</f>
        <v>Altro</v>
      </c>
      <c r="I89" s="118" t="s">
        <v>2107</v>
      </c>
      <c r="J89" s="120" t="str">
        <f>_xlfn.IFNA(+VLOOKUP(I89,'Legenda Destinazioni'!A:B,2,0),"-")</f>
        <v>Impianto trattamento rifiuti Castelceriolo - Mercato</v>
      </c>
      <c r="K89" s="122"/>
      <c r="L89" s="54" t="str">
        <f t="shared" si="3"/>
        <v>B.7.lATT01Mer</v>
      </c>
    </row>
    <row r="90" spans="1:12" x14ac:dyDescent="0.15">
      <c r="A90" s="124" t="s">
        <v>1898</v>
      </c>
      <c r="B90" s="125" t="s">
        <v>1899</v>
      </c>
      <c r="C90" s="379">
        <v>695.16</v>
      </c>
      <c r="D90" s="379"/>
      <c r="E90" s="378">
        <f t="shared" si="4"/>
        <v>695.16</v>
      </c>
      <c r="F90" s="118" t="s">
        <v>114</v>
      </c>
      <c r="G90" s="118" t="s">
        <v>1779</v>
      </c>
      <c r="H90" s="120" t="str">
        <f>_xlfn.IFNA(+VLOOKUP(G90,'Legenda Nature'!A:B,2,0),"-")</f>
        <v>Altro</v>
      </c>
      <c r="I90" s="118" t="s">
        <v>348</v>
      </c>
      <c r="J90" s="120" t="str">
        <f>_xlfn.IFNA(+VLOOKUP(I90,'Legenda Destinazioni'!A:B,2,0),"-")</f>
        <v>SC Servizi HR</v>
      </c>
      <c r="K90" s="122"/>
      <c r="L90" s="54" t="str">
        <f t="shared" si="3"/>
        <v>B.7.lSCk</v>
      </c>
    </row>
    <row r="91" spans="1:12" x14ac:dyDescent="0.15">
      <c r="A91" s="124" t="s">
        <v>1900</v>
      </c>
      <c r="B91" s="125" t="s">
        <v>1901</v>
      </c>
      <c r="C91" s="379">
        <v>8851.4599999999991</v>
      </c>
      <c r="D91" s="379"/>
      <c r="E91" s="378">
        <f t="shared" si="4"/>
        <v>8851.4599999999991</v>
      </c>
      <c r="F91" s="118" t="s">
        <v>114</v>
      </c>
      <c r="G91" s="118" t="s">
        <v>1779</v>
      </c>
      <c r="H91" s="120" t="str">
        <f>_xlfn.IFNA(+VLOOKUP(G91,'Legenda Nature'!A:B,2,0),"-")</f>
        <v>Altro</v>
      </c>
      <c r="I91" s="118" t="s">
        <v>2107</v>
      </c>
      <c r="J91" s="120" t="str">
        <f>_xlfn.IFNA(+VLOOKUP(I91,'Legenda Destinazioni'!A:B,2,0),"-")</f>
        <v>Impianto trattamento rifiuti Castelceriolo - Mercato</v>
      </c>
      <c r="K91" s="122"/>
      <c r="L91" s="54" t="str">
        <f t="shared" si="3"/>
        <v>B.7.lATT01Mer</v>
      </c>
    </row>
    <row r="92" spans="1:12" x14ac:dyDescent="0.15">
      <c r="A92" s="124" t="s">
        <v>1902</v>
      </c>
      <c r="B92" s="125" t="s">
        <v>1903</v>
      </c>
      <c r="C92" s="379">
        <v>407.7</v>
      </c>
      <c r="D92" s="379"/>
      <c r="E92" s="378">
        <f t="shared" si="4"/>
        <v>407.7</v>
      </c>
      <c r="F92" s="118" t="s">
        <v>114</v>
      </c>
      <c r="G92" s="118" t="s">
        <v>1779</v>
      </c>
      <c r="H92" s="120" t="str">
        <f>_xlfn.IFNA(+VLOOKUP(G92,'Legenda Nature'!A:B,2,0),"-")</f>
        <v>Altro</v>
      </c>
      <c r="I92" s="118" t="s">
        <v>347</v>
      </c>
      <c r="J92" s="120" t="str">
        <f>_xlfn.IFNA(+VLOOKUP(I92,'Legenda Destinazioni'!A:B,2,0),"-")</f>
        <v>SC Organi legali e societari, alta direzione e staff centrali</v>
      </c>
      <c r="K92" s="122"/>
      <c r="L92" s="54" t="str">
        <f t="shared" si="3"/>
        <v>B.7.lSCj</v>
      </c>
    </row>
    <row r="93" spans="1:12" x14ac:dyDescent="0.15">
      <c r="A93" s="124" t="s">
        <v>1904</v>
      </c>
      <c r="B93" s="125" t="s">
        <v>1905</v>
      </c>
      <c r="C93" s="379">
        <v>799.29</v>
      </c>
      <c r="D93" s="379"/>
      <c r="E93" s="378">
        <f t="shared" si="4"/>
        <v>799.29</v>
      </c>
      <c r="F93" s="118" t="s">
        <v>114</v>
      </c>
      <c r="G93" s="118" t="s">
        <v>1779</v>
      </c>
      <c r="H93" s="120" t="str">
        <f>_xlfn.IFNA(+VLOOKUP(G93,'Legenda Nature'!A:B,2,0),"-")</f>
        <v>Altro</v>
      </c>
      <c r="I93" s="118" t="s">
        <v>347</v>
      </c>
      <c r="J93" s="120" t="str">
        <f>_xlfn.IFNA(+VLOOKUP(I93,'Legenda Destinazioni'!A:B,2,0),"-")</f>
        <v>SC Organi legali e societari, alta direzione e staff centrali</v>
      </c>
      <c r="K93" s="122"/>
      <c r="L93" s="54" t="str">
        <f t="shared" si="3"/>
        <v>B.7.lSCj</v>
      </c>
    </row>
    <row r="94" spans="1:12" x14ac:dyDescent="0.15">
      <c r="A94" s="124" t="s">
        <v>1906</v>
      </c>
      <c r="B94" s="125" t="s">
        <v>1907</v>
      </c>
      <c r="C94" s="379">
        <v>197.3</v>
      </c>
      <c r="D94" s="379"/>
      <c r="E94" s="378">
        <f t="shared" si="4"/>
        <v>197.3</v>
      </c>
      <c r="F94" s="118" t="s">
        <v>114</v>
      </c>
      <c r="G94" s="118" t="s">
        <v>1779</v>
      </c>
      <c r="H94" s="120" t="str">
        <f>_xlfn.IFNA(+VLOOKUP(G94,'Legenda Nature'!A:B,2,0),"-")</f>
        <v>Altro</v>
      </c>
      <c r="I94" s="118" t="s">
        <v>347</v>
      </c>
      <c r="J94" s="120" t="str">
        <f>_xlfn.IFNA(+VLOOKUP(I94,'Legenda Destinazioni'!A:B,2,0),"-")</f>
        <v>SC Organi legali e societari, alta direzione e staff centrali</v>
      </c>
      <c r="K94" s="122"/>
      <c r="L94" s="54" t="str">
        <f t="shared" si="3"/>
        <v>B.7.lSCj</v>
      </c>
    </row>
    <row r="95" spans="1:12" x14ac:dyDescent="0.15">
      <c r="A95" s="124" t="s">
        <v>1908</v>
      </c>
      <c r="B95" s="125" t="s">
        <v>1252</v>
      </c>
      <c r="C95" s="379">
        <v>150585.59</v>
      </c>
      <c r="D95" s="379">
        <v>-150585.59</v>
      </c>
      <c r="E95" s="378">
        <f t="shared" si="4"/>
        <v>0</v>
      </c>
      <c r="F95" s="118" t="s">
        <v>114</v>
      </c>
      <c r="G95" s="118" t="s">
        <v>581</v>
      </c>
      <c r="H95" s="120" t="str">
        <f>_xlfn.IFNA(+VLOOKUP(G95,'Legenda Nature'!A:B,2,0),"-")</f>
        <v>-</v>
      </c>
      <c r="I95" s="118" t="s">
        <v>581</v>
      </c>
      <c r="J95" s="120" t="str">
        <f>_xlfn.IFNA(+VLOOKUP(I95,'Legenda Destinazioni'!A:B,2,0),"-")</f>
        <v>-</v>
      </c>
      <c r="K95" s="122"/>
      <c r="L95" s="54" t="str">
        <f t="shared" si="3"/>
        <v>--</v>
      </c>
    </row>
    <row r="96" spans="1:12" x14ac:dyDescent="0.15">
      <c r="A96" s="400" t="s">
        <v>1908</v>
      </c>
      <c r="B96" s="401" t="s">
        <v>1252</v>
      </c>
      <c r="C96" s="402"/>
      <c r="D96" s="402">
        <v>20161.009999999998</v>
      </c>
      <c r="E96" s="378">
        <f t="shared" si="4"/>
        <v>20161.009999999998</v>
      </c>
      <c r="F96" s="118" t="s">
        <v>114</v>
      </c>
      <c r="G96" s="118" t="s">
        <v>1774</v>
      </c>
      <c r="H96" s="120" t="str">
        <f>_xlfn.IFNA(+VLOOKUP(G96,'Legenda Nature'!A:B,2,0),"-")</f>
        <v>Assicurazioni</v>
      </c>
      <c r="I96" s="118" t="s">
        <v>2108</v>
      </c>
      <c r="J96" s="120" t="str">
        <f>_xlfn.IFNA(+VLOOKUP(I96,'Legenda Destinazioni'!A:B,2,0),"-")</f>
        <v>Gestione discarica esaurita Mugarone - Mercato</v>
      </c>
      <c r="K96" s="122"/>
      <c r="L96" s="54" t="str">
        <f t="shared" si="3"/>
        <v>B.7.gATT03Mer</v>
      </c>
    </row>
    <row r="97" spans="1:12" x14ac:dyDescent="0.15">
      <c r="A97" s="400" t="s">
        <v>1908</v>
      </c>
      <c r="B97" s="401" t="s">
        <v>1252</v>
      </c>
      <c r="C97" s="402"/>
      <c r="D97" s="402">
        <v>41412.58</v>
      </c>
      <c r="E97" s="378">
        <f t="shared" si="4"/>
        <v>41412.58</v>
      </c>
      <c r="F97" s="118" t="s">
        <v>114</v>
      </c>
      <c r="G97" s="118" t="s">
        <v>1774</v>
      </c>
      <c r="H97" s="120" t="str">
        <f>_xlfn.IFNA(+VLOOKUP(G97,'Legenda Nature'!A:B,2,0),"-")</f>
        <v>Assicurazioni</v>
      </c>
      <c r="I97" s="118" t="s">
        <v>2110</v>
      </c>
      <c r="J97" s="120" t="str">
        <f>_xlfn.IFNA(+VLOOKUP(I97,'Legenda Destinazioni'!A:B,2,0),"-")</f>
        <v>Gestione conferimenti discarica di Solero - Mercato</v>
      </c>
      <c r="K97" s="122"/>
      <c r="L97" s="54" t="str">
        <f t="shared" si="3"/>
        <v>B.7.gATT04Mer</v>
      </c>
    </row>
    <row r="98" spans="1:12" x14ac:dyDescent="0.15">
      <c r="A98" s="400" t="s">
        <v>1908</v>
      </c>
      <c r="B98" s="401" t="s">
        <v>1252</v>
      </c>
      <c r="C98" s="402"/>
      <c r="D98" s="402">
        <f>150585.59-D96-D97</f>
        <v>89012</v>
      </c>
      <c r="E98" s="378">
        <f t="shared" si="4"/>
        <v>89012</v>
      </c>
      <c r="F98" s="118" t="s">
        <v>114</v>
      </c>
      <c r="G98" s="118" t="s">
        <v>1774</v>
      </c>
      <c r="H98" s="120" t="str">
        <f>_xlfn.IFNA(+VLOOKUP(G98,'Legenda Nature'!A:B,2,0),"-")</f>
        <v>Assicurazioni</v>
      </c>
      <c r="I98" s="118" t="s">
        <v>2107</v>
      </c>
      <c r="J98" s="120" t="str">
        <f>_xlfn.IFNA(+VLOOKUP(I98,'Legenda Destinazioni'!A:B,2,0),"-")</f>
        <v>Impianto trattamento rifiuti Castelceriolo - Mercato</v>
      </c>
      <c r="K98" s="122"/>
      <c r="L98" s="54" t="str">
        <f t="shared" si="3"/>
        <v>B.7.gATT01Mer</v>
      </c>
    </row>
    <row r="99" spans="1:12" x14ac:dyDescent="0.15">
      <c r="A99" s="124" t="s">
        <v>1909</v>
      </c>
      <c r="B99" s="125" t="s">
        <v>1252</v>
      </c>
      <c r="C99" s="379">
        <v>10170.66</v>
      </c>
      <c r="D99" s="379">
        <f>-10170.66</f>
        <v>-10170.66</v>
      </c>
      <c r="E99" s="378">
        <f t="shared" si="4"/>
        <v>0</v>
      </c>
      <c r="F99" s="118" t="s">
        <v>114</v>
      </c>
      <c r="G99" s="118" t="s">
        <v>581</v>
      </c>
      <c r="H99" s="120" t="str">
        <f>_xlfn.IFNA(+VLOOKUP(G99,'Legenda Nature'!A:B,2,0),"-")</f>
        <v>-</v>
      </c>
      <c r="I99" s="118" t="s">
        <v>581</v>
      </c>
      <c r="J99" s="120" t="str">
        <f>_xlfn.IFNA(+VLOOKUP(I99,'Legenda Destinazioni'!A:B,2,0),"-")</f>
        <v>-</v>
      </c>
      <c r="K99" s="122"/>
      <c r="L99" s="54" t="str">
        <f t="shared" si="3"/>
        <v>--</v>
      </c>
    </row>
    <row r="100" spans="1:12" x14ac:dyDescent="0.15">
      <c r="A100" s="400" t="s">
        <v>1909</v>
      </c>
      <c r="B100" s="401" t="s">
        <v>1252</v>
      </c>
      <c r="C100" s="402"/>
      <c r="D100" s="402">
        <v>813.64</v>
      </c>
      <c r="E100" s="378">
        <f t="shared" si="4"/>
        <v>813.64</v>
      </c>
      <c r="F100" s="118" t="s">
        <v>114</v>
      </c>
      <c r="G100" s="118" t="s">
        <v>1774</v>
      </c>
      <c r="H100" s="120" t="str">
        <f>_xlfn.IFNA(+VLOOKUP(G100,'Legenda Nature'!A:B,2,0),"-")</f>
        <v>Assicurazioni</v>
      </c>
      <c r="I100" s="118" t="s">
        <v>2110</v>
      </c>
      <c r="J100" s="120" t="str">
        <f>_xlfn.IFNA(+VLOOKUP(I100,'Legenda Destinazioni'!A:B,2,0),"-")</f>
        <v>Gestione conferimenti discarica di Solero - Mercato</v>
      </c>
      <c r="K100" s="122"/>
      <c r="L100" s="54" t="str">
        <f t="shared" si="3"/>
        <v>B.7.gATT04Mer</v>
      </c>
    </row>
    <row r="101" spans="1:12" x14ac:dyDescent="0.15">
      <c r="A101" s="400" t="s">
        <v>1909</v>
      </c>
      <c r="B101" s="401" t="s">
        <v>1252</v>
      </c>
      <c r="C101" s="402"/>
      <c r="D101" s="402">
        <f>10170.66-D100</f>
        <v>9357.02</v>
      </c>
      <c r="E101" s="378">
        <f t="shared" si="4"/>
        <v>9357.02</v>
      </c>
      <c r="F101" s="118" t="s">
        <v>114</v>
      </c>
      <c r="G101" s="118" t="s">
        <v>1774</v>
      </c>
      <c r="H101" s="120" t="str">
        <f>_xlfn.IFNA(+VLOOKUP(G101,'Legenda Nature'!A:B,2,0),"-")</f>
        <v>Assicurazioni</v>
      </c>
      <c r="I101" s="118" t="s">
        <v>2107</v>
      </c>
      <c r="J101" s="120" t="str">
        <f>_xlfn.IFNA(+VLOOKUP(I101,'Legenda Destinazioni'!A:B,2,0),"-")</f>
        <v>Impianto trattamento rifiuti Castelceriolo - Mercato</v>
      </c>
      <c r="K101" s="122"/>
      <c r="L101" s="54" t="str">
        <f t="shared" si="3"/>
        <v>B.7.gATT01Mer</v>
      </c>
    </row>
    <row r="102" spans="1:12" x14ac:dyDescent="0.15">
      <c r="A102" s="124" t="s">
        <v>1910</v>
      </c>
      <c r="B102" s="125" t="s">
        <v>1911</v>
      </c>
      <c r="C102" s="379">
        <v>4900</v>
      </c>
      <c r="D102" s="379"/>
      <c r="E102" s="378">
        <f t="shared" si="4"/>
        <v>4900</v>
      </c>
      <c r="F102" s="118" t="s">
        <v>114</v>
      </c>
      <c r="G102" s="118" t="s">
        <v>1771</v>
      </c>
      <c r="H102" s="120" t="str">
        <f>_xlfn.IFNA(+VLOOKUP(G102,'Legenda Nature'!A:B,2,0),"-")</f>
        <v>Costi pubblicitari e di marketing</v>
      </c>
      <c r="I102" s="118" t="s">
        <v>2107</v>
      </c>
      <c r="J102" s="120" t="str">
        <f>_xlfn.IFNA(+VLOOKUP(I102,'Legenda Destinazioni'!A:B,2,0),"-")</f>
        <v>Impianto trattamento rifiuti Castelceriolo - Mercato</v>
      </c>
      <c r="K102" s="122"/>
      <c r="L102" s="54" t="str">
        <f t="shared" si="3"/>
        <v>B.7.cATT01Mer</v>
      </c>
    </row>
    <row r="103" spans="1:12" x14ac:dyDescent="0.15">
      <c r="A103" s="124" t="s">
        <v>1912</v>
      </c>
      <c r="B103" s="125" t="s">
        <v>1913</v>
      </c>
      <c r="C103" s="379">
        <v>10178.870000000001</v>
      </c>
      <c r="D103" s="379"/>
      <c r="E103" s="378">
        <f t="shared" si="4"/>
        <v>10178.870000000001</v>
      </c>
      <c r="F103" s="118" t="s">
        <v>114</v>
      </c>
      <c r="G103" s="118" t="s">
        <v>1769</v>
      </c>
      <c r="H103" s="120" t="str">
        <f>_xlfn.IFNA(+VLOOKUP(G103,'Legenda Nature'!A:B,2,0),"-")</f>
        <v>Servizi acquistati da terzi</v>
      </c>
      <c r="I103" s="118" t="s">
        <v>345</v>
      </c>
      <c r="J103" s="120" t="str">
        <f>_xlfn.IFNA(+VLOOKUP(I103,'Legenda Destinazioni'!A:B,2,0),"-")</f>
        <v>SC Servizi di telecomun.</v>
      </c>
      <c r="K103" s="122"/>
      <c r="L103" s="54" t="str">
        <f t="shared" si="3"/>
        <v>B.7.aSCh</v>
      </c>
    </row>
    <row r="104" spans="1:12" x14ac:dyDescent="0.15">
      <c r="A104" s="124" t="s">
        <v>1914</v>
      </c>
      <c r="B104" s="125" t="s">
        <v>1915</v>
      </c>
      <c r="C104" s="379">
        <v>6584.4</v>
      </c>
      <c r="D104" s="379">
        <f>-6584.4</f>
        <v>-6584.4</v>
      </c>
      <c r="E104" s="378">
        <f t="shared" si="4"/>
        <v>0</v>
      </c>
      <c r="F104" s="118" t="s">
        <v>114</v>
      </c>
      <c r="G104" s="118" t="s">
        <v>581</v>
      </c>
      <c r="H104" s="120" t="str">
        <f>_xlfn.IFNA(+VLOOKUP(G104,'Legenda Nature'!A:B,2,0),"-")</f>
        <v>-</v>
      </c>
      <c r="I104" s="118" t="s">
        <v>581</v>
      </c>
      <c r="J104" s="120" t="str">
        <f>_xlfn.IFNA(+VLOOKUP(I104,'Legenda Destinazioni'!A:B,2,0),"-")</f>
        <v>-</v>
      </c>
      <c r="K104" s="122"/>
      <c r="L104" s="54" t="str">
        <f t="shared" si="3"/>
        <v>--</v>
      </c>
    </row>
    <row r="105" spans="1:12" x14ac:dyDescent="0.15">
      <c r="A105" s="400" t="s">
        <v>1914</v>
      </c>
      <c r="B105" s="401" t="s">
        <v>1915</v>
      </c>
      <c r="C105" s="402"/>
      <c r="D105" s="402">
        <v>245</v>
      </c>
      <c r="E105" s="378">
        <f t="shared" si="4"/>
        <v>245</v>
      </c>
      <c r="F105" s="118" t="s">
        <v>114</v>
      </c>
      <c r="G105" s="118" t="s">
        <v>1779</v>
      </c>
      <c r="H105" s="120" t="str">
        <f>_xlfn.IFNA(+VLOOKUP(G105,'Legenda Nature'!A:B,2,0),"-")</f>
        <v>Altro</v>
      </c>
      <c r="I105" s="118" t="s">
        <v>2110</v>
      </c>
      <c r="J105" s="120" t="str">
        <f>_xlfn.IFNA(+VLOOKUP(I105,'Legenda Destinazioni'!A:B,2,0),"-")</f>
        <v>Gestione conferimenti discarica di Solero - Mercato</v>
      </c>
      <c r="K105" s="122"/>
      <c r="L105" s="54" t="str">
        <f t="shared" si="3"/>
        <v>B.7.lATT04Mer</v>
      </c>
    </row>
    <row r="106" spans="1:12" x14ac:dyDescent="0.15">
      <c r="A106" s="400" t="s">
        <v>1914</v>
      </c>
      <c r="B106" s="401" t="s">
        <v>1915</v>
      </c>
      <c r="C106" s="402"/>
      <c r="D106" s="402">
        <f>6584.4-D105</f>
        <v>6339.4</v>
      </c>
      <c r="E106" s="378">
        <f t="shared" si="4"/>
        <v>6339.4</v>
      </c>
      <c r="F106" s="118" t="s">
        <v>114</v>
      </c>
      <c r="G106" s="118" t="s">
        <v>1779</v>
      </c>
      <c r="H106" s="120" t="str">
        <f>_xlfn.IFNA(+VLOOKUP(G106,'Legenda Nature'!A:B,2,0),"-")</f>
        <v>Altro</v>
      </c>
      <c r="I106" s="118" t="s">
        <v>2107</v>
      </c>
      <c r="J106" s="120" t="str">
        <f>_xlfn.IFNA(+VLOOKUP(I106,'Legenda Destinazioni'!A:B,2,0),"-")</f>
        <v>Impianto trattamento rifiuti Castelceriolo - Mercato</v>
      </c>
      <c r="K106" s="122"/>
      <c r="L106" s="54" t="str">
        <f t="shared" si="3"/>
        <v>B.7.lATT01Mer</v>
      </c>
    </row>
    <row r="107" spans="1:12" x14ac:dyDescent="0.15">
      <c r="A107" s="124" t="s">
        <v>1916</v>
      </c>
      <c r="B107" s="125" t="s">
        <v>1917</v>
      </c>
      <c r="C107" s="379">
        <v>83.6</v>
      </c>
      <c r="D107" s="379"/>
      <c r="E107" s="378">
        <f t="shared" si="4"/>
        <v>83.6</v>
      </c>
      <c r="F107" s="118" t="s">
        <v>114</v>
      </c>
      <c r="G107" s="118" t="s">
        <v>1779</v>
      </c>
      <c r="H107" s="120" t="str">
        <f>_xlfn.IFNA(+VLOOKUP(G107,'Legenda Nature'!A:B,2,0),"-")</f>
        <v>Altro</v>
      </c>
      <c r="I107" s="118" t="s">
        <v>2107</v>
      </c>
      <c r="J107" s="120" t="str">
        <f>_xlfn.IFNA(+VLOOKUP(I107,'Legenda Destinazioni'!A:B,2,0),"-")</f>
        <v>Impianto trattamento rifiuti Castelceriolo - Mercato</v>
      </c>
      <c r="K107" s="122"/>
      <c r="L107" s="54" t="str">
        <f t="shared" si="3"/>
        <v>B.7.lATT01Mer</v>
      </c>
    </row>
    <row r="108" spans="1:12" x14ac:dyDescent="0.15">
      <c r="A108" s="124" t="s">
        <v>1918</v>
      </c>
      <c r="B108" s="125" t="s">
        <v>1919</v>
      </c>
      <c r="C108" s="379">
        <v>37444.32</v>
      </c>
      <c r="D108" s="379">
        <v>-37444.32</v>
      </c>
      <c r="E108" s="378">
        <f t="shared" si="4"/>
        <v>0</v>
      </c>
      <c r="F108" s="118" t="s">
        <v>114</v>
      </c>
      <c r="G108" s="118" t="s">
        <v>581</v>
      </c>
      <c r="H108" s="120" t="str">
        <f>_xlfn.IFNA(+VLOOKUP(G108,'Legenda Nature'!A:B,2,0),"-")</f>
        <v>-</v>
      </c>
      <c r="I108" s="118" t="s">
        <v>581</v>
      </c>
      <c r="J108" s="120" t="str">
        <f>_xlfn.IFNA(+VLOOKUP(I108,'Legenda Destinazioni'!A:B,2,0),"-")</f>
        <v>-</v>
      </c>
      <c r="K108" s="122"/>
      <c r="L108" s="54" t="str">
        <f t="shared" si="3"/>
        <v>--</v>
      </c>
    </row>
    <row r="109" spans="1:12" x14ac:dyDescent="0.15">
      <c r="A109" s="400" t="s">
        <v>1918</v>
      </c>
      <c r="B109" s="401" t="s">
        <v>1919</v>
      </c>
      <c r="C109" s="402"/>
      <c r="D109" s="402">
        <v>500</v>
      </c>
      <c r="E109" s="378">
        <f t="shared" si="4"/>
        <v>500</v>
      </c>
      <c r="F109" s="118" t="s">
        <v>114</v>
      </c>
      <c r="G109" s="118" t="s">
        <v>1776</v>
      </c>
      <c r="H109" s="120" t="str">
        <f>_xlfn.IFNA(+VLOOKUP(G109,'Legenda Nature'!A:B,2,0),"-")</f>
        <v>Pulizia e vigilanza</v>
      </c>
      <c r="I109" s="118" t="s">
        <v>2110</v>
      </c>
      <c r="J109" s="120" t="str">
        <f>_xlfn.IFNA(+VLOOKUP(I109,'Legenda Destinazioni'!A:B,2,0),"-")</f>
        <v>Gestione conferimenti discarica di Solero - Mercato</v>
      </c>
      <c r="K109" s="122"/>
      <c r="L109" s="54" t="str">
        <f t="shared" si="3"/>
        <v>B.7.iATT04Mer</v>
      </c>
    </row>
    <row r="110" spans="1:12" x14ac:dyDescent="0.15">
      <c r="A110" s="400" t="s">
        <v>1918</v>
      </c>
      <c r="B110" s="401" t="s">
        <v>1919</v>
      </c>
      <c r="C110" s="402"/>
      <c r="D110" s="402">
        <f>37444.32-D109</f>
        <v>36944.32</v>
      </c>
      <c r="E110" s="378">
        <f t="shared" si="4"/>
        <v>36944.32</v>
      </c>
      <c r="F110" s="118" t="s">
        <v>114</v>
      </c>
      <c r="G110" s="118" t="s">
        <v>1776</v>
      </c>
      <c r="H110" s="120" t="str">
        <f>_xlfn.IFNA(+VLOOKUP(G110,'Legenda Nature'!A:B,2,0),"-")</f>
        <v>Pulizia e vigilanza</v>
      </c>
      <c r="I110" s="118" t="s">
        <v>2107</v>
      </c>
      <c r="J110" s="120" t="str">
        <f>_xlfn.IFNA(+VLOOKUP(I110,'Legenda Destinazioni'!A:B,2,0),"-")</f>
        <v>Impianto trattamento rifiuti Castelceriolo - Mercato</v>
      </c>
      <c r="K110" s="122"/>
      <c r="L110" s="54" t="str">
        <f t="shared" si="3"/>
        <v>B.7.iATT01Mer</v>
      </c>
    </row>
    <row r="111" spans="1:12" x14ac:dyDescent="0.15">
      <c r="A111" s="124" t="s">
        <v>1920</v>
      </c>
      <c r="B111" s="125" t="s">
        <v>1921</v>
      </c>
      <c r="C111" s="379">
        <v>3190.73</v>
      </c>
      <c r="D111" s="379"/>
      <c r="E111" s="378">
        <f t="shared" si="4"/>
        <v>3190.73</v>
      </c>
      <c r="F111" s="118" t="s">
        <v>114</v>
      </c>
      <c r="G111" s="118" t="s">
        <v>1779</v>
      </c>
      <c r="H111" s="120" t="str">
        <f>_xlfn.IFNA(+VLOOKUP(G111,'Legenda Nature'!A:B,2,0),"-")</f>
        <v>Altro</v>
      </c>
      <c r="I111" s="118" t="s">
        <v>2107</v>
      </c>
      <c r="J111" s="120" t="str">
        <f>_xlfn.IFNA(+VLOOKUP(I111,'Legenda Destinazioni'!A:B,2,0),"-")</f>
        <v>Impianto trattamento rifiuti Castelceriolo - Mercato</v>
      </c>
      <c r="K111" s="122"/>
      <c r="L111" s="54" t="str">
        <f t="shared" si="3"/>
        <v>B.7.lATT01Mer</v>
      </c>
    </row>
    <row r="112" spans="1:12" x14ac:dyDescent="0.15">
      <c r="A112" s="124" t="s">
        <v>1922</v>
      </c>
      <c r="B112" s="125" t="s">
        <v>1923</v>
      </c>
      <c r="C112" s="379">
        <v>307.17</v>
      </c>
      <c r="D112" s="379"/>
      <c r="E112" s="378">
        <f t="shared" si="4"/>
        <v>307.17</v>
      </c>
      <c r="F112" s="118" t="s">
        <v>123</v>
      </c>
      <c r="G112" s="118" t="s">
        <v>1796</v>
      </c>
      <c r="H112" s="120" t="str">
        <f>_xlfn.IFNA(+VLOOKUP(G112,'Legenda Nature'!A:B,2,0),"-")</f>
        <v>Altro</v>
      </c>
      <c r="I112" s="118" t="s">
        <v>346</v>
      </c>
      <c r="J112" s="120" t="str">
        <f>_xlfn.IFNA(+VLOOKUP(I112,'Legenda Destinazioni'!A:B,2,0),"-")</f>
        <v>SC Servizi amm.vi e finanziari</v>
      </c>
      <c r="K112" s="122"/>
      <c r="L112" s="54" t="str">
        <f t="shared" si="3"/>
        <v>B.14.gSCi</v>
      </c>
    </row>
    <row r="113" spans="1:12" x14ac:dyDescent="0.15">
      <c r="A113" s="124" t="s">
        <v>1924</v>
      </c>
      <c r="B113" s="125" t="s">
        <v>1925</v>
      </c>
      <c r="C113" s="379">
        <v>108</v>
      </c>
      <c r="D113" s="379"/>
      <c r="E113" s="378">
        <f t="shared" si="4"/>
        <v>108</v>
      </c>
      <c r="F113" s="118" t="s">
        <v>114</v>
      </c>
      <c r="G113" s="118" t="s">
        <v>1769</v>
      </c>
      <c r="H113" s="120" t="str">
        <f>_xlfn.IFNA(+VLOOKUP(G113,'Legenda Nature'!A:B,2,0),"-")</f>
        <v>Servizi acquistati da terzi</v>
      </c>
      <c r="I113" s="118" t="s">
        <v>2107</v>
      </c>
      <c r="J113" s="120" t="str">
        <f>_xlfn.IFNA(+VLOOKUP(I113,'Legenda Destinazioni'!A:B,2,0),"-")</f>
        <v>Impianto trattamento rifiuti Castelceriolo - Mercato</v>
      </c>
      <c r="K113" s="122"/>
      <c r="L113" s="54" t="str">
        <f t="shared" si="3"/>
        <v>B.7.aATT01Mer</v>
      </c>
    </row>
    <row r="114" spans="1:12" x14ac:dyDescent="0.15">
      <c r="A114" s="124" t="s">
        <v>1926</v>
      </c>
      <c r="B114" s="125" t="s">
        <v>1927</v>
      </c>
      <c r="C114" s="379">
        <v>5382.51</v>
      </c>
      <c r="D114" s="379"/>
      <c r="E114" s="378">
        <f t="shared" si="4"/>
        <v>5382.51</v>
      </c>
      <c r="F114" s="118" t="s">
        <v>114</v>
      </c>
      <c r="G114" s="118" t="s">
        <v>1779</v>
      </c>
      <c r="H114" s="120" t="str">
        <f>_xlfn.IFNA(+VLOOKUP(G114,'Legenda Nature'!A:B,2,0),"-")</f>
        <v>Altro</v>
      </c>
      <c r="I114" s="118" t="s">
        <v>2107</v>
      </c>
      <c r="J114" s="120" t="str">
        <f>_xlfn.IFNA(+VLOOKUP(I114,'Legenda Destinazioni'!A:B,2,0),"-")</f>
        <v>Impianto trattamento rifiuti Castelceriolo - Mercato</v>
      </c>
      <c r="K114" s="122"/>
      <c r="L114" s="54" t="str">
        <f t="shared" si="3"/>
        <v>B.7.lATT01Mer</v>
      </c>
    </row>
    <row r="115" spans="1:12" x14ac:dyDescent="0.15">
      <c r="A115" s="124" t="s">
        <v>1928</v>
      </c>
      <c r="B115" s="125" t="s">
        <v>1929</v>
      </c>
      <c r="C115" s="379">
        <v>5723.58</v>
      </c>
      <c r="D115" s="379"/>
      <c r="E115" s="378">
        <f t="shared" si="4"/>
        <v>5723.58</v>
      </c>
      <c r="F115" s="118" t="s">
        <v>114</v>
      </c>
      <c r="G115" s="118" t="s">
        <v>1776</v>
      </c>
      <c r="H115" s="120" t="str">
        <f>_xlfn.IFNA(+VLOOKUP(G115,'Legenda Nature'!A:B,2,0),"-")</f>
        <v>Pulizia e vigilanza</v>
      </c>
      <c r="I115" s="118" t="s">
        <v>2107</v>
      </c>
      <c r="J115" s="120" t="str">
        <f>_xlfn.IFNA(+VLOOKUP(I115,'Legenda Destinazioni'!A:B,2,0),"-")</f>
        <v>Impianto trattamento rifiuti Castelceriolo - Mercato</v>
      </c>
      <c r="K115" s="122"/>
      <c r="L115" s="54" t="str">
        <f t="shared" si="3"/>
        <v>B.7.iATT01Mer</v>
      </c>
    </row>
    <row r="116" spans="1:12" x14ac:dyDescent="0.15">
      <c r="A116" s="124" t="s">
        <v>1930</v>
      </c>
      <c r="B116" s="125" t="s">
        <v>1931</v>
      </c>
      <c r="C116" s="379">
        <v>575.75</v>
      </c>
      <c r="D116" s="379"/>
      <c r="E116" s="378">
        <f t="shared" si="4"/>
        <v>575.75</v>
      </c>
      <c r="F116" s="118" t="s">
        <v>114</v>
      </c>
      <c r="G116" s="118" t="s">
        <v>1769</v>
      </c>
      <c r="H116" s="120" t="str">
        <f>_xlfn.IFNA(+VLOOKUP(G116,'Legenda Nature'!A:B,2,0),"-")</f>
        <v>Servizi acquistati da terzi</v>
      </c>
      <c r="I116" s="118" t="s">
        <v>348</v>
      </c>
      <c r="J116" s="120" t="str">
        <f>_xlfn.IFNA(+VLOOKUP(I116,'Legenda Destinazioni'!A:B,2,0),"-")</f>
        <v>SC Servizi HR</v>
      </c>
      <c r="K116" s="122"/>
      <c r="L116" s="54" t="str">
        <f t="shared" si="3"/>
        <v>B.7.aSCk</v>
      </c>
    </row>
    <row r="117" spans="1:12" x14ac:dyDescent="0.15">
      <c r="A117" s="124" t="s">
        <v>1932</v>
      </c>
      <c r="B117" s="125" t="s">
        <v>1933</v>
      </c>
      <c r="C117" s="379">
        <v>59.95</v>
      </c>
      <c r="D117" s="379"/>
      <c r="E117" s="378">
        <f t="shared" si="4"/>
        <v>59.95</v>
      </c>
      <c r="F117" s="118" t="s">
        <v>115</v>
      </c>
      <c r="G117" s="118" t="s">
        <v>1780</v>
      </c>
      <c r="H117" s="120" t="str">
        <f>_xlfn.IFNA(+VLOOKUP(G117,'Legenda Nature'!A:B,2,0),"-")</f>
        <v>Canoni di concessione verso terzi</v>
      </c>
      <c r="I117" s="118" t="s">
        <v>2108</v>
      </c>
      <c r="J117" s="120" t="str">
        <f>_xlfn.IFNA(+VLOOKUP(I117,'Legenda Destinazioni'!A:B,2,0),"-")</f>
        <v>Gestione discarica esaurita Mugarone - Mercato</v>
      </c>
      <c r="K117" s="122"/>
      <c r="L117" s="54" t="str">
        <f t="shared" si="3"/>
        <v>B.8.aATT03Mer</v>
      </c>
    </row>
    <row r="118" spans="1:12" x14ac:dyDescent="0.15">
      <c r="A118" s="124" t="s">
        <v>1934</v>
      </c>
      <c r="B118" s="125" t="s">
        <v>1935</v>
      </c>
      <c r="C118" s="379">
        <v>7000</v>
      </c>
      <c r="D118" s="379"/>
      <c r="E118" s="378">
        <f t="shared" si="4"/>
        <v>7000</v>
      </c>
      <c r="F118" s="118" t="s">
        <v>115</v>
      </c>
      <c r="G118" s="118" t="s">
        <v>1780</v>
      </c>
      <c r="H118" s="120" t="str">
        <f>_xlfn.IFNA(+VLOOKUP(G118,'Legenda Nature'!A:B,2,0),"-")</f>
        <v>Canoni di concessione verso terzi</v>
      </c>
      <c r="I118" s="118" t="s">
        <v>2110</v>
      </c>
      <c r="J118" s="120" t="str">
        <f>_xlfn.IFNA(+VLOOKUP(I118,'Legenda Destinazioni'!A:B,2,0),"-")</f>
        <v>Gestione conferimenti discarica di Solero - Mercato</v>
      </c>
      <c r="K118" s="122"/>
      <c r="L118" s="54" t="str">
        <f t="shared" si="3"/>
        <v>B.8.aATT04Mer</v>
      </c>
    </row>
    <row r="119" spans="1:12" x14ac:dyDescent="0.15">
      <c r="A119" s="124" t="s">
        <v>1936</v>
      </c>
      <c r="B119" s="125" t="s">
        <v>1937</v>
      </c>
      <c r="C119" s="379">
        <v>192558.73</v>
      </c>
      <c r="D119" s="379">
        <v>-192558.73</v>
      </c>
      <c r="E119" s="378">
        <f t="shared" si="4"/>
        <v>0</v>
      </c>
      <c r="F119" s="118" t="s">
        <v>115</v>
      </c>
      <c r="G119" s="118" t="s">
        <v>581</v>
      </c>
      <c r="H119" s="120" t="str">
        <f>_xlfn.IFNA(+VLOOKUP(G119,'Legenda Nature'!A:B,2,0),"-")</f>
        <v>-</v>
      </c>
      <c r="I119" s="118" t="s">
        <v>581</v>
      </c>
      <c r="J119" s="120" t="str">
        <f>_xlfn.IFNA(+VLOOKUP(I119,'Legenda Destinazioni'!A:B,2,0),"-")</f>
        <v>-</v>
      </c>
      <c r="K119" s="122"/>
      <c r="L119" s="54" t="str">
        <f t="shared" si="3"/>
        <v>--</v>
      </c>
    </row>
    <row r="120" spans="1:12" x14ac:dyDescent="0.15">
      <c r="A120" s="400" t="s">
        <v>1936</v>
      </c>
      <c r="B120" s="401" t="s">
        <v>1937</v>
      </c>
      <c r="C120" s="402"/>
      <c r="D120" s="402">
        <v>68.400000000000006</v>
      </c>
      <c r="E120" s="378">
        <f t="shared" si="4"/>
        <v>68.400000000000006</v>
      </c>
      <c r="F120" s="118" t="s">
        <v>115</v>
      </c>
      <c r="G120" s="118" t="s">
        <v>1784</v>
      </c>
      <c r="H120" s="120" t="str">
        <f>_xlfn.IFNA(+VLOOKUP(G120,'Legenda Nature'!A:B,2,0),"-")</f>
        <v>Altro</v>
      </c>
      <c r="I120" s="118" t="s">
        <v>2108</v>
      </c>
      <c r="J120" s="120" t="str">
        <f>_xlfn.IFNA(+VLOOKUP(I120,'Legenda Destinazioni'!A:B,2,0),"-")</f>
        <v>Gestione discarica esaurita Mugarone - Mercato</v>
      </c>
      <c r="K120" s="122"/>
      <c r="L120" s="54" t="str">
        <f t="shared" si="3"/>
        <v>B.8.eATT03Mer</v>
      </c>
    </row>
    <row r="121" spans="1:12" x14ac:dyDescent="0.15">
      <c r="A121" s="400" t="s">
        <v>1936</v>
      </c>
      <c r="B121" s="401" t="s">
        <v>1937</v>
      </c>
      <c r="C121" s="402"/>
      <c r="D121" s="402">
        <v>44696.5</v>
      </c>
      <c r="E121" s="378">
        <f t="shared" si="4"/>
        <v>44696.5</v>
      </c>
      <c r="F121" s="118" t="s">
        <v>115</v>
      </c>
      <c r="G121" s="118" t="s">
        <v>1784</v>
      </c>
      <c r="H121" s="120" t="str">
        <f>_xlfn.IFNA(+VLOOKUP(G121,'Legenda Nature'!A:B,2,0),"-")</f>
        <v>Altro</v>
      </c>
      <c r="I121" s="118" t="s">
        <v>2110</v>
      </c>
      <c r="J121" s="120" t="str">
        <f>_xlfn.IFNA(+VLOOKUP(I121,'Legenda Destinazioni'!A:B,2,0),"-")</f>
        <v>Gestione conferimenti discarica di Solero - Mercato</v>
      </c>
      <c r="K121" s="122"/>
      <c r="L121" s="54" t="str">
        <f t="shared" si="3"/>
        <v>B.8.eATT04Mer</v>
      </c>
    </row>
    <row r="122" spans="1:12" x14ac:dyDescent="0.15">
      <c r="A122" s="400" t="s">
        <v>1936</v>
      </c>
      <c r="B122" s="401" t="s">
        <v>1937</v>
      </c>
      <c r="C122" s="402"/>
      <c r="D122" s="402">
        <f>192558.73-D120-D121</f>
        <v>147793.83000000002</v>
      </c>
      <c r="E122" s="378">
        <f t="shared" si="4"/>
        <v>147793.83000000002</v>
      </c>
      <c r="F122" s="118" t="s">
        <v>115</v>
      </c>
      <c r="G122" s="118" t="s">
        <v>1784</v>
      </c>
      <c r="H122" s="120" t="str">
        <f>_xlfn.IFNA(+VLOOKUP(G122,'Legenda Nature'!A:B,2,0),"-")</f>
        <v>Altro</v>
      </c>
      <c r="I122" s="118" t="s">
        <v>2107</v>
      </c>
      <c r="J122" s="120" t="str">
        <f>_xlfn.IFNA(+VLOOKUP(I122,'Legenda Destinazioni'!A:B,2,0),"-")</f>
        <v>Impianto trattamento rifiuti Castelceriolo - Mercato</v>
      </c>
      <c r="K122" s="122"/>
      <c r="L122" s="54" t="str">
        <f t="shared" si="3"/>
        <v>B.8.eATT01Mer</v>
      </c>
    </row>
    <row r="123" spans="1:12" x14ac:dyDescent="0.15">
      <c r="A123" s="124" t="s">
        <v>1938</v>
      </c>
      <c r="B123" s="125" t="s">
        <v>1939</v>
      </c>
      <c r="C123" s="379">
        <v>49325.68</v>
      </c>
      <c r="D123" s="379"/>
      <c r="E123" s="378">
        <f t="shared" si="4"/>
        <v>49325.68</v>
      </c>
      <c r="F123" s="118" t="s">
        <v>115</v>
      </c>
      <c r="G123" s="118" t="s">
        <v>1782</v>
      </c>
      <c r="H123" s="120" t="str">
        <f>_xlfn.IFNA(+VLOOKUP(G123,'Legenda Nature'!A:B,2,0),"-")</f>
        <v>Canoni di leasing verso terzi</v>
      </c>
      <c r="I123" s="118" t="s">
        <v>2107</v>
      </c>
      <c r="J123" s="120" t="str">
        <f>_xlfn.IFNA(+VLOOKUP(I123,'Legenda Destinazioni'!A:B,2,0),"-")</f>
        <v>Impianto trattamento rifiuti Castelceriolo - Mercato</v>
      </c>
      <c r="K123" s="122"/>
      <c r="L123" s="54" t="str">
        <f t="shared" si="3"/>
        <v>B.8.cATT01Mer</v>
      </c>
    </row>
    <row r="124" spans="1:12" x14ac:dyDescent="0.15">
      <c r="A124" s="124" t="s">
        <v>1940</v>
      </c>
      <c r="B124" s="125" t="s">
        <v>1941</v>
      </c>
      <c r="C124" s="379">
        <v>17396.080000000002</v>
      </c>
      <c r="D124" s="379"/>
      <c r="E124" s="378">
        <f t="shared" si="4"/>
        <v>17396.080000000002</v>
      </c>
      <c r="F124" s="118" t="s">
        <v>120</v>
      </c>
      <c r="G124" s="118" t="s">
        <v>120</v>
      </c>
      <c r="H124" s="120" t="str">
        <f>_xlfn.IFNA(+VLOOKUP(G124,'Legenda Nature'!A:B,2,0),"-")</f>
        <v>Variazioni delle rimanenze di materie prime, sussidiarie, di consumo e merci</v>
      </c>
      <c r="I124" s="118" t="s">
        <v>2107</v>
      </c>
      <c r="J124" s="120" t="str">
        <f>_xlfn.IFNA(+VLOOKUP(I124,'Legenda Destinazioni'!A:B,2,0),"-")</f>
        <v>Impianto trattamento rifiuti Castelceriolo - Mercato</v>
      </c>
      <c r="K124" s="122"/>
      <c r="L124" s="54" t="str">
        <f t="shared" si="3"/>
        <v>B.11ATT01Mer</v>
      </c>
    </row>
    <row r="125" spans="1:12" x14ac:dyDescent="0.15">
      <c r="A125" s="124" t="s">
        <v>1942</v>
      </c>
      <c r="B125" s="125" t="s">
        <v>1943</v>
      </c>
      <c r="C125" s="379">
        <v>-16941.22</v>
      </c>
      <c r="D125" s="379"/>
      <c r="E125" s="378">
        <f t="shared" si="4"/>
        <v>-16941.22</v>
      </c>
      <c r="F125" s="118" t="s">
        <v>120</v>
      </c>
      <c r="G125" s="118" t="s">
        <v>120</v>
      </c>
      <c r="H125" s="120" t="str">
        <f>_xlfn.IFNA(+VLOOKUP(G125,'Legenda Nature'!A:B,2,0),"-")</f>
        <v>Variazioni delle rimanenze di materie prime, sussidiarie, di consumo e merci</v>
      </c>
      <c r="I125" s="118" t="s">
        <v>2107</v>
      </c>
      <c r="J125" s="120" t="str">
        <f>_xlfn.IFNA(+VLOOKUP(I125,'Legenda Destinazioni'!A:B,2,0),"-")</f>
        <v>Impianto trattamento rifiuti Castelceriolo - Mercato</v>
      </c>
      <c r="K125" s="122"/>
      <c r="L125" s="54" t="str">
        <f t="shared" si="3"/>
        <v>B.11ATT01Mer</v>
      </c>
    </row>
    <row r="126" spans="1:12" x14ac:dyDescent="0.15">
      <c r="A126" s="124" t="s">
        <v>1944</v>
      </c>
      <c r="B126" s="125" t="s">
        <v>1945</v>
      </c>
      <c r="C126" s="379">
        <v>1213458.8799999999</v>
      </c>
      <c r="D126" s="379">
        <v>-1213458.8799999999</v>
      </c>
      <c r="E126" s="378">
        <f t="shared" si="4"/>
        <v>0</v>
      </c>
      <c r="F126" s="118" t="s">
        <v>116</v>
      </c>
      <c r="G126" s="118" t="s">
        <v>581</v>
      </c>
      <c r="H126" s="120" t="str">
        <f>_xlfn.IFNA(+VLOOKUP(G126,'Legenda Nature'!A:B,2,0),"-")</f>
        <v>-</v>
      </c>
      <c r="I126" s="118" t="s">
        <v>581</v>
      </c>
      <c r="J126" s="120" t="str">
        <f>_xlfn.IFNA(+VLOOKUP(I126,'Legenda Destinazioni'!A:B,2,0),"-")</f>
        <v>-</v>
      </c>
      <c r="K126" s="122"/>
      <c r="L126" s="54" t="str">
        <f t="shared" si="3"/>
        <v>--</v>
      </c>
    </row>
    <row r="127" spans="1:12" x14ac:dyDescent="0.15">
      <c r="A127" s="400" t="s">
        <v>1944</v>
      </c>
      <c r="B127" s="401" t="s">
        <v>1945</v>
      </c>
      <c r="C127" s="402"/>
      <c r="D127" s="402">
        <v>65587.039999999994</v>
      </c>
      <c r="E127" s="378">
        <f t="shared" si="4"/>
        <v>65587.039999999994</v>
      </c>
      <c r="F127" s="118" t="s">
        <v>116</v>
      </c>
      <c r="G127" s="118" t="s">
        <v>1785</v>
      </c>
      <c r="H127" s="120" t="str">
        <f>_xlfn.IFNA(+VLOOKUP(G127,'Legenda Nature'!A:B,2,0),"-")</f>
        <v>Salari e stipendi</v>
      </c>
      <c r="I127" s="118" t="s">
        <v>2110</v>
      </c>
      <c r="J127" s="120" t="str">
        <f>_xlfn.IFNA(+VLOOKUP(I127,'Legenda Destinazioni'!A:B,2,0),"-")</f>
        <v>Gestione conferimenti discarica di Solero - Mercato</v>
      </c>
      <c r="K127" s="122"/>
      <c r="L127" s="54" t="str">
        <f t="shared" si="3"/>
        <v>B.9.aATT04Mer</v>
      </c>
    </row>
    <row r="128" spans="1:12" x14ac:dyDescent="0.15">
      <c r="A128" s="400" t="s">
        <v>1944</v>
      </c>
      <c r="B128" s="401" t="s">
        <v>1945</v>
      </c>
      <c r="C128" s="402"/>
      <c r="D128" s="402">
        <f>1213458.88-D127</f>
        <v>1147871.8399999999</v>
      </c>
      <c r="E128" s="378">
        <f t="shared" si="4"/>
        <v>1147871.8399999999</v>
      </c>
      <c r="F128" s="118" t="s">
        <v>116</v>
      </c>
      <c r="G128" s="118" t="s">
        <v>1785</v>
      </c>
      <c r="H128" s="120" t="str">
        <f>_xlfn.IFNA(+VLOOKUP(G128,'Legenda Nature'!A:B,2,0),"-")</f>
        <v>Salari e stipendi</v>
      </c>
      <c r="I128" s="118" t="s">
        <v>2107</v>
      </c>
      <c r="J128" s="120" t="str">
        <f>_xlfn.IFNA(+VLOOKUP(I128,'Legenda Destinazioni'!A:B,2,0),"-")</f>
        <v>Impianto trattamento rifiuti Castelceriolo - Mercato</v>
      </c>
      <c r="K128" s="122"/>
      <c r="L128" s="54" t="str">
        <f t="shared" si="3"/>
        <v>B.9.aATT01Mer</v>
      </c>
    </row>
    <row r="129" spans="1:12" x14ac:dyDescent="0.15">
      <c r="A129" s="124" t="s">
        <v>1946</v>
      </c>
      <c r="B129" s="125" t="s">
        <v>1947</v>
      </c>
      <c r="C129" s="379">
        <v>192193.09</v>
      </c>
      <c r="D129" s="379">
        <f>-192193.09</f>
        <v>-192193.09</v>
      </c>
      <c r="E129" s="378">
        <f t="shared" si="4"/>
        <v>0</v>
      </c>
      <c r="F129" s="118" t="s">
        <v>116</v>
      </c>
      <c r="G129" s="118" t="s">
        <v>581</v>
      </c>
      <c r="H129" s="120" t="str">
        <f>_xlfn.IFNA(+VLOOKUP(G129,'Legenda Nature'!A:B,2,0),"-")</f>
        <v>-</v>
      </c>
      <c r="I129" s="118" t="s">
        <v>581</v>
      </c>
      <c r="J129" s="120" t="str">
        <f>_xlfn.IFNA(+VLOOKUP(I129,'Legenda Destinazioni'!A:B,2,0),"-")</f>
        <v>-</v>
      </c>
      <c r="K129" s="122"/>
      <c r="L129" s="54" t="str">
        <f t="shared" si="3"/>
        <v>--</v>
      </c>
    </row>
    <row r="130" spans="1:12" x14ac:dyDescent="0.15">
      <c r="A130" s="400" t="s">
        <v>1946</v>
      </c>
      <c r="B130" s="401" t="s">
        <v>1947</v>
      </c>
      <c r="C130" s="402"/>
      <c r="D130" s="402">
        <v>10680.87</v>
      </c>
      <c r="E130" s="378">
        <f t="shared" si="4"/>
        <v>10680.87</v>
      </c>
      <c r="F130" s="118" t="s">
        <v>116</v>
      </c>
      <c r="G130" s="118" t="s">
        <v>1785</v>
      </c>
      <c r="H130" s="120" t="str">
        <f>_xlfn.IFNA(+VLOOKUP(G130,'Legenda Nature'!A:B,2,0),"-")</f>
        <v>Salari e stipendi</v>
      </c>
      <c r="I130" s="118" t="s">
        <v>2110</v>
      </c>
      <c r="J130" s="120" t="str">
        <f>_xlfn.IFNA(+VLOOKUP(I130,'Legenda Destinazioni'!A:B,2,0),"-")</f>
        <v>Gestione conferimenti discarica di Solero - Mercato</v>
      </c>
      <c r="K130" s="122"/>
      <c r="L130" s="54" t="str">
        <f t="shared" ref="L130:L193" si="5">+G130&amp;I130</f>
        <v>B.9.aATT04Mer</v>
      </c>
    </row>
    <row r="131" spans="1:12" x14ac:dyDescent="0.15">
      <c r="A131" s="400" t="s">
        <v>1946</v>
      </c>
      <c r="B131" s="401" t="s">
        <v>1947</v>
      </c>
      <c r="C131" s="402"/>
      <c r="D131" s="402">
        <f>192193.09-D130</f>
        <v>181512.22</v>
      </c>
      <c r="E131" s="378">
        <f t="shared" si="4"/>
        <v>181512.22</v>
      </c>
      <c r="F131" s="118" t="s">
        <v>116</v>
      </c>
      <c r="G131" s="118" t="s">
        <v>1785</v>
      </c>
      <c r="H131" s="120" t="str">
        <f>_xlfn.IFNA(+VLOOKUP(G131,'Legenda Nature'!A:B,2,0),"-")</f>
        <v>Salari e stipendi</v>
      </c>
      <c r="I131" s="118" t="s">
        <v>2107</v>
      </c>
      <c r="J131" s="120" t="str">
        <f>_xlfn.IFNA(+VLOOKUP(I131,'Legenda Destinazioni'!A:B,2,0),"-")</f>
        <v>Impianto trattamento rifiuti Castelceriolo - Mercato</v>
      </c>
      <c r="K131" s="122"/>
      <c r="L131" s="54" t="str">
        <f t="shared" si="5"/>
        <v>B.9.aATT01Mer</v>
      </c>
    </row>
    <row r="132" spans="1:12" x14ac:dyDescent="0.15">
      <c r="A132" s="124" t="s">
        <v>1948</v>
      </c>
      <c r="B132" s="125" t="s">
        <v>1949</v>
      </c>
      <c r="C132" s="379">
        <v>109076.4</v>
      </c>
      <c r="D132" s="379">
        <f>-109076.4</f>
        <v>-109076.4</v>
      </c>
      <c r="E132" s="378">
        <f t="shared" si="4"/>
        <v>0</v>
      </c>
      <c r="F132" s="118" t="s">
        <v>116</v>
      </c>
      <c r="G132" s="118" t="s">
        <v>581</v>
      </c>
      <c r="H132" s="120" t="str">
        <f>_xlfn.IFNA(+VLOOKUP(G132,'Legenda Nature'!A:B,2,0),"-")</f>
        <v>-</v>
      </c>
      <c r="I132" s="118" t="s">
        <v>581</v>
      </c>
      <c r="J132" s="120" t="str">
        <f>_xlfn.IFNA(+VLOOKUP(I132,'Legenda Destinazioni'!A:B,2,0),"-")</f>
        <v>-</v>
      </c>
      <c r="K132" s="122"/>
      <c r="L132" s="54" t="str">
        <f t="shared" si="5"/>
        <v>--</v>
      </c>
    </row>
    <row r="133" spans="1:12" x14ac:dyDescent="0.15">
      <c r="A133" s="400" t="s">
        <v>1948</v>
      </c>
      <c r="B133" s="401" t="s">
        <v>1949</v>
      </c>
      <c r="C133" s="402"/>
      <c r="D133" s="402">
        <v>4841.22</v>
      </c>
      <c r="E133" s="378">
        <f t="shared" ref="E133:E196" si="6">+D133+C133</f>
        <v>4841.22</v>
      </c>
      <c r="F133" s="118" t="s">
        <v>116</v>
      </c>
      <c r="G133" s="118" t="s">
        <v>1785</v>
      </c>
      <c r="H133" s="120" t="str">
        <f>_xlfn.IFNA(+VLOOKUP(G133,'Legenda Nature'!A:B,2,0),"-")</f>
        <v>Salari e stipendi</v>
      </c>
      <c r="I133" s="118" t="s">
        <v>2110</v>
      </c>
      <c r="J133" s="120" t="str">
        <f>_xlfn.IFNA(+VLOOKUP(I133,'Legenda Destinazioni'!A:B,2,0),"-")</f>
        <v>Gestione conferimenti discarica di Solero - Mercato</v>
      </c>
      <c r="K133" s="122"/>
      <c r="L133" s="54" t="str">
        <f t="shared" si="5"/>
        <v>B.9.aATT04Mer</v>
      </c>
    </row>
    <row r="134" spans="1:12" x14ac:dyDescent="0.15">
      <c r="A134" s="400" t="s">
        <v>1948</v>
      </c>
      <c r="B134" s="401" t="s">
        <v>1949</v>
      </c>
      <c r="C134" s="402"/>
      <c r="D134" s="402">
        <f>109076.4-D133</f>
        <v>104235.18</v>
      </c>
      <c r="E134" s="378">
        <f t="shared" si="6"/>
        <v>104235.18</v>
      </c>
      <c r="F134" s="118" t="s">
        <v>116</v>
      </c>
      <c r="G134" s="118" t="s">
        <v>1785</v>
      </c>
      <c r="H134" s="120" t="str">
        <f>_xlfn.IFNA(+VLOOKUP(G134,'Legenda Nature'!A:B,2,0),"-")</f>
        <v>Salari e stipendi</v>
      </c>
      <c r="I134" s="118" t="s">
        <v>2107</v>
      </c>
      <c r="J134" s="120" t="str">
        <f>_xlfn.IFNA(+VLOOKUP(I134,'Legenda Destinazioni'!A:B,2,0),"-")</f>
        <v>Impianto trattamento rifiuti Castelceriolo - Mercato</v>
      </c>
      <c r="K134" s="122"/>
      <c r="L134" s="54" t="str">
        <f t="shared" si="5"/>
        <v>B.9.aATT01Mer</v>
      </c>
    </row>
    <row r="135" spans="1:12" x14ac:dyDescent="0.15">
      <c r="A135" s="124" t="s">
        <v>1950</v>
      </c>
      <c r="B135" s="125" t="s">
        <v>1951</v>
      </c>
      <c r="C135" s="379">
        <v>42730.89</v>
      </c>
      <c r="D135" s="379">
        <f>-42730.89</f>
        <v>-42730.89</v>
      </c>
      <c r="E135" s="378">
        <f t="shared" si="6"/>
        <v>0</v>
      </c>
      <c r="F135" s="118" t="s">
        <v>116</v>
      </c>
      <c r="G135" s="118" t="s">
        <v>581</v>
      </c>
      <c r="H135" s="120" t="str">
        <f>_xlfn.IFNA(+VLOOKUP(G135,'Legenda Nature'!A:B,2,0),"-")</f>
        <v>-</v>
      </c>
      <c r="I135" s="118" t="s">
        <v>581</v>
      </c>
      <c r="J135" s="120" t="str">
        <f>_xlfn.IFNA(+VLOOKUP(I135,'Legenda Destinazioni'!A:B,2,0),"-")</f>
        <v>-</v>
      </c>
      <c r="K135" s="122"/>
      <c r="L135" s="54" t="str">
        <f t="shared" si="5"/>
        <v>--</v>
      </c>
    </row>
    <row r="136" spans="1:12" x14ac:dyDescent="0.15">
      <c r="A136" s="400" t="s">
        <v>1950</v>
      </c>
      <c r="B136" s="401" t="s">
        <v>1951</v>
      </c>
      <c r="C136" s="402"/>
      <c r="D136" s="402">
        <v>748.05</v>
      </c>
      <c r="E136" s="378">
        <f t="shared" si="6"/>
        <v>748.05</v>
      </c>
      <c r="F136" s="118" t="s">
        <v>116</v>
      </c>
      <c r="G136" s="118" t="s">
        <v>1785</v>
      </c>
      <c r="H136" s="120" t="str">
        <f>_xlfn.IFNA(+VLOOKUP(G136,'Legenda Nature'!A:B,2,0),"-")</f>
        <v>Salari e stipendi</v>
      </c>
      <c r="I136" s="118" t="s">
        <v>2110</v>
      </c>
      <c r="J136" s="120" t="str">
        <f>_xlfn.IFNA(+VLOOKUP(I136,'Legenda Destinazioni'!A:B,2,0),"-")</f>
        <v>Gestione conferimenti discarica di Solero - Mercato</v>
      </c>
      <c r="K136" s="122"/>
      <c r="L136" s="54" t="str">
        <f t="shared" si="5"/>
        <v>B.9.aATT04Mer</v>
      </c>
    </row>
    <row r="137" spans="1:12" x14ac:dyDescent="0.15">
      <c r="A137" s="400" t="s">
        <v>1950</v>
      </c>
      <c r="B137" s="401" t="s">
        <v>1951</v>
      </c>
      <c r="C137" s="402"/>
      <c r="D137" s="402">
        <f>42730.89-D136</f>
        <v>41982.84</v>
      </c>
      <c r="E137" s="378">
        <f t="shared" si="6"/>
        <v>41982.84</v>
      </c>
      <c r="F137" s="118" t="s">
        <v>116</v>
      </c>
      <c r="G137" s="118" t="s">
        <v>1785</v>
      </c>
      <c r="H137" s="120" t="str">
        <f>_xlfn.IFNA(+VLOOKUP(G137,'Legenda Nature'!A:B,2,0),"-")</f>
        <v>Salari e stipendi</v>
      </c>
      <c r="I137" s="118" t="s">
        <v>2107</v>
      </c>
      <c r="J137" s="120" t="str">
        <f>_xlfn.IFNA(+VLOOKUP(I137,'Legenda Destinazioni'!A:B,2,0),"-")</f>
        <v>Impianto trattamento rifiuti Castelceriolo - Mercato</v>
      </c>
      <c r="K137" s="122"/>
      <c r="L137" s="54" t="str">
        <f t="shared" si="5"/>
        <v>B.9.aATT01Mer</v>
      </c>
    </row>
    <row r="138" spans="1:12" x14ac:dyDescent="0.15">
      <c r="A138" s="124" t="s">
        <v>1952</v>
      </c>
      <c r="B138" s="125" t="s">
        <v>1953</v>
      </c>
      <c r="C138" s="379">
        <v>38588.339999999997</v>
      </c>
      <c r="D138" s="379"/>
      <c r="E138" s="378">
        <f t="shared" si="6"/>
        <v>38588.339999999997</v>
      </c>
      <c r="F138" s="118" t="s">
        <v>116</v>
      </c>
      <c r="G138" s="118" t="s">
        <v>1785</v>
      </c>
      <c r="H138" s="120" t="str">
        <f>_xlfn.IFNA(+VLOOKUP(G138,'Legenda Nature'!A:B,2,0),"-")</f>
        <v>Salari e stipendi</v>
      </c>
      <c r="I138" s="118" t="s">
        <v>2107</v>
      </c>
      <c r="J138" s="120" t="str">
        <f>_xlfn.IFNA(+VLOOKUP(I138,'Legenda Destinazioni'!A:B,2,0),"-")</f>
        <v>Impianto trattamento rifiuti Castelceriolo - Mercato</v>
      </c>
      <c r="K138" s="122"/>
      <c r="L138" s="54" t="str">
        <f t="shared" si="5"/>
        <v>B.9.aATT01Mer</v>
      </c>
    </row>
    <row r="139" spans="1:12" x14ac:dyDescent="0.15">
      <c r="A139" s="124" t="s">
        <v>1954</v>
      </c>
      <c r="B139" s="125" t="s">
        <v>1955</v>
      </c>
      <c r="C139" s="379">
        <v>14903.62</v>
      </c>
      <c r="D139" s="379">
        <f>-14903.62</f>
        <v>-14903.62</v>
      </c>
      <c r="E139" s="378">
        <f t="shared" si="6"/>
        <v>0</v>
      </c>
      <c r="F139" s="118" t="s">
        <v>116</v>
      </c>
      <c r="G139" s="118" t="s">
        <v>581</v>
      </c>
      <c r="H139" s="120" t="str">
        <f>_xlfn.IFNA(+VLOOKUP(G139,'Legenda Nature'!A:B,2,0),"-")</f>
        <v>-</v>
      </c>
      <c r="I139" s="118" t="s">
        <v>581</v>
      </c>
      <c r="J139" s="120" t="str">
        <f>_xlfn.IFNA(+VLOOKUP(I139,'Legenda Destinazioni'!A:B,2,0),"-")</f>
        <v>-</v>
      </c>
      <c r="K139" s="122"/>
      <c r="L139" s="54" t="str">
        <f t="shared" si="5"/>
        <v>--</v>
      </c>
    </row>
    <row r="140" spans="1:12" x14ac:dyDescent="0.15">
      <c r="A140" s="400" t="s">
        <v>1954</v>
      </c>
      <c r="B140" s="401" t="s">
        <v>1955</v>
      </c>
      <c r="C140" s="402"/>
      <c r="D140" s="402">
        <v>1939.17</v>
      </c>
      <c r="E140" s="378">
        <f t="shared" si="6"/>
        <v>1939.17</v>
      </c>
      <c r="F140" s="118" t="s">
        <v>116</v>
      </c>
      <c r="G140" s="118" t="s">
        <v>1785</v>
      </c>
      <c r="H140" s="120" t="str">
        <f>_xlfn.IFNA(+VLOOKUP(G140,'Legenda Nature'!A:B,2,0),"-")</f>
        <v>Salari e stipendi</v>
      </c>
      <c r="I140" s="118" t="s">
        <v>2110</v>
      </c>
      <c r="J140" s="120" t="str">
        <f>_xlfn.IFNA(+VLOOKUP(I140,'Legenda Destinazioni'!A:B,2,0),"-")</f>
        <v>Gestione conferimenti discarica di Solero - Mercato</v>
      </c>
      <c r="K140" s="122"/>
      <c r="L140" s="54" t="str">
        <f t="shared" si="5"/>
        <v>B.9.aATT04Mer</v>
      </c>
    </row>
    <row r="141" spans="1:12" x14ac:dyDescent="0.15">
      <c r="A141" s="400" t="s">
        <v>1954</v>
      </c>
      <c r="B141" s="401" t="s">
        <v>1955</v>
      </c>
      <c r="C141" s="402"/>
      <c r="D141" s="402">
        <f>14903.62-D140</f>
        <v>12964.45</v>
      </c>
      <c r="E141" s="378">
        <f t="shared" si="6"/>
        <v>12964.45</v>
      </c>
      <c r="F141" s="118" t="s">
        <v>116</v>
      </c>
      <c r="G141" s="118" t="s">
        <v>1785</v>
      </c>
      <c r="H141" s="120" t="str">
        <f>_xlfn.IFNA(+VLOOKUP(G141,'Legenda Nature'!A:B,2,0),"-")</f>
        <v>Salari e stipendi</v>
      </c>
      <c r="I141" s="118" t="s">
        <v>2107</v>
      </c>
      <c r="J141" s="120" t="str">
        <f>_xlfn.IFNA(+VLOOKUP(I141,'Legenda Destinazioni'!A:B,2,0),"-")</f>
        <v>Impianto trattamento rifiuti Castelceriolo - Mercato</v>
      </c>
      <c r="K141" s="122"/>
      <c r="L141" s="54" t="str">
        <f t="shared" si="5"/>
        <v>B.9.aATT01Mer</v>
      </c>
    </row>
    <row r="142" spans="1:12" x14ac:dyDescent="0.15">
      <c r="A142" s="124" t="s">
        <v>1956</v>
      </c>
      <c r="B142" s="125" t="s">
        <v>1957</v>
      </c>
      <c r="C142" s="379">
        <v>149761.24</v>
      </c>
      <c r="D142" s="379">
        <v>-149761.24</v>
      </c>
      <c r="E142" s="378">
        <f t="shared" si="6"/>
        <v>0</v>
      </c>
      <c r="F142" s="118" t="s">
        <v>116</v>
      </c>
      <c r="G142" s="118" t="s">
        <v>581</v>
      </c>
      <c r="H142" s="120" t="str">
        <f>_xlfn.IFNA(+VLOOKUP(G142,'Legenda Nature'!A:B,2,0),"-")</f>
        <v>-</v>
      </c>
      <c r="I142" s="118" t="s">
        <v>581</v>
      </c>
      <c r="J142" s="120" t="str">
        <f>_xlfn.IFNA(+VLOOKUP(I142,'Legenda Destinazioni'!A:B,2,0),"-")</f>
        <v>-</v>
      </c>
      <c r="K142" s="122"/>
      <c r="L142" s="54" t="str">
        <f t="shared" si="5"/>
        <v>--</v>
      </c>
    </row>
    <row r="143" spans="1:12" x14ac:dyDescent="0.15">
      <c r="A143" s="400" t="s">
        <v>1956</v>
      </c>
      <c r="B143" s="401" t="s">
        <v>1957</v>
      </c>
      <c r="C143" s="402"/>
      <c r="D143" s="402">
        <v>18695.759999999998</v>
      </c>
      <c r="E143" s="378">
        <f t="shared" si="6"/>
        <v>18695.759999999998</v>
      </c>
      <c r="F143" s="118" t="s">
        <v>116</v>
      </c>
      <c r="G143" s="118" t="s">
        <v>1786</v>
      </c>
      <c r="H143" s="120" t="str">
        <f>_xlfn.IFNA(+VLOOKUP(G143,'Legenda Nature'!A:B,2,0),"-")</f>
        <v>Oneri sociali</v>
      </c>
      <c r="I143" s="118" t="s">
        <v>2110</v>
      </c>
      <c r="J143" s="120" t="str">
        <f>_xlfn.IFNA(+VLOOKUP(I143,'Legenda Destinazioni'!A:B,2,0),"-")</f>
        <v>Gestione conferimenti discarica di Solero - Mercato</v>
      </c>
      <c r="K143" s="122"/>
      <c r="L143" s="54" t="str">
        <f t="shared" si="5"/>
        <v>B.9.bATT04Mer</v>
      </c>
    </row>
    <row r="144" spans="1:12" x14ac:dyDescent="0.15">
      <c r="A144" s="400" t="s">
        <v>1956</v>
      </c>
      <c r="B144" s="401" t="s">
        <v>1957</v>
      </c>
      <c r="C144" s="402"/>
      <c r="D144" s="402">
        <f>149761.24-D143</f>
        <v>131065.48</v>
      </c>
      <c r="E144" s="378">
        <f t="shared" si="6"/>
        <v>131065.48</v>
      </c>
      <c r="F144" s="118" t="s">
        <v>116</v>
      </c>
      <c r="G144" s="118" t="s">
        <v>1786</v>
      </c>
      <c r="H144" s="120" t="str">
        <f>_xlfn.IFNA(+VLOOKUP(G144,'Legenda Nature'!A:B,2,0),"-")</f>
        <v>Oneri sociali</v>
      </c>
      <c r="I144" s="118" t="s">
        <v>2107</v>
      </c>
      <c r="J144" s="120" t="str">
        <f>_xlfn.IFNA(+VLOOKUP(I144,'Legenda Destinazioni'!A:B,2,0),"-")</f>
        <v>Impianto trattamento rifiuti Castelceriolo - Mercato</v>
      </c>
      <c r="K144" s="122"/>
      <c r="L144" s="54" t="str">
        <f t="shared" si="5"/>
        <v>B.9.bATT01Mer</v>
      </c>
    </row>
    <row r="145" spans="1:12" x14ac:dyDescent="0.15">
      <c r="A145" s="124" t="s">
        <v>1958</v>
      </c>
      <c r="B145" s="125" t="s">
        <v>1959</v>
      </c>
      <c r="C145" s="379">
        <v>328829.96999999997</v>
      </c>
      <c r="D145" s="379">
        <f>-328829.97</f>
        <v>-328829.96999999997</v>
      </c>
      <c r="E145" s="378">
        <f t="shared" si="6"/>
        <v>0</v>
      </c>
      <c r="F145" s="118" t="s">
        <v>116</v>
      </c>
      <c r="G145" s="118" t="s">
        <v>581</v>
      </c>
      <c r="H145" s="120" t="str">
        <f>_xlfn.IFNA(+VLOOKUP(G145,'Legenda Nature'!A:B,2,0),"-")</f>
        <v>-</v>
      </c>
      <c r="I145" s="118" t="s">
        <v>581</v>
      </c>
      <c r="J145" s="120" t="str">
        <f>_xlfn.IFNA(+VLOOKUP(I145,'Legenda Destinazioni'!A:B,2,0),"-")</f>
        <v>-</v>
      </c>
      <c r="K145" s="122"/>
      <c r="L145" s="54" t="str">
        <f t="shared" si="5"/>
        <v>--</v>
      </c>
    </row>
    <row r="146" spans="1:12" x14ac:dyDescent="0.15">
      <c r="A146" s="400" t="s">
        <v>1958</v>
      </c>
      <c r="B146" s="401" t="s">
        <v>1959</v>
      </c>
      <c r="C146" s="402"/>
      <c r="D146" s="402">
        <v>8685.77</v>
      </c>
      <c r="E146" s="378">
        <f t="shared" si="6"/>
        <v>8685.77</v>
      </c>
      <c r="F146" s="118" t="s">
        <v>116</v>
      </c>
      <c r="G146" s="118" t="s">
        <v>1786</v>
      </c>
      <c r="H146" s="120" t="str">
        <f>_xlfn.IFNA(+VLOOKUP(G146,'Legenda Nature'!A:B,2,0),"-")</f>
        <v>Oneri sociali</v>
      </c>
      <c r="I146" s="118" t="s">
        <v>2110</v>
      </c>
      <c r="J146" s="120" t="str">
        <f>_xlfn.IFNA(+VLOOKUP(I146,'Legenda Destinazioni'!A:B,2,0),"-")</f>
        <v>Gestione conferimenti discarica di Solero - Mercato</v>
      </c>
      <c r="K146" s="122"/>
      <c r="L146" s="54" t="str">
        <f t="shared" si="5"/>
        <v>B.9.bATT04Mer</v>
      </c>
    </row>
    <row r="147" spans="1:12" x14ac:dyDescent="0.15">
      <c r="A147" s="400" t="s">
        <v>1958</v>
      </c>
      <c r="B147" s="401" t="s">
        <v>1959</v>
      </c>
      <c r="C147" s="402"/>
      <c r="D147" s="402">
        <f>328829.97-D146</f>
        <v>320144.19999999995</v>
      </c>
      <c r="E147" s="378">
        <f t="shared" si="6"/>
        <v>320144.19999999995</v>
      </c>
      <c r="F147" s="118" t="s">
        <v>116</v>
      </c>
      <c r="G147" s="118" t="s">
        <v>1786</v>
      </c>
      <c r="H147" s="120" t="str">
        <f>_xlfn.IFNA(+VLOOKUP(G147,'Legenda Nature'!A:B,2,0),"-")</f>
        <v>Oneri sociali</v>
      </c>
      <c r="I147" s="118" t="s">
        <v>2107</v>
      </c>
      <c r="J147" s="120" t="str">
        <f>_xlfn.IFNA(+VLOOKUP(I147,'Legenda Destinazioni'!A:B,2,0),"-")</f>
        <v>Impianto trattamento rifiuti Castelceriolo - Mercato</v>
      </c>
      <c r="K147" s="122"/>
      <c r="L147" s="54" t="str">
        <f t="shared" si="5"/>
        <v>B.9.bATT01Mer</v>
      </c>
    </row>
    <row r="148" spans="1:12" x14ac:dyDescent="0.15">
      <c r="A148" s="124" t="s">
        <v>1960</v>
      </c>
      <c r="B148" s="125" t="s">
        <v>1961</v>
      </c>
      <c r="C148" s="379">
        <v>32623.18</v>
      </c>
      <c r="D148" s="379">
        <f>-32623.18</f>
        <v>-32623.18</v>
      </c>
      <c r="E148" s="378">
        <f t="shared" si="6"/>
        <v>0</v>
      </c>
      <c r="F148" s="118" t="s">
        <v>116</v>
      </c>
      <c r="G148" s="118" t="s">
        <v>581</v>
      </c>
      <c r="H148" s="120" t="str">
        <f>_xlfn.IFNA(+VLOOKUP(G148,'Legenda Nature'!A:B,2,0),"-")</f>
        <v>-</v>
      </c>
      <c r="I148" s="118" t="s">
        <v>581</v>
      </c>
      <c r="J148" s="120" t="str">
        <f>_xlfn.IFNA(+VLOOKUP(I148,'Legenda Destinazioni'!A:B,2,0),"-")</f>
        <v>-</v>
      </c>
      <c r="K148" s="122"/>
      <c r="L148" s="54" t="str">
        <f t="shared" si="5"/>
        <v>--</v>
      </c>
    </row>
    <row r="149" spans="1:12" x14ac:dyDescent="0.15">
      <c r="A149" s="400" t="s">
        <v>1960</v>
      </c>
      <c r="B149" s="401" t="s">
        <v>1961</v>
      </c>
      <c r="C149" s="402"/>
      <c r="D149" s="402">
        <v>2287.4</v>
      </c>
      <c r="E149" s="378">
        <f t="shared" si="6"/>
        <v>2287.4</v>
      </c>
      <c r="F149" s="118" t="s">
        <v>116</v>
      </c>
      <c r="G149" s="118" t="s">
        <v>1786</v>
      </c>
      <c r="H149" s="120" t="str">
        <f>_xlfn.IFNA(+VLOOKUP(G149,'Legenda Nature'!A:B,2,0),"-")</f>
        <v>Oneri sociali</v>
      </c>
      <c r="I149" s="118" t="s">
        <v>2110</v>
      </c>
      <c r="J149" s="120" t="str">
        <f>_xlfn.IFNA(+VLOOKUP(I149,'Legenda Destinazioni'!A:B,2,0),"-")</f>
        <v>Gestione conferimenti discarica di Solero - Mercato</v>
      </c>
      <c r="K149" s="122"/>
      <c r="L149" s="54" t="str">
        <f t="shared" si="5"/>
        <v>B.9.bATT04Mer</v>
      </c>
    </row>
    <row r="150" spans="1:12" x14ac:dyDescent="0.15">
      <c r="A150" s="400" t="s">
        <v>1960</v>
      </c>
      <c r="B150" s="401" t="s">
        <v>1961</v>
      </c>
      <c r="C150" s="402"/>
      <c r="D150" s="402">
        <f>32623.18-D149</f>
        <v>30335.78</v>
      </c>
      <c r="E150" s="378">
        <f t="shared" si="6"/>
        <v>30335.78</v>
      </c>
      <c r="F150" s="118" t="s">
        <v>116</v>
      </c>
      <c r="G150" s="118" t="s">
        <v>1786</v>
      </c>
      <c r="H150" s="120" t="str">
        <f>_xlfn.IFNA(+VLOOKUP(G150,'Legenda Nature'!A:B,2,0),"-")</f>
        <v>Oneri sociali</v>
      </c>
      <c r="I150" s="118" t="s">
        <v>2107</v>
      </c>
      <c r="J150" s="120" t="str">
        <f>_xlfn.IFNA(+VLOOKUP(I150,'Legenda Destinazioni'!A:B,2,0),"-")</f>
        <v>Impianto trattamento rifiuti Castelceriolo - Mercato</v>
      </c>
      <c r="K150" s="122"/>
      <c r="L150" s="54" t="str">
        <f t="shared" si="5"/>
        <v>B.9.bATT01Mer</v>
      </c>
    </row>
    <row r="151" spans="1:12" x14ac:dyDescent="0.15">
      <c r="A151" s="124" t="s">
        <v>1962</v>
      </c>
      <c r="B151" s="125" t="s">
        <v>1963</v>
      </c>
      <c r="C151" s="379">
        <v>13795.35</v>
      </c>
      <c r="D151" s="379">
        <v>-13795.35</v>
      </c>
      <c r="E151" s="378">
        <f t="shared" si="6"/>
        <v>0</v>
      </c>
      <c r="F151" s="118" t="s">
        <v>116</v>
      </c>
      <c r="G151" s="118" t="s">
        <v>581</v>
      </c>
      <c r="H151" s="120" t="str">
        <f>_xlfn.IFNA(+VLOOKUP(G151,'Legenda Nature'!A:B,2,0),"-")</f>
        <v>-</v>
      </c>
      <c r="I151" s="118" t="s">
        <v>581</v>
      </c>
      <c r="J151" s="120" t="str">
        <f>_xlfn.IFNA(+VLOOKUP(I151,'Legenda Destinazioni'!A:B,2,0),"-")</f>
        <v>-</v>
      </c>
      <c r="K151" s="122"/>
      <c r="L151" s="54" t="str">
        <f t="shared" si="5"/>
        <v>--</v>
      </c>
    </row>
    <row r="152" spans="1:12" x14ac:dyDescent="0.15">
      <c r="A152" s="400" t="s">
        <v>1962</v>
      </c>
      <c r="B152" s="401" t="s">
        <v>1963</v>
      </c>
      <c r="C152" s="402"/>
      <c r="D152" s="402">
        <v>701.52</v>
      </c>
      <c r="E152" s="378">
        <f t="shared" si="6"/>
        <v>701.52</v>
      </c>
      <c r="F152" s="118" t="s">
        <v>116</v>
      </c>
      <c r="G152" s="118" t="s">
        <v>1786</v>
      </c>
      <c r="H152" s="120" t="str">
        <f>_xlfn.IFNA(+VLOOKUP(G152,'Legenda Nature'!A:B,2,0),"-")</f>
        <v>Oneri sociali</v>
      </c>
      <c r="I152" s="118" t="s">
        <v>2110</v>
      </c>
      <c r="J152" s="120" t="str">
        <f>_xlfn.IFNA(+VLOOKUP(I152,'Legenda Destinazioni'!A:B,2,0),"-")</f>
        <v>Gestione conferimenti discarica di Solero - Mercato</v>
      </c>
      <c r="K152" s="122"/>
      <c r="L152" s="54" t="str">
        <f t="shared" si="5"/>
        <v>B.9.bATT04Mer</v>
      </c>
    </row>
    <row r="153" spans="1:12" x14ac:dyDescent="0.15">
      <c r="A153" s="400" t="s">
        <v>1962</v>
      </c>
      <c r="B153" s="401" t="s">
        <v>1963</v>
      </c>
      <c r="C153" s="402"/>
      <c r="D153" s="402">
        <f>13795.35-D152</f>
        <v>13093.83</v>
      </c>
      <c r="E153" s="378">
        <f t="shared" si="6"/>
        <v>13093.83</v>
      </c>
      <c r="F153" s="118" t="s">
        <v>116</v>
      </c>
      <c r="G153" s="118" t="s">
        <v>1786</v>
      </c>
      <c r="H153" s="120" t="str">
        <f>_xlfn.IFNA(+VLOOKUP(G153,'Legenda Nature'!A:B,2,0),"-")</f>
        <v>Oneri sociali</v>
      </c>
      <c r="I153" s="118" t="s">
        <v>2107</v>
      </c>
      <c r="J153" s="120" t="str">
        <f>_xlfn.IFNA(+VLOOKUP(I153,'Legenda Destinazioni'!A:B,2,0),"-")</f>
        <v>Impianto trattamento rifiuti Castelceriolo - Mercato</v>
      </c>
      <c r="K153" s="122"/>
      <c r="L153" s="54" t="str">
        <f t="shared" si="5"/>
        <v>B.9.bATT01Mer</v>
      </c>
    </row>
    <row r="154" spans="1:12" x14ac:dyDescent="0.15">
      <c r="A154" s="124" t="s">
        <v>1964</v>
      </c>
      <c r="B154" s="125" t="s">
        <v>1965</v>
      </c>
      <c r="C154" s="379">
        <v>3568</v>
      </c>
      <c r="D154" s="379"/>
      <c r="E154" s="378">
        <f t="shared" si="6"/>
        <v>3568</v>
      </c>
      <c r="F154" s="118" t="s">
        <v>116</v>
      </c>
      <c r="G154" s="118" t="s">
        <v>1786</v>
      </c>
      <c r="H154" s="120" t="str">
        <f>_xlfn.IFNA(+VLOOKUP(G154,'Legenda Nature'!A:B,2,0),"-")</f>
        <v>Oneri sociali</v>
      </c>
      <c r="I154" s="118" t="s">
        <v>2107</v>
      </c>
      <c r="J154" s="120" t="str">
        <f>_xlfn.IFNA(+VLOOKUP(I154,'Legenda Destinazioni'!A:B,2,0),"-")</f>
        <v>Impianto trattamento rifiuti Castelceriolo - Mercato</v>
      </c>
      <c r="K154" s="122"/>
      <c r="L154" s="54" t="str">
        <f t="shared" si="5"/>
        <v>B.9.bATT01Mer</v>
      </c>
    </row>
    <row r="155" spans="1:12" x14ac:dyDescent="0.15">
      <c r="A155" s="124" t="s">
        <v>1966</v>
      </c>
      <c r="B155" s="125" t="s">
        <v>1967</v>
      </c>
      <c r="C155" s="379">
        <v>10981</v>
      </c>
      <c r="D155" s="379">
        <v>-10981</v>
      </c>
      <c r="E155" s="378">
        <f t="shared" si="6"/>
        <v>0</v>
      </c>
      <c r="F155" s="118" t="s">
        <v>116</v>
      </c>
      <c r="G155" s="118" t="s">
        <v>581</v>
      </c>
      <c r="H155" s="120" t="str">
        <f>_xlfn.IFNA(+VLOOKUP(G155,'Legenda Nature'!A:B,2,0),"-")</f>
        <v>-</v>
      </c>
      <c r="I155" s="118" t="s">
        <v>581</v>
      </c>
      <c r="J155" s="120" t="str">
        <f>_xlfn.IFNA(+VLOOKUP(I155,'Legenda Destinazioni'!A:B,2,0),"-")</f>
        <v>-</v>
      </c>
      <c r="K155" s="122"/>
      <c r="L155" s="54" t="str">
        <f t="shared" si="5"/>
        <v>--</v>
      </c>
    </row>
    <row r="156" spans="1:12" x14ac:dyDescent="0.15">
      <c r="A156" s="400" t="s">
        <v>1966</v>
      </c>
      <c r="B156" s="401" t="s">
        <v>1967</v>
      </c>
      <c r="C156" s="402"/>
      <c r="D156" s="402">
        <v>625.5</v>
      </c>
      <c r="E156" s="378">
        <f t="shared" si="6"/>
        <v>625.5</v>
      </c>
      <c r="F156" s="118" t="s">
        <v>116</v>
      </c>
      <c r="G156" s="118" t="s">
        <v>1786</v>
      </c>
      <c r="H156" s="120" t="str">
        <f>_xlfn.IFNA(+VLOOKUP(G156,'Legenda Nature'!A:B,2,0),"-")</f>
        <v>Oneri sociali</v>
      </c>
      <c r="I156" s="118" t="s">
        <v>2110</v>
      </c>
      <c r="J156" s="120" t="str">
        <f>_xlfn.IFNA(+VLOOKUP(I156,'Legenda Destinazioni'!A:B,2,0),"-")</f>
        <v>Gestione conferimenti discarica di Solero - Mercato</v>
      </c>
      <c r="K156" s="122"/>
      <c r="L156" s="54" t="str">
        <f t="shared" si="5"/>
        <v>B.9.bATT04Mer</v>
      </c>
    </row>
    <row r="157" spans="1:12" x14ac:dyDescent="0.15">
      <c r="A157" s="400" t="s">
        <v>1966</v>
      </c>
      <c r="B157" s="401" t="s">
        <v>1967</v>
      </c>
      <c r="C157" s="402"/>
      <c r="D157" s="402">
        <f>10981-D156</f>
        <v>10355.5</v>
      </c>
      <c r="E157" s="378">
        <f t="shared" si="6"/>
        <v>10355.5</v>
      </c>
      <c r="F157" s="118" t="s">
        <v>116</v>
      </c>
      <c r="G157" s="118" t="s">
        <v>1786</v>
      </c>
      <c r="H157" s="120" t="str">
        <f>_xlfn.IFNA(+VLOOKUP(G157,'Legenda Nature'!A:B,2,0),"-")</f>
        <v>Oneri sociali</v>
      </c>
      <c r="I157" s="118" t="s">
        <v>2107</v>
      </c>
      <c r="J157" s="120" t="str">
        <f>_xlfn.IFNA(+VLOOKUP(I157,'Legenda Destinazioni'!A:B,2,0),"-")</f>
        <v>Impianto trattamento rifiuti Castelceriolo - Mercato</v>
      </c>
      <c r="K157" s="122"/>
      <c r="L157" s="54" t="str">
        <f t="shared" si="5"/>
        <v>B.9.bATT01Mer</v>
      </c>
    </row>
    <row r="158" spans="1:12" x14ac:dyDescent="0.15">
      <c r="A158" s="124" t="s">
        <v>1968</v>
      </c>
      <c r="B158" s="125" t="s">
        <v>1969</v>
      </c>
      <c r="C158" s="379">
        <v>1088.72</v>
      </c>
      <c r="D158" s="379"/>
      <c r="E158" s="378">
        <f t="shared" si="6"/>
        <v>1088.72</v>
      </c>
      <c r="F158" s="118" t="s">
        <v>116</v>
      </c>
      <c r="G158" s="118" t="s">
        <v>1786</v>
      </c>
      <c r="H158" s="120" t="str">
        <f>_xlfn.IFNA(+VLOOKUP(G158,'Legenda Nature'!A:B,2,0),"-")</f>
        <v>Oneri sociali</v>
      </c>
      <c r="I158" s="118" t="s">
        <v>2107</v>
      </c>
      <c r="J158" s="120" t="str">
        <f>_xlfn.IFNA(+VLOOKUP(I158,'Legenda Destinazioni'!A:B,2,0),"-")</f>
        <v>Impianto trattamento rifiuti Castelceriolo - Mercato</v>
      </c>
      <c r="K158" s="122"/>
      <c r="L158" s="54" t="str">
        <f t="shared" si="5"/>
        <v>B.9.bATT01Mer</v>
      </c>
    </row>
    <row r="159" spans="1:12" x14ac:dyDescent="0.15">
      <c r="A159" s="124" t="s">
        <v>1970</v>
      </c>
      <c r="B159" s="125" t="s">
        <v>1971</v>
      </c>
      <c r="C159" s="379">
        <v>-606.35</v>
      </c>
      <c r="D159" s="379">
        <v>606.35</v>
      </c>
      <c r="E159" s="378">
        <f t="shared" si="6"/>
        <v>0</v>
      </c>
      <c r="F159" s="118" t="s">
        <v>116</v>
      </c>
      <c r="G159" s="118" t="s">
        <v>581</v>
      </c>
      <c r="H159" s="120" t="str">
        <f>_xlfn.IFNA(+VLOOKUP(G159,'Legenda Nature'!A:B,2,0),"-")</f>
        <v>-</v>
      </c>
      <c r="I159" s="118" t="s">
        <v>581</v>
      </c>
      <c r="J159" s="120" t="str">
        <f>_xlfn.IFNA(+VLOOKUP(I159,'Legenda Destinazioni'!A:B,2,0),"-")</f>
        <v>-</v>
      </c>
      <c r="K159" s="122"/>
      <c r="L159" s="54" t="str">
        <f t="shared" si="5"/>
        <v>--</v>
      </c>
    </row>
    <row r="160" spans="1:12" x14ac:dyDescent="0.15">
      <c r="A160" s="400" t="s">
        <v>1970</v>
      </c>
      <c r="B160" s="401" t="s">
        <v>1971</v>
      </c>
      <c r="C160" s="402"/>
      <c r="D160" s="402">
        <v>311.77</v>
      </c>
      <c r="E160" s="378">
        <f t="shared" si="6"/>
        <v>311.77</v>
      </c>
      <c r="F160" s="118" t="s">
        <v>116</v>
      </c>
      <c r="G160" s="118" t="s">
        <v>1786</v>
      </c>
      <c r="H160" s="120" t="str">
        <f>_xlfn.IFNA(+VLOOKUP(G160,'Legenda Nature'!A:B,2,0),"-")</f>
        <v>Oneri sociali</v>
      </c>
      <c r="I160" s="118" t="s">
        <v>2110</v>
      </c>
      <c r="J160" s="120" t="str">
        <f>_xlfn.IFNA(+VLOOKUP(I160,'Legenda Destinazioni'!A:B,2,0),"-")</f>
        <v>Gestione conferimenti discarica di Solero - Mercato</v>
      </c>
      <c r="K160" s="122"/>
      <c r="L160" s="54" t="str">
        <f t="shared" si="5"/>
        <v>B.9.bATT04Mer</v>
      </c>
    </row>
    <row r="161" spans="1:12" x14ac:dyDescent="0.15">
      <c r="A161" s="400" t="s">
        <v>1970</v>
      </c>
      <c r="B161" s="401" t="s">
        <v>1971</v>
      </c>
      <c r="C161" s="402"/>
      <c r="D161" s="402">
        <v>-918.12</v>
      </c>
      <c r="E161" s="378">
        <f t="shared" si="6"/>
        <v>-918.12</v>
      </c>
      <c r="F161" s="118" t="s">
        <v>116</v>
      </c>
      <c r="G161" s="118" t="s">
        <v>1786</v>
      </c>
      <c r="H161" s="120" t="str">
        <f>_xlfn.IFNA(+VLOOKUP(G161,'Legenda Nature'!A:B,2,0),"-")</f>
        <v>Oneri sociali</v>
      </c>
      <c r="I161" s="118" t="s">
        <v>2107</v>
      </c>
      <c r="J161" s="120" t="str">
        <f>_xlfn.IFNA(+VLOOKUP(I161,'Legenda Destinazioni'!A:B,2,0),"-")</f>
        <v>Impianto trattamento rifiuti Castelceriolo - Mercato</v>
      </c>
      <c r="K161" s="122"/>
      <c r="L161" s="54" t="str">
        <f t="shared" si="5"/>
        <v>B.9.bATT01Mer</v>
      </c>
    </row>
    <row r="162" spans="1:12" x14ac:dyDescent="0.15">
      <c r="A162" s="124" t="s">
        <v>1972</v>
      </c>
      <c r="B162" s="125" t="s">
        <v>1973</v>
      </c>
      <c r="C162" s="379">
        <v>5173.8999999999996</v>
      </c>
      <c r="D162" s="379">
        <v>-5173.8999999999996</v>
      </c>
      <c r="E162" s="378">
        <f t="shared" si="6"/>
        <v>0</v>
      </c>
      <c r="F162" s="118" t="s">
        <v>116</v>
      </c>
      <c r="G162" s="118" t="s">
        <v>581</v>
      </c>
      <c r="H162" s="120" t="str">
        <f>_xlfn.IFNA(+VLOOKUP(G162,'Legenda Nature'!A:B,2,0),"-")</f>
        <v>-</v>
      </c>
      <c r="I162" s="118" t="s">
        <v>581</v>
      </c>
      <c r="J162" s="120" t="str">
        <f>_xlfn.IFNA(+VLOOKUP(I162,'Legenda Destinazioni'!A:B,2,0),"-")</f>
        <v>-</v>
      </c>
      <c r="K162" s="122"/>
      <c r="L162" s="54" t="str">
        <f t="shared" si="5"/>
        <v>--</v>
      </c>
    </row>
    <row r="163" spans="1:12" x14ac:dyDescent="0.15">
      <c r="A163" s="400" t="s">
        <v>1972</v>
      </c>
      <c r="B163" s="401" t="s">
        <v>1973</v>
      </c>
      <c r="C163" s="402"/>
      <c r="D163" s="402">
        <v>300.01</v>
      </c>
      <c r="E163" s="378">
        <f t="shared" si="6"/>
        <v>300.01</v>
      </c>
      <c r="F163" s="118" t="s">
        <v>116</v>
      </c>
      <c r="G163" s="118" t="s">
        <v>1786</v>
      </c>
      <c r="H163" s="120" t="str">
        <f>_xlfn.IFNA(+VLOOKUP(G163,'Legenda Nature'!A:B,2,0),"-")</f>
        <v>Oneri sociali</v>
      </c>
      <c r="I163" s="118" t="s">
        <v>2110</v>
      </c>
      <c r="J163" s="120" t="str">
        <f>_xlfn.IFNA(+VLOOKUP(I163,'Legenda Destinazioni'!A:B,2,0),"-")</f>
        <v>Gestione conferimenti discarica di Solero - Mercato</v>
      </c>
      <c r="K163" s="122"/>
      <c r="L163" s="54" t="str">
        <f t="shared" si="5"/>
        <v>B.9.bATT04Mer</v>
      </c>
    </row>
    <row r="164" spans="1:12" x14ac:dyDescent="0.15">
      <c r="A164" s="400" t="s">
        <v>1972</v>
      </c>
      <c r="B164" s="401" t="s">
        <v>1973</v>
      </c>
      <c r="C164" s="402"/>
      <c r="D164" s="402">
        <f>5173.9-D163</f>
        <v>4873.8899999999994</v>
      </c>
      <c r="E164" s="378">
        <f t="shared" si="6"/>
        <v>4873.8899999999994</v>
      </c>
      <c r="F164" s="118" t="s">
        <v>116</v>
      </c>
      <c r="G164" s="118" t="s">
        <v>1786</v>
      </c>
      <c r="H164" s="120" t="str">
        <f>_xlfn.IFNA(+VLOOKUP(G164,'Legenda Nature'!A:B,2,0),"-")</f>
        <v>Oneri sociali</v>
      </c>
      <c r="I164" s="118" t="s">
        <v>2107</v>
      </c>
      <c r="J164" s="120" t="str">
        <f>_xlfn.IFNA(+VLOOKUP(I164,'Legenda Destinazioni'!A:B,2,0),"-")</f>
        <v>Impianto trattamento rifiuti Castelceriolo - Mercato</v>
      </c>
      <c r="K164" s="122"/>
      <c r="L164" s="54" t="str">
        <f t="shared" si="5"/>
        <v>B.9.bATT01Mer</v>
      </c>
    </row>
    <row r="165" spans="1:12" x14ac:dyDescent="0.15">
      <c r="A165" s="124" t="s">
        <v>1974</v>
      </c>
      <c r="B165" s="125" t="s">
        <v>1975</v>
      </c>
      <c r="C165" s="379">
        <v>-644.75</v>
      </c>
      <c r="D165" s="379">
        <v>644.75</v>
      </c>
      <c r="E165" s="378">
        <f t="shared" si="6"/>
        <v>0</v>
      </c>
      <c r="F165" s="118" t="s">
        <v>116</v>
      </c>
      <c r="G165" s="118" t="s">
        <v>581</v>
      </c>
      <c r="H165" s="120" t="str">
        <f>_xlfn.IFNA(+VLOOKUP(G165,'Legenda Nature'!A:B,2,0),"-")</f>
        <v>-</v>
      </c>
      <c r="I165" s="118" t="s">
        <v>581</v>
      </c>
      <c r="J165" s="120" t="str">
        <f>_xlfn.IFNA(+VLOOKUP(I165,'Legenda Destinazioni'!A:B,2,0),"-")</f>
        <v>-</v>
      </c>
      <c r="K165" s="122"/>
      <c r="L165" s="54" t="str">
        <f t="shared" si="5"/>
        <v>--</v>
      </c>
    </row>
    <row r="166" spans="1:12" x14ac:dyDescent="0.15">
      <c r="A166" s="400" t="s">
        <v>1974</v>
      </c>
      <c r="B166" s="401" t="s">
        <v>1975</v>
      </c>
      <c r="C166" s="402"/>
      <c r="D166" s="402">
        <v>19.62</v>
      </c>
      <c r="E166" s="378">
        <f t="shared" si="6"/>
        <v>19.62</v>
      </c>
      <c r="F166" s="118" t="s">
        <v>116</v>
      </c>
      <c r="G166" s="118" t="s">
        <v>1786</v>
      </c>
      <c r="H166" s="120" t="str">
        <f>_xlfn.IFNA(+VLOOKUP(G166,'Legenda Nature'!A:B,2,0),"-")</f>
        <v>Oneri sociali</v>
      </c>
      <c r="I166" s="118" t="s">
        <v>2110</v>
      </c>
      <c r="J166" s="120" t="str">
        <f>_xlfn.IFNA(+VLOOKUP(I166,'Legenda Destinazioni'!A:B,2,0),"-")</f>
        <v>Gestione conferimenti discarica di Solero - Mercato</v>
      </c>
      <c r="K166" s="122"/>
      <c r="L166" s="54" t="str">
        <f t="shared" si="5"/>
        <v>B.9.bATT04Mer</v>
      </c>
    </row>
    <row r="167" spans="1:12" x14ac:dyDescent="0.15">
      <c r="A167" s="400" t="s">
        <v>1974</v>
      </c>
      <c r="B167" s="401" t="s">
        <v>1975</v>
      </c>
      <c r="C167" s="402"/>
      <c r="D167" s="402">
        <v>-664.37</v>
      </c>
      <c r="E167" s="378">
        <f t="shared" si="6"/>
        <v>-664.37</v>
      </c>
      <c r="F167" s="118" t="s">
        <v>116</v>
      </c>
      <c r="G167" s="118" t="s">
        <v>1786</v>
      </c>
      <c r="H167" s="120" t="str">
        <f>_xlfn.IFNA(+VLOOKUP(G167,'Legenda Nature'!A:B,2,0),"-")</f>
        <v>Oneri sociali</v>
      </c>
      <c r="I167" s="118" t="s">
        <v>2107</v>
      </c>
      <c r="J167" s="120" t="str">
        <f>_xlfn.IFNA(+VLOOKUP(I167,'Legenda Destinazioni'!A:B,2,0),"-")</f>
        <v>Impianto trattamento rifiuti Castelceriolo - Mercato</v>
      </c>
      <c r="K167" s="122"/>
      <c r="L167" s="54" t="str">
        <f t="shared" si="5"/>
        <v>B.9.bATT01Mer</v>
      </c>
    </row>
    <row r="168" spans="1:12" x14ac:dyDescent="0.15">
      <c r="A168" s="124" t="s">
        <v>1976</v>
      </c>
      <c r="B168" s="125" t="s">
        <v>1977</v>
      </c>
      <c r="C168" s="379">
        <v>181175.61</v>
      </c>
      <c r="D168" s="379">
        <v>-181175.61</v>
      </c>
      <c r="E168" s="378">
        <f t="shared" si="6"/>
        <v>0</v>
      </c>
      <c r="F168" s="118" t="s">
        <v>116</v>
      </c>
      <c r="G168" s="118" t="s">
        <v>581</v>
      </c>
      <c r="H168" s="120" t="str">
        <f>_xlfn.IFNA(+VLOOKUP(G168,'Legenda Nature'!A:B,2,0),"-")</f>
        <v>-</v>
      </c>
      <c r="I168" s="118" t="s">
        <v>581</v>
      </c>
      <c r="J168" s="120" t="str">
        <f>_xlfn.IFNA(+VLOOKUP(I168,'Legenda Destinazioni'!A:B,2,0),"-")</f>
        <v>-</v>
      </c>
      <c r="K168" s="122"/>
      <c r="L168" s="54" t="str">
        <f t="shared" si="5"/>
        <v>--</v>
      </c>
    </row>
    <row r="169" spans="1:12" x14ac:dyDescent="0.15">
      <c r="A169" s="400" t="s">
        <v>1976</v>
      </c>
      <c r="B169" s="401" t="s">
        <v>1977</v>
      </c>
      <c r="C169" s="402"/>
      <c r="D169" s="402">
        <v>9353.27</v>
      </c>
      <c r="E169" s="378">
        <f t="shared" si="6"/>
        <v>9353.27</v>
      </c>
      <c r="F169" s="118" t="s">
        <v>116</v>
      </c>
      <c r="G169" s="118" t="s">
        <v>1787</v>
      </c>
      <c r="H169" s="120" t="str">
        <f>_xlfn.IFNA(+VLOOKUP(G169,'Legenda Nature'!A:B,2,0),"-")</f>
        <v>Accantonamento quota TFR</v>
      </c>
      <c r="I169" s="118" t="s">
        <v>2110</v>
      </c>
      <c r="J169" s="120" t="str">
        <f>_xlfn.IFNA(+VLOOKUP(I169,'Legenda Destinazioni'!A:B,2,0),"-")</f>
        <v>Gestione conferimenti discarica di Solero - Mercato</v>
      </c>
      <c r="K169" s="122"/>
      <c r="L169" s="54" t="str">
        <f t="shared" si="5"/>
        <v>B.9.cATT04Mer</v>
      </c>
    </row>
    <row r="170" spans="1:12" x14ac:dyDescent="0.15">
      <c r="A170" s="400" t="s">
        <v>1976</v>
      </c>
      <c r="B170" s="401" t="s">
        <v>1977</v>
      </c>
      <c r="C170" s="402"/>
      <c r="D170" s="402">
        <f>181175.61-D169</f>
        <v>171822.34</v>
      </c>
      <c r="E170" s="378">
        <f t="shared" si="6"/>
        <v>171822.34</v>
      </c>
      <c r="F170" s="118" t="s">
        <v>116</v>
      </c>
      <c r="G170" s="118" t="s">
        <v>1787</v>
      </c>
      <c r="H170" s="120" t="str">
        <f>_xlfn.IFNA(+VLOOKUP(G170,'Legenda Nature'!A:B,2,0),"-")</f>
        <v>Accantonamento quota TFR</v>
      </c>
      <c r="I170" s="118" t="s">
        <v>2107</v>
      </c>
      <c r="J170" s="120" t="str">
        <f>_xlfn.IFNA(+VLOOKUP(I170,'Legenda Destinazioni'!A:B,2,0),"-")</f>
        <v>Impianto trattamento rifiuti Castelceriolo - Mercato</v>
      </c>
      <c r="K170" s="122"/>
      <c r="L170" s="54" t="str">
        <f t="shared" si="5"/>
        <v>B.9.cATT01Mer</v>
      </c>
    </row>
    <row r="171" spans="1:12" x14ac:dyDescent="0.15">
      <c r="A171" s="124" t="s">
        <v>1978</v>
      </c>
      <c r="B171" s="125" t="s">
        <v>1979</v>
      </c>
      <c r="C171" s="379">
        <v>58725.4</v>
      </c>
      <c r="D171" s="379">
        <v>-58725.4</v>
      </c>
      <c r="E171" s="378">
        <f t="shared" si="6"/>
        <v>0</v>
      </c>
      <c r="F171" s="118" t="s">
        <v>114</v>
      </c>
      <c r="G171" s="118" t="s">
        <v>581</v>
      </c>
      <c r="H171" s="120" t="str">
        <f>_xlfn.IFNA(+VLOOKUP(G171,'Legenda Nature'!A:B,2,0),"-")</f>
        <v>-</v>
      </c>
      <c r="I171" s="118" t="s">
        <v>581</v>
      </c>
      <c r="J171" s="120" t="str">
        <f>_xlfn.IFNA(+VLOOKUP(I171,'Legenda Destinazioni'!A:B,2,0),"-")</f>
        <v>-</v>
      </c>
      <c r="K171" s="122"/>
      <c r="L171" s="54" t="str">
        <f t="shared" si="5"/>
        <v>--</v>
      </c>
    </row>
    <row r="172" spans="1:12" x14ac:dyDescent="0.15">
      <c r="A172" s="400" t="s">
        <v>1978</v>
      </c>
      <c r="B172" s="401" t="s">
        <v>1979</v>
      </c>
      <c r="C172" s="402"/>
      <c r="D172" s="402">
        <v>2820.2</v>
      </c>
      <c r="E172" s="378">
        <f t="shared" si="6"/>
        <v>2820.2</v>
      </c>
      <c r="F172" s="118" t="s">
        <v>114</v>
      </c>
      <c r="G172" s="118" t="s">
        <v>1769</v>
      </c>
      <c r="H172" s="120" t="str">
        <f>_xlfn.IFNA(+VLOOKUP(G172,'Legenda Nature'!A:B,2,0),"-")</f>
        <v>Servizi acquistati da terzi</v>
      </c>
      <c r="I172" s="118" t="s">
        <v>2110</v>
      </c>
      <c r="J172" s="120" t="str">
        <f>_xlfn.IFNA(+VLOOKUP(I172,'Legenda Destinazioni'!A:B,2,0),"-")</f>
        <v>Gestione conferimenti discarica di Solero - Mercato</v>
      </c>
      <c r="K172" s="122"/>
      <c r="L172" s="54" t="str">
        <f t="shared" si="5"/>
        <v>B.7.aATT04Mer</v>
      </c>
    </row>
    <row r="173" spans="1:12" x14ac:dyDescent="0.15">
      <c r="A173" s="400" t="s">
        <v>1978</v>
      </c>
      <c r="B173" s="401" t="s">
        <v>1979</v>
      </c>
      <c r="C173" s="402"/>
      <c r="D173" s="402">
        <f>58725.4-D172</f>
        <v>55905.200000000004</v>
      </c>
      <c r="E173" s="378">
        <f t="shared" si="6"/>
        <v>55905.200000000004</v>
      </c>
      <c r="F173" s="118" t="s">
        <v>114</v>
      </c>
      <c r="G173" s="118" t="s">
        <v>1769</v>
      </c>
      <c r="H173" s="120" t="str">
        <f>_xlfn.IFNA(+VLOOKUP(G173,'Legenda Nature'!A:B,2,0),"-")</f>
        <v>Servizi acquistati da terzi</v>
      </c>
      <c r="I173" s="118" t="s">
        <v>348</v>
      </c>
      <c r="J173" s="120" t="str">
        <f>_xlfn.IFNA(+VLOOKUP(I173,'Legenda Destinazioni'!A:B,2,0),"-")</f>
        <v>SC Servizi HR</v>
      </c>
      <c r="K173" s="122"/>
      <c r="L173" s="54" t="str">
        <f t="shared" si="5"/>
        <v>B.7.aSCk</v>
      </c>
    </row>
    <row r="174" spans="1:12" x14ac:dyDescent="0.15">
      <c r="A174" s="124" t="s">
        <v>1980</v>
      </c>
      <c r="B174" s="125" t="s">
        <v>1981</v>
      </c>
      <c r="C174" s="379">
        <v>2186.7800000000002</v>
      </c>
      <c r="D174" s="379"/>
      <c r="E174" s="378">
        <f t="shared" si="6"/>
        <v>2186.7800000000002</v>
      </c>
      <c r="F174" s="118" t="s">
        <v>116</v>
      </c>
      <c r="G174" s="118" t="s">
        <v>1788</v>
      </c>
      <c r="H174" s="120" t="str">
        <f>_xlfn.IFNA(+VLOOKUP(G174,'Legenda Nature'!A:B,2,0),"-")</f>
        <v>Altro</v>
      </c>
      <c r="I174" s="118" t="s">
        <v>2107</v>
      </c>
      <c r="J174" s="120" t="str">
        <f>_xlfn.IFNA(+VLOOKUP(I174,'Legenda Destinazioni'!A:B,2,0),"-")</f>
        <v>Impianto trattamento rifiuti Castelceriolo - Mercato</v>
      </c>
      <c r="K174" s="122"/>
      <c r="L174" s="54" t="str">
        <f t="shared" si="5"/>
        <v>B.9.dATT01Mer</v>
      </c>
    </row>
    <row r="175" spans="1:12" x14ac:dyDescent="0.15">
      <c r="A175" s="124" t="s">
        <v>1982</v>
      </c>
      <c r="B175" s="125" t="s">
        <v>1983</v>
      </c>
      <c r="C175" s="379">
        <v>130683.27</v>
      </c>
      <c r="D175" s="379">
        <v>-130683.27</v>
      </c>
      <c r="E175" s="378">
        <f t="shared" si="6"/>
        <v>0</v>
      </c>
      <c r="F175" s="118" t="s">
        <v>116</v>
      </c>
      <c r="G175" s="118" t="s">
        <v>581</v>
      </c>
      <c r="H175" s="120" t="str">
        <f>_xlfn.IFNA(+VLOOKUP(G175,'Legenda Nature'!A:B,2,0),"-")</f>
        <v>-</v>
      </c>
      <c r="I175" s="118" t="s">
        <v>581</v>
      </c>
      <c r="J175" s="120" t="str">
        <f>_xlfn.IFNA(+VLOOKUP(I175,'Legenda Destinazioni'!A:B,2,0),"-")</f>
        <v>-</v>
      </c>
      <c r="K175" s="122"/>
      <c r="L175" s="54" t="str">
        <f t="shared" si="5"/>
        <v>--</v>
      </c>
    </row>
    <row r="176" spans="1:12" x14ac:dyDescent="0.15">
      <c r="A176" s="400" t="s">
        <v>1982</v>
      </c>
      <c r="B176" s="401" t="s">
        <v>1983</v>
      </c>
      <c r="C176" s="402"/>
      <c r="D176" s="402">
        <v>5789.92</v>
      </c>
      <c r="E176" s="378">
        <f t="shared" si="6"/>
        <v>5789.92</v>
      </c>
      <c r="F176" s="118" t="s">
        <v>116</v>
      </c>
      <c r="G176" s="118" t="s">
        <v>1785</v>
      </c>
      <c r="H176" s="120" t="str">
        <f>_xlfn.IFNA(+VLOOKUP(G176,'Legenda Nature'!A:B,2,0),"-")</f>
        <v>Salari e stipendi</v>
      </c>
      <c r="I176" s="118" t="s">
        <v>2110</v>
      </c>
      <c r="J176" s="120" t="str">
        <f>_xlfn.IFNA(+VLOOKUP(I176,'Legenda Destinazioni'!A:B,2,0),"-")</f>
        <v>Gestione conferimenti discarica di Solero - Mercato</v>
      </c>
      <c r="K176" s="122"/>
      <c r="L176" s="54" t="str">
        <f t="shared" si="5"/>
        <v>B.9.aATT04Mer</v>
      </c>
    </row>
    <row r="177" spans="1:12" x14ac:dyDescent="0.15">
      <c r="A177" s="400" t="s">
        <v>1982</v>
      </c>
      <c r="B177" s="401" t="s">
        <v>1983</v>
      </c>
      <c r="C177" s="402"/>
      <c r="D177" s="402">
        <f>130683.27-D176</f>
        <v>124893.35</v>
      </c>
      <c r="E177" s="378">
        <f t="shared" si="6"/>
        <v>124893.35</v>
      </c>
      <c r="F177" s="118" t="s">
        <v>116</v>
      </c>
      <c r="G177" s="118" t="s">
        <v>1785</v>
      </c>
      <c r="H177" s="120" t="str">
        <f>_xlfn.IFNA(+VLOOKUP(G177,'Legenda Nature'!A:B,2,0),"-")</f>
        <v>Salari e stipendi</v>
      </c>
      <c r="I177" s="118" t="s">
        <v>2107</v>
      </c>
      <c r="J177" s="120" t="str">
        <f>_xlfn.IFNA(+VLOOKUP(I177,'Legenda Destinazioni'!A:B,2,0),"-")</f>
        <v>Impianto trattamento rifiuti Castelceriolo - Mercato</v>
      </c>
      <c r="K177" s="122"/>
      <c r="L177" s="54" t="str">
        <f t="shared" si="5"/>
        <v>B.9.aATT01Mer</v>
      </c>
    </row>
    <row r="178" spans="1:12" x14ac:dyDescent="0.15">
      <c r="A178" s="124" t="s">
        <v>1984</v>
      </c>
      <c r="B178" s="125" t="s">
        <v>1985</v>
      </c>
      <c r="C178" s="379">
        <v>12694.5</v>
      </c>
      <c r="D178" s="379">
        <v>-12694.5</v>
      </c>
      <c r="E178" s="378">
        <f t="shared" si="6"/>
        <v>0</v>
      </c>
      <c r="F178" s="118" t="s">
        <v>114</v>
      </c>
      <c r="G178" s="118" t="s">
        <v>581</v>
      </c>
      <c r="H178" s="120" t="str">
        <f>_xlfn.IFNA(+VLOOKUP(G178,'Legenda Nature'!A:B,2,0),"-")</f>
        <v>-</v>
      </c>
      <c r="I178" s="118" t="s">
        <v>581</v>
      </c>
      <c r="J178" s="120" t="str">
        <f>_xlfn.IFNA(+VLOOKUP(I178,'Legenda Destinazioni'!A:B,2,0),"-")</f>
        <v>-</v>
      </c>
      <c r="K178" s="122"/>
      <c r="L178" s="54" t="str">
        <f t="shared" si="5"/>
        <v>--</v>
      </c>
    </row>
    <row r="179" spans="1:12" x14ac:dyDescent="0.15">
      <c r="A179" s="400" t="s">
        <v>1984</v>
      </c>
      <c r="B179" s="401" t="s">
        <v>1985</v>
      </c>
      <c r="C179" s="402"/>
      <c r="D179" s="402">
        <v>946.1</v>
      </c>
      <c r="E179" s="378">
        <f t="shared" si="6"/>
        <v>946.1</v>
      </c>
      <c r="F179" s="118" t="s">
        <v>114</v>
      </c>
      <c r="G179" s="118" t="s">
        <v>1769</v>
      </c>
      <c r="H179" s="120" t="str">
        <f>_xlfn.IFNA(+VLOOKUP(G179,'Legenda Nature'!A:B,2,0),"-")</f>
        <v>Servizi acquistati da terzi</v>
      </c>
      <c r="I179" s="118" t="s">
        <v>2110</v>
      </c>
      <c r="J179" s="120" t="str">
        <f>_xlfn.IFNA(+VLOOKUP(I179,'Legenda Destinazioni'!A:B,2,0),"-")</f>
        <v>Gestione conferimenti discarica di Solero - Mercato</v>
      </c>
      <c r="K179" s="122"/>
      <c r="L179" s="54" t="str">
        <f t="shared" si="5"/>
        <v>B.7.aATT04Mer</v>
      </c>
    </row>
    <row r="180" spans="1:12" x14ac:dyDescent="0.15">
      <c r="A180" s="400" t="s">
        <v>1984</v>
      </c>
      <c r="B180" s="401" t="s">
        <v>1985</v>
      </c>
      <c r="C180" s="402"/>
      <c r="D180" s="402">
        <f>12694.5-D179</f>
        <v>11748.4</v>
      </c>
      <c r="E180" s="378">
        <f t="shared" si="6"/>
        <v>11748.4</v>
      </c>
      <c r="F180" s="118" t="s">
        <v>114</v>
      </c>
      <c r="G180" s="118" t="s">
        <v>1769</v>
      </c>
      <c r="H180" s="120" t="str">
        <f>_xlfn.IFNA(+VLOOKUP(G180,'Legenda Nature'!A:B,2,0),"-")</f>
        <v>Servizi acquistati da terzi</v>
      </c>
      <c r="I180" s="118" t="s">
        <v>348</v>
      </c>
      <c r="J180" s="120" t="str">
        <f>_xlfn.IFNA(+VLOOKUP(I180,'Legenda Destinazioni'!A:B,2,0),"-")</f>
        <v>SC Servizi HR</v>
      </c>
      <c r="K180" s="122"/>
      <c r="L180" s="54" t="str">
        <f t="shared" si="5"/>
        <v>B.7.aSCk</v>
      </c>
    </row>
    <row r="181" spans="1:12" x14ac:dyDescent="0.15">
      <c r="A181" s="124" t="s">
        <v>1986</v>
      </c>
      <c r="B181" s="125" t="s">
        <v>1987</v>
      </c>
      <c r="C181" s="379">
        <v>310.48</v>
      </c>
      <c r="D181" s="379">
        <v>-310.48</v>
      </c>
      <c r="E181" s="378">
        <f t="shared" si="6"/>
        <v>0</v>
      </c>
      <c r="F181" s="118" t="s">
        <v>114</v>
      </c>
      <c r="G181" s="118" t="s">
        <v>581</v>
      </c>
      <c r="H181" s="120" t="str">
        <f>_xlfn.IFNA(+VLOOKUP(G181,'Legenda Nature'!A:B,2,0),"-")</f>
        <v>-</v>
      </c>
      <c r="I181" s="118" t="s">
        <v>581</v>
      </c>
      <c r="J181" s="120" t="str">
        <f>_xlfn.IFNA(+VLOOKUP(I181,'Legenda Destinazioni'!A:B,2,0),"-")</f>
        <v>-</v>
      </c>
      <c r="K181" s="122"/>
      <c r="L181" s="54" t="str">
        <f t="shared" si="5"/>
        <v>--</v>
      </c>
    </row>
    <row r="182" spans="1:12" x14ac:dyDescent="0.15">
      <c r="A182" s="400" t="s">
        <v>1986</v>
      </c>
      <c r="B182" s="401" t="s">
        <v>1987</v>
      </c>
      <c r="C182" s="402"/>
      <c r="D182" s="402">
        <v>65.400000000000006</v>
      </c>
      <c r="E182" s="378">
        <f t="shared" si="6"/>
        <v>65.400000000000006</v>
      </c>
      <c r="F182" s="118" t="s">
        <v>114</v>
      </c>
      <c r="G182" s="118" t="s">
        <v>1779</v>
      </c>
      <c r="H182" s="120" t="str">
        <f>_xlfn.IFNA(+VLOOKUP(G182,'Legenda Nature'!A:B,2,0),"-")</f>
        <v>Altro</v>
      </c>
      <c r="I182" s="118" t="s">
        <v>2110</v>
      </c>
      <c r="J182" s="120" t="str">
        <f>_xlfn.IFNA(+VLOOKUP(I182,'Legenda Destinazioni'!A:B,2,0),"-")</f>
        <v>Gestione conferimenti discarica di Solero - Mercato</v>
      </c>
      <c r="K182" s="122"/>
      <c r="L182" s="54" t="str">
        <f t="shared" si="5"/>
        <v>B.7.lATT04Mer</v>
      </c>
    </row>
    <row r="183" spans="1:12" x14ac:dyDescent="0.15">
      <c r="A183" s="400" t="s">
        <v>1986</v>
      </c>
      <c r="B183" s="401" t="s">
        <v>1987</v>
      </c>
      <c r="C183" s="402"/>
      <c r="D183" s="402">
        <f>310.48-D182</f>
        <v>245.08</v>
      </c>
      <c r="E183" s="378">
        <f t="shared" si="6"/>
        <v>245.08</v>
      </c>
      <c r="F183" s="118" t="s">
        <v>114</v>
      </c>
      <c r="G183" s="118" t="s">
        <v>1779</v>
      </c>
      <c r="H183" s="120" t="str">
        <f>_xlfn.IFNA(+VLOOKUP(G183,'Legenda Nature'!A:B,2,0),"-")</f>
        <v>Altro</v>
      </c>
      <c r="I183" s="118" t="s">
        <v>2107</v>
      </c>
      <c r="J183" s="120" t="str">
        <f>_xlfn.IFNA(+VLOOKUP(I183,'Legenda Destinazioni'!A:B,2,0),"-")</f>
        <v>Impianto trattamento rifiuti Castelceriolo - Mercato</v>
      </c>
      <c r="K183" s="122"/>
      <c r="L183" s="54" t="str">
        <f t="shared" si="5"/>
        <v>B.7.lATT01Mer</v>
      </c>
    </row>
    <row r="184" spans="1:12" x14ac:dyDescent="0.15">
      <c r="A184" s="124" t="s">
        <v>1988</v>
      </c>
      <c r="B184" s="125" t="s">
        <v>1989</v>
      </c>
      <c r="C184" s="379">
        <v>10761.35</v>
      </c>
      <c r="D184" s="379"/>
      <c r="E184" s="378">
        <f t="shared" si="6"/>
        <v>10761.35</v>
      </c>
      <c r="F184" s="118" t="s">
        <v>117</v>
      </c>
      <c r="G184" s="118" t="s">
        <v>117</v>
      </c>
      <c r="H184" s="120" t="str">
        <f>_xlfn.IFNA(+VLOOKUP(G184,'Legenda Nature'!A:B,2,0),"-")</f>
        <v>Ammortamenti e svalutazioni</v>
      </c>
      <c r="I184" s="118" t="s">
        <v>2107</v>
      </c>
      <c r="J184" s="120" t="str">
        <f>_xlfn.IFNA(+VLOOKUP(I184,'Legenda Destinazioni'!A:B,2,0),"-")</f>
        <v>Impianto trattamento rifiuti Castelceriolo - Mercato</v>
      </c>
      <c r="K184" s="122"/>
      <c r="L184" s="54" t="str">
        <f t="shared" si="5"/>
        <v>B.10ATT01Mer</v>
      </c>
    </row>
    <row r="185" spans="1:12" x14ac:dyDescent="0.15">
      <c r="A185" s="124" t="s">
        <v>1990</v>
      </c>
      <c r="B185" s="125" t="s">
        <v>1991</v>
      </c>
      <c r="C185" s="379">
        <v>840</v>
      </c>
      <c r="D185" s="379"/>
      <c r="E185" s="378">
        <f t="shared" si="6"/>
        <v>840</v>
      </c>
      <c r="F185" s="118" t="s">
        <v>117</v>
      </c>
      <c r="G185" s="118" t="s">
        <v>117</v>
      </c>
      <c r="H185" s="120" t="str">
        <f>_xlfn.IFNA(+VLOOKUP(G185,'Legenda Nature'!A:B,2,0),"-")</f>
        <v>Ammortamenti e svalutazioni</v>
      </c>
      <c r="I185" s="118" t="s">
        <v>2107</v>
      </c>
      <c r="J185" s="120" t="str">
        <f>_xlfn.IFNA(+VLOOKUP(I185,'Legenda Destinazioni'!A:B,2,0),"-")</f>
        <v>Impianto trattamento rifiuti Castelceriolo - Mercato</v>
      </c>
      <c r="K185" s="122"/>
      <c r="L185" s="54" t="str">
        <f t="shared" si="5"/>
        <v>B.10ATT01Mer</v>
      </c>
    </row>
    <row r="186" spans="1:12" x14ac:dyDescent="0.15">
      <c r="A186" s="124" t="s">
        <v>1992</v>
      </c>
      <c r="B186" s="125" t="s">
        <v>1993</v>
      </c>
      <c r="C186" s="379">
        <v>602968.19999999995</v>
      </c>
      <c r="D186" s="379"/>
      <c r="E186" s="378">
        <f t="shared" si="6"/>
        <v>602968.19999999995</v>
      </c>
      <c r="F186" s="118" t="s">
        <v>117</v>
      </c>
      <c r="G186" s="118" t="s">
        <v>117</v>
      </c>
      <c r="H186" s="120" t="str">
        <f>_xlfn.IFNA(+VLOOKUP(G186,'Legenda Nature'!A:B,2,0),"-")</f>
        <v>Ammortamenti e svalutazioni</v>
      </c>
      <c r="I186" s="118" t="s">
        <v>2110</v>
      </c>
      <c r="J186" s="120" t="str">
        <f>_xlfn.IFNA(+VLOOKUP(I186,'Legenda Destinazioni'!A:B,2,0),"-")</f>
        <v>Gestione conferimenti discarica di Solero - Mercato</v>
      </c>
      <c r="K186" s="122"/>
      <c r="L186" s="54" t="str">
        <f t="shared" si="5"/>
        <v>B.10ATT04Mer</v>
      </c>
    </row>
    <row r="187" spans="1:12" x14ac:dyDescent="0.15">
      <c r="A187" s="124" t="s">
        <v>1994</v>
      </c>
      <c r="B187" s="125" t="s">
        <v>1995</v>
      </c>
      <c r="C187" s="379">
        <v>531755.84</v>
      </c>
      <c r="D187" s="379"/>
      <c r="E187" s="378">
        <f t="shared" si="6"/>
        <v>531755.84</v>
      </c>
      <c r="F187" s="118" t="s">
        <v>117</v>
      </c>
      <c r="G187" s="118" t="s">
        <v>117</v>
      </c>
      <c r="H187" s="120" t="str">
        <f>_xlfn.IFNA(+VLOOKUP(G187,'Legenda Nature'!A:B,2,0),"-")</f>
        <v>Ammortamenti e svalutazioni</v>
      </c>
      <c r="I187" s="118" t="s">
        <v>2107</v>
      </c>
      <c r="J187" s="120" t="str">
        <f>_xlfn.IFNA(+VLOOKUP(I187,'Legenda Destinazioni'!A:B,2,0),"-")</f>
        <v>Impianto trattamento rifiuti Castelceriolo - Mercato</v>
      </c>
      <c r="K187" s="122"/>
      <c r="L187" s="54" t="str">
        <f t="shared" si="5"/>
        <v>B.10ATT01Mer</v>
      </c>
    </row>
    <row r="188" spans="1:12" x14ac:dyDescent="0.15">
      <c r="A188" s="124" t="s">
        <v>1996</v>
      </c>
      <c r="B188" s="125" t="s">
        <v>1997</v>
      </c>
      <c r="C188" s="379">
        <v>2020</v>
      </c>
      <c r="D188" s="379"/>
      <c r="E188" s="378">
        <f t="shared" si="6"/>
        <v>2020</v>
      </c>
      <c r="F188" s="118" t="s">
        <v>117</v>
      </c>
      <c r="G188" s="118" t="s">
        <v>117</v>
      </c>
      <c r="H188" s="120" t="str">
        <f>_xlfn.IFNA(+VLOOKUP(G188,'Legenda Nature'!A:B,2,0),"-")</f>
        <v>Ammortamenti e svalutazioni</v>
      </c>
      <c r="I188" s="118" t="s">
        <v>2107</v>
      </c>
      <c r="J188" s="120" t="str">
        <f>_xlfn.IFNA(+VLOOKUP(I188,'Legenda Destinazioni'!A:B,2,0),"-")</f>
        <v>Impianto trattamento rifiuti Castelceriolo - Mercato</v>
      </c>
      <c r="K188" s="122"/>
      <c r="L188" s="54" t="str">
        <f t="shared" si="5"/>
        <v>B.10ATT01Mer</v>
      </c>
    </row>
    <row r="189" spans="1:12" x14ac:dyDescent="0.15">
      <c r="A189" s="124" t="s">
        <v>1998</v>
      </c>
      <c r="B189" s="125" t="s">
        <v>1999</v>
      </c>
      <c r="C189" s="379">
        <v>143060.48000000001</v>
      </c>
      <c r="D189" s="379"/>
      <c r="E189" s="378">
        <f t="shared" si="6"/>
        <v>143060.48000000001</v>
      </c>
      <c r="F189" s="118" t="s">
        <v>117</v>
      </c>
      <c r="G189" s="118" t="s">
        <v>117</v>
      </c>
      <c r="H189" s="120" t="str">
        <f>_xlfn.IFNA(+VLOOKUP(G189,'Legenda Nature'!A:B,2,0),"-")</f>
        <v>Ammortamenti e svalutazioni</v>
      </c>
      <c r="I189" s="118" t="s">
        <v>2107</v>
      </c>
      <c r="J189" s="120" t="str">
        <f>_xlfn.IFNA(+VLOOKUP(I189,'Legenda Destinazioni'!A:B,2,0),"-")</f>
        <v>Impianto trattamento rifiuti Castelceriolo - Mercato</v>
      </c>
      <c r="K189" s="122"/>
      <c r="L189" s="54" t="str">
        <f t="shared" si="5"/>
        <v>B.10ATT01Mer</v>
      </c>
    </row>
    <row r="190" spans="1:12" x14ac:dyDescent="0.15">
      <c r="A190" s="124" t="s">
        <v>2000</v>
      </c>
      <c r="B190" s="125" t="s">
        <v>2001</v>
      </c>
      <c r="C190" s="379">
        <v>41070</v>
      </c>
      <c r="D190" s="379"/>
      <c r="E190" s="378">
        <f t="shared" si="6"/>
        <v>41070</v>
      </c>
      <c r="F190" s="118" t="s">
        <v>117</v>
      </c>
      <c r="G190" s="118" t="s">
        <v>117</v>
      </c>
      <c r="H190" s="120" t="str">
        <f>_xlfn.IFNA(+VLOOKUP(G190,'Legenda Nature'!A:B,2,0),"-")</f>
        <v>Ammortamenti e svalutazioni</v>
      </c>
      <c r="I190" s="118" t="s">
        <v>2107</v>
      </c>
      <c r="J190" s="120" t="str">
        <f>_xlfn.IFNA(+VLOOKUP(I190,'Legenda Destinazioni'!A:B,2,0),"-")</f>
        <v>Impianto trattamento rifiuti Castelceriolo - Mercato</v>
      </c>
      <c r="K190" s="122"/>
      <c r="L190" s="54" t="str">
        <f t="shared" si="5"/>
        <v>B.10ATT01Mer</v>
      </c>
    </row>
    <row r="191" spans="1:12" x14ac:dyDescent="0.15">
      <c r="A191" s="124" t="s">
        <v>2002</v>
      </c>
      <c r="B191" s="125" t="s">
        <v>2003</v>
      </c>
      <c r="C191" s="379">
        <v>69655.259999999995</v>
      </c>
      <c r="D191" s="379"/>
      <c r="E191" s="378">
        <f t="shared" si="6"/>
        <v>69655.259999999995</v>
      </c>
      <c r="F191" s="118" t="s">
        <v>117</v>
      </c>
      <c r="G191" s="118" t="s">
        <v>117</v>
      </c>
      <c r="H191" s="120" t="str">
        <f>_xlfn.IFNA(+VLOOKUP(G191,'Legenda Nature'!A:B,2,0),"-")</f>
        <v>Ammortamenti e svalutazioni</v>
      </c>
      <c r="I191" s="118" t="s">
        <v>2107</v>
      </c>
      <c r="J191" s="120" t="str">
        <f>_xlfn.IFNA(+VLOOKUP(I191,'Legenda Destinazioni'!A:B,2,0),"-")</f>
        <v>Impianto trattamento rifiuti Castelceriolo - Mercato</v>
      </c>
      <c r="K191" s="122"/>
      <c r="L191" s="54" t="str">
        <f t="shared" si="5"/>
        <v>B.10ATT01Mer</v>
      </c>
    </row>
    <row r="192" spans="1:12" x14ac:dyDescent="0.15">
      <c r="A192" s="124" t="s">
        <v>2004</v>
      </c>
      <c r="B192" s="125" t="s">
        <v>2005</v>
      </c>
      <c r="C192" s="379">
        <v>108490.47</v>
      </c>
      <c r="D192" s="379"/>
      <c r="E192" s="378">
        <f t="shared" si="6"/>
        <v>108490.47</v>
      </c>
      <c r="F192" s="118" t="s">
        <v>117</v>
      </c>
      <c r="G192" s="118" t="s">
        <v>117</v>
      </c>
      <c r="H192" s="120" t="str">
        <f>_xlfn.IFNA(+VLOOKUP(G192,'Legenda Nature'!A:B,2,0),"-")</f>
        <v>Ammortamenti e svalutazioni</v>
      </c>
      <c r="I192" s="118" t="s">
        <v>2110</v>
      </c>
      <c r="J192" s="120" t="str">
        <f>_xlfn.IFNA(+VLOOKUP(I192,'Legenda Destinazioni'!A:B,2,0),"-")</f>
        <v>Gestione conferimenti discarica di Solero - Mercato</v>
      </c>
      <c r="K192" s="122"/>
      <c r="L192" s="54" t="str">
        <f t="shared" si="5"/>
        <v>B.10ATT04Mer</v>
      </c>
    </row>
    <row r="193" spans="1:12" x14ac:dyDescent="0.15">
      <c r="A193" s="124" t="s">
        <v>2006</v>
      </c>
      <c r="B193" s="125" t="s">
        <v>2007</v>
      </c>
      <c r="C193" s="379">
        <v>316135.7</v>
      </c>
      <c r="D193" s="379">
        <v>-316135.7</v>
      </c>
      <c r="E193" s="378">
        <f t="shared" si="6"/>
        <v>0</v>
      </c>
      <c r="F193" s="118" t="s">
        <v>117</v>
      </c>
      <c r="G193" s="118" t="s">
        <v>581</v>
      </c>
      <c r="H193" s="120" t="str">
        <f>_xlfn.IFNA(+VLOOKUP(G193,'Legenda Nature'!A:B,2,0),"-")</f>
        <v>-</v>
      </c>
      <c r="I193" s="118" t="s">
        <v>581</v>
      </c>
      <c r="J193" s="120" t="str">
        <f>_xlfn.IFNA(+VLOOKUP(I193,'Legenda Destinazioni'!A:B,2,0),"-")</f>
        <v>-</v>
      </c>
      <c r="K193" s="122"/>
      <c r="L193" s="54" t="str">
        <f t="shared" si="5"/>
        <v>--</v>
      </c>
    </row>
    <row r="194" spans="1:12" x14ac:dyDescent="0.15">
      <c r="A194" s="400" t="s">
        <v>2006</v>
      </c>
      <c r="B194" s="401" t="s">
        <v>2007</v>
      </c>
      <c r="C194" s="402"/>
      <c r="D194" s="402">
        <v>5605.4</v>
      </c>
      <c r="E194" s="378">
        <f t="shared" si="6"/>
        <v>5605.4</v>
      </c>
      <c r="F194" s="118" t="s">
        <v>117</v>
      </c>
      <c r="G194" s="118" t="s">
        <v>117</v>
      </c>
      <c r="H194" s="120" t="str">
        <f>_xlfn.IFNA(+VLOOKUP(G194,'Legenda Nature'!A:B,2,0),"-")</f>
        <v>Ammortamenti e svalutazioni</v>
      </c>
      <c r="I194" s="118" t="s">
        <v>2108</v>
      </c>
      <c r="J194" s="120" t="str">
        <f>_xlfn.IFNA(+VLOOKUP(I194,'Legenda Destinazioni'!A:B,2,0),"-")</f>
        <v>Gestione discarica esaurita Mugarone - Mercato</v>
      </c>
      <c r="K194" s="122"/>
      <c r="L194" s="54" t="str">
        <f t="shared" ref="L194:L257" si="7">+G194&amp;I194</f>
        <v>B.10ATT03Mer</v>
      </c>
    </row>
    <row r="195" spans="1:12" x14ac:dyDescent="0.15">
      <c r="A195" s="400" t="s">
        <v>2006</v>
      </c>
      <c r="B195" s="401" t="s">
        <v>2007</v>
      </c>
      <c r="C195" s="402"/>
      <c r="D195" s="402">
        <v>15466.3</v>
      </c>
      <c r="E195" s="378">
        <f t="shared" si="6"/>
        <v>15466.3</v>
      </c>
      <c r="F195" s="118" t="s">
        <v>117</v>
      </c>
      <c r="G195" s="118" t="s">
        <v>117</v>
      </c>
      <c r="H195" s="120" t="str">
        <f>_xlfn.IFNA(+VLOOKUP(G195,'Legenda Nature'!A:B,2,0),"-")</f>
        <v>Ammortamenti e svalutazioni</v>
      </c>
      <c r="I195" s="118" t="s">
        <v>2110</v>
      </c>
      <c r="J195" s="120" t="str">
        <f>_xlfn.IFNA(+VLOOKUP(I195,'Legenda Destinazioni'!A:B,2,0),"-")</f>
        <v>Gestione conferimenti discarica di Solero - Mercato</v>
      </c>
      <c r="K195" s="122"/>
      <c r="L195" s="54" t="str">
        <f t="shared" si="7"/>
        <v>B.10ATT04Mer</v>
      </c>
    </row>
    <row r="196" spans="1:12" x14ac:dyDescent="0.15">
      <c r="A196" s="400" t="s">
        <v>2006</v>
      </c>
      <c r="B196" s="401" t="s">
        <v>2007</v>
      </c>
      <c r="C196" s="402"/>
      <c r="D196" s="402">
        <f>316135.7-D194-D195</f>
        <v>295064</v>
      </c>
      <c r="E196" s="378">
        <f t="shared" si="6"/>
        <v>295064</v>
      </c>
      <c r="F196" s="118" t="s">
        <v>117</v>
      </c>
      <c r="G196" s="118" t="s">
        <v>117</v>
      </c>
      <c r="H196" s="120" t="str">
        <f>_xlfn.IFNA(+VLOOKUP(G196,'Legenda Nature'!A:B,2,0),"-")</f>
        <v>Ammortamenti e svalutazioni</v>
      </c>
      <c r="I196" s="118" t="s">
        <v>2107</v>
      </c>
      <c r="J196" s="120" t="str">
        <f>_xlfn.IFNA(+VLOOKUP(I196,'Legenda Destinazioni'!A:B,2,0),"-")</f>
        <v>Impianto trattamento rifiuti Castelceriolo - Mercato</v>
      </c>
      <c r="K196" s="122"/>
      <c r="L196" s="54" t="str">
        <f t="shared" si="7"/>
        <v>B.10ATT01Mer</v>
      </c>
    </row>
    <row r="197" spans="1:12" x14ac:dyDescent="0.15">
      <c r="A197" s="124" t="s">
        <v>2008</v>
      </c>
      <c r="B197" s="125" t="s">
        <v>2009</v>
      </c>
      <c r="C197" s="379">
        <v>36617.29</v>
      </c>
      <c r="D197" s="379">
        <v>-36617.29</v>
      </c>
      <c r="E197" s="378">
        <f t="shared" ref="E197:E260" si="8">+D197+C197</f>
        <v>0</v>
      </c>
      <c r="F197" s="118" t="s">
        <v>117</v>
      </c>
      <c r="G197" s="118" t="s">
        <v>581</v>
      </c>
      <c r="H197" s="120" t="str">
        <f>_xlfn.IFNA(+VLOOKUP(G197,'Legenda Nature'!A:B,2,0),"-")</f>
        <v>-</v>
      </c>
      <c r="I197" s="118" t="s">
        <v>581</v>
      </c>
      <c r="J197" s="120" t="str">
        <f>_xlfn.IFNA(+VLOOKUP(I197,'Legenda Destinazioni'!A:B,2,0),"-")</f>
        <v>-</v>
      </c>
      <c r="K197" s="122"/>
      <c r="L197" s="54" t="str">
        <f t="shared" si="7"/>
        <v>--</v>
      </c>
    </row>
    <row r="198" spans="1:12" x14ac:dyDescent="0.15">
      <c r="A198" s="400" t="s">
        <v>2008</v>
      </c>
      <c r="B198" s="401" t="s">
        <v>2009</v>
      </c>
      <c r="C198" s="402"/>
      <c r="D198" s="402">
        <v>32</v>
      </c>
      <c r="E198" s="378">
        <f t="shared" si="8"/>
        <v>32</v>
      </c>
      <c r="F198" s="118" t="s">
        <v>117</v>
      </c>
      <c r="G198" s="118" t="s">
        <v>117</v>
      </c>
      <c r="H198" s="120" t="str">
        <f>_xlfn.IFNA(+VLOOKUP(G198,'Legenda Nature'!A:B,2,0),"-")</f>
        <v>Ammortamenti e svalutazioni</v>
      </c>
      <c r="I198" s="118" t="s">
        <v>2108</v>
      </c>
      <c r="J198" s="120" t="str">
        <f>_xlfn.IFNA(+VLOOKUP(I198,'Legenda Destinazioni'!A:B,2,0),"-")</f>
        <v>Gestione discarica esaurita Mugarone - Mercato</v>
      </c>
      <c r="K198" s="122"/>
      <c r="L198" s="54" t="str">
        <f t="shared" si="7"/>
        <v>B.10ATT03Mer</v>
      </c>
    </row>
    <row r="199" spans="1:12" x14ac:dyDescent="0.15">
      <c r="A199" s="400" t="s">
        <v>2008</v>
      </c>
      <c r="B199" s="401" t="s">
        <v>2009</v>
      </c>
      <c r="C199" s="402"/>
      <c r="D199" s="402">
        <v>3340.75</v>
      </c>
      <c r="E199" s="378">
        <f t="shared" si="8"/>
        <v>3340.75</v>
      </c>
      <c r="F199" s="118" t="s">
        <v>117</v>
      </c>
      <c r="G199" s="118" t="s">
        <v>117</v>
      </c>
      <c r="H199" s="120" t="str">
        <f>_xlfn.IFNA(+VLOOKUP(G199,'Legenda Nature'!A:B,2,0),"-")</f>
        <v>Ammortamenti e svalutazioni</v>
      </c>
      <c r="I199" s="118" t="s">
        <v>2110</v>
      </c>
      <c r="J199" s="120" t="str">
        <f>_xlfn.IFNA(+VLOOKUP(I199,'Legenda Destinazioni'!A:B,2,0),"-")</f>
        <v>Gestione conferimenti discarica di Solero - Mercato</v>
      </c>
      <c r="K199" s="122"/>
      <c r="L199" s="54" t="str">
        <f t="shared" si="7"/>
        <v>B.10ATT04Mer</v>
      </c>
    </row>
    <row r="200" spans="1:12" x14ac:dyDescent="0.15">
      <c r="A200" s="400" t="s">
        <v>2008</v>
      </c>
      <c r="B200" s="401" t="s">
        <v>2009</v>
      </c>
      <c r="C200" s="402"/>
      <c r="D200" s="402">
        <f>36617.29-D198-D199</f>
        <v>33244.54</v>
      </c>
      <c r="E200" s="378">
        <f t="shared" si="8"/>
        <v>33244.54</v>
      </c>
      <c r="F200" s="118" t="s">
        <v>117</v>
      </c>
      <c r="G200" s="118" t="s">
        <v>117</v>
      </c>
      <c r="H200" s="120" t="str">
        <f>_xlfn.IFNA(+VLOOKUP(G200,'Legenda Nature'!A:B,2,0),"-")</f>
        <v>Ammortamenti e svalutazioni</v>
      </c>
      <c r="I200" s="118" t="s">
        <v>2107</v>
      </c>
      <c r="J200" s="120" t="str">
        <f>_xlfn.IFNA(+VLOOKUP(I200,'Legenda Destinazioni'!A:B,2,0),"-")</f>
        <v>Impianto trattamento rifiuti Castelceriolo - Mercato</v>
      </c>
      <c r="K200" s="122"/>
      <c r="L200" s="54" t="str">
        <f t="shared" si="7"/>
        <v>B.10ATT01Mer</v>
      </c>
    </row>
    <row r="201" spans="1:12" x14ac:dyDescent="0.15">
      <c r="A201" s="124" t="s">
        <v>2010</v>
      </c>
      <c r="B201" s="125" t="s">
        <v>2011</v>
      </c>
      <c r="C201" s="379">
        <v>10477.85</v>
      </c>
      <c r="D201" s="379"/>
      <c r="E201" s="378">
        <f t="shared" si="8"/>
        <v>10477.85</v>
      </c>
      <c r="F201" s="118" t="s">
        <v>117</v>
      </c>
      <c r="G201" s="118" t="s">
        <v>117</v>
      </c>
      <c r="H201" s="120" t="str">
        <f>_xlfn.IFNA(+VLOOKUP(G201,'Legenda Nature'!A:B,2,0),"-")</f>
        <v>Ammortamenti e svalutazioni</v>
      </c>
      <c r="I201" s="118" t="s">
        <v>2107</v>
      </c>
      <c r="J201" s="120" t="str">
        <f>_xlfn.IFNA(+VLOOKUP(I201,'Legenda Destinazioni'!A:B,2,0),"-")</f>
        <v>Impianto trattamento rifiuti Castelceriolo - Mercato</v>
      </c>
      <c r="K201" s="122"/>
      <c r="L201" s="54" t="str">
        <f t="shared" si="7"/>
        <v>B.10ATT01Mer</v>
      </c>
    </row>
    <row r="202" spans="1:12" x14ac:dyDescent="0.15">
      <c r="A202" s="403" t="s">
        <v>2012</v>
      </c>
      <c r="B202" s="404" t="s">
        <v>2013</v>
      </c>
      <c r="C202" s="405">
        <v>121065.9</v>
      </c>
      <c r="D202" s="405">
        <v>-121065.9</v>
      </c>
      <c r="E202" s="378">
        <f t="shared" si="8"/>
        <v>0</v>
      </c>
      <c r="F202" s="118" t="s">
        <v>117</v>
      </c>
      <c r="G202" s="118" t="s">
        <v>581</v>
      </c>
      <c r="H202" s="120" t="str">
        <f>_xlfn.IFNA(+VLOOKUP(G202,'Legenda Nature'!A:B,2,0),"-")</f>
        <v>-</v>
      </c>
      <c r="I202" s="118" t="s">
        <v>581</v>
      </c>
      <c r="J202" s="120" t="str">
        <f>_xlfn.IFNA(+VLOOKUP(I202,'Legenda Destinazioni'!A:B,2,0),"-")</f>
        <v>-</v>
      </c>
      <c r="K202" s="122"/>
      <c r="L202" s="54" t="str">
        <f t="shared" si="7"/>
        <v>--</v>
      </c>
    </row>
    <row r="203" spans="1:12" x14ac:dyDescent="0.15">
      <c r="A203" s="400" t="s">
        <v>2012</v>
      </c>
      <c r="B203" s="401" t="s">
        <v>2013</v>
      </c>
      <c r="C203" s="402"/>
      <c r="D203" s="402">
        <v>6580</v>
      </c>
      <c r="E203" s="378">
        <f t="shared" si="8"/>
        <v>6580</v>
      </c>
      <c r="F203" s="118" t="s">
        <v>117</v>
      </c>
      <c r="G203" s="118" t="s">
        <v>117</v>
      </c>
      <c r="H203" s="120" t="str">
        <f>_xlfn.IFNA(+VLOOKUP(G203,'Legenda Nature'!A:B,2,0),"-")</f>
        <v>Ammortamenti e svalutazioni</v>
      </c>
      <c r="I203" s="118" t="s">
        <v>2110</v>
      </c>
      <c r="J203" s="120" t="str">
        <f>_xlfn.IFNA(+VLOOKUP(I203,'Legenda Destinazioni'!A:B,2,0),"-")</f>
        <v>Gestione conferimenti discarica di Solero - Mercato</v>
      </c>
      <c r="K203" s="122"/>
      <c r="L203" s="54" t="str">
        <f t="shared" si="7"/>
        <v>B.10ATT04Mer</v>
      </c>
    </row>
    <row r="204" spans="1:12" x14ac:dyDescent="0.15">
      <c r="A204" s="400" t="s">
        <v>2012</v>
      </c>
      <c r="B204" s="401" t="s">
        <v>2013</v>
      </c>
      <c r="C204" s="402"/>
      <c r="D204" s="402">
        <f>121065.9-D203</f>
        <v>114485.9</v>
      </c>
      <c r="E204" s="378">
        <f t="shared" si="8"/>
        <v>114485.9</v>
      </c>
      <c r="F204" s="118" t="s">
        <v>117</v>
      </c>
      <c r="G204" s="118" t="s">
        <v>117</v>
      </c>
      <c r="H204" s="120" t="str">
        <f>_xlfn.IFNA(+VLOOKUP(G204,'Legenda Nature'!A:B,2,0),"-")</f>
        <v>Ammortamenti e svalutazioni</v>
      </c>
      <c r="I204" s="118" t="s">
        <v>2107</v>
      </c>
      <c r="J204" s="120" t="str">
        <f>_xlfn.IFNA(+VLOOKUP(I204,'Legenda Destinazioni'!A:B,2,0),"-")</f>
        <v>Impianto trattamento rifiuti Castelceriolo - Mercato</v>
      </c>
      <c r="K204" s="122"/>
      <c r="L204" s="54" t="str">
        <f t="shared" si="7"/>
        <v>B.10ATT01Mer</v>
      </c>
    </row>
    <row r="205" spans="1:12" x14ac:dyDescent="0.15">
      <c r="A205" s="124" t="s">
        <v>2014</v>
      </c>
      <c r="B205" s="125" t="s">
        <v>2015</v>
      </c>
      <c r="C205" s="379">
        <v>11996.06</v>
      </c>
      <c r="D205" s="379"/>
      <c r="E205" s="378">
        <f t="shared" si="8"/>
        <v>11996.06</v>
      </c>
      <c r="F205" s="118" t="s">
        <v>117</v>
      </c>
      <c r="G205" s="118" t="s">
        <v>117</v>
      </c>
      <c r="H205" s="120" t="str">
        <f>_xlfn.IFNA(+VLOOKUP(G205,'Legenda Nature'!A:B,2,0),"-")</f>
        <v>Ammortamenti e svalutazioni</v>
      </c>
      <c r="I205" s="118" t="s">
        <v>2107</v>
      </c>
      <c r="J205" s="120" t="str">
        <f>_xlfn.IFNA(+VLOOKUP(I205,'Legenda Destinazioni'!A:B,2,0),"-")</f>
        <v>Impianto trattamento rifiuti Castelceriolo - Mercato</v>
      </c>
      <c r="K205" s="122"/>
      <c r="L205" s="54" t="str">
        <f t="shared" si="7"/>
        <v>B.10ATT01Mer</v>
      </c>
    </row>
    <row r="206" spans="1:12" x14ac:dyDescent="0.15">
      <c r="A206" s="124" t="s">
        <v>2016</v>
      </c>
      <c r="B206" s="125" t="s">
        <v>2017</v>
      </c>
      <c r="C206" s="379">
        <v>11003.31</v>
      </c>
      <c r="D206" s="379">
        <f>-C206</f>
        <v>-11003.31</v>
      </c>
      <c r="E206" s="378">
        <f t="shared" si="8"/>
        <v>0</v>
      </c>
      <c r="F206" s="118" t="s">
        <v>117</v>
      </c>
      <c r="G206" s="118" t="s">
        <v>581</v>
      </c>
      <c r="H206" s="120" t="str">
        <f>_xlfn.IFNA(+VLOOKUP(G206,'Legenda Nature'!A:B,2,0),"-")</f>
        <v>-</v>
      </c>
      <c r="I206" s="118" t="s">
        <v>581</v>
      </c>
      <c r="J206" s="120" t="str">
        <f>_xlfn.IFNA(+VLOOKUP(I206,'Legenda Destinazioni'!A:B,2,0),"-")</f>
        <v>-</v>
      </c>
      <c r="K206" s="122"/>
      <c r="L206" s="54" t="str">
        <f t="shared" si="7"/>
        <v>--</v>
      </c>
    </row>
    <row r="207" spans="1:12" x14ac:dyDescent="0.15">
      <c r="A207" s="400" t="s">
        <v>2016</v>
      </c>
      <c r="B207" s="401" t="s">
        <v>2017</v>
      </c>
      <c r="C207" s="402"/>
      <c r="D207" s="402">
        <v>1049.51</v>
      </c>
      <c r="E207" s="378">
        <f t="shared" si="8"/>
        <v>1049.51</v>
      </c>
      <c r="F207" s="118" t="s">
        <v>117</v>
      </c>
      <c r="G207" s="118" t="s">
        <v>117</v>
      </c>
      <c r="H207" s="120" t="str">
        <f>_xlfn.IFNA(+VLOOKUP(G207,'Legenda Nature'!A:B,2,0),"-")</f>
        <v>Ammortamenti e svalutazioni</v>
      </c>
      <c r="I207" s="118" t="s">
        <v>2110</v>
      </c>
      <c r="J207" s="120" t="str">
        <f>_xlfn.IFNA(+VLOOKUP(I207,'Legenda Destinazioni'!A:B,2,0),"-")</f>
        <v>Gestione conferimenti discarica di Solero - Mercato</v>
      </c>
      <c r="K207" s="122"/>
      <c r="L207" s="54" t="str">
        <f t="shared" si="7"/>
        <v>B.10ATT04Mer</v>
      </c>
    </row>
    <row r="208" spans="1:12" x14ac:dyDescent="0.15">
      <c r="A208" s="400" t="s">
        <v>2016</v>
      </c>
      <c r="B208" s="401" t="s">
        <v>2017</v>
      </c>
      <c r="C208" s="402"/>
      <c r="D208" s="402">
        <f>11003.31-D207</f>
        <v>9953.7999999999993</v>
      </c>
      <c r="E208" s="378">
        <f t="shared" si="8"/>
        <v>9953.7999999999993</v>
      </c>
      <c r="F208" s="118" t="s">
        <v>117</v>
      </c>
      <c r="G208" s="118" t="s">
        <v>117</v>
      </c>
      <c r="H208" s="120" t="str">
        <f>_xlfn.IFNA(+VLOOKUP(G208,'Legenda Nature'!A:B,2,0),"-")</f>
        <v>Ammortamenti e svalutazioni</v>
      </c>
      <c r="I208" s="118" t="s">
        <v>2107</v>
      </c>
      <c r="J208" s="120" t="str">
        <f>_xlfn.IFNA(+VLOOKUP(I208,'Legenda Destinazioni'!A:B,2,0),"-")</f>
        <v>Impianto trattamento rifiuti Castelceriolo - Mercato</v>
      </c>
      <c r="K208" s="122"/>
      <c r="L208" s="54" t="str">
        <f t="shared" si="7"/>
        <v>B.10ATT01Mer</v>
      </c>
    </row>
    <row r="209" spans="1:12" x14ac:dyDescent="0.15">
      <c r="A209" s="124" t="s">
        <v>2018</v>
      </c>
      <c r="B209" s="125" t="s">
        <v>2019</v>
      </c>
      <c r="C209" s="379">
        <v>37435.81</v>
      </c>
      <c r="D209" s="379"/>
      <c r="E209" s="378">
        <f t="shared" si="8"/>
        <v>37435.81</v>
      </c>
      <c r="F209" s="118" t="s">
        <v>117</v>
      </c>
      <c r="G209" s="118" t="s">
        <v>117</v>
      </c>
      <c r="H209" s="120" t="str">
        <f>_xlfn.IFNA(+VLOOKUP(G209,'Legenda Nature'!A:B,2,0),"-")</f>
        <v>Ammortamenti e svalutazioni</v>
      </c>
      <c r="I209" s="118" t="s">
        <v>2107</v>
      </c>
      <c r="J209" s="120" t="str">
        <f>_xlfn.IFNA(+VLOOKUP(I209,'Legenda Destinazioni'!A:B,2,0),"-")</f>
        <v>Impianto trattamento rifiuti Castelceriolo - Mercato</v>
      </c>
      <c r="K209" s="122"/>
      <c r="L209" s="54" t="str">
        <f t="shared" si="7"/>
        <v>B.10ATT01Mer</v>
      </c>
    </row>
    <row r="210" spans="1:12" x14ac:dyDescent="0.15">
      <c r="A210" s="124" t="s">
        <v>2020</v>
      </c>
      <c r="B210" s="125" t="s">
        <v>2021</v>
      </c>
      <c r="C210" s="379">
        <v>202113.6</v>
      </c>
      <c r="D210" s="379"/>
      <c r="E210" s="378">
        <f t="shared" si="8"/>
        <v>202113.6</v>
      </c>
      <c r="F210" s="118" t="s">
        <v>122</v>
      </c>
      <c r="G210" s="118" t="s">
        <v>1790</v>
      </c>
      <c r="H210" s="120" t="str">
        <f>_xlfn.IFNA(+VLOOKUP(G210,'Legenda Nature'!A:B,2,0),"-")</f>
        <v>Accantonamento fondo ripristino beni di terzi</v>
      </c>
      <c r="I210" s="118" t="s">
        <v>2107</v>
      </c>
      <c r="J210" s="120" t="str">
        <f>_xlfn.IFNA(+VLOOKUP(I210,'Legenda Destinazioni'!A:B,2,0),"-")</f>
        <v>Impianto trattamento rifiuti Castelceriolo - Mercato</v>
      </c>
      <c r="K210" s="122"/>
      <c r="L210" s="54" t="str">
        <f t="shared" si="7"/>
        <v>B.13.bATT01Mer</v>
      </c>
    </row>
    <row r="211" spans="1:12" x14ac:dyDescent="0.15">
      <c r="A211" s="124" t="s">
        <v>2022</v>
      </c>
      <c r="B211" s="125" t="s">
        <v>2023</v>
      </c>
      <c r="C211" s="379">
        <v>309.87</v>
      </c>
      <c r="D211" s="379"/>
      <c r="E211" s="378">
        <f t="shared" si="8"/>
        <v>309.87</v>
      </c>
      <c r="F211" s="118" t="s">
        <v>123</v>
      </c>
      <c r="G211" s="118" t="s">
        <v>1796</v>
      </c>
      <c r="H211" s="120" t="str">
        <f>_xlfn.IFNA(+VLOOKUP(G211,'Legenda Nature'!A:B,2,0),"-")</f>
        <v>Altro</v>
      </c>
      <c r="I211" s="118" t="s">
        <v>346</v>
      </c>
      <c r="J211" s="120" t="str">
        <f>_xlfn.IFNA(+VLOOKUP(I211,'Legenda Destinazioni'!A:B,2,0),"-")</f>
        <v>SC Servizi amm.vi e finanziari</v>
      </c>
      <c r="K211" s="122"/>
      <c r="L211" s="54" t="str">
        <f t="shared" si="7"/>
        <v>B.14.gSCi</v>
      </c>
    </row>
    <row r="212" spans="1:12" x14ac:dyDescent="0.15">
      <c r="A212" s="124" t="s">
        <v>2024</v>
      </c>
      <c r="B212" s="125" t="s">
        <v>2025</v>
      </c>
      <c r="C212" s="379">
        <v>1478.33</v>
      </c>
      <c r="D212" s="379">
        <v>-1478.33</v>
      </c>
      <c r="E212" s="378">
        <f t="shared" si="8"/>
        <v>0</v>
      </c>
      <c r="F212" s="118" t="s">
        <v>123</v>
      </c>
      <c r="G212" s="118" t="s">
        <v>581</v>
      </c>
      <c r="H212" s="120" t="str">
        <f>_xlfn.IFNA(+VLOOKUP(G212,'Legenda Nature'!A:B,2,0),"-")</f>
        <v>-</v>
      </c>
      <c r="I212" s="118" t="s">
        <v>581</v>
      </c>
      <c r="J212" s="120" t="str">
        <f>_xlfn.IFNA(+VLOOKUP(I212,'Legenda Destinazioni'!A:B,2,0),"-")</f>
        <v>-</v>
      </c>
      <c r="K212" s="122"/>
      <c r="L212" s="54" t="str">
        <f t="shared" si="7"/>
        <v>--</v>
      </c>
    </row>
    <row r="213" spans="1:12" x14ac:dyDescent="0.15">
      <c r="A213" s="400" t="s">
        <v>2024</v>
      </c>
      <c r="B213" s="401" t="s">
        <v>2025</v>
      </c>
      <c r="C213" s="402"/>
      <c r="D213" s="402">
        <v>150.15</v>
      </c>
      <c r="E213" s="378">
        <f t="shared" si="8"/>
        <v>150.15</v>
      </c>
      <c r="F213" s="118" t="s">
        <v>123</v>
      </c>
      <c r="G213" s="118" t="s">
        <v>1796</v>
      </c>
      <c r="H213" s="120" t="str">
        <f>_xlfn.IFNA(+VLOOKUP(G213,'Legenda Nature'!A:B,2,0),"-")</f>
        <v>Altro</v>
      </c>
      <c r="I213" s="118" t="s">
        <v>2110</v>
      </c>
      <c r="J213" s="120" t="str">
        <f>_xlfn.IFNA(+VLOOKUP(I213,'Legenda Destinazioni'!A:B,2,0),"-")</f>
        <v>Gestione conferimenti discarica di Solero - Mercato</v>
      </c>
      <c r="K213" s="122"/>
      <c r="L213" s="54" t="str">
        <f t="shared" si="7"/>
        <v>B.14.gATT04Mer</v>
      </c>
    </row>
    <row r="214" spans="1:12" x14ac:dyDescent="0.15">
      <c r="A214" s="400" t="s">
        <v>2024</v>
      </c>
      <c r="B214" s="401" t="s">
        <v>2025</v>
      </c>
      <c r="C214" s="402"/>
      <c r="D214" s="402">
        <f>1478.33-D213</f>
        <v>1328.1799999999998</v>
      </c>
      <c r="E214" s="378">
        <f t="shared" si="8"/>
        <v>1328.1799999999998</v>
      </c>
      <c r="F214" s="118" t="s">
        <v>123</v>
      </c>
      <c r="G214" s="118" t="s">
        <v>1796</v>
      </c>
      <c r="H214" s="120" t="str">
        <f>_xlfn.IFNA(+VLOOKUP(G214,'Legenda Nature'!A:B,2,0),"-")</f>
        <v>Altro</v>
      </c>
      <c r="I214" s="118" t="s">
        <v>346</v>
      </c>
      <c r="J214" s="120" t="str">
        <f>_xlfn.IFNA(+VLOOKUP(I214,'Legenda Destinazioni'!A:B,2,0),"-")</f>
        <v>SC Servizi amm.vi e finanziari</v>
      </c>
      <c r="K214" s="122"/>
      <c r="L214" s="54" t="str">
        <f t="shared" si="7"/>
        <v>B.14.gSCi</v>
      </c>
    </row>
    <row r="215" spans="1:12" x14ac:dyDescent="0.15">
      <c r="A215" s="124" t="s">
        <v>2026</v>
      </c>
      <c r="B215" s="125" t="s">
        <v>2027</v>
      </c>
      <c r="C215" s="379">
        <v>86.3</v>
      </c>
      <c r="D215" s="379"/>
      <c r="E215" s="378">
        <f t="shared" si="8"/>
        <v>86.3</v>
      </c>
      <c r="F215" s="118" t="s">
        <v>123</v>
      </c>
      <c r="G215" s="118" t="s">
        <v>1796</v>
      </c>
      <c r="H215" s="120" t="str">
        <f>_xlfn.IFNA(+VLOOKUP(G215,'Legenda Nature'!A:B,2,0),"-")</f>
        <v>Altro</v>
      </c>
      <c r="I215" s="118" t="s">
        <v>2110</v>
      </c>
      <c r="J215" s="120" t="str">
        <f>_xlfn.IFNA(+VLOOKUP(I215,'Legenda Destinazioni'!A:B,2,0),"-")</f>
        <v>Gestione conferimenti discarica di Solero - Mercato</v>
      </c>
      <c r="K215" s="122"/>
      <c r="L215" s="54" t="str">
        <f t="shared" si="7"/>
        <v>B.14.gATT04Mer</v>
      </c>
    </row>
    <row r="216" spans="1:12" x14ac:dyDescent="0.15">
      <c r="A216" s="124" t="s">
        <v>2028</v>
      </c>
      <c r="B216" s="125" t="s">
        <v>2029</v>
      </c>
      <c r="C216" s="379">
        <v>714</v>
      </c>
      <c r="D216" s="379"/>
      <c r="E216" s="378">
        <f t="shared" si="8"/>
        <v>714</v>
      </c>
      <c r="F216" s="118" t="s">
        <v>123</v>
      </c>
      <c r="G216" s="118" t="s">
        <v>1796</v>
      </c>
      <c r="H216" s="120" t="str">
        <f>_xlfn.IFNA(+VLOOKUP(G216,'Legenda Nature'!A:B,2,0),"-")</f>
        <v>Altro</v>
      </c>
      <c r="I216" s="118" t="s">
        <v>346</v>
      </c>
      <c r="J216" s="120" t="str">
        <f>_xlfn.IFNA(+VLOOKUP(I216,'Legenda Destinazioni'!A:B,2,0),"-")</f>
        <v>SC Servizi amm.vi e finanziari</v>
      </c>
      <c r="K216" s="122"/>
      <c r="L216" s="54" t="str">
        <f t="shared" si="7"/>
        <v>B.14.gSCi</v>
      </c>
    </row>
    <row r="217" spans="1:12" x14ac:dyDescent="0.15">
      <c r="A217" s="124" t="s">
        <v>2030</v>
      </c>
      <c r="B217" s="125" t="s">
        <v>2031</v>
      </c>
      <c r="C217" s="379">
        <v>4320</v>
      </c>
      <c r="D217" s="379"/>
      <c r="E217" s="378">
        <f t="shared" si="8"/>
        <v>4320</v>
      </c>
      <c r="F217" s="118" t="s">
        <v>123</v>
      </c>
      <c r="G217" s="118" t="s">
        <v>1710</v>
      </c>
      <c r="H217" s="120" t="str">
        <f>_xlfn.IFNA(+VLOOKUP(G217,'Legenda Nature'!A:B,2,0),"-")</f>
        <v>Oneri tributari locali (TOSAP, COSAP, TARSU ecc.)</v>
      </c>
      <c r="I217" s="118" t="s">
        <v>2107</v>
      </c>
      <c r="J217" s="120" t="str">
        <f>_xlfn.IFNA(+VLOOKUP(I217,'Legenda Destinazioni'!A:B,2,0),"-")</f>
        <v>Impianto trattamento rifiuti Castelceriolo - Mercato</v>
      </c>
      <c r="K217" s="122"/>
      <c r="L217" s="54" t="str">
        <f t="shared" si="7"/>
        <v>B.14.bATT01Mer</v>
      </c>
    </row>
    <row r="218" spans="1:12" x14ac:dyDescent="0.15">
      <c r="A218" s="124" t="s">
        <v>2032</v>
      </c>
      <c r="B218" s="125" t="s">
        <v>2033</v>
      </c>
      <c r="C218" s="379">
        <v>147</v>
      </c>
      <c r="D218" s="379"/>
      <c r="E218" s="378">
        <f t="shared" si="8"/>
        <v>147</v>
      </c>
      <c r="F218" s="118" t="s">
        <v>123</v>
      </c>
      <c r="G218" s="118" t="s">
        <v>1796</v>
      </c>
      <c r="H218" s="120" t="str">
        <f>_xlfn.IFNA(+VLOOKUP(G218,'Legenda Nature'!A:B,2,0),"-")</f>
        <v>Altro</v>
      </c>
      <c r="I218" s="118" t="s">
        <v>346</v>
      </c>
      <c r="J218" s="120" t="str">
        <f>_xlfn.IFNA(+VLOOKUP(I218,'Legenda Destinazioni'!A:B,2,0),"-")</f>
        <v>SC Servizi amm.vi e finanziari</v>
      </c>
      <c r="K218" s="122"/>
      <c r="L218" s="54" t="str">
        <f t="shared" si="7"/>
        <v>B.14.gSCi</v>
      </c>
    </row>
    <row r="219" spans="1:12" x14ac:dyDescent="0.15">
      <c r="A219" s="124" t="s">
        <v>2034</v>
      </c>
      <c r="B219" s="125" t="s">
        <v>2035</v>
      </c>
      <c r="C219" s="379">
        <v>8163.74</v>
      </c>
      <c r="D219" s="379"/>
      <c r="E219" s="378">
        <f t="shared" si="8"/>
        <v>8163.74</v>
      </c>
      <c r="F219" s="118" t="s">
        <v>123</v>
      </c>
      <c r="G219" s="118" t="s">
        <v>1796</v>
      </c>
      <c r="H219" s="120" t="str">
        <f>_xlfn.IFNA(+VLOOKUP(G219,'Legenda Nature'!A:B,2,0),"-")</f>
        <v>Altro</v>
      </c>
      <c r="I219" s="118" t="s">
        <v>346</v>
      </c>
      <c r="J219" s="120" t="str">
        <f>_xlfn.IFNA(+VLOOKUP(I219,'Legenda Destinazioni'!A:B,2,0),"-")</f>
        <v>SC Servizi amm.vi e finanziari</v>
      </c>
      <c r="K219" s="122"/>
      <c r="L219" s="54" t="str">
        <f t="shared" si="7"/>
        <v>B.14.gSCi</v>
      </c>
    </row>
    <row r="220" spans="1:12" x14ac:dyDescent="0.15">
      <c r="A220" s="124" t="s">
        <v>2036</v>
      </c>
      <c r="B220" s="125" t="s">
        <v>2037</v>
      </c>
      <c r="C220" s="379">
        <v>1301</v>
      </c>
      <c r="D220" s="379"/>
      <c r="E220" s="378">
        <f t="shared" si="8"/>
        <v>1301</v>
      </c>
      <c r="F220" s="118" t="s">
        <v>123</v>
      </c>
      <c r="G220" s="118" t="s">
        <v>1796</v>
      </c>
      <c r="H220" s="120" t="str">
        <f>_xlfn.IFNA(+VLOOKUP(G220,'Legenda Nature'!A:B,2,0),"-")</f>
        <v>Altro</v>
      </c>
      <c r="I220" s="118" t="s">
        <v>346</v>
      </c>
      <c r="J220" s="120" t="str">
        <f>_xlfn.IFNA(+VLOOKUP(I220,'Legenda Destinazioni'!A:B,2,0),"-")</f>
        <v>SC Servizi amm.vi e finanziari</v>
      </c>
      <c r="K220" s="122"/>
      <c r="L220" s="54" t="str">
        <f t="shared" si="7"/>
        <v>B.14.gSCi</v>
      </c>
    </row>
    <row r="221" spans="1:12" x14ac:dyDescent="0.15">
      <c r="A221" s="124" t="s">
        <v>2038</v>
      </c>
      <c r="B221" s="125" t="s">
        <v>2039</v>
      </c>
      <c r="C221" s="379">
        <v>11104.5</v>
      </c>
      <c r="D221" s="379"/>
      <c r="E221" s="378">
        <f t="shared" si="8"/>
        <v>11104.5</v>
      </c>
      <c r="F221" s="118" t="s">
        <v>123</v>
      </c>
      <c r="G221" s="118" t="s">
        <v>1796</v>
      </c>
      <c r="H221" s="120" t="str">
        <f>_xlfn.IFNA(+VLOOKUP(G221,'Legenda Nature'!A:B,2,0),"-")</f>
        <v>Altro</v>
      </c>
      <c r="I221" s="118" t="s">
        <v>346</v>
      </c>
      <c r="J221" s="120" t="str">
        <f>_xlfn.IFNA(+VLOOKUP(I221,'Legenda Destinazioni'!A:B,2,0),"-")</f>
        <v>SC Servizi amm.vi e finanziari</v>
      </c>
      <c r="K221" s="122"/>
      <c r="L221" s="54" t="str">
        <f t="shared" si="7"/>
        <v>B.14.gSCi</v>
      </c>
    </row>
    <row r="222" spans="1:12" x14ac:dyDescent="0.15">
      <c r="A222" s="124" t="s">
        <v>2040</v>
      </c>
      <c r="B222" s="125" t="s">
        <v>2041</v>
      </c>
      <c r="C222" s="379">
        <v>2517.27</v>
      </c>
      <c r="D222" s="379"/>
      <c r="E222" s="378">
        <f t="shared" si="8"/>
        <v>2517.27</v>
      </c>
      <c r="F222" s="118" t="s">
        <v>123</v>
      </c>
      <c r="G222" s="118" t="s">
        <v>1796</v>
      </c>
      <c r="H222" s="120" t="str">
        <f>_xlfn.IFNA(+VLOOKUP(G222,'Legenda Nature'!A:B,2,0),"-")</f>
        <v>Altro</v>
      </c>
      <c r="I222" s="118" t="s">
        <v>346</v>
      </c>
      <c r="J222" s="120" t="str">
        <f>_xlfn.IFNA(+VLOOKUP(I222,'Legenda Destinazioni'!A:B,2,0),"-")</f>
        <v>SC Servizi amm.vi e finanziari</v>
      </c>
      <c r="K222" s="122"/>
      <c r="L222" s="54" t="str">
        <f t="shared" si="7"/>
        <v>B.14.gSCi</v>
      </c>
    </row>
    <row r="223" spans="1:12" x14ac:dyDescent="0.15">
      <c r="A223" s="124" t="s">
        <v>2042</v>
      </c>
      <c r="B223" s="125" t="s">
        <v>1256</v>
      </c>
      <c r="C223" s="379">
        <v>419.23</v>
      </c>
      <c r="D223" s="379"/>
      <c r="E223" s="378">
        <f t="shared" si="8"/>
        <v>419.23</v>
      </c>
      <c r="F223" s="118" t="s">
        <v>123</v>
      </c>
      <c r="G223" s="118" t="s">
        <v>1796</v>
      </c>
      <c r="H223" s="120" t="str">
        <f>_xlfn.IFNA(+VLOOKUP(G223,'Legenda Nature'!A:B,2,0),"-")</f>
        <v>Altro</v>
      </c>
      <c r="I223" s="118" t="s">
        <v>346</v>
      </c>
      <c r="J223" s="120" t="str">
        <f>_xlfn.IFNA(+VLOOKUP(I223,'Legenda Destinazioni'!A:B,2,0),"-")</f>
        <v>SC Servizi amm.vi e finanziari</v>
      </c>
      <c r="K223" s="122"/>
      <c r="L223" s="54" t="str">
        <f t="shared" si="7"/>
        <v>B.14.gSCi</v>
      </c>
    </row>
    <row r="224" spans="1:12" x14ac:dyDescent="0.15">
      <c r="A224" s="124" t="s">
        <v>2043</v>
      </c>
      <c r="B224" s="125" t="s">
        <v>2044</v>
      </c>
      <c r="C224" s="379">
        <v>531899.74</v>
      </c>
      <c r="D224" s="379"/>
      <c r="E224" s="378">
        <f t="shared" si="8"/>
        <v>531899.74</v>
      </c>
      <c r="F224" s="118" t="s">
        <v>123</v>
      </c>
      <c r="G224" s="118" t="s">
        <v>1796</v>
      </c>
      <c r="H224" s="120" t="str">
        <f>_xlfn.IFNA(+VLOOKUP(G224,'Legenda Nature'!A:B,2,0),"-")</f>
        <v>Altro</v>
      </c>
      <c r="I224" s="118" t="s">
        <v>2110</v>
      </c>
      <c r="J224" s="120" t="str">
        <f>_xlfn.IFNA(+VLOOKUP(I224,'Legenda Destinazioni'!A:B,2,0),"-")</f>
        <v>Gestione conferimenti discarica di Solero - Mercato</v>
      </c>
      <c r="K224" s="122"/>
      <c r="L224" s="54" t="str">
        <f t="shared" si="7"/>
        <v>B.14.gATT04Mer</v>
      </c>
    </row>
    <row r="225" spans="1:12" x14ac:dyDescent="0.15">
      <c r="A225" s="124" t="s">
        <v>2045</v>
      </c>
      <c r="B225" s="125" t="s">
        <v>2046</v>
      </c>
      <c r="C225" s="379">
        <v>71228.98</v>
      </c>
      <c r="D225" s="379">
        <v>-71228.98</v>
      </c>
      <c r="E225" s="378">
        <f t="shared" si="8"/>
        <v>0</v>
      </c>
      <c r="F225" s="118" t="s">
        <v>123</v>
      </c>
      <c r="G225" s="118" t="s">
        <v>581</v>
      </c>
      <c r="H225" s="120" t="str">
        <f>_xlfn.IFNA(+VLOOKUP(G225,'Legenda Nature'!A:B,2,0),"-")</f>
        <v>-</v>
      </c>
      <c r="I225" s="118" t="s">
        <v>581</v>
      </c>
      <c r="J225" s="120" t="str">
        <f>_xlfn.IFNA(+VLOOKUP(I225,'Legenda Destinazioni'!A:B,2,0),"-")</f>
        <v>-</v>
      </c>
      <c r="K225" s="122"/>
      <c r="L225" s="54" t="str">
        <f t="shared" si="7"/>
        <v>--</v>
      </c>
    </row>
    <row r="226" spans="1:12" x14ac:dyDescent="0.15">
      <c r="A226" s="400" t="s">
        <v>2045</v>
      </c>
      <c r="B226" s="401" t="s">
        <v>2046</v>
      </c>
      <c r="C226" s="402"/>
      <c r="D226" s="402">
        <v>748</v>
      </c>
      <c r="E226" s="378">
        <f t="shared" si="8"/>
        <v>748</v>
      </c>
      <c r="F226" s="118" t="s">
        <v>123</v>
      </c>
      <c r="G226" s="118" t="s">
        <v>1710</v>
      </c>
      <c r="H226" s="120" t="str">
        <f>_xlfn.IFNA(+VLOOKUP(G226,'Legenda Nature'!A:B,2,0),"-")</f>
        <v>Oneri tributari locali (TOSAP, COSAP, TARSU ecc.)</v>
      </c>
      <c r="I226" s="118" t="s">
        <v>2108</v>
      </c>
      <c r="J226" s="120" t="str">
        <f>_xlfn.IFNA(+VLOOKUP(I226,'Legenda Destinazioni'!A:B,2,0),"-")</f>
        <v>Gestione discarica esaurita Mugarone - Mercato</v>
      </c>
      <c r="K226" s="122"/>
      <c r="L226" s="54" t="str">
        <f t="shared" si="7"/>
        <v>B.14.bATT03Mer</v>
      </c>
    </row>
    <row r="227" spans="1:12" x14ac:dyDescent="0.15">
      <c r="A227" s="400" t="s">
        <v>2045</v>
      </c>
      <c r="B227" s="401" t="s">
        <v>2046</v>
      </c>
      <c r="C227" s="402"/>
      <c r="D227" s="402">
        <v>2250</v>
      </c>
      <c r="E227" s="378">
        <f t="shared" si="8"/>
        <v>2250</v>
      </c>
      <c r="F227" s="118" t="s">
        <v>123</v>
      </c>
      <c r="G227" s="118" t="s">
        <v>1710</v>
      </c>
      <c r="H227" s="120" t="str">
        <f>_xlfn.IFNA(+VLOOKUP(G227,'Legenda Nature'!A:B,2,0),"-")</f>
        <v>Oneri tributari locali (TOSAP, COSAP, TARSU ecc.)</v>
      </c>
      <c r="I227" s="118" t="s">
        <v>2110</v>
      </c>
      <c r="J227" s="120" t="str">
        <f>_xlfn.IFNA(+VLOOKUP(I227,'Legenda Destinazioni'!A:B,2,0),"-")</f>
        <v>Gestione conferimenti discarica di Solero - Mercato</v>
      </c>
      <c r="K227" s="122"/>
      <c r="L227" s="54" t="str">
        <f t="shared" si="7"/>
        <v>B.14.bATT04Mer</v>
      </c>
    </row>
    <row r="228" spans="1:12" x14ac:dyDescent="0.15">
      <c r="A228" s="400" t="s">
        <v>2045</v>
      </c>
      <c r="B228" s="401" t="s">
        <v>2046</v>
      </c>
      <c r="C228" s="402"/>
      <c r="D228" s="402">
        <f>71228.98-D226-D227</f>
        <v>68230.98</v>
      </c>
      <c r="E228" s="378">
        <f t="shared" si="8"/>
        <v>68230.98</v>
      </c>
      <c r="F228" s="118" t="s">
        <v>123</v>
      </c>
      <c r="G228" s="118" t="s">
        <v>1710</v>
      </c>
      <c r="H228" s="120" t="str">
        <f>_xlfn.IFNA(+VLOOKUP(G228,'Legenda Nature'!A:B,2,0),"-")</f>
        <v>Oneri tributari locali (TOSAP, COSAP, TARSU ecc.)</v>
      </c>
      <c r="I228" s="118" t="s">
        <v>2107</v>
      </c>
      <c r="J228" s="120" t="str">
        <f>_xlfn.IFNA(+VLOOKUP(I228,'Legenda Destinazioni'!A:B,2,0),"-")</f>
        <v>Impianto trattamento rifiuti Castelceriolo - Mercato</v>
      </c>
      <c r="K228" s="122"/>
      <c r="L228" s="54" t="str">
        <f t="shared" si="7"/>
        <v>B.14.bATT01Mer</v>
      </c>
    </row>
    <row r="229" spans="1:12" x14ac:dyDescent="0.15">
      <c r="A229" s="124" t="s">
        <v>2047</v>
      </c>
      <c r="B229" s="125" t="s">
        <v>2048</v>
      </c>
      <c r="C229" s="379">
        <v>8129</v>
      </c>
      <c r="D229" s="379">
        <v>-8129</v>
      </c>
      <c r="E229" s="378">
        <f t="shared" si="8"/>
        <v>0</v>
      </c>
      <c r="F229" s="118" t="s">
        <v>116</v>
      </c>
      <c r="G229" s="118" t="s">
        <v>581</v>
      </c>
      <c r="H229" s="120" t="str">
        <f>_xlfn.IFNA(+VLOOKUP(G229,'Legenda Nature'!A:B,2,0),"-")</f>
        <v>-</v>
      </c>
      <c r="I229" s="118" t="s">
        <v>581</v>
      </c>
      <c r="J229" s="120" t="str">
        <f>_xlfn.IFNA(+VLOOKUP(I229,'Legenda Destinazioni'!A:B,2,0),"-")</f>
        <v>-</v>
      </c>
      <c r="K229" s="122"/>
      <c r="L229" s="54" t="str">
        <f t="shared" si="7"/>
        <v>--</v>
      </c>
    </row>
    <row r="230" spans="1:12" x14ac:dyDescent="0.15">
      <c r="A230" s="400" t="s">
        <v>2047</v>
      </c>
      <c r="B230" s="401" t="s">
        <v>2048</v>
      </c>
      <c r="C230" s="402"/>
      <c r="D230" s="402">
        <v>3040</v>
      </c>
      <c r="E230" s="378">
        <f t="shared" si="8"/>
        <v>3040</v>
      </c>
      <c r="F230" s="118" t="s">
        <v>116</v>
      </c>
      <c r="G230" s="118" t="s">
        <v>1788</v>
      </c>
      <c r="H230" s="120" t="str">
        <f>_xlfn.IFNA(+VLOOKUP(G230,'Legenda Nature'!A:B,2,0),"-")</f>
        <v>Altro</v>
      </c>
      <c r="I230" s="118" t="s">
        <v>2110</v>
      </c>
      <c r="J230" s="120" t="str">
        <f>_xlfn.IFNA(+VLOOKUP(I230,'Legenda Destinazioni'!A:B,2,0),"-")</f>
        <v>Gestione conferimenti discarica di Solero - Mercato</v>
      </c>
      <c r="K230" s="122"/>
      <c r="L230" s="54" t="str">
        <f t="shared" si="7"/>
        <v>B.9.dATT04Mer</v>
      </c>
    </row>
    <row r="231" spans="1:12" x14ac:dyDescent="0.15">
      <c r="A231" s="400" t="s">
        <v>2047</v>
      </c>
      <c r="B231" s="401" t="s">
        <v>2048</v>
      </c>
      <c r="C231" s="402"/>
      <c r="D231" s="402">
        <f>8129-D230</f>
        <v>5089</v>
      </c>
      <c r="E231" s="378">
        <f t="shared" si="8"/>
        <v>5089</v>
      </c>
      <c r="F231" s="118" t="s">
        <v>116</v>
      </c>
      <c r="G231" s="118" t="s">
        <v>1788</v>
      </c>
      <c r="H231" s="120" t="str">
        <f>_xlfn.IFNA(+VLOOKUP(G231,'Legenda Nature'!A:B,2,0),"-")</f>
        <v>Altro</v>
      </c>
      <c r="I231" s="118" t="s">
        <v>2107</v>
      </c>
      <c r="J231" s="120" t="str">
        <f>_xlfn.IFNA(+VLOOKUP(I231,'Legenda Destinazioni'!A:B,2,0),"-")</f>
        <v>Impianto trattamento rifiuti Castelceriolo - Mercato</v>
      </c>
      <c r="K231" s="122"/>
      <c r="L231" s="54" t="str">
        <f t="shared" si="7"/>
        <v>B.9.dATT01Mer</v>
      </c>
    </row>
    <row r="232" spans="1:12" x14ac:dyDescent="0.15">
      <c r="A232" s="124" t="s">
        <v>2049</v>
      </c>
      <c r="B232" s="125" t="s">
        <v>2050</v>
      </c>
      <c r="C232" s="379">
        <v>19.37</v>
      </c>
      <c r="D232" s="379"/>
      <c r="E232" s="378">
        <f t="shared" si="8"/>
        <v>19.37</v>
      </c>
      <c r="F232" s="118" t="s">
        <v>123</v>
      </c>
      <c r="G232" s="118" t="s">
        <v>1796</v>
      </c>
      <c r="H232" s="120" t="str">
        <f>_xlfn.IFNA(+VLOOKUP(G232,'Legenda Nature'!A:B,2,0),"-")</f>
        <v>Altro</v>
      </c>
      <c r="I232" s="118" t="s">
        <v>346</v>
      </c>
      <c r="J232" s="120" t="str">
        <f>_xlfn.IFNA(+VLOOKUP(I232,'Legenda Destinazioni'!A:B,2,0),"-")</f>
        <v>SC Servizi amm.vi e finanziari</v>
      </c>
      <c r="K232" s="122"/>
      <c r="L232" s="54" t="str">
        <f t="shared" si="7"/>
        <v>B.14.gSCi</v>
      </c>
    </row>
    <row r="233" spans="1:12" x14ac:dyDescent="0.15">
      <c r="A233" s="124" t="s">
        <v>2051</v>
      </c>
      <c r="B233" s="125" t="s">
        <v>2052</v>
      </c>
      <c r="C233" s="379">
        <v>5.2</v>
      </c>
      <c r="D233" s="379"/>
      <c r="E233" s="378">
        <f t="shared" si="8"/>
        <v>5.2</v>
      </c>
      <c r="F233" s="118" t="s">
        <v>123</v>
      </c>
      <c r="G233" s="118" t="s">
        <v>1796</v>
      </c>
      <c r="H233" s="120" t="str">
        <f>_xlfn.IFNA(+VLOOKUP(G233,'Legenda Nature'!A:B,2,0),"-")</f>
        <v>Altro</v>
      </c>
      <c r="I233" s="118" t="s">
        <v>346</v>
      </c>
      <c r="J233" s="120" t="str">
        <f>_xlfn.IFNA(+VLOOKUP(I233,'Legenda Destinazioni'!A:B,2,0),"-")</f>
        <v>SC Servizi amm.vi e finanziari</v>
      </c>
      <c r="K233" s="122"/>
      <c r="L233" s="54" t="str">
        <f t="shared" si="7"/>
        <v>B.14.gSCi</v>
      </c>
    </row>
    <row r="234" spans="1:12" x14ac:dyDescent="0.15">
      <c r="A234" s="124" t="s">
        <v>2053</v>
      </c>
      <c r="B234" s="125" t="s">
        <v>2054</v>
      </c>
      <c r="C234" s="379">
        <v>0.3</v>
      </c>
      <c r="D234" s="379"/>
      <c r="E234" s="378">
        <f t="shared" si="8"/>
        <v>0.3</v>
      </c>
      <c r="F234" s="118" t="s">
        <v>123</v>
      </c>
      <c r="G234" s="118" t="s">
        <v>1796</v>
      </c>
      <c r="H234" s="120" t="str">
        <f>_xlfn.IFNA(+VLOOKUP(G234,'Legenda Nature'!A:B,2,0),"-")</f>
        <v>Altro</v>
      </c>
      <c r="I234" s="118" t="s">
        <v>346</v>
      </c>
      <c r="J234" s="120" t="str">
        <f>_xlfn.IFNA(+VLOOKUP(I234,'Legenda Destinazioni'!A:B,2,0),"-")</f>
        <v>SC Servizi amm.vi e finanziari</v>
      </c>
      <c r="K234" s="122"/>
      <c r="L234" s="54" t="str">
        <f t="shared" si="7"/>
        <v>B.14.gSCi</v>
      </c>
    </row>
    <row r="235" spans="1:12" x14ac:dyDescent="0.15">
      <c r="A235" s="124" t="s">
        <v>2055</v>
      </c>
      <c r="B235" s="125" t="s">
        <v>2056</v>
      </c>
      <c r="C235" s="379">
        <v>529.85</v>
      </c>
      <c r="D235" s="379"/>
      <c r="E235" s="378">
        <f t="shared" si="8"/>
        <v>529.85</v>
      </c>
      <c r="F235" s="118" t="s">
        <v>128</v>
      </c>
      <c r="G235" s="118" t="s">
        <v>1124</v>
      </c>
      <c r="H235" s="120" t="str">
        <f>_xlfn.IFNA(+VLOOKUP(G235,'Legenda Nature'!A:B,2,0),"-")</f>
        <v>Altri interessi e oneri finanziari verso altri</v>
      </c>
      <c r="I235" s="118" t="s">
        <v>338</v>
      </c>
      <c r="J235" s="120" t="str">
        <f>_xlfn.IFNA(+VLOOKUP(I235,'Legenda Destinazioni'!A:B,2,0),"-")</f>
        <v>Valori non attribuibili</v>
      </c>
      <c r="K235" s="122"/>
      <c r="L235" s="54" t="str">
        <f t="shared" si="7"/>
        <v>C.17.hVALNONATT</v>
      </c>
    </row>
    <row r="236" spans="1:12" x14ac:dyDescent="0.15">
      <c r="A236" s="124" t="s">
        <v>2057</v>
      </c>
      <c r="B236" s="125" t="s">
        <v>2058</v>
      </c>
      <c r="C236" s="379">
        <v>115.36</v>
      </c>
      <c r="D236" s="379"/>
      <c r="E236" s="378">
        <f t="shared" si="8"/>
        <v>115.36</v>
      </c>
      <c r="F236" s="118" t="s">
        <v>128</v>
      </c>
      <c r="G236" s="118" t="s">
        <v>1124</v>
      </c>
      <c r="H236" s="120" t="str">
        <f>_xlfn.IFNA(+VLOOKUP(G236,'Legenda Nature'!A:B,2,0),"-")</f>
        <v>Altri interessi e oneri finanziari verso altri</v>
      </c>
      <c r="I236" s="118" t="s">
        <v>338</v>
      </c>
      <c r="J236" s="120" t="str">
        <f>_xlfn.IFNA(+VLOOKUP(I236,'Legenda Destinazioni'!A:B,2,0),"-")</f>
        <v>Valori non attribuibili</v>
      </c>
      <c r="K236" s="122"/>
      <c r="L236" s="54" t="str">
        <f t="shared" si="7"/>
        <v>C.17.hVALNONATT</v>
      </c>
    </row>
    <row r="237" spans="1:12" x14ac:dyDescent="0.15">
      <c r="A237" s="124" t="s">
        <v>2059</v>
      </c>
      <c r="B237" s="125" t="s">
        <v>2060</v>
      </c>
      <c r="C237" s="379">
        <v>0.2</v>
      </c>
      <c r="D237" s="379"/>
      <c r="E237" s="378">
        <f t="shared" si="8"/>
        <v>0.2</v>
      </c>
      <c r="F237" s="118" t="s">
        <v>128</v>
      </c>
      <c r="G237" s="118" t="s">
        <v>1124</v>
      </c>
      <c r="H237" s="120" t="str">
        <f>_xlfn.IFNA(+VLOOKUP(G237,'Legenda Nature'!A:B,2,0),"-")</f>
        <v>Altri interessi e oneri finanziari verso altri</v>
      </c>
      <c r="I237" s="118" t="s">
        <v>338</v>
      </c>
      <c r="J237" s="120" t="str">
        <f>_xlfn.IFNA(+VLOOKUP(I237,'Legenda Destinazioni'!A:B,2,0),"-")</f>
        <v>Valori non attribuibili</v>
      </c>
      <c r="K237" s="122"/>
      <c r="L237" s="54" t="str">
        <f t="shared" si="7"/>
        <v>C.17.hVALNONATT</v>
      </c>
    </row>
    <row r="238" spans="1:12" x14ac:dyDescent="0.15">
      <c r="A238" s="124" t="s">
        <v>2061</v>
      </c>
      <c r="B238" s="125" t="s">
        <v>2062</v>
      </c>
      <c r="C238" s="379">
        <v>3448.58</v>
      </c>
      <c r="D238" s="379"/>
      <c r="E238" s="378">
        <f t="shared" si="8"/>
        <v>3448.58</v>
      </c>
      <c r="F238" s="118" t="s">
        <v>128</v>
      </c>
      <c r="G238" s="118" t="s">
        <v>1124</v>
      </c>
      <c r="H238" s="120" t="str">
        <f>_xlfn.IFNA(+VLOOKUP(G238,'Legenda Nature'!A:B,2,0),"-")</f>
        <v>Altri interessi e oneri finanziari verso altri</v>
      </c>
      <c r="I238" s="118" t="s">
        <v>338</v>
      </c>
      <c r="J238" s="120" t="str">
        <f>_xlfn.IFNA(+VLOOKUP(I238,'Legenda Destinazioni'!A:B,2,0),"-")</f>
        <v>Valori non attribuibili</v>
      </c>
      <c r="K238" s="122"/>
      <c r="L238" s="54" t="str">
        <f t="shared" si="7"/>
        <v>C.17.hVALNONATT</v>
      </c>
    </row>
    <row r="239" spans="1:12" x14ac:dyDescent="0.15">
      <c r="A239" s="124" t="s">
        <v>2063</v>
      </c>
      <c r="B239" s="125" t="s">
        <v>2064</v>
      </c>
      <c r="C239" s="379">
        <v>109298.51</v>
      </c>
      <c r="D239" s="379"/>
      <c r="E239" s="378">
        <f t="shared" si="8"/>
        <v>109298.51</v>
      </c>
      <c r="F239" s="118" t="s">
        <v>123</v>
      </c>
      <c r="G239" s="118" t="s">
        <v>1714</v>
      </c>
      <c r="H239" s="120" t="str">
        <f>_xlfn.IFNA(+VLOOKUP(G239,'Legenda Nature'!A:B,2,0),"-")</f>
        <v>Insussistenze, minusvalenze di cespiti patrimoniali</v>
      </c>
      <c r="I239" s="118" t="s">
        <v>2107</v>
      </c>
      <c r="J239" s="120" t="str">
        <f>_xlfn.IFNA(+VLOOKUP(I239,'Legenda Destinazioni'!A:B,2,0),"-")</f>
        <v>Impianto trattamento rifiuti Castelceriolo - Mercato</v>
      </c>
      <c r="K239" s="122"/>
      <c r="L239" s="54" t="str">
        <f t="shared" si="7"/>
        <v>B.14.fATT01Mer</v>
      </c>
    </row>
    <row r="240" spans="1:12" x14ac:dyDescent="0.15">
      <c r="A240" s="124" t="s">
        <v>2065</v>
      </c>
      <c r="B240" s="125" t="s">
        <v>2066</v>
      </c>
      <c r="C240" s="379">
        <v>14162.72</v>
      </c>
      <c r="D240" s="379">
        <v>-14162.72</v>
      </c>
      <c r="E240" s="378">
        <f t="shared" si="8"/>
        <v>0</v>
      </c>
      <c r="F240" s="118" t="s">
        <v>123</v>
      </c>
      <c r="G240" s="118" t="s">
        <v>581</v>
      </c>
      <c r="H240" s="120" t="str">
        <f>_xlfn.IFNA(+VLOOKUP(G240,'Legenda Nature'!A:B,2,0),"-")</f>
        <v>-</v>
      </c>
      <c r="I240" s="118" t="s">
        <v>581</v>
      </c>
      <c r="J240" s="120" t="str">
        <f>_xlfn.IFNA(+VLOOKUP(I240,'Legenda Destinazioni'!A:B,2,0),"-")</f>
        <v>-</v>
      </c>
      <c r="K240" s="122"/>
      <c r="L240" s="54" t="str">
        <f t="shared" si="7"/>
        <v>--</v>
      </c>
    </row>
    <row r="241" spans="1:12" x14ac:dyDescent="0.15">
      <c r="A241" s="400" t="s">
        <v>2065</v>
      </c>
      <c r="B241" s="401" t="s">
        <v>2066</v>
      </c>
      <c r="C241" s="402"/>
      <c r="D241" s="402">
        <v>3416</v>
      </c>
      <c r="E241" s="378">
        <f t="shared" si="8"/>
        <v>3416</v>
      </c>
      <c r="F241" s="118" t="s">
        <v>123</v>
      </c>
      <c r="G241" s="118" t="s">
        <v>1711</v>
      </c>
      <c r="H241" s="120" t="str">
        <f>_xlfn.IFNA(+VLOOKUP(G241,'Legenda Nature'!A:B,2,0),"-")</f>
        <v>Oneri per sanzioni penali e risarcimenti</v>
      </c>
      <c r="I241" s="118" t="s">
        <v>2110</v>
      </c>
      <c r="J241" s="120" t="str">
        <f>_xlfn.IFNA(+VLOOKUP(I241,'Legenda Destinazioni'!A:B,2,0),"-")</f>
        <v>Gestione conferimenti discarica di Solero - Mercato</v>
      </c>
      <c r="K241" s="122"/>
      <c r="L241" s="54" t="str">
        <f t="shared" si="7"/>
        <v>B.14.cATT04Mer</v>
      </c>
    </row>
    <row r="242" spans="1:12" x14ac:dyDescent="0.15">
      <c r="A242" s="400" t="s">
        <v>2065</v>
      </c>
      <c r="B242" s="401" t="s">
        <v>2066</v>
      </c>
      <c r="C242" s="402"/>
      <c r="D242" s="402">
        <f>14162.72-D241</f>
        <v>10746.72</v>
      </c>
      <c r="E242" s="378">
        <f t="shared" si="8"/>
        <v>10746.72</v>
      </c>
      <c r="F242" s="118" t="s">
        <v>123</v>
      </c>
      <c r="G242" s="118" t="s">
        <v>1711</v>
      </c>
      <c r="H242" s="120" t="str">
        <f>_xlfn.IFNA(+VLOOKUP(G242,'Legenda Nature'!A:B,2,0),"-")</f>
        <v>Oneri per sanzioni penali e risarcimenti</v>
      </c>
      <c r="I242" s="118" t="s">
        <v>2107</v>
      </c>
      <c r="J242" s="120" t="str">
        <f>_xlfn.IFNA(+VLOOKUP(I242,'Legenda Destinazioni'!A:B,2,0),"-")</f>
        <v>Impianto trattamento rifiuti Castelceriolo - Mercato</v>
      </c>
      <c r="K242" s="122"/>
      <c r="L242" s="54" t="str">
        <f t="shared" si="7"/>
        <v>B.14.cATT01Mer</v>
      </c>
    </row>
    <row r="243" spans="1:12" x14ac:dyDescent="0.15">
      <c r="A243" s="124" t="s">
        <v>2067</v>
      </c>
      <c r="B243" s="125" t="s">
        <v>2068</v>
      </c>
      <c r="C243" s="379">
        <v>7390798.2000000002</v>
      </c>
      <c r="D243" s="379"/>
      <c r="E243" s="378">
        <f t="shared" si="8"/>
        <v>7390798.2000000002</v>
      </c>
      <c r="F243" s="118" t="s">
        <v>107</v>
      </c>
      <c r="G243" s="118" t="s">
        <v>1695</v>
      </c>
      <c r="H243" s="120" t="str">
        <f>_xlfn.IFNA(+VLOOKUP(G243,'Legenda Nature'!A:B,2,0),"-")</f>
        <v>d) Altre vendite e prestazioni</v>
      </c>
      <c r="I243" s="118" t="s">
        <v>2111</v>
      </c>
      <c r="J243" s="120" t="str">
        <f>_xlfn.IFNA(+VLOOKUP(I243,'Legenda Destinazioni'!A:B,2,0),"-")</f>
        <v>Impianto trattamento rifiuti Castelceriolo - Protetta</v>
      </c>
      <c r="K243" s="122"/>
      <c r="L243" s="54" t="str">
        <f t="shared" si="7"/>
        <v>A.1.dATT01Pro</v>
      </c>
    </row>
    <row r="244" spans="1:12" x14ac:dyDescent="0.15">
      <c r="A244" s="124" t="s">
        <v>2069</v>
      </c>
      <c r="B244" s="125" t="s">
        <v>2070</v>
      </c>
      <c r="C244" s="379">
        <v>1417332.13</v>
      </c>
      <c r="D244" s="379"/>
      <c r="E244" s="378">
        <f t="shared" si="8"/>
        <v>1417332.13</v>
      </c>
      <c r="F244" s="118" t="s">
        <v>107</v>
      </c>
      <c r="G244" s="118" t="s">
        <v>1695</v>
      </c>
      <c r="H244" s="120" t="str">
        <f>_xlfn.IFNA(+VLOOKUP(G244,'Legenda Nature'!A:B,2,0),"-")</f>
        <v>d) Altre vendite e prestazioni</v>
      </c>
      <c r="I244" s="118" t="s">
        <v>2107</v>
      </c>
      <c r="J244" s="120" t="str">
        <f>_xlfn.IFNA(+VLOOKUP(I244,'Legenda Destinazioni'!A:B,2,0),"-")</f>
        <v>Impianto trattamento rifiuti Castelceriolo - Mercato</v>
      </c>
      <c r="K244" s="122"/>
      <c r="L244" s="54" t="str">
        <f t="shared" si="7"/>
        <v>A.1.dATT01Mer</v>
      </c>
    </row>
    <row r="245" spans="1:12" x14ac:dyDescent="0.15">
      <c r="A245" s="124" t="s">
        <v>2071</v>
      </c>
      <c r="B245" s="125" t="s">
        <v>2072</v>
      </c>
      <c r="C245" s="379">
        <v>386432.05</v>
      </c>
      <c r="D245" s="379"/>
      <c r="E245" s="378">
        <f t="shared" si="8"/>
        <v>386432.05</v>
      </c>
      <c r="F245" s="118" t="s">
        <v>107</v>
      </c>
      <c r="G245" s="118" t="s">
        <v>1695</v>
      </c>
      <c r="H245" s="120" t="str">
        <f>_xlfn.IFNA(+VLOOKUP(G245,'Legenda Nature'!A:B,2,0),"-")</f>
        <v>d) Altre vendite e prestazioni</v>
      </c>
      <c r="I245" s="118" t="s">
        <v>2107</v>
      </c>
      <c r="J245" s="120" t="str">
        <f>_xlfn.IFNA(+VLOOKUP(I245,'Legenda Destinazioni'!A:B,2,0),"-")</f>
        <v>Impianto trattamento rifiuti Castelceriolo - Mercato</v>
      </c>
      <c r="K245" s="122"/>
      <c r="L245" s="54" t="str">
        <f t="shared" si="7"/>
        <v>A.1.dATT01Mer</v>
      </c>
    </row>
    <row r="246" spans="1:12" x14ac:dyDescent="0.15">
      <c r="A246" s="124" t="s">
        <v>2073</v>
      </c>
      <c r="B246" s="125" t="s">
        <v>2074</v>
      </c>
      <c r="C246" s="379">
        <v>9742045</v>
      </c>
      <c r="D246" s="379"/>
      <c r="E246" s="378">
        <f t="shared" si="8"/>
        <v>9742045</v>
      </c>
      <c r="F246" s="118" t="s">
        <v>107</v>
      </c>
      <c r="G246" s="118" t="s">
        <v>1695</v>
      </c>
      <c r="H246" s="120" t="str">
        <f>_xlfn.IFNA(+VLOOKUP(G246,'Legenda Nature'!A:B,2,0),"-")</f>
        <v>d) Altre vendite e prestazioni</v>
      </c>
      <c r="I246" s="118" t="s">
        <v>2111</v>
      </c>
      <c r="J246" s="120" t="str">
        <f>_xlfn.IFNA(+VLOOKUP(I246,'Legenda Destinazioni'!A:B,2,0),"-")</f>
        <v>Impianto trattamento rifiuti Castelceriolo - Protetta</v>
      </c>
      <c r="K246" s="122"/>
      <c r="L246" s="54" t="str">
        <f t="shared" si="7"/>
        <v>A.1.dATT01Pro</v>
      </c>
    </row>
    <row r="247" spans="1:12" x14ac:dyDescent="0.15">
      <c r="A247" s="124" t="s">
        <v>2075</v>
      </c>
      <c r="B247" s="125" t="s">
        <v>2076</v>
      </c>
      <c r="C247" s="379">
        <v>61446.17</v>
      </c>
      <c r="D247" s="379"/>
      <c r="E247" s="378">
        <f t="shared" si="8"/>
        <v>61446.17</v>
      </c>
      <c r="F247" s="118" t="s">
        <v>112</v>
      </c>
      <c r="G247" s="118" t="s">
        <v>1708</v>
      </c>
      <c r="H247" s="120" t="str">
        <f>_xlfn.IFNA(+VLOOKUP(G247,'Legenda Nature'!A:B,2,0),"-")</f>
        <v>Altri ricavi e proventi</v>
      </c>
      <c r="I247" s="118" t="s">
        <v>2111</v>
      </c>
      <c r="J247" s="120" t="str">
        <f>_xlfn.IFNA(+VLOOKUP(I247,'Legenda Destinazioni'!A:B,2,0),"-")</f>
        <v>Impianto trattamento rifiuti Castelceriolo - Protetta</v>
      </c>
      <c r="K247" s="122"/>
      <c r="L247" s="54" t="str">
        <f t="shared" si="7"/>
        <v>A.5.hATT01Pro</v>
      </c>
    </row>
    <row r="248" spans="1:12" x14ac:dyDescent="0.15">
      <c r="A248" s="124" t="s">
        <v>2077</v>
      </c>
      <c r="B248" s="125" t="s">
        <v>2078</v>
      </c>
      <c r="C248" s="379">
        <v>39319.339999999997</v>
      </c>
      <c r="D248" s="379"/>
      <c r="E248" s="378">
        <f t="shared" si="8"/>
        <v>39319.339999999997</v>
      </c>
      <c r="F248" s="118" t="s">
        <v>112</v>
      </c>
      <c r="G248" s="118" t="s">
        <v>1705</v>
      </c>
      <c r="H248" s="120" t="str">
        <f>_xlfn.IFNA(+VLOOKUP(G248,'Legenda Nature'!A:B,2,0),"-")</f>
        <v>Contributi da soggetti pubblici</v>
      </c>
      <c r="I248" s="118" t="s">
        <v>2107</v>
      </c>
      <c r="J248" s="120" t="str">
        <f>_xlfn.IFNA(+VLOOKUP(I248,'Legenda Destinazioni'!A:B,2,0),"-")</f>
        <v>Impianto trattamento rifiuti Castelceriolo - Mercato</v>
      </c>
      <c r="K248" s="122"/>
      <c r="L248" s="54" t="str">
        <f t="shared" si="7"/>
        <v>A.5.eATT01Mer</v>
      </c>
    </row>
    <row r="249" spans="1:12" x14ac:dyDescent="0.15">
      <c r="A249" s="124" t="s">
        <v>2079</v>
      </c>
      <c r="B249" s="125" t="s">
        <v>2080</v>
      </c>
      <c r="C249" s="379">
        <v>169.13</v>
      </c>
      <c r="D249" s="379"/>
      <c r="E249" s="378">
        <f t="shared" si="8"/>
        <v>169.13</v>
      </c>
      <c r="F249" s="118" t="s">
        <v>112</v>
      </c>
      <c r="G249" s="118" t="s">
        <v>1705</v>
      </c>
      <c r="H249" s="120" t="str">
        <f>_xlfn.IFNA(+VLOOKUP(G249,'Legenda Nature'!A:B,2,0),"-")</f>
        <v>Contributi da soggetti pubblici</v>
      </c>
      <c r="I249" s="118" t="s">
        <v>2107</v>
      </c>
      <c r="J249" s="120" t="str">
        <f>_xlfn.IFNA(+VLOOKUP(I249,'Legenda Destinazioni'!A:B,2,0),"-")</f>
        <v>Impianto trattamento rifiuti Castelceriolo - Mercato</v>
      </c>
      <c r="K249" s="122"/>
      <c r="L249" s="54" t="str">
        <f t="shared" si="7"/>
        <v>A.5.eATT01Mer</v>
      </c>
    </row>
    <row r="250" spans="1:12" x14ac:dyDescent="0.15">
      <c r="A250" s="124" t="s">
        <v>2081</v>
      </c>
      <c r="B250" s="125" t="s">
        <v>2082</v>
      </c>
      <c r="C250" s="379">
        <v>44161.47</v>
      </c>
      <c r="D250" s="379"/>
      <c r="E250" s="378">
        <f t="shared" si="8"/>
        <v>44161.47</v>
      </c>
      <c r="F250" s="118" t="s">
        <v>112</v>
      </c>
      <c r="G250" s="118" t="s">
        <v>1705</v>
      </c>
      <c r="H250" s="120" t="str">
        <f>_xlfn.IFNA(+VLOOKUP(G250,'Legenda Nature'!A:B,2,0),"-")</f>
        <v>Contributi da soggetti pubblici</v>
      </c>
      <c r="I250" s="118" t="s">
        <v>2107</v>
      </c>
      <c r="J250" s="120" t="str">
        <f>_xlfn.IFNA(+VLOOKUP(I250,'Legenda Destinazioni'!A:B,2,0),"-")</f>
        <v>Impianto trattamento rifiuti Castelceriolo - Mercato</v>
      </c>
      <c r="K250" s="122"/>
      <c r="L250" s="54" t="str">
        <f t="shared" si="7"/>
        <v>A.5.eATT01Mer</v>
      </c>
    </row>
    <row r="251" spans="1:12" x14ac:dyDescent="0.15">
      <c r="A251" s="124" t="s">
        <v>2083</v>
      </c>
      <c r="B251" s="125" t="s">
        <v>2084</v>
      </c>
      <c r="C251" s="379">
        <v>134856.87</v>
      </c>
      <c r="D251" s="379"/>
      <c r="E251" s="378">
        <f t="shared" si="8"/>
        <v>134856.87</v>
      </c>
      <c r="F251" s="118" t="s">
        <v>112</v>
      </c>
      <c r="G251" s="118" t="s">
        <v>1705</v>
      </c>
      <c r="H251" s="120" t="str">
        <f>_xlfn.IFNA(+VLOOKUP(G251,'Legenda Nature'!A:B,2,0),"-")</f>
        <v>Contributi da soggetti pubblici</v>
      </c>
      <c r="I251" s="118" t="s">
        <v>2107</v>
      </c>
      <c r="J251" s="120" t="str">
        <f>_xlfn.IFNA(+VLOOKUP(I251,'Legenda Destinazioni'!A:B,2,0),"-")</f>
        <v>Impianto trattamento rifiuti Castelceriolo - Mercato</v>
      </c>
      <c r="K251" s="122"/>
      <c r="L251" s="54" t="str">
        <f t="shared" si="7"/>
        <v>A.5.eATT01Mer</v>
      </c>
    </row>
    <row r="252" spans="1:12" x14ac:dyDescent="0.15">
      <c r="A252" s="124" t="s">
        <v>2085</v>
      </c>
      <c r="B252" s="125" t="s">
        <v>2086</v>
      </c>
      <c r="C252" s="379">
        <v>371475.73</v>
      </c>
      <c r="D252" s="379"/>
      <c r="E252" s="378">
        <f t="shared" si="8"/>
        <v>371475.73</v>
      </c>
      <c r="F252" s="118" t="s">
        <v>112</v>
      </c>
      <c r="G252" s="118" t="s">
        <v>1707</v>
      </c>
      <c r="H252" s="120" t="str">
        <f>_xlfn.IFNA(+VLOOKUP(G252,'Legenda Nature'!A:B,2,0),"-")</f>
        <v>Sopravvenienze attive</v>
      </c>
      <c r="I252" s="118" t="s">
        <v>2107</v>
      </c>
      <c r="J252" s="120" t="str">
        <f>_xlfn.IFNA(+VLOOKUP(I252,'Legenda Destinazioni'!A:B,2,0),"-")</f>
        <v>Impianto trattamento rifiuti Castelceriolo - Mercato</v>
      </c>
      <c r="K252" s="122"/>
      <c r="L252" s="54" t="str">
        <f t="shared" si="7"/>
        <v>A.5.gATT01Mer</v>
      </c>
    </row>
    <row r="253" spans="1:12" x14ac:dyDescent="0.15">
      <c r="A253" s="124" t="s">
        <v>2087</v>
      </c>
      <c r="B253" s="125" t="s">
        <v>2088</v>
      </c>
      <c r="C253" s="379">
        <v>1.29</v>
      </c>
      <c r="D253" s="379"/>
      <c r="E253" s="378">
        <f t="shared" si="8"/>
        <v>1.29</v>
      </c>
      <c r="F253" s="118" t="s">
        <v>112</v>
      </c>
      <c r="G253" s="118" t="s">
        <v>1708</v>
      </c>
      <c r="H253" s="120" t="str">
        <f>_xlfn.IFNA(+VLOOKUP(G253,'Legenda Nature'!A:B,2,0),"-")</f>
        <v>Altri ricavi e proventi</v>
      </c>
      <c r="I253" s="118" t="s">
        <v>2107</v>
      </c>
      <c r="J253" s="120" t="str">
        <f>_xlfn.IFNA(+VLOOKUP(I253,'Legenda Destinazioni'!A:B,2,0),"-")</f>
        <v>Impianto trattamento rifiuti Castelceriolo - Mercato</v>
      </c>
      <c r="K253" s="122"/>
      <c r="L253" s="54" t="str">
        <f t="shared" si="7"/>
        <v>A.5.hATT01Mer</v>
      </c>
    </row>
    <row r="254" spans="1:12" x14ac:dyDescent="0.15">
      <c r="A254" s="124" t="s">
        <v>2089</v>
      </c>
      <c r="B254" s="125" t="s">
        <v>2090</v>
      </c>
      <c r="C254" s="379">
        <v>23.4</v>
      </c>
      <c r="D254" s="379"/>
      <c r="E254" s="378">
        <f t="shared" si="8"/>
        <v>23.4</v>
      </c>
      <c r="F254" s="118" t="s">
        <v>112</v>
      </c>
      <c r="G254" s="118" t="s">
        <v>1708</v>
      </c>
      <c r="H254" s="120" t="str">
        <f>_xlfn.IFNA(+VLOOKUP(G254,'Legenda Nature'!A:B,2,0),"-")</f>
        <v>Altri ricavi e proventi</v>
      </c>
      <c r="I254" s="118" t="s">
        <v>2107</v>
      </c>
      <c r="J254" s="120" t="str">
        <f>_xlfn.IFNA(+VLOOKUP(I254,'Legenda Destinazioni'!A:B,2,0),"-")</f>
        <v>Impianto trattamento rifiuti Castelceriolo - Mercato</v>
      </c>
      <c r="K254" s="122"/>
      <c r="L254" s="54" t="str">
        <f t="shared" si="7"/>
        <v>A.5.hATT01Mer</v>
      </c>
    </row>
    <row r="255" spans="1:12" x14ac:dyDescent="0.15">
      <c r="A255" s="124" t="s">
        <v>2091</v>
      </c>
      <c r="B255" s="125" t="s">
        <v>2092</v>
      </c>
      <c r="C255" s="379">
        <v>8730.7999999999993</v>
      </c>
      <c r="D255" s="379"/>
      <c r="E255" s="378">
        <f t="shared" si="8"/>
        <v>8730.7999999999993</v>
      </c>
      <c r="F255" s="118" t="s">
        <v>112</v>
      </c>
      <c r="G255" s="118" t="s">
        <v>1704</v>
      </c>
      <c r="H255" s="120" t="str">
        <f>_xlfn.IFNA(+VLOOKUP(G255,'Legenda Nature'!A:B,2,0),"-")</f>
        <v>Rimborsi e indennizzi</v>
      </c>
      <c r="I255" s="118" t="s">
        <v>2107</v>
      </c>
      <c r="J255" s="120" t="str">
        <f>_xlfn.IFNA(+VLOOKUP(I255,'Legenda Destinazioni'!A:B,2,0),"-")</f>
        <v>Impianto trattamento rifiuti Castelceriolo - Mercato</v>
      </c>
      <c r="K255" s="122"/>
      <c r="L255" s="54" t="str">
        <f t="shared" si="7"/>
        <v>A.5.dATT01Mer</v>
      </c>
    </row>
    <row r="256" spans="1:12" x14ac:dyDescent="0.15">
      <c r="A256" s="124" t="s">
        <v>2093</v>
      </c>
      <c r="B256" s="125" t="s">
        <v>2094</v>
      </c>
      <c r="C256" s="379">
        <v>51307.12</v>
      </c>
      <c r="D256" s="379">
        <v>-51307.12</v>
      </c>
      <c r="E256" s="378">
        <f t="shared" si="8"/>
        <v>0</v>
      </c>
      <c r="F256" s="118" t="s">
        <v>112</v>
      </c>
      <c r="G256" s="118" t="s">
        <v>581</v>
      </c>
      <c r="H256" s="120" t="str">
        <f>_xlfn.IFNA(+VLOOKUP(G256,'Legenda Nature'!A:B,2,0),"-")</f>
        <v>-</v>
      </c>
      <c r="I256" s="118" t="s">
        <v>581</v>
      </c>
      <c r="J256" s="120" t="str">
        <f>_xlfn.IFNA(+VLOOKUP(I256,'Legenda Destinazioni'!A:B,2,0),"-")</f>
        <v>-</v>
      </c>
      <c r="K256" s="122"/>
      <c r="L256" s="54" t="str">
        <f t="shared" si="7"/>
        <v>--</v>
      </c>
    </row>
    <row r="257" spans="1:12" x14ac:dyDescent="0.15">
      <c r="A257" s="400" t="s">
        <v>2093</v>
      </c>
      <c r="B257" s="401" t="s">
        <v>2094</v>
      </c>
      <c r="C257" s="402"/>
      <c r="D257" s="402">
        <v>6302.64</v>
      </c>
      <c r="E257" s="378">
        <f t="shared" si="8"/>
        <v>6302.64</v>
      </c>
      <c r="F257" s="118" t="s">
        <v>112</v>
      </c>
      <c r="G257" s="118" t="s">
        <v>1708</v>
      </c>
      <c r="H257" s="120" t="str">
        <f>_xlfn.IFNA(+VLOOKUP(G257,'Legenda Nature'!A:B,2,0),"-")</f>
        <v>Altri ricavi e proventi</v>
      </c>
      <c r="I257" s="118" t="s">
        <v>2112</v>
      </c>
      <c r="J257" s="120" t="str">
        <f>_xlfn.IFNA(+VLOOKUP(I257,'Legenda Destinazioni'!A:B,2,0),"-")</f>
        <v>Gestione post-morten discarica esaurita Castelceriolo - Mercato</v>
      </c>
      <c r="K257" s="122"/>
      <c r="L257" s="54" t="str">
        <f t="shared" si="7"/>
        <v>A.5.hATT02Mer</v>
      </c>
    </row>
    <row r="258" spans="1:12" x14ac:dyDescent="0.15">
      <c r="A258" s="400" t="s">
        <v>2093</v>
      </c>
      <c r="B258" s="401" t="s">
        <v>2094</v>
      </c>
      <c r="C258" s="402"/>
      <c r="D258" s="402">
        <f>51307.12-D257-D259</f>
        <v>31523.770000000004</v>
      </c>
      <c r="E258" s="378">
        <f t="shared" si="8"/>
        <v>31523.770000000004</v>
      </c>
      <c r="F258" s="118" t="s">
        <v>112</v>
      </c>
      <c r="G258" s="118" t="s">
        <v>1708</v>
      </c>
      <c r="H258" s="120" t="str">
        <f>_xlfn.IFNA(+VLOOKUP(G258,'Legenda Nature'!A:B,2,0),"-")</f>
        <v>Altri ricavi e proventi</v>
      </c>
      <c r="I258" s="118" t="s">
        <v>2111</v>
      </c>
      <c r="J258" s="120" t="str">
        <f>_xlfn.IFNA(+VLOOKUP(I258,'Legenda Destinazioni'!A:B,2,0),"-")</f>
        <v>Impianto trattamento rifiuti Castelceriolo - Protetta</v>
      </c>
      <c r="K258" s="122"/>
      <c r="L258" s="54" t="str">
        <f t="shared" ref="L258:L265" si="9">+G258&amp;I258</f>
        <v>A.5.hATT01Pro</v>
      </c>
    </row>
    <row r="259" spans="1:12" x14ac:dyDescent="0.15">
      <c r="A259" s="400" t="s">
        <v>2093</v>
      </c>
      <c r="B259" s="401" t="s">
        <v>2094</v>
      </c>
      <c r="C259" s="402"/>
      <c r="D259" s="402">
        <v>13480.71</v>
      </c>
      <c r="E259" s="378">
        <f t="shared" si="8"/>
        <v>13480.71</v>
      </c>
      <c r="F259" s="118" t="s">
        <v>112</v>
      </c>
      <c r="G259" s="118" t="s">
        <v>1708</v>
      </c>
      <c r="H259" s="120" t="str">
        <f>_xlfn.IFNA(+VLOOKUP(G259,'Legenda Nature'!A:B,2,0),"-")</f>
        <v>Altri ricavi e proventi</v>
      </c>
      <c r="I259" s="118" t="s">
        <v>2107</v>
      </c>
      <c r="J259" s="120" t="str">
        <f>_xlfn.IFNA(+VLOOKUP(I259,'Legenda Destinazioni'!A:B,2,0),"-")</f>
        <v>Impianto trattamento rifiuti Castelceriolo - Mercato</v>
      </c>
      <c r="K259" s="122"/>
      <c r="L259" s="54" t="str">
        <f t="shared" si="9"/>
        <v>A.5.hATT01Mer</v>
      </c>
    </row>
    <row r="260" spans="1:12" x14ac:dyDescent="0.15">
      <c r="A260" s="124" t="s">
        <v>2095</v>
      </c>
      <c r="B260" s="125" t="s">
        <v>2096</v>
      </c>
      <c r="C260" s="379">
        <v>4.45</v>
      </c>
      <c r="D260" s="379"/>
      <c r="E260" s="378">
        <f t="shared" si="8"/>
        <v>4.45</v>
      </c>
      <c r="F260" s="118" t="s">
        <v>127</v>
      </c>
      <c r="G260" s="118" t="s">
        <v>582</v>
      </c>
      <c r="H260" s="120" t="str">
        <f>_xlfn.IFNA(+VLOOKUP(G260,'Legenda Nature'!A:B,2,0),"-")</f>
        <v>Altri proventi finanziari</v>
      </c>
      <c r="I260" s="118" t="s">
        <v>338</v>
      </c>
      <c r="J260" s="120" t="str">
        <f>_xlfn.IFNA(+VLOOKUP(I260,'Legenda Destinazioni'!A:B,2,0),"-")</f>
        <v>Valori non attribuibili</v>
      </c>
      <c r="K260" s="122"/>
      <c r="L260" s="54" t="str">
        <f t="shared" si="9"/>
        <v>C.16.aVALNONATT</v>
      </c>
    </row>
    <row r="261" spans="1:12" x14ac:dyDescent="0.15">
      <c r="A261" s="124" t="s">
        <v>2097</v>
      </c>
      <c r="B261" s="125" t="s">
        <v>2098</v>
      </c>
      <c r="C261" s="379">
        <v>0.49</v>
      </c>
      <c r="D261" s="379"/>
      <c r="E261" s="378">
        <f t="shared" ref="E261:E265" si="10">+D261+C261</f>
        <v>0.49</v>
      </c>
      <c r="F261" s="118" t="s">
        <v>127</v>
      </c>
      <c r="G261" s="118" t="s">
        <v>582</v>
      </c>
      <c r="H261" s="120" t="str">
        <f>_xlfn.IFNA(+VLOOKUP(G261,'Legenda Nature'!A:B,2,0),"-")</f>
        <v>Altri proventi finanziari</v>
      </c>
      <c r="I261" s="118" t="s">
        <v>338</v>
      </c>
      <c r="J261" s="120" t="str">
        <f>_xlfn.IFNA(+VLOOKUP(I261,'Legenda Destinazioni'!A:B,2,0),"-")</f>
        <v>Valori non attribuibili</v>
      </c>
      <c r="K261" s="122"/>
      <c r="L261" s="54" t="str">
        <f t="shared" si="9"/>
        <v>C.16.aVALNONATT</v>
      </c>
    </row>
    <row r="262" spans="1:12" x14ac:dyDescent="0.15">
      <c r="A262" s="124" t="s">
        <v>2099</v>
      </c>
      <c r="B262" s="125" t="s">
        <v>2100</v>
      </c>
      <c r="C262" s="379">
        <v>1544</v>
      </c>
      <c r="D262" s="379"/>
      <c r="E262" s="378">
        <f t="shared" si="10"/>
        <v>1544</v>
      </c>
      <c r="F262" s="118" t="s">
        <v>127</v>
      </c>
      <c r="G262" s="118" t="s">
        <v>582</v>
      </c>
      <c r="H262" s="120" t="str">
        <f>_xlfn.IFNA(+VLOOKUP(G262,'Legenda Nature'!A:B,2,0),"-")</f>
        <v>Altri proventi finanziari</v>
      </c>
      <c r="I262" s="118" t="s">
        <v>338</v>
      </c>
      <c r="J262" s="120" t="str">
        <f>_xlfn.IFNA(+VLOOKUP(I262,'Legenda Destinazioni'!A:B,2,0),"-")</f>
        <v>Valori non attribuibili</v>
      </c>
      <c r="K262" s="122"/>
      <c r="L262" s="54" t="str">
        <f t="shared" si="9"/>
        <v>C.16.aVALNONATT</v>
      </c>
    </row>
    <row r="263" spans="1:12" x14ac:dyDescent="0.15">
      <c r="A263" s="124" t="s">
        <v>2101</v>
      </c>
      <c r="B263" s="125" t="s">
        <v>2102</v>
      </c>
      <c r="C263" s="379">
        <v>26830.04</v>
      </c>
      <c r="D263" s="379"/>
      <c r="E263" s="378">
        <f t="shared" si="10"/>
        <v>26830.04</v>
      </c>
      <c r="F263" s="118" t="s">
        <v>127</v>
      </c>
      <c r="G263" s="118" t="s">
        <v>582</v>
      </c>
      <c r="H263" s="120" t="str">
        <f>_xlfn.IFNA(+VLOOKUP(G263,'Legenda Nature'!A:B,2,0),"-")</f>
        <v>Altri proventi finanziari</v>
      </c>
      <c r="I263" s="118" t="s">
        <v>338</v>
      </c>
      <c r="J263" s="120" t="str">
        <f>_xlfn.IFNA(+VLOOKUP(I263,'Legenda Destinazioni'!A:B,2,0),"-")</f>
        <v>Valori non attribuibili</v>
      </c>
      <c r="K263" s="122"/>
      <c r="L263" s="54" t="str">
        <f t="shared" si="9"/>
        <v>C.16.aVALNONATT</v>
      </c>
    </row>
    <row r="264" spans="1:12" x14ac:dyDescent="0.15">
      <c r="A264" s="124" t="s">
        <v>2103</v>
      </c>
      <c r="B264" s="125" t="s">
        <v>2104</v>
      </c>
      <c r="C264" s="379">
        <v>5634.3</v>
      </c>
      <c r="D264" s="379"/>
      <c r="E264" s="378">
        <f t="shared" si="10"/>
        <v>5634.3</v>
      </c>
      <c r="F264" s="118" t="s">
        <v>127</v>
      </c>
      <c r="G264" s="118" t="s">
        <v>582</v>
      </c>
      <c r="H264" s="120" t="str">
        <f>_xlfn.IFNA(+VLOOKUP(G264,'Legenda Nature'!A:B,2,0),"-")</f>
        <v>Altri proventi finanziari</v>
      </c>
      <c r="I264" s="118" t="s">
        <v>338</v>
      </c>
      <c r="J264" s="120" t="str">
        <f>_xlfn.IFNA(+VLOOKUP(I264,'Legenda Destinazioni'!A:B,2,0),"-")</f>
        <v>Valori non attribuibili</v>
      </c>
      <c r="K264" s="122"/>
      <c r="L264" s="54" t="str">
        <f t="shared" si="9"/>
        <v>C.16.aVALNONATT</v>
      </c>
    </row>
    <row r="265" spans="1:12" x14ac:dyDescent="0.15">
      <c r="A265" s="126" t="s">
        <v>2105</v>
      </c>
      <c r="B265" s="127" t="s">
        <v>2106</v>
      </c>
      <c r="C265" s="380">
        <v>1378.68</v>
      </c>
      <c r="D265" s="380"/>
      <c r="E265" s="378">
        <f t="shared" si="10"/>
        <v>1378.68</v>
      </c>
      <c r="F265" s="129" t="s">
        <v>112</v>
      </c>
      <c r="G265" s="129" t="s">
        <v>1706</v>
      </c>
      <c r="H265" s="130" t="str">
        <f>_xlfn.IFNA(+VLOOKUP(G265,'Legenda Nature'!A:B,2,0),"-")</f>
        <v>Plusvalenze da cessione cespiti</v>
      </c>
      <c r="I265" s="129" t="s">
        <v>2107</v>
      </c>
      <c r="J265" s="130" t="str">
        <f>_xlfn.IFNA(+VLOOKUP(I265,'Legenda Destinazioni'!A:B,2,0),"-")</f>
        <v>Impianto trattamento rifiuti Castelceriolo - Mercato</v>
      </c>
      <c r="K265" s="128"/>
      <c r="L265" s="54" t="str">
        <f t="shared" si="9"/>
        <v>A.5.fATT01Mer</v>
      </c>
    </row>
    <row r="266" spans="1:12" x14ac:dyDescent="0.2">
      <c r="C266" s="381"/>
      <c r="D266" s="382"/>
      <c r="E266" s="382"/>
    </row>
    <row r="267" spans="1:12" x14ac:dyDescent="0.15">
      <c r="C267" s="378">
        <f>+SUBTOTAL(9,C2:C265)</f>
        <v>39285814.369999982</v>
      </c>
      <c r="D267" s="378">
        <f>+SUBTOTAL(9,D2:D265)</f>
        <v>0</v>
      </c>
      <c r="E267" s="378">
        <f>+SUBTOTAL(9,E2:E265)</f>
        <v>39285814.36999999</v>
      </c>
    </row>
  </sheetData>
  <autoFilter ref="A1:L265" xr:uid="{00000000-0009-0000-0000-000002000000}"/>
  <phoneticPr fontId="8" type="noConversion"/>
  <pageMargins left="0" right="0" top="0" bottom="0" header="0" footer="0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FFFF00"/>
  </sheetPr>
  <dimension ref="A1:Y789"/>
  <sheetViews>
    <sheetView zoomScaleNormal="100" workbookViewId="0">
      <pane xSplit="3" ySplit="1" topLeftCell="D263" activePane="bottomRight" state="frozen"/>
      <selection activeCell="BE36" sqref="BE36"/>
      <selection pane="topRight" activeCell="BE36" sqref="BE36"/>
      <selection pane="bottomLeft" activeCell="BE36" sqref="BE36"/>
      <selection pane="bottomRight" activeCell="C366" sqref="C366"/>
    </sheetView>
  </sheetViews>
  <sheetFormatPr defaultColWidth="10.7109375" defaultRowHeight="10.5" x14ac:dyDescent="0.2"/>
  <cols>
    <col min="1" max="1" width="12.42578125" style="43" bestFit="1" customWidth="1"/>
    <col min="2" max="2" width="11.42578125" style="43" bestFit="1" customWidth="1"/>
    <col min="3" max="3" width="79.85546875" style="58" customWidth="1"/>
    <col min="4" max="4" width="12.140625" style="41" bestFit="1" customWidth="1"/>
    <col min="5" max="5" width="11.5703125" style="41" bestFit="1" customWidth="1"/>
    <col min="6" max="6" width="10.85546875" style="41" bestFit="1" customWidth="1"/>
    <col min="7" max="7" width="12.42578125" style="41" bestFit="1" customWidth="1"/>
    <col min="8" max="8" width="15.7109375" style="41" bestFit="1" customWidth="1"/>
    <col min="9" max="9" width="14.85546875" style="41" bestFit="1" customWidth="1"/>
    <col min="10" max="10" width="14.28515625" style="41" bestFit="1" customWidth="1"/>
    <col min="11" max="11" width="10.5703125" style="41" bestFit="1" customWidth="1"/>
    <col min="12" max="12" width="13.140625" style="41" bestFit="1" customWidth="1"/>
    <col min="13" max="13" width="12.42578125" style="41" bestFit="1" customWidth="1"/>
    <col min="14" max="14" width="12.85546875" style="41" bestFit="1" customWidth="1"/>
    <col min="15" max="15" width="15.28515625" style="41" bestFit="1" customWidth="1"/>
    <col min="16" max="16" width="14.7109375" style="41" bestFit="1" customWidth="1"/>
    <col min="17" max="18" width="12.140625" style="41" bestFit="1" customWidth="1"/>
    <col min="19" max="20" width="11.28515625" style="41" bestFit="1" customWidth="1"/>
    <col min="21" max="21" width="10.140625" style="41" bestFit="1" customWidth="1"/>
    <col min="22" max="22" width="13.42578125" style="41" bestFit="1" customWidth="1"/>
    <col min="23" max="23" width="12" style="41" bestFit="1" customWidth="1" collapsed="1"/>
    <col min="24" max="24" width="8" style="41" bestFit="1" customWidth="1"/>
    <col min="25" max="25" width="9" style="41" bestFit="1" customWidth="1"/>
    <col min="26" max="16384" width="10.7109375" style="41"/>
  </cols>
  <sheetData>
    <row r="1" spans="1:25" s="38" customFormat="1" x14ac:dyDescent="0.2">
      <c r="A1" s="37" t="s">
        <v>794</v>
      </c>
      <c r="B1" s="37" t="s">
        <v>795</v>
      </c>
      <c r="C1" s="56" t="s">
        <v>67</v>
      </c>
      <c r="D1" s="46" t="s">
        <v>324</v>
      </c>
      <c r="E1" s="52" t="s">
        <v>325</v>
      </c>
      <c r="F1" s="52" t="s">
        <v>326</v>
      </c>
      <c r="G1" s="52" t="s">
        <v>653</v>
      </c>
      <c r="H1" s="52" t="s">
        <v>654</v>
      </c>
      <c r="I1" s="52" t="s">
        <v>328</v>
      </c>
      <c r="J1" s="52" t="s">
        <v>327</v>
      </c>
      <c r="K1" s="52" t="s">
        <v>329</v>
      </c>
      <c r="L1" s="52" t="s">
        <v>330</v>
      </c>
      <c r="M1" s="52" t="s">
        <v>331</v>
      </c>
      <c r="N1" s="52" t="s">
        <v>332</v>
      </c>
      <c r="O1" s="52" t="s">
        <v>655</v>
      </c>
      <c r="P1" s="52" t="s">
        <v>656</v>
      </c>
      <c r="Q1" s="52" t="s">
        <v>333</v>
      </c>
      <c r="R1" s="52" t="s">
        <v>334</v>
      </c>
      <c r="S1" s="52" t="s">
        <v>1094</v>
      </c>
      <c r="T1" s="52" t="s">
        <v>1095</v>
      </c>
      <c r="U1" s="52" t="s">
        <v>1096</v>
      </c>
      <c r="V1" s="52" t="s">
        <v>1394</v>
      </c>
      <c r="W1" s="52" t="s">
        <v>335</v>
      </c>
      <c r="X1" s="53" t="s">
        <v>336</v>
      </c>
      <c r="Y1" s="53" t="s">
        <v>337</v>
      </c>
    </row>
    <row r="2" spans="1:25" x14ac:dyDescent="0.2">
      <c r="A2" s="39" t="s">
        <v>107</v>
      </c>
      <c r="B2" s="39" t="s">
        <v>107</v>
      </c>
      <c r="C2" s="57" t="s">
        <v>99</v>
      </c>
      <c r="D2" s="40" t="str">
        <f>IF(+ISNA(+VLOOKUP($B2,#REF!,1,0)),"-",$D$1)</f>
        <v>PRODEE</v>
      </c>
      <c r="E2" s="40" t="str">
        <f>IF(+ISNA(+VLOOKUP($B2,#REF!,1,0)),"-",$E$1)</f>
        <v>DISTEE</v>
      </c>
      <c r="F2" s="40" t="str">
        <f>IF(+ISNA(+VLOOKUP($B2,#REF!,1,0)),"-",$F$1)</f>
        <v>MISEE</v>
      </c>
      <c r="G2" s="40" t="str">
        <f>IF(+ISNA(+VLOOKUP($B2,#REF!,1,0)),"-",$G$1)</f>
        <v>VENDIEE</v>
      </c>
      <c r="H2" s="40" t="str">
        <f>IF(+ISNA(+VLOOKUP($B2,#REF!,1,0)),"-",$H$1)</f>
        <v>VENDSALVEE</v>
      </c>
      <c r="I2" s="40" t="str">
        <f>IF(+ISNA(+VLOOKUP($B2,#REF!,1,0)),"-",$I$1)</f>
        <v>VENDTUTEE</v>
      </c>
      <c r="J2" s="40" t="str">
        <f>IF(+ISNA(+VLOOKUP($B2,#REF!,1,0)),"-",$J$1)</f>
        <v>VENDLIBEE</v>
      </c>
      <c r="K2" s="40" t="str">
        <f>IF(+ISNA(+VLOOKUP($B2,#REF!,1,0)),"-",$K$1)</f>
        <v>EEEST</v>
      </c>
      <c r="L2" s="40" t="str">
        <f>IF(+ISNA(+VLOOKUP($B2,#REF!,1,0)),"-",$L$1)</f>
        <v>DISTGAS</v>
      </c>
      <c r="M2" s="40" t="str">
        <f>IF(+ISNA(+VLOOKUP($B2,#REF!,1,0)),"-",$M$1)</f>
        <v>MISGAS</v>
      </c>
      <c r="N2" s="40" t="str">
        <f>IF(+ISNA(+VLOOKUP($B2,#REF!,1,0)),"-",$N$1)</f>
        <v>VENIGAS</v>
      </c>
      <c r="O2" s="40" t="str">
        <f>IF(+ISNA(+VLOOKUP($B2,#REF!,1,0)),"-",$O$1)</f>
        <v>VENTUTGAS</v>
      </c>
      <c r="P2" s="40" t="str">
        <f>IF(+ISNA(+VLOOKUP($B2,#REF!,1,0)),"-",$P$1)</f>
        <v>VENLIBGAS</v>
      </c>
      <c r="Q2" s="40" t="str">
        <f>IF(+ISNA(+VLOOKUP($B2,#REF!,1,0)),"-",$Q$1)</f>
        <v>GASDIV</v>
      </c>
      <c r="R2" s="40" t="str">
        <f>IF(+ISNA(+VLOOKUP($B2,#REF!,1,0)),"-",$R$1)</f>
        <v>GASEST</v>
      </c>
      <c r="S2" s="40" t="str">
        <f>IF(+ISNA(+VLOOKUP($B2,#REF!,1,0)),"-",$S$1)</f>
        <v>ACQUE</v>
      </c>
      <c r="T2" s="40" t="str">
        <f>IF(+ISNA(+VLOOKUP($B2,#REF!,1,0)),"-",$T$1)</f>
        <v>FOGNA</v>
      </c>
      <c r="U2" s="40" t="str">
        <f>IF(+ISNA(+VLOOKUP($B2,#REF!,1,0)),"-",$U$1)</f>
        <v>DEPU</v>
      </c>
      <c r="V2" s="40" t="str">
        <f>IF(+ISNA(+VLOOKUP($B2,#REF!,1,0)),"-",$V$1)</f>
        <v>ALTRESII</v>
      </c>
      <c r="W2" s="40" t="str">
        <f>IF(+ISNA(+VLOOKUP($B2,#REF!,1,0)),"-",$W$1)</f>
        <v>ATTDIV</v>
      </c>
      <c r="X2" s="40" t="str">
        <f>IF(+ISNA(+VLOOKUP($B2,#REF!,1,0)),"-",$X$1)</f>
        <v>SC</v>
      </c>
      <c r="Y2" s="40" t="str">
        <f>IF(+ISNA(+VLOOKUP($B2,#REF!,1,0)),"-",$Y$1)</f>
        <v>FOC</v>
      </c>
    </row>
    <row r="3" spans="1:25" hidden="1" x14ac:dyDescent="0.2">
      <c r="A3" s="42" t="s">
        <v>107</v>
      </c>
      <c r="B3" s="42" t="s">
        <v>137</v>
      </c>
      <c r="C3" s="55" t="s">
        <v>733</v>
      </c>
      <c r="D3" s="42" t="str">
        <f>IF(+ISNA(+VLOOKUP($B3,#REF!,1,0)),"-",$D$1)</f>
        <v>PRODEE</v>
      </c>
      <c r="E3" s="42" t="str">
        <f>IF(+ISNA(+VLOOKUP($B3,#REF!,1,0)),"-",$E$1)</f>
        <v>DISTEE</v>
      </c>
      <c r="F3" s="42" t="str">
        <f>IF(+ISNA(+VLOOKUP($B3,#REF!,1,0)),"-",$F$1)</f>
        <v>MISEE</v>
      </c>
      <c r="G3" s="42" t="str">
        <f>IF(+ISNA(+VLOOKUP($B3,#REF!,1,0)),"-",$G$1)</f>
        <v>VENDIEE</v>
      </c>
      <c r="H3" s="42" t="str">
        <f>IF(+ISNA(+VLOOKUP($B3,#REF!,1,0)),"-",$H$1)</f>
        <v>VENDSALVEE</v>
      </c>
      <c r="I3" s="42" t="str">
        <f>IF(+ISNA(+VLOOKUP($B3,#REF!,1,0)),"-",$I$1)</f>
        <v>VENDTUTEE</v>
      </c>
      <c r="J3" s="42" t="str">
        <f>IF(+ISNA(+VLOOKUP($B3,#REF!,1,0)),"-",$J$1)</f>
        <v>VENDLIBEE</v>
      </c>
      <c r="K3" s="42" t="str">
        <f>IF(+ISNA(+VLOOKUP($B3,#REF!,1,0)),"-",$K$1)</f>
        <v>EEEST</v>
      </c>
      <c r="L3" s="42" t="str">
        <f>IF(+ISNA(+VLOOKUP($B3,#REF!,1,0)),"-",$L$1)</f>
        <v>DISTGAS</v>
      </c>
      <c r="M3" s="42" t="str">
        <f>IF(+ISNA(+VLOOKUP($B3,#REF!,1,0)),"-",$M$1)</f>
        <v>MISGAS</v>
      </c>
      <c r="N3" s="42" t="str">
        <f>IF(+ISNA(+VLOOKUP($B3,#REF!,1,0)),"-",$N$1)</f>
        <v>VENIGAS</v>
      </c>
      <c r="O3" s="42" t="str">
        <f>IF(+ISNA(+VLOOKUP($B3,#REF!,1,0)),"-",$O$1)</f>
        <v>VENTUTGAS</v>
      </c>
      <c r="P3" s="42" t="str">
        <f>IF(+ISNA(+VLOOKUP($B3,#REF!,1,0)),"-",$P$1)</f>
        <v>VENLIBGAS</v>
      </c>
      <c r="Q3" s="42" t="str">
        <f>IF(+ISNA(+VLOOKUP($B3,#REF!,1,0)),"-",$Q$1)</f>
        <v>GASDIV</v>
      </c>
      <c r="R3" s="42" t="str">
        <f>IF(+ISNA(+VLOOKUP($B3,#REF!,1,0)),"-",$R$1)</f>
        <v>GASEST</v>
      </c>
      <c r="S3" s="42" t="str">
        <f>IF(+ISNA(+VLOOKUP($B3,#REF!,1,0)),"-",$S$1)</f>
        <v>ACQUE</v>
      </c>
      <c r="T3" s="42" t="str">
        <f>IF(+ISNA(+VLOOKUP($B3,#REF!,1,0)),"-",$T$1)</f>
        <v>FOGNA</v>
      </c>
      <c r="U3" s="42" t="str">
        <f>IF(+ISNA(+VLOOKUP($B3,#REF!,1,0)),"-",$U$1)</f>
        <v>DEPU</v>
      </c>
      <c r="V3" s="42" t="str">
        <f>IF(+ISNA(+VLOOKUP($B3,#REF!,1,0)),"-",$V$1)</f>
        <v>ALTRESII</v>
      </c>
      <c r="W3" s="42" t="str">
        <f>IF(+ISNA(+VLOOKUP($B3,#REF!,1,0)),"-",$W$1)</f>
        <v>ATTDIV</v>
      </c>
      <c r="X3" s="42" t="str">
        <f>IF(+ISNA(+VLOOKUP($B3,#REF!,1,0)),"-",$X$1)</f>
        <v>SC</v>
      </c>
      <c r="Y3" s="42" t="str">
        <f>IF(+ISNA(+VLOOKUP($B3,#REF!,1,0)),"-",$Y$1)</f>
        <v>FOC</v>
      </c>
    </row>
    <row r="4" spans="1:25" x14ac:dyDescent="0.2">
      <c r="A4" s="42" t="s">
        <v>107</v>
      </c>
      <c r="B4" s="42" t="s">
        <v>1160</v>
      </c>
      <c r="C4" s="79" t="s">
        <v>555</v>
      </c>
      <c r="D4" s="42" t="str">
        <f>IF(+ISNA(+VLOOKUP($B4,#REF!,1,0)),"-",$D$1)</f>
        <v>PRODEE</v>
      </c>
      <c r="E4" s="42" t="str">
        <f>IF(+ISNA(+VLOOKUP($B4,#REF!,1,0)),"-",$E$1)</f>
        <v>DISTEE</v>
      </c>
      <c r="F4" s="42" t="str">
        <f>IF(+ISNA(+VLOOKUP($B4,#REF!,1,0)),"-",$F$1)</f>
        <v>MISEE</v>
      </c>
      <c r="G4" s="42" t="str">
        <f>IF(+ISNA(+VLOOKUP($B4,#REF!,1,0)),"-",$G$1)</f>
        <v>VENDIEE</v>
      </c>
      <c r="H4" s="42" t="str">
        <f>IF(+ISNA(+VLOOKUP($B4,#REF!,1,0)),"-",$H$1)</f>
        <v>VENDSALVEE</v>
      </c>
      <c r="I4" s="42" t="str">
        <f>IF(+ISNA(+VLOOKUP($B4,#REF!,1,0)),"-",$I$1)</f>
        <v>VENDTUTEE</v>
      </c>
      <c r="J4" s="42" t="str">
        <f>IF(+ISNA(+VLOOKUP($B4,#REF!,1,0)),"-",$J$1)</f>
        <v>VENDLIBEE</v>
      </c>
      <c r="K4" s="42" t="str">
        <f>IF(+ISNA(+VLOOKUP($B4,#REF!,1,0)),"-",$K$1)</f>
        <v>EEEST</v>
      </c>
      <c r="L4" s="42" t="str">
        <f>IF(+ISNA(+VLOOKUP($B4,#REF!,1,0)),"-",$L$1)</f>
        <v>DISTGAS</v>
      </c>
      <c r="M4" s="42" t="str">
        <f>IF(+ISNA(+VLOOKUP($B4,#REF!,1,0)),"-",$M$1)</f>
        <v>MISGAS</v>
      </c>
      <c r="N4" s="42" t="str">
        <f>IF(+ISNA(+VLOOKUP($B4,#REF!,1,0)),"-",$N$1)</f>
        <v>VENIGAS</v>
      </c>
      <c r="O4" s="42" t="str">
        <f>IF(+ISNA(+VLOOKUP($B4,#REF!,1,0)),"-",$O$1)</f>
        <v>VENTUTGAS</v>
      </c>
      <c r="P4" s="42" t="str">
        <f>IF(+ISNA(+VLOOKUP($B4,#REF!,1,0)),"-",$P$1)</f>
        <v>VENLIBGAS</v>
      </c>
      <c r="Q4" s="42" t="str">
        <f>IF(+ISNA(+VLOOKUP($B4,#REF!,1,0)),"-",$Q$1)</f>
        <v>GASDIV</v>
      </c>
      <c r="R4" s="42" t="str">
        <f>IF(+ISNA(+VLOOKUP($B4,#REF!,1,0)),"-",$R$1)</f>
        <v>GASEST</v>
      </c>
      <c r="S4" s="42" t="str">
        <f>IF(+ISNA(+VLOOKUP($B4,#REF!,1,0)),"-",$S$1)</f>
        <v>ACQUE</v>
      </c>
      <c r="T4" s="42" t="str">
        <f>IF(+ISNA(+VLOOKUP($B4,#REF!,1,0)),"-",$T$1)</f>
        <v>FOGNA</v>
      </c>
      <c r="U4" s="42" t="str">
        <f>IF(+ISNA(+VLOOKUP($B4,#REF!,1,0)),"-",$U$1)</f>
        <v>DEPU</v>
      </c>
      <c r="V4" s="42" t="str">
        <f>IF(+ISNA(+VLOOKUP($B4,#REF!,1,0)),"-",$V$1)</f>
        <v>ALTRESII</v>
      </c>
      <c r="W4" s="42" t="str">
        <f>IF(+ISNA(+VLOOKUP($B4,#REF!,1,0)),"-",$W$1)</f>
        <v>ATTDIV</v>
      </c>
      <c r="X4" s="42" t="str">
        <f>IF(+ISNA(+VLOOKUP($B4,#REF!,1,0)),"-",$X$1)</f>
        <v>SC</v>
      </c>
      <c r="Y4" s="42" t="str">
        <f>IF(+ISNA(+VLOOKUP($B4,#REF!,1,0)),"-",$Y$1)</f>
        <v>FOC</v>
      </c>
    </row>
    <row r="5" spans="1:25" x14ac:dyDescent="0.2">
      <c r="A5" s="42" t="s">
        <v>107</v>
      </c>
      <c r="B5" s="42" t="s">
        <v>1161</v>
      </c>
      <c r="C5" s="79" t="s">
        <v>556</v>
      </c>
      <c r="D5" s="42" t="str">
        <f>IF(+ISNA(+VLOOKUP($B5,#REF!,1,0)),"-",$D$1)</f>
        <v>PRODEE</v>
      </c>
      <c r="E5" s="42" t="str">
        <f>IF(+ISNA(+VLOOKUP($B5,#REF!,1,0)),"-",$E$1)</f>
        <v>DISTEE</v>
      </c>
      <c r="F5" s="42" t="str">
        <f>IF(+ISNA(+VLOOKUP($B5,#REF!,1,0)),"-",$F$1)</f>
        <v>MISEE</v>
      </c>
      <c r="G5" s="42" t="str">
        <f>IF(+ISNA(+VLOOKUP($B5,#REF!,1,0)),"-",$G$1)</f>
        <v>VENDIEE</v>
      </c>
      <c r="H5" s="42" t="str">
        <f>IF(+ISNA(+VLOOKUP($B5,#REF!,1,0)),"-",$H$1)</f>
        <v>VENDSALVEE</v>
      </c>
      <c r="I5" s="42" t="str">
        <f>IF(+ISNA(+VLOOKUP($B5,#REF!,1,0)),"-",$I$1)</f>
        <v>VENDTUTEE</v>
      </c>
      <c r="J5" s="42" t="str">
        <f>IF(+ISNA(+VLOOKUP($B5,#REF!,1,0)),"-",$J$1)</f>
        <v>VENDLIBEE</v>
      </c>
      <c r="K5" s="42" t="str">
        <f>IF(+ISNA(+VLOOKUP($B5,#REF!,1,0)),"-",$K$1)</f>
        <v>EEEST</v>
      </c>
      <c r="L5" s="42" t="str">
        <f>IF(+ISNA(+VLOOKUP($B5,#REF!,1,0)),"-",$L$1)</f>
        <v>DISTGAS</v>
      </c>
      <c r="M5" s="42" t="str">
        <f>IF(+ISNA(+VLOOKUP($B5,#REF!,1,0)),"-",$M$1)</f>
        <v>MISGAS</v>
      </c>
      <c r="N5" s="42" t="str">
        <f>IF(+ISNA(+VLOOKUP($B5,#REF!,1,0)),"-",$N$1)</f>
        <v>VENIGAS</v>
      </c>
      <c r="O5" s="42" t="str">
        <f>IF(+ISNA(+VLOOKUP($B5,#REF!,1,0)),"-",$O$1)</f>
        <v>VENTUTGAS</v>
      </c>
      <c r="P5" s="42" t="str">
        <f>IF(+ISNA(+VLOOKUP($B5,#REF!,1,0)),"-",$P$1)</f>
        <v>VENLIBGAS</v>
      </c>
      <c r="Q5" s="42" t="str">
        <f>IF(+ISNA(+VLOOKUP($B5,#REF!,1,0)),"-",$Q$1)</f>
        <v>GASDIV</v>
      </c>
      <c r="R5" s="42" t="str">
        <f>IF(+ISNA(+VLOOKUP($B5,#REF!,1,0)),"-",$R$1)</f>
        <v>GASEST</v>
      </c>
      <c r="S5" s="42" t="str">
        <f>IF(+ISNA(+VLOOKUP($B5,#REF!,1,0)),"-",$S$1)</f>
        <v>ACQUE</v>
      </c>
      <c r="T5" s="42" t="str">
        <f>IF(+ISNA(+VLOOKUP($B5,#REF!,1,0)),"-",$T$1)</f>
        <v>FOGNA</v>
      </c>
      <c r="U5" s="42" t="str">
        <f>IF(+ISNA(+VLOOKUP($B5,#REF!,1,0)),"-",$U$1)</f>
        <v>DEPU</v>
      </c>
      <c r="V5" s="42" t="str">
        <f>IF(+ISNA(+VLOOKUP($B5,#REF!,1,0)),"-",$V$1)</f>
        <v>ALTRESII</v>
      </c>
      <c r="W5" s="42" t="str">
        <f>IF(+ISNA(+VLOOKUP($B5,#REF!,1,0)),"-",$W$1)</f>
        <v>ATTDIV</v>
      </c>
      <c r="X5" s="42" t="str">
        <f>IF(+ISNA(+VLOOKUP($B5,#REF!,1,0)),"-",$X$1)</f>
        <v>SC</v>
      </c>
      <c r="Y5" s="42" t="str">
        <f>IF(+ISNA(+VLOOKUP($B5,#REF!,1,0)),"-",$Y$1)</f>
        <v>FOC</v>
      </c>
    </row>
    <row r="6" spans="1:25" hidden="1" x14ac:dyDescent="0.2">
      <c r="A6" s="42" t="s">
        <v>107</v>
      </c>
      <c r="B6" s="42" t="s">
        <v>138</v>
      </c>
      <c r="C6" s="55" t="s">
        <v>734</v>
      </c>
      <c r="D6" s="42" t="str">
        <f>IF(+ISNA(+VLOOKUP($B6,#REF!,1,0)),"-",$D$1)</f>
        <v>PRODEE</v>
      </c>
      <c r="E6" s="42" t="str">
        <f>IF(+ISNA(+VLOOKUP($B6,#REF!,1,0)),"-",$E$1)</f>
        <v>DISTEE</v>
      </c>
      <c r="F6" s="42" t="str">
        <f>IF(+ISNA(+VLOOKUP($B6,#REF!,1,0)),"-",$F$1)</f>
        <v>MISEE</v>
      </c>
      <c r="G6" s="42" t="str">
        <f>IF(+ISNA(+VLOOKUP($B6,#REF!,1,0)),"-",$G$1)</f>
        <v>VENDIEE</v>
      </c>
      <c r="H6" s="42" t="str">
        <f>IF(+ISNA(+VLOOKUP($B6,#REF!,1,0)),"-",$H$1)</f>
        <v>VENDSALVEE</v>
      </c>
      <c r="I6" s="42" t="str">
        <f>IF(+ISNA(+VLOOKUP($B6,#REF!,1,0)),"-",$I$1)</f>
        <v>VENDTUTEE</v>
      </c>
      <c r="J6" s="42" t="str">
        <f>IF(+ISNA(+VLOOKUP($B6,#REF!,1,0)),"-",$J$1)</f>
        <v>VENDLIBEE</v>
      </c>
      <c r="K6" s="42" t="str">
        <f>IF(+ISNA(+VLOOKUP($B6,#REF!,1,0)),"-",$K$1)</f>
        <v>EEEST</v>
      </c>
      <c r="L6" s="42" t="str">
        <f>IF(+ISNA(+VLOOKUP($B6,#REF!,1,0)),"-",$L$1)</f>
        <v>DISTGAS</v>
      </c>
      <c r="M6" s="42" t="str">
        <f>IF(+ISNA(+VLOOKUP($B6,#REF!,1,0)),"-",$M$1)</f>
        <v>MISGAS</v>
      </c>
      <c r="N6" s="42" t="str">
        <f>IF(+ISNA(+VLOOKUP($B6,#REF!,1,0)),"-",$N$1)</f>
        <v>VENIGAS</v>
      </c>
      <c r="O6" s="42" t="str">
        <f>IF(+ISNA(+VLOOKUP($B6,#REF!,1,0)),"-",$O$1)</f>
        <v>VENTUTGAS</v>
      </c>
      <c r="P6" s="42" t="str">
        <f>IF(+ISNA(+VLOOKUP($B6,#REF!,1,0)),"-",$P$1)</f>
        <v>VENLIBGAS</v>
      </c>
      <c r="Q6" s="42" t="str">
        <f>IF(+ISNA(+VLOOKUP($B6,#REF!,1,0)),"-",$Q$1)</f>
        <v>GASDIV</v>
      </c>
      <c r="R6" s="42" t="str">
        <f>IF(+ISNA(+VLOOKUP($B6,#REF!,1,0)),"-",$R$1)</f>
        <v>GASEST</v>
      </c>
      <c r="S6" s="42" t="str">
        <f>IF(+ISNA(+VLOOKUP($B6,#REF!,1,0)),"-",$S$1)</f>
        <v>ACQUE</v>
      </c>
      <c r="T6" s="42" t="str">
        <f>IF(+ISNA(+VLOOKUP($B6,#REF!,1,0)),"-",$T$1)</f>
        <v>FOGNA</v>
      </c>
      <c r="U6" s="42" t="str">
        <f>IF(+ISNA(+VLOOKUP($B6,#REF!,1,0)),"-",$U$1)</f>
        <v>DEPU</v>
      </c>
      <c r="V6" s="42" t="str">
        <f>IF(+ISNA(+VLOOKUP($B6,#REF!,1,0)),"-",$V$1)</f>
        <v>ALTRESII</v>
      </c>
      <c r="W6" s="42" t="str">
        <f>IF(+ISNA(+VLOOKUP($B6,#REF!,1,0)),"-",$W$1)</f>
        <v>ATTDIV</v>
      </c>
      <c r="X6" s="42" t="str">
        <f>IF(+ISNA(+VLOOKUP($B6,#REF!,1,0)),"-",$X$1)</f>
        <v>SC</v>
      </c>
      <c r="Y6" s="42" t="str">
        <f>IF(+ISNA(+VLOOKUP($B6,#REF!,1,0)),"-",$Y$1)</f>
        <v>FOC</v>
      </c>
    </row>
    <row r="7" spans="1:25" hidden="1" x14ac:dyDescent="0.2">
      <c r="A7" s="42" t="s">
        <v>107</v>
      </c>
      <c r="B7" s="42" t="s">
        <v>139</v>
      </c>
      <c r="C7" s="55" t="s">
        <v>735</v>
      </c>
      <c r="D7" s="42" t="str">
        <f>IF(+ISNA(+VLOOKUP($B7,#REF!,1,0)),"-",$D$1)</f>
        <v>PRODEE</v>
      </c>
      <c r="E7" s="42" t="str">
        <f>IF(+ISNA(+VLOOKUP($B7,#REF!,1,0)),"-",$E$1)</f>
        <v>DISTEE</v>
      </c>
      <c r="F7" s="42" t="str">
        <f>IF(+ISNA(+VLOOKUP($B7,#REF!,1,0)),"-",$F$1)</f>
        <v>MISEE</v>
      </c>
      <c r="G7" s="42" t="str">
        <f>IF(+ISNA(+VLOOKUP($B7,#REF!,1,0)),"-",$G$1)</f>
        <v>VENDIEE</v>
      </c>
      <c r="H7" s="42" t="str">
        <f>IF(+ISNA(+VLOOKUP($B7,#REF!,1,0)),"-",$H$1)</f>
        <v>VENDSALVEE</v>
      </c>
      <c r="I7" s="42" t="str">
        <f>IF(+ISNA(+VLOOKUP($B7,#REF!,1,0)),"-",$I$1)</f>
        <v>VENDTUTEE</v>
      </c>
      <c r="J7" s="42" t="str">
        <f>IF(+ISNA(+VLOOKUP($B7,#REF!,1,0)),"-",$J$1)</f>
        <v>VENDLIBEE</v>
      </c>
      <c r="K7" s="42" t="str">
        <f>IF(+ISNA(+VLOOKUP($B7,#REF!,1,0)),"-",$K$1)</f>
        <v>EEEST</v>
      </c>
      <c r="L7" s="42" t="str">
        <f>IF(+ISNA(+VLOOKUP($B7,#REF!,1,0)),"-",$L$1)</f>
        <v>DISTGAS</v>
      </c>
      <c r="M7" s="42" t="str">
        <f>IF(+ISNA(+VLOOKUP($B7,#REF!,1,0)),"-",$M$1)</f>
        <v>MISGAS</v>
      </c>
      <c r="N7" s="42" t="str">
        <f>IF(+ISNA(+VLOOKUP($B7,#REF!,1,0)),"-",$N$1)</f>
        <v>VENIGAS</v>
      </c>
      <c r="O7" s="42" t="str">
        <f>IF(+ISNA(+VLOOKUP($B7,#REF!,1,0)),"-",$O$1)</f>
        <v>VENTUTGAS</v>
      </c>
      <c r="P7" s="42" t="str">
        <f>IF(+ISNA(+VLOOKUP($B7,#REF!,1,0)),"-",$P$1)</f>
        <v>VENLIBGAS</v>
      </c>
      <c r="Q7" s="42" t="str">
        <f>IF(+ISNA(+VLOOKUP($B7,#REF!,1,0)),"-",$Q$1)</f>
        <v>GASDIV</v>
      </c>
      <c r="R7" s="42" t="str">
        <f>IF(+ISNA(+VLOOKUP($B7,#REF!,1,0)),"-",$R$1)</f>
        <v>GASEST</v>
      </c>
      <c r="S7" s="42" t="str">
        <f>IF(+ISNA(+VLOOKUP($B7,#REF!,1,0)),"-",$S$1)</f>
        <v>ACQUE</v>
      </c>
      <c r="T7" s="42" t="str">
        <f>IF(+ISNA(+VLOOKUP($B7,#REF!,1,0)),"-",$T$1)</f>
        <v>FOGNA</v>
      </c>
      <c r="U7" s="42" t="str">
        <f>IF(+ISNA(+VLOOKUP($B7,#REF!,1,0)),"-",$U$1)</f>
        <v>DEPU</v>
      </c>
      <c r="V7" s="42" t="str">
        <f>IF(+ISNA(+VLOOKUP($B7,#REF!,1,0)),"-",$V$1)</f>
        <v>ALTRESII</v>
      </c>
      <c r="W7" s="42" t="str">
        <f>IF(+ISNA(+VLOOKUP($B7,#REF!,1,0)),"-",$W$1)</f>
        <v>ATTDIV</v>
      </c>
      <c r="X7" s="42" t="str">
        <f>IF(+ISNA(+VLOOKUP($B7,#REF!,1,0)),"-",$X$1)</f>
        <v>SC</v>
      </c>
      <c r="Y7" s="42" t="str">
        <f>IF(+ISNA(+VLOOKUP($B7,#REF!,1,0)),"-",$Y$1)</f>
        <v>FOC</v>
      </c>
    </row>
    <row r="8" spans="1:25" hidden="1" x14ac:dyDescent="0.2">
      <c r="A8" s="42" t="s">
        <v>107</v>
      </c>
      <c r="B8" s="42" t="s">
        <v>140</v>
      </c>
      <c r="C8" s="55" t="s">
        <v>736</v>
      </c>
      <c r="D8" s="42" t="str">
        <f>IF(+ISNA(+VLOOKUP($B8,#REF!,1,0)),"-",$D$1)</f>
        <v>PRODEE</v>
      </c>
      <c r="E8" s="42" t="str">
        <f>IF(+ISNA(+VLOOKUP($B8,#REF!,1,0)),"-",$E$1)</f>
        <v>DISTEE</v>
      </c>
      <c r="F8" s="42" t="str">
        <f>IF(+ISNA(+VLOOKUP($B8,#REF!,1,0)),"-",$F$1)</f>
        <v>MISEE</v>
      </c>
      <c r="G8" s="42" t="str">
        <f>IF(+ISNA(+VLOOKUP($B8,#REF!,1,0)),"-",$G$1)</f>
        <v>VENDIEE</v>
      </c>
      <c r="H8" s="42" t="str">
        <f>IF(+ISNA(+VLOOKUP($B8,#REF!,1,0)),"-",$H$1)</f>
        <v>VENDSALVEE</v>
      </c>
      <c r="I8" s="42" t="str">
        <f>IF(+ISNA(+VLOOKUP($B8,#REF!,1,0)),"-",$I$1)</f>
        <v>VENDTUTEE</v>
      </c>
      <c r="J8" s="42" t="str">
        <f>IF(+ISNA(+VLOOKUP($B8,#REF!,1,0)),"-",$J$1)</f>
        <v>VENDLIBEE</v>
      </c>
      <c r="K8" s="42" t="str">
        <f>IF(+ISNA(+VLOOKUP($B8,#REF!,1,0)),"-",$K$1)</f>
        <v>EEEST</v>
      </c>
      <c r="L8" s="42" t="str">
        <f>IF(+ISNA(+VLOOKUP($B8,#REF!,1,0)),"-",$L$1)</f>
        <v>DISTGAS</v>
      </c>
      <c r="M8" s="42" t="str">
        <f>IF(+ISNA(+VLOOKUP($B8,#REF!,1,0)),"-",$M$1)</f>
        <v>MISGAS</v>
      </c>
      <c r="N8" s="42" t="str">
        <f>IF(+ISNA(+VLOOKUP($B8,#REF!,1,0)),"-",$N$1)</f>
        <v>VENIGAS</v>
      </c>
      <c r="O8" s="42" t="str">
        <f>IF(+ISNA(+VLOOKUP($B8,#REF!,1,0)),"-",$O$1)</f>
        <v>VENTUTGAS</v>
      </c>
      <c r="P8" s="42" t="str">
        <f>IF(+ISNA(+VLOOKUP($B8,#REF!,1,0)),"-",$P$1)</f>
        <v>VENLIBGAS</v>
      </c>
      <c r="Q8" s="42" t="str">
        <f>IF(+ISNA(+VLOOKUP($B8,#REF!,1,0)),"-",$Q$1)</f>
        <v>GASDIV</v>
      </c>
      <c r="R8" s="42" t="str">
        <f>IF(+ISNA(+VLOOKUP($B8,#REF!,1,0)),"-",$R$1)</f>
        <v>GASEST</v>
      </c>
      <c r="S8" s="42" t="str">
        <f>IF(+ISNA(+VLOOKUP($B8,#REF!,1,0)),"-",$S$1)</f>
        <v>ACQUE</v>
      </c>
      <c r="T8" s="42" t="str">
        <f>IF(+ISNA(+VLOOKUP($B8,#REF!,1,0)),"-",$T$1)</f>
        <v>FOGNA</v>
      </c>
      <c r="U8" s="42" t="str">
        <f>IF(+ISNA(+VLOOKUP($B8,#REF!,1,0)),"-",$U$1)</f>
        <v>DEPU</v>
      </c>
      <c r="V8" s="42" t="str">
        <f>IF(+ISNA(+VLOOKUP($B8,#REF!,1,0)),"-",$V$1)</f>
        <v>ALTRESII</v>
      </c>
      <c r="W8" s="42" t="str">
        <f>IF(+ISNA(+VLOOKUP($B8,#REF!,1,0)),"-",$W$1)</f>
        <v>ATTDIV</v>
      </c>
      <c r="X8" s="42" t="str">
        <f>IF(+ISNA(+VLOOKUP($B8,#REF!,1,0)),"-",$X$1)</f>
        <v>SC</v>
      </c>
      <c r="Y8" s="42" t="str">
        <f>IF(+ISNA(+VLOOKUP($B8,#REF!,1,0)),"-",$Y$1)</f>
        <v>FOC</v>
      </c>
    </row>
    <row r="9" spans="1:25" hidden="1" x14ac:dyDescent="0.2">
      <c r="A9" s="42" t="s">
        <v>107</v>
      </c>
      <c r="B9" s="42" t="s">
        <v>141</v>
      </c>
      <c r="C9" s="55" t="s">
        <v>737</v>
      </c>
      <c r="D9" s="42" t="str">
        <f>IF(+ISNA(+VLOOKUP($B9,#REF!,1,0)),"-",$D$1)</f>
        <v>PRODEE</v>
      </c>
      <c r="E9" s="42" t="str">
        <f>IF(+ISNA(+VLOOKUP($B9,#REF!,1,0)),"-",$E$1)</f>
        <v>DISTEE</v>
      </c>
      <c r="F9" s="42" t="str">
        <f>IF(+ISNA(+VLOOKUP($B9,#REF!,1,0)),"-",$F$1)</f>
        <v>MISEE</v>
      </c>
      <c r="G9" s="42" t="str">
        <f>IF(+ISNA(+VLOOKUP($B9,#REF!,1,0)),"-",$G$1)</f>
        <v>VENDIEE</v>
      </c>
      <c r="H9" s="42" t="str">
        <f>IF(+ISNA(+VLOOKUP($B9,#REF!,1,0)),"-",$H$1)</f>
        <v>VENDSALVEE</v>
      </c>
      <c r="I9" s="42" t="str">
        <f>IF(+ISNA(+VLOOKUP($B9,#REF!,1,0)),"-",$I$1)</f>
        <v>VENDTUTEE</v>
      </c>
      <c r="J9" s="42" t="str">
        <f>IF(+ISNA(+VLOOKUP($B9,#REF!,1,0)),"-",$J$1)</f>
        <v>VENDLIBEE</v>
      </c>
      <c r="K9" s="42" t="str">
        <f>IF(+ISNA(+VLOOKUP($B9,#REF!,1,0)),"-",$K$1)</f>
        <v>EEEST</v>
      </c>
      <c r="L9" s="42" t="str">
        <f>IF(+ISNA(+VLOOKUP($B9,#REF!,1,0)),"-",$L$1)</f>
        <v>DISTGAS</v>
      </c>
      <c r="M9" s="42" t="str">
        <f>IF(+ISNA(+VLOOKUP($B9,#REF!,1,0)),"-",$M$1)</f>
        <v>MISGAS</v>
      </c>
      <c r="N9" s="42" t="str">
        <f>IF(+ISNA(+VLOOKUP($B9,#REF!,1,0)),"-",$N$1)</f>
        <v>VENIGAS</v>
      </c>
      <c r="O9" s="42" t="str">
        <f>IF(+ISNA(+VLOOKUP($B9,#REF!,1,0)),"-",$O$1)</f>
        <v>VENTUTGAS</v>
      </c>
      <c r="P9" s="42" t="str">
        <f>IF(+ISNA(+VLOOKUP($B9,#REF!,1,0)),"-",$P$1)</f>
        <v>VENLIBGAS</v>
      </c>
      <c r="Q9" s="42" t="str">
        <f>IF(+ISNA(+VLOOKUP($B9,#REF!,1,0)),"-",$Q$1)</f>
        <v>GASDIV</v>
      </c>
      <c r="R9" s="42" t="str">
        <f>IF(+ISNA(+VLOOKUP($B9,#REF!,1,0)),"-",$R$1)</f>
        <v>GASEST</v>
      </c>
      <c r="S9" s="42" t="str">
        <f>IF(+ISNA(+VLOOKUP($B9,#REF!,1,0)),"-",$S$1)</f>
        <v>ACQUE</v>
      </c>
      <c r="T9" s="42" t="str">
        <f>IF(+ISNA(+VLOOKUP($B9,#REF!,1,0)),"-",$T$1)</f>
        <v>FOGNA</v>
      </c>
      <c r="U9" s="42" t="str">
        <f>IF(+ISNA(+VLOOKUP($B9,#REF!,1,0)),"-",$U$1)</f>
        <v>DEPU</v>
      </c>
      <c r="V9" s="42" t="str">
        <f>IF(+ISNA(+VLOOKUP($B9,#REF!,1,0)),"-",$V$1)</f>
        <v>ALTRESII</v>
      </c>
      <c r="W9" s="42" t="str">
        <f>IF(+ISNA(+VLOOKUP($B9,#REF!,1,0)),"-",$W$1)</f>
        <v>ATTDIV</v>
      </c>
      <c r="X9" s="42" t="str">
        <f>IF(+ISNA(+VLOOKUP($B9,#REF!,1,0)),"-",$X$1)</f>
        <v>SC</v>
      </c>
      <c r="Y9" s="42" t="str">
        <f>IF(+ISNA(+VLOOKUP($B9,#REF!,1,0)),"-",$Y$1)</f>
        <v>FOC</v>
      </c>
    </row>
    <row r="10" spans="1:25" x14ac:dyDescent="0.2">
      <c r="A10" s="42" t="s">
        <v>107</v>
      </c>
      <c r="B10" s="42" t="s">
        <v>1164</v>
      </c>
      <c r="C10" s="79" t="s">
        <v>557</v>
      </c>
      <c r="D10" s="42" t="str">
        <f>IF(+ISNA(+VLOOKUP($B10,#REF!,1,0)),"-",$D$1)</f>
        <v>PRODEE</v>
      </c>
      <c r="E10" s="42" t="str">
        <f>IF(+ISNA(+VLOOKUP($B10,#REF!,1,0)),"-",$E$1)</f>
        <v>DISTEE</v>
      </c>
      <c r="F10" s="42" t="str">
        <f>IF(+ISNA(+VLOOKUP($B10,#REF!,1,0)),"-",$F$1)</f>
        <v>MISEE</v>
      </c>
      <c r="G10" s="42" t="str">
        <f>IF(+ISNA(+VLOOKUP($B10,#REF!,1,0)),"-",$G$1)</f>
        <v>VENDIEE</v>
      </c>
      <c r="H10" s="42" t="str">
        <f>IF(+ISNA(+VLOOKUP($B10,#REF!,1,0)),"-",$H$1)</f>
        <v>VENDSALVEE</v>
      </c>
      <c r="I10" s="42" t="str">
        <f>IF(+ISNA(+VLOOKUP($B10,#REF!,1,0)),"-",$I$1)</f>
        <v>VENDTUTEE</v>
      </c>
      <c r="J10" s="42" t="str">
        <f>IF(+ISNA(+VLOOKUP($B10,#REF!,1,0)),"-",$J$1)</f>
        <v>VENDLIBEE</v>
      </c>
      <c r="K10" s="42" t="str">
        <f>IF(+ISNA(+VLOOKUP($B10,#REF!,1,0)),"-",$K$1)</f>
        <v>EEEST</v>
      </c>
      <c r="L10" s="42" t="str">
        <f>IF(+ISNA(+VLOOKUP($B10,#REF!,1,0)),"-",$L$1)</f>
        <v>DISTGAS</v>
      </c>
      <c r="M10" s="42" t="str">
        <f>IF(+ISNA(+VLOOKUP($B10,#REF!,1,0)),"-",$M$1)</f>
        <v>MISGAS</v>
      </c>
      <c r="N10" s="42" t="str">
        <f>IF(+ISNA(+VLOOKUP($B10,#REF!,1,0)),"-",$N$1)</f>
        <v>VENIGAS</v>
      </c>
      <c r="O10" s="42" t="str">
        <f>IF(+ISNA(+VLOOKUP($B10,#REF!,1,0)),"-",$O$1)</f>
        <v>VENTUTGAS</v>
      </c>
      <c r="P10" s="42" t="str">
        <f>IF(+ISNA(+VLOOKUP($B10,#REF!,1,0)),"-",$P$1)</f>
        <v>VENLIBGAS</v>
      </c>
      <c r="Q10" s="42" t="str">
        <f>IF(+ISNA(+VLOOKUP($B10,#REF!,1,0)),"-",$Q$1)</f>
        <v>GASDIV</v>
      </c>
      <c r="R10" s="42" t="str">
        <f>IF(+ISNA(+VLOOKUP($B10,#REF!,1,0)),"-",$R$1)</f>
        <v>GASEST</v>
      </c>
      <c r="S10" s="42" t="str">
        <f>IF(+ISNA(+VLOOKUP($B10,#REF!,1,0)),"-",$S$1)</f>
        <v>ACQUE</v>
      </c>
      <c r="T10" s="42" t="str">
        <f>IF(+ISNA(+VLOOKUP($B10,#REF!,1,0)),"-",$T$1)</f>
        <v>FOGNA</v>
      </c>
      <c r="U10" s="42" t="str">
        <f>IF(+ISNA(+VLOOKUP($B10,#REF!,1,0)),"-",$U$1)</f>
        <v>DEPU</v>
      </c>
      <c r="V10" s="42" t="str">
        <f>IF(+ISNA(+VLOOKUP($B10,#REF!,1,0)),"-",$V$1)</f>
        <v>ALTRESII</v>
      </c>
      <c r="W10" s="42" t="str">
        <f>IF(+ISNA(+VLOOKUP($B10,#REF!,1,0)),"-",$W$1)</f>
        <v>ATTDIV</v>
      </c>
      <c r="X10" s="42" t="str">
        <f>IF(+ISNA(+VLOOKUP($B10,#REF!,1,0)),"-",$X$1)</f>
        <v>SC</v>
      </c>
      <c r="Y10" s="42" t="str">
        <f>IF(+ISNA(+VLOOKUP($B10,#REF!,1,0)),"-",$Y$1)</f>
        <v>FOC</v>
      </c>
    </row>
    <row r="11" spans="1:25" x14ac:dyDescent="0.2">
      <c r="A11" s="42" t="s">
        <v>107</v>
      </c>
      <c r="B11" s="42" t="s">
        <v>1165</v>
      </c>
      <c r="C11" s="79" t="s">
        <v>558</v>
      </c>
      <c r="D11" s="42" t="str">
        <f>IF(+ISNA(+VLOOKUP($B11,#REF!,1,0)),"-",$D$1)</f>
        <v>PRODEE</v>
      </c>
      <c r="E11" s="42" t="str">
        <f>IF(+ISNA(+VLOOKUP($B11,#REF!,1,0)),"-",$E$1)</f>
        <v>DISTEE</v>
      </c>
      <c r="F11" s="42" t="str">
        <f>IF(+ISNA(+VLOOKUP($B11,#REF!,1,0)),"-",$F$1)</f>
        <v>MISEE</v>
      </c>
      <c r="G11" s="42" t="str">
        <f>IF(+ISNA(+VLOOKUP($B11,#REF!,1,0)),"-",$G$1)</f>
        <v>VENDIEE</v>
      </c>
      <c r="H11" s="42" t="str">
        <f>IF(+ISNA(+VLOOKUP($B11,#REF!,1,0)),"-",$H$1)</f>
        <v>VENDSALVEE</v>
      </c>
      <c r="I11" s="42" t="str">
        <f>IF(+ISNA(+VLOOKUP($B11,#REF!,1,0)),"-",$I$1)</f>
        <v>VENDTUTEE</v>
      </c>
      <c r="J11" s="42" t="str">
        <f>IF(+ISNA(+VLOOKUP($B11,#REF!,1,0)),"-",$J$1)</f>
        <v>VENDLIBEE</v>
      </c>
      <c r="K11" s="42" t="str">
        <f>IF(+ISNA(+VLOOKUP($B11,#REF!,1,0)),"-",$K$1)</f>
        <v>EEEST</v>
      </c>
      <c r="L11" s="42" t="str">
        <f>IF(+ISNA(+VLOOKUP($B11,#REF!,1,0)),"-",$L$1)</f>
        <v>DISTGAS</v>
      </c>
      <c r="M11" s="42" t="str">
        <f>IF(+ISNA(+VLOOKUP($B11,#REF!,1,0)),"-",$M$1)</f>
        <v>MISGAS</v>
      </c>
      <c r="N11" s="42" t="str">
        <f>IF(+ISNA(+VLOOKUP($B11,#REF!,1,0)),"-",$N$1)</f>
        <v>VENIGAS</v>
      </c>
      <c r="O11" s="42" t="str">
        <f>IF(+ISNA(+VLOOKUP($B11,#REF!,1,0)),"-",$O$1)</f>
        <v>VENTUTGAS</v>
      </c>
      <c r="P11" s="42" t="str">
        <f>IF(+ISNA(+VLOOKUP($B11,#REF!,1,0)),"-",$P$1)</f>
        <v>VENLIBGAS</v>
      </c>
      <c r="Q11" s="42" t="str">
        <f>IF(+ISNA(+VLOOKUP($B11,#REF!,1,0)),"-",$Q$1)</f>
        <v>GASDIV</v>
      </c>
      <c r="R11" s="42" t="str">
        <f>IF(+ISNA(+VLOOKUP($B11,#REF!,1,0)),"-",$R$1)</f>
        <v>GASEST</v>
      </c>
      <c r="S11" s="42" t="str">
        <f>IF(+ISNA(+VLOOKUP($B11,#REF!,1,0)),"-",$S$1)</f>
        <v>ACQUE</v>
      </c>
      <c r="T11" s="42" t="str">
        <f>IF(+ISNA(+VLOOKUP($B11,#REF!,1,0)),"-",$T$1)</f>
        <v>FOGNA</v>
      </c>
      <c r="U11" s="42" t="str">
        <f>IF(+ISNA(+VLOOKUP($B11,#REF!,1,0)),"-",$U$1)</f>
        <v>DEPU</v>
      </c>
      <c r="V11" s="42" t="str">
        <f>IF(+ISNA(+VLOOKUP($B11,#REF!,1,0)),"-",$V$1)</f>
        <v>ALTRESII</v>
      </c>
      <c r="W11" s="42" t="str">
        <f>IF(+ISNA(+VLOOKUP($B11,#REF!,1,0)),"-",$W$1)</f>
        <v>ATTDIV</v>
      </c>
      <c r="X11" s="42" t="str">
        <f>IF(+ISNA(+VLOOKUP($B11,#REF!,1,0)),"-",$X$1)</f>
        <v>SC</v>
      </c>
      <c r="Y11" s="42" t="str">
        <f>IF(+ISNA(+VLOOKUP($B11,#REF!,1,0)),"-",$Y$1)</f>
        <v>FOC</v>
      </c>
    </row>
    <row r="12" spans="1:25" hidden="1" x14ac:dyDescent="0.2">
      <c r="A12" s="42" t="s">
        <v>107</v>
      </c>
      <c r="B12" s="42" t="s">
        <v>142</v>
      </c>
      <c r="C12" s="55" t="s">
        <v>742</v>
      </c>
      <c r="D12" s="42" t="str">
        <f>IF(+ISNA(+VLOOKUP($B12,#REF!,1,0)),"-",$D$1)</f>
        <v>PRODEE</v>
      </c>
      <c r="E12" s="42" t="str">
        <f>IF(+ISNA(+VLOOKUP($B12,#REF!,1,0)),"-",$E$1)</f>
        <v>DISTEE</v>
      </c>
      <c r="F12" s="42" t="str">
        <f>IF(+ISNA(+VLOOKUP($B12,#REF!,1,0)),"-",$F$1)</f>
        <v>MISEE</v>
      </c>
      <c r="G12" s="42" t="str">
        <f>IF(+ISNA(+VLOOKUP($B12,#REF!,1,0)),"-",$G$1)</f>
        <v>VENDIEE</v>
      </c>
      <c r="H12" s="42" t="str">
        <f>IF(+ISNA(+VLOOKUP($B12,#REF!,1,0)),"-",$H$1)</f>
        <v>VENDSALVEE</v>
      </c>
      <c r="I12" s="42" t="str">
        <f>IF(+ISNA(+VLOOKUP($B12,#REF!,1,0)),"-",$I$1)</f>
        <v>VENDTUTEE</v>
      </c>
      <c r="J12" s="42" t="str">
        <f>IF(+ISNA(+VLOOKUP($B12,#REF!,1,0)),"-",$J$1)</f>
        <v>VENDLIBEE</v>
      </c>
      <c r="K12" s="42" t="str">
        <f>IF(+ISNA(+VLOOKUP($B12,#REF!,1,0)),"-",$K$1)</f>
        <v>EEEST</v>
      </c>
      <c r="L12" s="42" t="str">
        <f>IF(+ISNA(+VLOOKUP($B12,#REF!,1,0)),"-",$L$1)</f>
        <v>DISTGAS</v>
      </c>
      <c r="M12" s="42" t="str">
        <f>IF(+ISNA(+VLOOKUP($B12,#REF!,1,0)),"-",$M$1)</f>
        <v>MISGAS</v>
      </c>
      <c r="N12" s="42" t="str">
        <f>IF(+ISNA(+VLOOKUP($B12,#REF!,1,0)),"-",$N$1)</f>
        <v>VENIGAS</v>
      </c>
      <c r="O12" s="42" t="str">
        <f>IF(+ISNA(+VLOOKUP($B12,#REF!,1,0)),"-",$O$1)</f>
        <v>VENTUTGAS</v>
      </c>
      <c r="P12" s="42" t="str">
        <f>IF(+ISNA(+VLOOKUP($B12,#REF!,1,0)),"-",$P$1)</f>
        <v>VENLIBGAS</v>
      </c>
      <c r="Q12" s="42" t="str">
        <f>IF(+ISNA(+VLOOKUP($B12,#REF!,1,0)),"-",$Q$1)</f>
        <v>GASDIV</v>
      </c>
      <c r="R12" s="42" t="str">
        <f>IF(+ISNA(+VLOOKUP($B12,#REF!,1,0)),"-",$R$1)</f>
        <v>GASEST</v>
      </c>
      <c r="S12" s="42" t="str">
        <f>IF(+ISNA(+VLOOKUP($B12,#REF!,1,0)),"-",$S$1)</f>
        <v>ACQUE</v>
      </c>
      <c r="T12" s="42" t="str">
        <f>IF(+ISNA(+VLOOKUP($B12,#REF!,1,0)),"-",$T$1)</f>
        <v>FOGNA</v>
      </c>
      <c r="U12" s="42" t="str">
        <f>IF(+ISNA(+VLOOKUP($B12,#REF!,1,0)),"-",$U$1)</f>
        <v>DEPU</v>
      </c>
      <c r="V12" s="42" t="str">
        <f>IF(+ISNA(+VLOOKUP($B12,#REF!,1,0)),"-",$V$1)</f>
        <v>ALTRESII</v>
      </c>
      <c r="W12" s="42" t="str">
        <f>IF(+ISNA(+VLOOKUP($B12,#REF!,1,0)),"-",$W$1)</f>
        <v>ATTDIV</v>
      </c>
      <c r="X12" s="42" t="str">
        <f>IF(+ISNA(+VLOOKUP($B12,#REF!,1,0)),"-",$X$1)</f>
        <v>SC</v>
      </c>
      <c r="Y12" s="42" t="str">
        <f>IF(+ISNA(+VLOOKUP($B12,#REF!,1,0)),"-",$Y$1)</f>
        <v>FOC</v>
      </c>
    </row>
    <row r="13" spans="1:25" hidden="1" x14ac:dyDescent="0.2">
      <c r="A13" s="42" t="s">
        <v>107</v>
      </c>
      <c r="B13" s="42" t="s">
        <v>143</v>
      </c>
      <c r="C13" s="55" t="s">
        <v>743</v>
      </c>
      <c r="D13" s="42" t="str">
        <f>IF(+ISNA(+VLOOKUP($B13,#REF!,1,0)),"-",$D$1)</f>
        <v>PRODEE</v>
      </c>
      <c r="E13" s="42" t="str">
        <f>IF(+ISNA(+VLOOKUP($B13,#REF!,1,0)),"-",$E$1)</f>
        <v>DISTEE</v>
      </c>
      <c r="F13" s="42" t="str">
        <f>IF(+ISNA(+VLOOKUP($B13,#REF!,1,0)),"-",$F$1)</f>
        <v>MISEE</v>
      </c>
      <c r="G13" s="42" t="str">
        <f>IF(+ISNA(+VLOOKUP($B13,#REF!,1,0)),"-",$G$1)</f>
        <v>VENDIEE</v>
      </c>
      <c r="H13" s="42" t="str">
        <f>IF(+ISNA(+VLOOKUP($B13,#REF!,1,0)),"-",$H$1)</f>
        <v>VENDSALVEE</v>
      </c>
      <c r="I13" s="42" t="str">
        <f>IF(+ISNA(+VLOOKUP($B13,#REF!,1,0)),"-",$I$1)</f>
        <v>VENDTUTEE</v>
      </c>
      <c r="J13" s="42" t="str">
        <f>IF(+ISNA(+VLOOKUP($B13,#REF!,1,0)),"-",$J$1)</f>
        <v>VENDLIBEE</v>
      </c>
      <c r="K13" s="42" t="str">
        <f>IF(+ISNA(+VLOOKUP($B13,#REF!,1,0)),"-",$K$1)</f>
        <v>EEEST</v>
      </c>
      <c r="L13" s="42" t="str">
        <f>IF(+ISNA(+VLOOKUP($B13,#REF!,1,0)),"-",$L$1)</f>
        <v>DISTGAS</v>
      </c>
      <c r="M13" s="42" t="str">
        <f>IF(+ISNA(+VLOOKUP($B13,#REF!,1,0)),"-",$M$1)</f>
        <v>MISGAS</v>
      </c>
      <c r="N13" s="42" t="str">
        <f>IF(+ISNA(+VLOOKUP($B13,#REF!,1,0)),"-",$N$1)</f>
        <v>VENIGAS</v>
      </c>
      <c r="O13" s="42" t="str">
        <f>IF(+ISNA(+VLOOKUP($B13,#REF!,1,0)),"-",$O$1)</f>
        <v>VENTUTGAS</v>
      </c>
      <c r="P13" s="42" t="str">
        <f>IF(+ISNA(+VLOOKUP($B13,#REF!,1,0)),"-",$P$1)</f>
        <v>VENLIBGAS</v>
      </c>
      <c r="Q13" s="42" t="str">
        <f>IF(+ISNA(+VLOOKUP($B13,#REF!,1,0)),"-",$Q$1)</f>
        <v>GASDIV</v>
      </c>
      <c r="R13" s="42" t="str">
        <f>IF(+ISNA(+VLOOKUP($B13,#REF!,1,0)),"-",$R$1)</f>
        <v>GASEST</v>
      </c>
      <c r="S13" s="42" t="str">
        <f>IF(+ISNA(+VLOOKUP($B13,#REF!,1,0)),"-",$S$1)</f>
        <v>ACQUE</v>
      </c>
      <c r="T13" s="42" t="str">
        <f>IF(+ISNA(+VLOOKUP($B13,#REF!,1,0)),"-",$T$1)</f>
        <v>FOGNA</v>
      </c>
      <c r="U13" s="42" t="str">
        <f>IF(+ISNA(+VLOOKUP($B13,#REF!,1,0)),"-",$U$1)</f>
        <v>DEPU</v>
      </c>
      <c r="V13" s="42" t="str">
        <f>IF(+ISNA(+VLOOKUP($B13,#REF!,1,0)),"-",$V$1)</f>
        <v>ALTRESII</v>
      </c>
      <c r="W13" s="42" t="str">
        <f>IF(+ISNA(+VLOOKUP($B13,#REF!,1,0)),"-",$W$1)</f>
        <v>ATTDIV</v>
      </c>
      <c r="X13" s="42" t="str">
        <f>IF(+ISNA(+VLOOKUP($B13,#REF!,1,0)),"-",$X$1)</f>
        <v>SC</v>
      </c>
      <c r="Y13" s="42" t="str">
        <f>IF(+ISNA(+VLOOKUP($B13,#REF!,1,0)),"-",$Y$1)</f>
        <v>FOC</v>
      </c>
    </row>
    <row r="14" spans="1:25" hidden="1" x14ac:dyDescent="0.2">
      <c r="A14" s="42" t="s">
        <v>107</v>
      </c>
      <c r="B14" s="42" t="s">
        <v>144</v>
      </c>
      <c r="C14" s="65" t="s">
        <v>744</v>
      </c>
      <c r="D14" s="42" t="str">
        <f>IF(+ISNA(+VLOOKUP($B14,#REF!,1,0)),"-",$D$1)</f>
        <v>PRODEE</v>
      </c>
      <c r="E14" s="42" t="str">
        <f>IF(+ISNA(+VLOOKUP($B14,#REF!,1,0)),"-",$E$1)</f>
        <v>DISTEE</v>
      </c>
      <c r="F14" s="42" t="str">
        <f>IF(+ISNA(+VLOOKUP($B14,#REF!,1,0)),"-",$F$1)</f>
        <v>MISEE</v>
      </c>
      <c r="G14" s="42" t="str">
        <f>IF(+ISNA(+VLOOKUP($B14,#REF!,1,0)),"-",$G$1)</f>
        <v>VENDIEE</v>
      </c>
      <c r="H14" s="42" t="str">
        <f>IF(+ISNA(+VLOOKUP($B14,#REF!,1,0)),"-",$H$1)</f>
        <v>VENDSALVEE</v>
      </c>
      <c r="I14" s="42" t="str">
        <f>IF(+ISNA(+VLOOKUP($B14,#REF!,1,0)),"-",$I$1)</f>
        <v>VENDTUTEE</v>
      </c>
      <c r="J14" s="42" t="str">
        <f>IF(+ISNA(+VLOOKUP($B14,#REF!,1,0)),"-",$J$1)</f>
        <v>VENDLIBEE</v>
      </c>
      <c r="K14" s="42" t="str">
        <f>IF(+ISNA(+VLOOKUP($B14,#REF!,1,0)),"-",$K$1)</f>
        <v>EEEST</v>
      </c>
      <c r="L14" s="42" t="str">
        <f>IF(+ISNA(+VLOOKUP($B14,#REF!,1,0)),"-",$L$1)</f>
        <v>DISTGAS</v>
      </c>
      <c r="M14" s="42" t="str">
        <f>IF(+ISNA(+VLOOKUP($B14,#REF!,1,0)),"-",$M$1)</f>
        <v>MISGAS</v>
      </c>
      <c r="N14" s="42" t="str">
        <f>IF(+ISNA(+VLOOKUP($B14,#REF!,1,0)),"-",$N$1)</f>
        <v>VENIGAS</v>
      </c>
      <c r="O14" s="42" t="str">
        <f>IF(+ISNA(+VLOOKUP($B14,#REF!,1,0)),"-",$O$1)</f>
        <v>VENTUTGAS</v>
      </c>
      <c r="P14" s="42" t="str">
        <f>IF(+ISNA(+VLOOKUP($B14,#REF!,1,0)),"-",$P$1)</f>
        <v>VENLIBGAS</v>
      </c>
      <c r="Q14" s="42" t="str">
        <f>IF(+ISNA(+VLOOKUP($B14,#REF!,1,0)),"-",$Q$1)</f>
        <v>GASDIV</v>
      </c>
      <c r="R14" s="42" t="str">
        <f>IF(+ISNA(+VLOOKUP($B14,#REF!,1,0)),"-",$R$1)</f>
        <v>GASEST</v>
      </c>
      <c r="S14" s="42" t="str">
        <f>IF(+ISNA(+VLOOKUP($B14,#REF!,1,0)),"-",$S$1)</f>
        <v>ACQUE</v>
      </c>
      <c r="T14" s="42" t="str">
        <f>IF(+ISNA(+VLOOKUP($B14,#REF!,1,0)),"-",$T$1)</f>
        <v>FOGNA</v>
      </c>
      <c r="U14" s="42" t="str">
        <f>IF(+ISNA(+VLOOKUP($B14,#REF!,1,0)),"-",$U$1)</f>
        <v>DEPU</v>
      </c>
      <c r="V14" s="42" t="str">
        <f>IF(+ISNA(+VLOOKUP($B14,#REF!,1,0)),"-",$V$1)</f>
        <v>ALTRESII</v>
      </c>
      <c r="W14" s="42" t="str">
        <f>IF(+ISNA(+VLOOKUP($B14,#REF!,1,0)),"-",$W$1)</f>
        <v>ATTDIV</v>
      </c>
      <c r="X14" s="42" t="str">
        <f>IF(+ISNA(+VLOOKUP($B14,#REF!,1,0)),"-",$X$1)</f>
        <v>SC</v>
      </c>
      <c r="Y14" s="42" t="str">
        <f>IF(+ISNA(+VLOOKUP($B14,#REF!,1,0)),"-",$Y$1)</f>
        <v>FOC</v>
      </c>
    </row>
    <row r="15" spans="1:25" hidden="1" x14ac:dyDescent="0.2">
      <c r="A15" s="42" t="s">
        <v>107</v>
      </c>
      <c r="B15" s="42" t="s">
        <v>619</v>
      </c>
      <c r="C15" s="55" t="s">
        <v>617</v>
      </c>
      <c r="D15" s="42" t="str">
        <f>IF(+ISNA(+VLOOKUP($B15,#REF!,1,0)),"-",$D$1)</f>
        <v>PRODEE</v>
      </c>
      <c r="E15" s="42" t="str">
        <f>IF(+ISNA(+VLOOKUP($B15,#REF!,1,0)),"-",$E$1)</f>
        <v>DISTEE</v>
      </c>
      <c r="F15" s="42" t="str">
        <f>IF(+ISNA(+VLOOKUP($B15,#REF!,1,0)),"-",$F$1)</f>
        <v>MISEE</v>
      </c>
      <c r="G15" s="42" t="str">
        <f>IF(+ISNA(+VLOOKUP($B15,#REF!,1,0)),"-",$G$1)</f>
        <v>VENDIEE</v>
      </c>
      <c r="H15" s="42" t="str">
        <f>IF(+ISNA(+VLOOKUP($B15,#REF!,1,0)),"-",$H$1)</f>
        <v>VENDSALVEE</v>
      </c>
      <c r="I15" s="42" t="str">
        <f>IF(+ISNA(+VLOOKUP($B15,#REF!,1,0)),"-",$I$1)</f>
        <v>VENDTUTEE</v>
      </c>
      <c r="J15" s="42" t="str">
        <f>IF(+ISNA(+VLOOKUP($B15,#REF!,1,0)),"-",$J$1)</f>
        <v>VENDLIBEE</v>
      </c>
      <c r="K15" s="42" t="str">
        <f>IF(+ISNA(+VLOOKUP($B15,#REF!,1,0)),"-",$K$1)</f>
        <v>EEEST</v>
      </c>
      <c r="L15" s="42" t="str">
        <f>IF(+ISNA(+VLOOKUP($B15,#REF!,1,0)),"-",$L$1)</f>
        <v>DISTGAS</v>
      </c>
      <c r="M15" s="42" t="str">
        <f>IF(+ISNA(+VLOOKUP($B15,#REF!,1,0)),"-",$M$1)</f>
        <v>MISGAS</v>
      </c>
      <c r="N15" s="42" t="str">
        <f>IF(+ISNA(+VLOOKUP($B15,#REF!,1,0)),"-",$N$1)</f>
        <v>VENIGAS</v>
      </c>
      <c r="O15" s="42" t="str">
        <f>IF(+ISNA(+VLOOKUP($B15,#REF!,1,0)),"-",$O$1)</f>
        <v>VENTUTGAS</v>
      </c>
      <c r="P15" s="42" t="str">
        <f>IF(+ISNA(+VLOOKUP($B15,#REF!,1,0)),"-",$P$1)</f>
        <v>VENLIBGAS</v>
      </c>
      <c r="Q15" s="42" t="str">
        <f>IF(+ISNA(+VLOOKUP($B15,#REF!,1,0)),"-",$Q$1)</f>
        <v>GASDIV</v>
      </c>
      <c r="R15" s="42" t="str">
        <f>IF(+ISNA(+VLOOKUP($B15,#REF!,1,0)),"-",$R$1)</f>
        <v>GASEST</v>
      </c>
      <c r="S15" s="42" t="str">
        <f>IF(+ISNA(+VLOOKUP($B15,#REF!,1,0)),"-",$S$1)</f>
        <v>ACQUE</v>
      </c>
      <c r="T15" s="42" t="str">
        <f>IF(+ISNA(+VLOOKUP($B15,#REF!,1,0)),"-",$T$1)</f>
        <v>FOGNA</v>
      </c>
      <c r="U15" s="42" t="str">
        <f>IF(+ISNA(+VLOOKUP($B15,#REF!,1,0)),"-",$U$1)</f>
        <v>DEPU</v>
      </c>
      <c r="V15" s="42" t="str">
        <f>IF(+ISNA(+VLOOKUP($B15,#REF!,1,0)),"-",$V$1)</f>
        <v>ALTRESII</v>
      </c>
      <c r="W15" s="42" t="str">
        <f>IF(+ISNA(+VLOOKUP($B15,#REF!,1,0)),"-",$W$1)</f>
        <v>ATTDIV</v>
      </c>
      <c r="X15" s="42" t="str">
        <f>IF(+ISNA(+VLOOKUP($B15,#REF!,1,0)),"-",$X$1)</f>
        <v>SC</v>
      </c>
      <c r="Y15" s="42" t="str">
        <f>IF(+ISNA(+VLOOKUP($B15,#REF!,1,0)),"-",$Y$1)</f>
        <v>FOC</v>
      </c>
    </row>
    <row r="16" spans="1:25" hidden="1" x14ac:dyDescent="0.2">
      <c r="A16" s="42" t="s">
        <v>107</v>
      </c>
      <c r="B16" s="42" t="s">
        <v>620</v>
      </c>
      <c r="C16" s="55" t="s">
        <v>618</v>
      </c>
      <c r="D16" s="42" t="str">
        <f>IF(+ISNA(+VLOOKUP($B16,#REF!,1,0)),"-",$D$1)</f>
        <v>PRODEE</v>
      </c>
      <c r="E16" s="42" t="str">
        <f>IF(+ISNA(+VLOOKUP($B16,#REF!,1,0)),"-",$E$1)</f>
        <v>DISTEE</v>
      </c>
      <c r="F16" s="42" t="str">
        <f>IF(+ISNA(+VLOOKUP($B16,#REF!,1,0)),"-",$F$1)</f>
        <v>MISEE</v>
      </c>
      <c r="G16" s="42" t="str">
        <f>IF(+ISNA(+VLOOKUP($B16,#REF!,1,0)),"-",$G$1)</f>
        <v>VENDIEE</v>
      </c>
      <c r="H16" s="42" t="str">
        <f>IF(+ISNA(+VLOOKUP($B16,#REF!,1,0)),"-",$H$1)</f>
        <v>VENDSALVEE</v>
      </c>
      <c r="I16" s="42" t="str">
        <f>IF(+ISNA(+VLOOKUP($B16,#REF!,1,0)),"-",$I$1)</f>
        <v>VENDTUTEE</v>
      </c>
      <c r="J16" s="42" t="str">
        <f>IF(+ISNA(+VLOOKUP($B16,#REF!,1,0)),"-",$J$1)</f>
        <v>VENDLIBEE</v>
      </c>
      <c r="K16" s="42" t="str">
        <f>IF(+ISNA(+VLOOKUP($B16,#REF!,1,0)),"-",$K$1)</f>
        <v>EEEST</v>
      </c>
      <c r="L16" s="42" t="str">
        <f>IF(+ISNA(+VLOOKUP($B16,#REF!,1,0)),"-",$L$1)</f>
        <v>DISTGAS</v>
      </c>
      <c r="M16" s="42" t="str">
        <f>IF(+ISNA(+VLOOKUP($B16,#REF!,1,0)),"-",$M$1)</f>
        <v>MISGAS</v>
      </c>
      <c r="N16" s="42" t="str">
        <f>IF(+ISNA(+VLOOKUP($B16,#REF!,1,0)),"-",$N$1)</f>
        <v>VENIGAS</v>
      </c>
      <c r="O16" s="42" t="str">
        <f>IF(+ISNA(+VLOOKUP($B16,#REF!,1,0)),"-",$O$1)</f>
        <v>VENTUTGAS</v>
      </c>
      <c r="P16" s="42" t="str">
        <f>IF(+ISNA(+VLOOKUP($B16,#REF!,1,0)),"-",$P$1)</f>
        <v>VENLIBGAS</v>
      </c>
      <c r="Q16" s="42" t="str">
        <f>IF(+ISNA(+VLOOKUP($B16,#REF!,1,0)),"-",$Q$1)</f>
        <v>GASDIV</v>
      </c>
      <c r="R16" s="42" t="str">
        <f>IF(+ISNA(+VLOOKUP($B16,#REF!,1,0)),"-",$R$1)</f>
        <v>GASEST</v>
      </c>
      <c r="S16" s="42" t="str">
        <f>IF(+ISNA(+VLOOKUP($B16,#REF!,1,0)),"-",$S$1)</f>
        <v>ACQUE</v>
      </c>
      <c r="T16" s="42" t="str">
        <f>IF(+ISNA(+VLOOKUP($B16,#REF!,1,0)),"-",$T$1)</f>
        <v>FOGNA</v>
      </c>
      <c r="U16" s="42" t="str">
        <f>IF(+ISNA(+VLOOKUP($B16,#REF!,1,0)),"-",$U$1)</f>
        <v>DEPU</v>
      </c>
      <c r="V16" s="42" t="str">
        <f>IF(+ISNA(+VLOOKUP($B16,#REF!,1,0)),"-",$V$1)</f>
        <v>ALTRESII</v>
      </c>
      <c r="W16" s="42" t="str">
        <f>IF(+ISNA(+VLOOKUP($B16,#REF!,1,0)),"-",$W$1)</f>
        <v>ATTDIV</v>
      </c>
      <c r="X16" s="42" t="str">
        <f>IF(+ISNA(+VLOOKUP($B16,#REF!,1,0)),"-",$X$1)</f>
        <v>SC</v>
      </c>
      <c r="Y16" s="42" t="str">
        <f>IF(+ISNA(+VLOOKUP($B16,#REF!,1,0)),"-",$Y$1)</f>
        <v>FOC</v>
      </c>
    </row>
    <row r="17" spans="1:25" x14ac:dyDescent="0.2">
      <c r="A17" s="42" t="s">
        <v>107</v>
      </c>
      <c r="B17" s="42" t="s">
        <v>1162</v>
      </c>
      <c r="C17" s="79" t="s">
        <v>559</v>
      </c>
      <c r="D17" s="42" t="str">
        <f>IF(+ISNA(+VLOOKUP($B17,#REF!,1,0)),"-",$D$1)</f>
        <v>PRODEE</v>
      </c>
      <c r="E17" s="42" t="str">
        <f>IF(+ISNA(+VLOOKUP($B17,#REF!,1,0)),"-",$E$1)</f>
        <v>DISTEE</v>
      </c>
      <c r="F17" s="42" t="str">
        <f>IF(+ISNA(+VLOOKUP($B17,#REF!,1,0)),"-",$F$1)</f>
        <v>MISEE</v>
      </c>
      <c r="G17" s="42" t="str">
        <f>IF(+ISNA(+VLOOKUP($B17,#REF!,1,0)),"-",$G$1)</f>
        <v>VENDIEE</v>
      </c>
      <c r="H17" s="42" t="str">
        <f>IF(+ISNA(+VLOOKUP($B17,#REF!,1,0)),"-",$H$1)</f>
        <v>VENDSALVEE</v>
      </c>
      <c r="I17" s="42" t="str">
        <f>IF(+ISNA(+VLOOKUP($B17,#REF!,1,0)),"-",$I$1)</f>
        <v>VENDTUTEE</v>
      </c>
      <c r="J17" s="42" t="str">
        <f>IF(+ISNA(+VLOOKUP($B17,#REF!,1,0)),"-",$J$1)</f>
        <v>VENDLIBEE</v>
      </c>
      <c r="K17" s="42" t="str">
        <f>IF(+ISNA(+VLOOKUP($B17,#REF!,1,0)),"-",$K$1)</f>
        <v>EEEST</v>
      </c>
      <c r="L17" s="42" t="str">
        <f>IF(+ISNA(+VLOOKUP($B17,#REF!,1,0)),"-",$L$1)</f>
        <v>DISTGAS</v>
      </c>
      <c r="M17" s="42" t="str">
        <f>IF(+ISNA(+VLOOKUP($B17,#REF!,1,0)),"-",$M$1)</f>
        <v>MISGAS</v>
      </c>
      <c r="N17" s="42" t="str">
        <f>IF(+ISNA(+VLOOKUP($B17,#REF!,1,0)),"-",$N$1)</f>
        <v>VENIGAS</v>
      </c>
      <c r="O17" s="42" t="str">
        <f>IF(+ISNA(+VLOOKUP($B17,#REF!,1,0)),"-",$O$1)</f>
        <v>VENTUTGAS</v>
      </c>
      <c r="P17" s="42" t="str">
        <f>IF(+ISNA(+VLOOKUP($B17,#REF!,1,0)),"-",$P$1)</f>
        <v>VENLIBGAS</v>
      </c>
      <c r="Q17" s="42" t="str">
        <f>IF(+ISNA(+VLOOKUP($B17,#REF!,1,0)),"-",$Q$1)</f>
        <v>GASDIV</v>
      </c>
      <c r="R17" s="42" t="str">
        <f>IF(+ISNA(+VLOOKUP($B17,#REF!,1,0)),"-",$R$1)</f>
        <v>GASEST</v>
      </c>
      <c r="S17" s="42" t="str">
        <f>IF(+ISNA(+VLOOKUP($B17,#REF!,1,0)),"-",$S$1)</f>
        <v>ACQUE</v>
      </c>
      <c r="T17" s="42" t="str">
        <f>IF(+ISNA(+VLOOKUP($B17,#REF!,1,0)),"-",$T$1)</f>
        <v>FOGNA</v>
      </c>
      <c r="U17" s="42" t="str">
        <f>IF(+ISNA(+VLOOKUP($B17,#REF!,1,0)),"-",$U$1)</f>
        <v>DEPU</v>
      </c>
      <c r="V17" s="42" t="str">
        <f>IF(+ISNA(+VLOOKUP($B17,#REF!,1,0)),"-",$V$1)</f>
        <v>ALTRESII</v>
      </c>
      <c r="W17" s="42" t="str">
        <f>IF(+ISNA(+VLOOKUP($B17,#REF!,1,0)),"-",$W$1)</f>
        <v>ATTDIV</v>
      </c>
      <c r="X17" s="42" t="str">
        <f>IF(+ISNA(+VLOOKUP($B17,#REF!,1,0)),"-",$X$1)</f>
        <v>SC</v>
      </c>
      <c r="Y17" s="42" t="str">
        <f>IF(+ISNA(+VLOOKUP($B17,#REF!,1,0)),"-",$Y$1)</f>
        <v>FOC</v>
      </c>
    </row>
    <row r="18" spans="1:25" x14ac:dyDescent="0.2">
      <c r="A18" s="42" t="s">
        <v>107</v>
      </c>
      <c r="B18" s="42" t="s">
        <v>1163</v>
      </c>
      <c r="C18" s="79" t="s">
        <v>560</v>
      </c>
      <c r="D18" s="42" t="str">
        <f>IF(+ISNA(+VLOOKUP($B18,#REF!,1,0)),"-",$D$1)</f>
        <v>PRODEE</v>
      </c>
      <c r="E18" s="42" t="str">
        <f>IF(+ISNA(+VLOOKUP($B18,#REF!,1,0)),"-",$E$1)</f>
        <v>DISTEE</v>
      </c>
      <c r="F18" s="42" t="str">
        <f>IF(+ISNA(+VLOOKUP($B18,#REF!,1,0)),"-",$F$1)</f>
        <v>MISEE</v>
      </c>
      <c r="G18" s="42" t="str">
        <f>IF(+ISNA(+VLOOKUP($B18,#REF!,1,0)),"-",$G$1)</f>
        <v>VENDIEE</v>
      </c>
      <c r="H18" s="42" t="str">
        <f>IF(+ISNA(+VLOOKUP($B18,#REF!,1,0)),"-",$H$1)</f>
        <v>VENDSALVEE</v>
      </c>
      <c r="I18" s="42" t="str">
        <f>IF(+ISNA(+VLOOKUP($B18,#REF!,1,0)),"-",$I$1)</f>
        <v>VENDTUTEE</v>
      </c>
      <c r="J18" s="42" t="str">
        <f>IF(+ISNA(+VLOOKUP($B18,#REF!,1,0)),"-",$J$1)</f>
        <v>VENDLIBEE</v>
      </c>
      <c r="K18" s="42" t="str">
        <f>IF(+ISNA(+VLOOKUP($B18,#REF!,1,0)),"-",$K$1)</f>
        <v>EEEST</v>
      </c>
      <c r="L18" s="42" t="str">
        <f>IF(+ISNA(+VLOOKUP($B18,#REF!,1,0)),"-",$L$1)</f>
        <v>DISTGAS</v>
      </c>
      <c r="M18" s="42" t="str">
        <f>IF(+ISNA(+VLOOKUP($B18,#REF!,1,0)),"-",$M$1)</f>
        <v>MISGAS</v>
      </c>
      <c r="N18" s="42" t="str">
        <f>IF(+ISNA(+VLOOKUP($B18,#REF!,1,0)),"-",$N$1)</f>
        <v>VENIGAS</v>
      </c>
      <c r="O18" s="42" t="str">
        <f>IF(+ISNA(+VLOOKUP($B18,#REF!,1,0)),"-",$O$1)</f>
        <v>VENTUTGAS</v>
      </c>
      <c r="P18" s="42" t="str">
        <f>IF(+ISNA(+VLOOKUP($B18,#REF!,1,0)),"-",$P$1)</f>
        <v>VENLIBGAS</v>
      </c>
      <c r="Q18" s="42" t="str">
        <f>IF(+ISNA(+VLOOKUP($B18,#REF!,1,0)),"-",$Q$1)</f>
        <v>GASDIV</v>
      </c>
      <c r="R18" s="42" t="str">
        <f>IF(+ISNA(+VLOOKUP($B18,#REF!,1,0)),"-",$R$1)</f>
        <v>GASEST</v>
      </c>
      <c r="S18" s="42" t="str">
        <f>IF(+ISNA(+VLOOKUP($B18,#REF!,1,0)),"-",$S$1)</f>
        <v>ACQUE</v>
      </c>
      <c r="T18" s="42" t="str">
        <f>IF(+ISNA(+VLOOKUP($B18,#REF!,1,0)),"-",$T$1)</f>
        <v>FOGNA</v>
      </c>
      <c r="U18" s="42" t="str">
        <f>IF(+ISNA(+VLOOKUP($B18,#REF!,1,0)),"-",$U$1)</f>
        <v>DEPU</v>
      </c>
      <c r="V18" s="42" t="str">
        <f>IF(+ISNA(+VLOOKUP($B18,#REF!,1,0)),"-",$V$1)</f>
        <v>ALTRESII</v>
      </c>
      <c r="W18" s="42" t="str">
        <f>IF(+ISNA(+VLOOKUP($B18,#REF!,1,0)),"-",$W$1)</f>
        <v>ATTDIV</v>
      </c>
      <c r="X18" s="42" t="str">
        <f>IF(+ISNA(+VLOOKUP($B18,#REF!,1,0)),"-",$X$1)</f>
        <v>SC</v>
      </c>
      <c r="Y18" s="42" t="str">
        <f>IF(+ISNA(+VLOOKUP($B18,#REF!,1,0)),"-",$Y$1)</f>
        <v>FOC</v>
      </c>
    </row>
    <row r="19" spans="1:25" hidden="1" x14ac:dyDescent="0.2">
      <c r="A19" s="42" t="s">
        <v>107</v>
      </c>
      <c r="B19" s="42" t="s">
        <v>145</v>
      </c>
      <c r="C19" s="55" t="s">
        <v>745</v>
      </c>
      <c r="D19" s="42" t="str">
        <f>IF(+ISNA(+VLOOKUP($B19,#REF!,1,0)),"-",$D$1)</f>
        <v>PRODEE</v>
      </c>
      <c r="E19" s="42" t="str">
        <f>IF(+ISNA(+VLOOKUP($B19,#REF!,1,0)),"-",$E$1)</f>
        <v>DISTEE</v>
      </c>
      <c r="F19" s="42" t="str">
        <f>IF(+ISNA(+VLOOKUP($B19,#REF!,1,0)),"-",$F$1)</f>
        <v>MISEE</v>
      </c>
      <c r="G19" s="42" t="str">
        <f>IF(+ISNA(+VLOOKUP($B19,#REF!,1,0)),"-",$G$1)</f>
        <v>VENDIEE</v>
      </c>
      <c r="H19" s="42" t="str">
        <f>IF(+ISNA(+VLOOKUP($B19,#REF!,1,0)),"-",$H$1)</f>
        <v>VENDSALVEE</v>
      </c>
      <c r="I19" s="42" t="str">
        <f>IF(+ISNA(+VLOOKUP($B19,#REF!,1,0)),"-",$I$1)</f>
        <v>VENDTUTEE</v>
      </c>
      <c r="J19" s="42" t="str">
        <f>IF(+ISNA(+VLOOKUP($B19,#REF!,1,0)),"-",$J$1)</f>
        <v>VENDLIBEE</v>
      </c>
      <c r="K19" s="42" t="str">
        <f>IF(+ISNA(+VLOOKUP($B19,#REF!,1,0)),"-",$K$1)</f>
        <v>EEEST</v>
      </c>
      <c r="L19" s="42" t="str">
        <f>IF(+ISNA(+VLOOKUP($B19,#REF!,1,0)),"-",$L$1)</f>
        <v>DISTGAS</v>
      </c>
      <c r="M19" s="42" t="str">
        <f>IF(+ISNA(+VLOOKUP($B19,#REF!,1,0)),"-",$M$1)</f>
        <v>MISGAS</v>
      </c>
      <c r="N19" s="42" t="str">
        <f>IF(+ISNA(+VLOOKUP($B19,#REF!,1,0)),"-",$N$1)</f>
        <v>VENIGAS</v>
      </c>
      <c r="O19" s="42" t="str">
        <f>IF(+ISNA(+VLOOKUP($B19,#REF!,1,0)),"-",$O$1)</f>
        <v>VENTUTGAS</v>
      </c>
      <c r="P19" s="42" t="str">
        <f>IF(+ISNA(+VLOOKUP($B19,#REF!,1,0)),"-",$P$1)</f>
        <v>VENLIBGAS</v>
      </c>
      <c r="Q19" s="42" t="str">
        <f>IF(+ISNA(+VLOOKUP($B19,#REF!,1,0)),"-",$Q$1)</f>
        <v>GASDIV</v>
      </c>
      <c r="R19" s="42" t="str">
        <f>IF(+ISNA(+VLOOKUP($B19,#REF!,1,0)),"-",$R$1)</f>
        <v>GASEST</v>
      </c>
      <c r="S19" s="42" t="str">
        <f>IF(+ISNA(+VLOOKUP($B19,#REF!,1,0)),"-",$S$1)</f>
        <v>ACQUE</v>
      </c>
      <c r="T19" s="42" t="str">
        <f>IF(+ISNA(+VLOOKUP($B19,#REF!,1,0)),"-",$T$1)</f>
        <v>FOGNA</v>
      </c>
      <c r="U19" s="42" t="str">
        <f>IF(+ISNA(+VLOOKUP($B19,#REF!,1,0)),"-",$U$1)</f>
        <v>DEPU</v>
      </c>
      <c r="V19" s="42" t="str">
        <f>IF(+ISNA(+VLOOKUP($B19,#REF!,1,0)),"-",$V$1)</f>
        <v>ALTRESII</v>
      </c>
      <c r="W19" s="42" t="str">
        <f>IF(+ISNA(+VLOOKUP($B19,#REF!,1,0)),"-",$W$1)</f>
        <v>ATTDIV</v>
      </c>
      <c r="X19" s="42" t="str">
        <f>IF(+ISNA(+VLOOKUP($B19,#REF!,1,0)),"-",$X$1)</f>
        <v>SC</v>
      </c>
      <c r="Y19" s="42" t="str">
        <f>IF(+ISNA(+VLOOKUP($B19,#REF!,1,0)),"-",$Y$1)</f>
        <v>FOC</v>
      </c>
    </row>
    <row r="20" spans="1:25" hidden="1" x14ac:dyDescent="0.2">
      <c r="A20" s="42" t="s">
        <v>107</v>
      </c>
      <c r="B20" s="42" t="s">
        <v>1143</v>
      </c>
      <c r="C20" s="55" t="s">
        <v>1146</v>
      </c>
      <c r="D20" s="42" t="str">
        <f>IF(+ISNA(+VLOOKUP($B20,#REF!,1,0)),"-",$D$1)</f>
        <v>PRODEE</v>
      </c>
      <c r="E20" s="42" t="str">
        <f>IF(+ISNA(+VLOOKUP($B20,#REF!,1,0)),"-",$E$1)</f>
        <v>DISTEE</v>
      </c>
      <c r="F20" s="42" t="str">
        <f>IF(+ISNA(+VLOOKUP($B20,#REF!,1,0)),"-",$F$1)</f>
        <v>MISEE</v>
      </c>
      <c r="G20" s="42" t="str">
        <f>IF(+ISNA(+VLOOKUP($B20,#REF!,1,0)),"-",$G$1)</f>
        <v>VENDIEE</v>
      </c>
      <c r="H20" s="42" t="str">
        <f>IF(+ISNA(+VLOOKUP($B20,#REF!,1,0)),"-",$H$1)</f>
        <v>VENDSALVEE</v>
      </c>
      <c r="I20" s="42" t="str">
        <f>IF(+ISNA(+VLOOKUP($B20,#REF!,1,0)),"-",$I$1)</f>
        <v>VENDTUTEE</v>
      </c>
      <c r="J20" s="42" t="str">
        <f>IF(+ISNA(+VLOOKUP($B20,#REF!,1,0)),"-",$J$1)</f>
        <v>VENDLIBEE</v>
      </c>
      <c r="K20" s="42" t="str">
        <f>IF(+ISNA(+VLOOKUP($B20,#REF!,1,0)),"-",$K$1)</f>
        <v>EEEST</v>
      </c>
      <c r="L20" s="42" t="str">
        <f>IF(+ISNA(+VLOOKUP($B20,#REF!,1,0)),"-",$L$1)</f>
        <v>DISTGAS</v>
      </c>
      <c r="M20" s="42" t="str">
        <f>IF(+ISNA(+VLOOKUP($B20,#REF!,1,0)),"-",$M$1)</f>
        <v>MISGAS</v>
      </c>
      <c r="N20" s="42" t="str">
        <f>IF(+ISNA(+VLOOKUP($B20,#REF!,1,0)),"-",$N$1)</f>
        <v>VENIGAS</v>
      </c>
      <c r="O20" s="42" t="str">
        <f>IF(+ISNA(+VLOOKUP($B20,#REF!,1,0)),"-",$O$1)</f>
        <v>VENTUTGAS</v>
      </c>
      <c r="P20" s="42" t="str">
        <f>IF(+ISNA(+VLOOKUP($B20,#REF!,1,0)),"-",$P$1)</f>
        <v>VENLIBGAS</v>
      </c>
      <c r="Q20" s="42" t="str">
        <f>IF(+ISNA(+VLOOKUP($B20,#REF!,1,0)),"-",$Q$1)</f>
        <v>GASDIV</v>
      </c>
      <c r="R20" s="42" t="str">
        <f>IF(+ISNA(+VLOOKUP($B20,#REF!,1,0)),"-",$R$1)</f>
        <v>GASEST</v>
      </c>
      <c r="S20" s="42" t="str">
        <f>IF(+ISNA(+VLOOKUP($B20,#REF!,1,0)),"-",$S$1)</f>
        <v>ACQUE</v>
      </c>
      <c r="T20" s="42" t="str">
        <f>IF(+ISNA(+VLOOKUP($B20,#REF!,1,0)),"-",$T$1)</f>
        <v>FOGNA</v>
      </c>
      <c r="U20" s="42" t="str">
        <f>IF(+ISNA(+VLOOKUP($B20,#REF!,1,0)),"-",$U$1)</f>
        <v>DEPU</v>
      </c>
      <c r="V20" s="42" t="str">
        <f>IF(+ISNA(+VLOOKUP($B20,#REF!,1,0)),"-",$V$1)</f>
        <v>ALTRESII</v>
      </c>
      <c r="W20" s="42" t="str">
        <f>IF(+ISNA(+VLOOKUP($B20,#REF!,1,0)),"-",$W$1)</f>
        <v>ATTDIV</v>
      </c>
      <c r="X20" s="42" t="str">
        <f>IF(+ISNA(+VLOOKUP($B20,#REF!,1,0)),"-",$X$1)</f>
        <v>SC</v>
      </c>
      <c r="Y20" s="42" t="str">
        <f>IF(+ISNA(+VLOOKUP($B20,#REF!,1,0)),"-",$Y$1)</f>
        <v>FOC</v>
      </c>
    </row>
    <row r="21" spans="1:25" hidden="1" x14ac:dyDescent="0.2">
      <c r="A21" s="42" t="s">
        <v>107</v>
      </c>
      <c r="B21" s="42" t="s">
        <v>1144</v>
      </c>
      <c r="C21" s="55" t="s">
        <v>1147</v>
      </c>
      <c r="D21" s="42" t="str">
        <f>IF(+ISNA(+VLOOKUP($B21,#REF!,1,0)),"-",$D$1)</f>
        <v>PRODEE</v>
      </c>
      <c r="E21" s="42" t="str">
        <f>IF(+ISNA(+VLOOKUP($B21,#REF!,1,0)),"-",$E$1)</f>
        <v>DISTEE</v>
      </c>
      <c r="F21" s="42" t="str">
        <f>IF(+ISNA(+VLOOKUP($B21,#REF!,1,0)),"-",$F$1)</f>
        <v>MISEE</v>
      </c>
      <c r="G21" s="42" t="str">
        <f>IF(+ISNA(+VLOOKUP($B21,#REF!,1,0)),"-",$G$1)</f>
        <v>VENDIEE</v>
      </c>
      <c r="H21" s="42" t="str">
        <f>IF(+ISNA(+VLOOKUP($B21,#REF!,1,0)),"-",$H$1)</f>
        <v>VENDSALVEE</v>
      </c>
      <c r="I21" s="42" t="str">
        <f>IF(+ISNA(+VLOOKUP($B21,#REF!,1,0)),"-",$I$1)</f>
        <v>VENDTUTEE</v>
      </c>
      <c r="J21" s="42" t="str">
        <f>IF(+ISNA(+VLOOKUP($B21,#REF!,1,0)),"-",$J$1)</f>
        <v>VENDLIBEE</v>
      </c>
      <c r="K21" s="42" t="str">
        <f>IF(+ISNA(+VLOOKUP($B21,#REF!,1,0)),"-",$K$1)</f>
        <v>EEEST</v>
      </c>
      <c r="L21" s="42" t="str">
        <f>IF(+ISNA(+VLOOKUP($B21,#REF!,1,0)),"-",$L$1)</f>
        <v>DISTGAS</v>
      </c>
      <c r="M21" s="42" t="str">
        <f>IF(+ISNA(+VLOOKUP($B21,#REF!,1,0)),"-",$M$1)</f>
        <v>MISGAS</v>
      </c>
      <c r="N21" s="42" t="str">
        <f>IF(+ISNA(+VLOOKUP($B21,#REF!,1,0)),"-",$N$1)</f>
        <v>VENIGAS</v>
      </c>
      <c r="O21" s="42" t="str">
        <f>IF(+ISNA(+VLOOKUP($B21,#REF!,1,0)),"-",$O$1)</f>
        <v>VENTUTGAS</v>
      </c>
      <c r="P21" s="42" t="str">
        <f>IF(+ISNA(+VLOOKUP($B21,#REF!,1,0)),"-",$P$1)</f>
        <v>VENLIBGAS</v>
      </c>
      <c r="Q21" s="42" t="str">
        <f>IF(+ISNA(+VLOOKUP($B21,#REF!,1,0)),"-",$Q$1)</f>
        <v>GASDIV</v>
      </c>
      <c r="R21" s="42" t="str">
        <f>IF(+ISNA(+VLOOKUP($B21,#REF!,1,0)),"-",$R$1)</f>
        <v>GASEST</v>
      </c>
      <c r="S21" s="42" t="str">
        <f>IF(+ISNA(+VLOOKUP($B21,#REF!,1,0)),"-",$S$1)</f>
        <v>ACQUE</v>
      </c>
      <c r="T21" s="42" t="str">
        <f>IF(+ISNA(+VLOOKUP($B21,#REF!,1,0)),"-",$T$1)</f>
        <v>FOGNA</v>
      </c>
      <c r="U21" s="42" t="str">
        <f>IF(+ISNA(+VLOOKUP($B21,#REF!,1,0)),"-",$U$1)</f>
        <v>DEPU</v>
      </c>
      <c r="V21" s="42" t="str">
        <f>IF(+ISNA(+VLOOKUP($B21,#REF!,1,0)),"-",$V$1)</f>
        <v>ALTRESII</v>
      </c>
      <c r="W21" s="42" t="str">
        <f>IF(+ISNA(+VLOOKUP($B21,#REF!,1,0)),"-",$W$1)</f>
        <v>ATTDIV</v>
      </c>
      <c r="X21" s="42" t="str">
        <f>IF(+ISNA(+VLOOKUP($B21,#REF!,1,0)),"-",$X$1)</f>
        <v>SC</v>
      </c>
      <c r="Y21" s="42" t="str">
        <f>IF(+ISNA(+VLOOKUP($B21,#REF!,1,0)),"-",$Y$1)</f>
        <v>FOC</v>
      </c>
    </row>
    <row r="22" spans="1:25" hidden="1" x14ac:dyDescent="0.2">
      <c r="A22" s="42" t="s">
        <v>107</v>
      </c>
      <c r="B22" s="42" t="s">
        <v>1145</v>
      </c>
      <c r="C22" s="55" t="s">
        <v>1148</v>
      </c>
      <c r="D22" s="42" t="str">
        <f>IF(+ISNA(+VLOOKUP($B22,#REF!,1,0)),"-",$D$1)</f>
        <v>PRODEE</v>
      </c>
      <c r="E22" s="42" t="str">
        <f>IF(+ISNA(+VLOOKUP($B22,#REF!,1,0)),"-",$E$1)</f>
        <v>DISTEE</v>
      </c>
      <c r="F22" s="42" t="str">
        <f>IF(+ISNA(+VLOOKUP($B22,#REF!,1,0)),"-",$F$1)</f>
        <v>MISEE</v>
      </c>
      <c r="G22" s="42" t="str">
        <f>IF(+ISNA(+VLOOKUP($B22,#REF!,1,0)),"-",$G$1)</f>
        <v>VENDIEE</v>
      </c>
      <c r="H22" s="42" t="str">
        <f>IF(+ISNA(+VLOOKUP($B22,#REF!,1,0)),"-",$H$1)</f>
        <v>VENDSALVEE</v>
      </c>
      <c r="I22" s="42" t="str">
        <f>IF(+ISNA(+VLOOKUP($B22,#REF!,1,0)),"-",$I$1)</f>
        <v>VENDTUTEE</v>
      </c>
      <c r="J22" s="42" t="str">
        <f>IF(+ISNA(+VLOOKUP($B22,#REF!,1,0)),"-",$J$1)</f>
        <v>VENDLIBEE</v>
      </c>
      <c r="K22" s="42" t="str">
        <f>IF(+ISNA(+VLOOKUP($B22,#REF!,1,0)),"-",$K$1)</f>
        <v>EEEST</v>
      </c>
      <c r="L22" s="42" t="str">
        <f>IF(+ISNA(+VLOOKUP($B22,#REF!,1,0)),"-",$L$1)</f>
        <v>DISTGAS</v>
      </c>
      <c r="M22" s="42" t="str">
        <f>IF(+ISNA(+VLOOKUP($B22,#REF!,1,0)),"-",$M$1)</f>
        <v>MISGAS</v>
      </c>
      <c r="N22" s="42" t="str">
        <f>IF(+ISNA(+VLOOKUP($B22,#REF!,1,0)),"-",$N$1)</f>
        <v>VENIGAS</v>
      </c>
      <c r="O22" s="42" t="str">
        <f>IF(+ISNA(+VLOOKUP($B22,#REF!,1,0)),"-",$O$1)</f>
        <v>VENTUTGAS</v>
      </c>
      <c r="P22" s="42" t="str">
        <f>IF(+ISNA(+VLOOKUP($B22,#REF!,1,0)),"-",$P$1)</f>
        <v>VENLIBGAS</v>
      </c>
      <c r="Q22" s="42" t="str">
        <f>IF(+ISNA(+VLOOKUP($B22,#REF!,1,0)),"-",$Q$1)</f>
        <v>GASDIV</v>
      </c>
      <c r="R22" s="42" t="str">
        <f>IF(+ISNA(+VLOOKUP($B22,#REF!,1,0)),"-",$R$1)</f>
        <v>GASEST</v>
      </c>
      <c r="S22" s="42" t="str">
        <f>IF(+ISNA(+VLOOKUP($B22,#REF!,1,0)),"-",$S$1)</f>
        <v>ACQUE</v>
      </c>
      <c r="T22" s="42" t="str">
        <f>IF(+ISNA(+VLOOKUP($B22,#REF!,1,0)),"-",$T$1)</f>
        <v>FOGNA</v>
      </c>
      <c r="U22" s="42" t="str">
        <f>IF(+ISNA(+VLOOKUP($B22,#REF!,1,0)),"-",$U$1)</f>
        <v>DEPU</v>
      </c>
      <c r="V22" s="42" t="str">
        <f>IF(+ISNA(+VLOOKUP($B22,#REF!,1,0)),"-",$V$1)</f>
        <v>ALTRESII</v>
      </c>
      <c r="W22" s="42" t="str">
        <f>IF(+ISNA(+VLOOKUP($B22,#REF!,1,0)),"-",$W$1)</f>
        <v>ATTDIV</v>
      </c>
      <c r="X22" s="42" t="str">
        <f>IF(+ISNA(+VLOOKUP($B22,#REF!,1,0)),"-",$X$1)</f>
        <v>SC</v>
      </c>
      <c r="Y22" s="42" t="str">
        <f>IF(+ISNA(+VLOOKUP($B22,#REF!,1,0)),"-",$Y$1)</f>
        <v>FOC</v>
      </c>
    </row>
    <row r="23" spans="1:25" x14ac:dyDescent="0.2">
      <c r="A23" s="42" t="s">
        <v>107</v>
      </c>
      <c r="B23" s="42" t="s">
        <v>1166</v>
      </c>
      <c r="C23" s="79" t="s">
        <v>1167</v>
      </c>
      <c r="D23" s="42" t="str">
        <f>IF(+ISNA(+VLOOKUP($B23,#REF!,1,0)),"-",$D$1)</f>
        <v>PRODEE</v>
      </c>
      <c r="E23" s="42" t="str">
        <f>IF(+ISNA(+VLOOKUP($B23,#REF!,1,0)),"-",$E$1)</f>
        <v>DISTEE</v>
      </c>
      <c r="F23" s="42" t="str">
        <f>IF(+ISNA(+VLOOKUP($B23,#REF!,1,0)),"-",$F$1)</f>
        <v>MISEE</v>
      </c>
      <c r="G23" s="42" t="str">
        <f>IF(+ISNA(+VLOOKUP($B23,#REF!,1,0)),"-",$G$1)</f>
        <v>VENDIEE</v>
      </c>
      <c r="H23" s="42" t="str">
        <f>IF(+ISNA(+VLOOKUP($B23,#REF!,1,0)),"-",$H$1)</f>
        <v>VENDSALVEE</v>
      </c>
      <c r="I23" s="42" t="str">
        <f>IF(+ISNA(+VLOOKUP($B23,#REF!,1,0)),"-",$I$1)</f>
        <v>VENDTUTEE</v>
      </c>
      <c r="J23" s="42" t="str">
        <f>IF(+ISNA(+VLOOKUP($B23,#REF!,1,0)),"-",$J$1)</f>
        <v>VENDLIBEE</v>
      </c>
      <c r="K23" s="42" t="str">
        <f>IF(+ISNA(+VLOOKUP($B23,#REF!,1,0)),"-",$K$1)</f>
        <v>EEEST</v>
      </c>
      <c r="L23" s="42" t="str">
        <f>IF(+ISNA(+VLOOKUP($B23,#REF!,1,0)),"-",$L$1)</f>
        <v>DISTGAS</v>
      </c>
      <c r="M23" s="42" t="str">
        <f>IF(+ISNA(+VLOOKUP($B23,#REF!,1,0)),"-",$M$1)</f>
        <v>MISGAS</v>
      </c>
      <c r="N23" s="42" t="str">
        <f>IF(+ISNA(+VLOOKUP($B23,#REF!,1,0)),"-",$N$1)</f>
        <v>VENIGAS</v>
      </c>
      <c r="O23" s="42" t="str">
        <f>IF(+ISNA(+VLOOKUP($B23,#REF!,1,0)),"-",$O$1)</f>
        <v>VENTUTGAS</v>
      </c>
      <c r="P23" s="42" t="str">
        <f>IF(+ISNA(+VLOOKUP($B23,#REF!,1,0)),"-",$P$1)</f>
        <v>VENLIBGAS</v>
      </c>
      <c r="Q23" s="42" t="str">
        <f>IF(+ISNA(+VLOOKUP($B23,#REF!,1,0)),"-",$Q$1)</f>
        <v>GASDIV</v>
      </c>
      <c r="R23" s="42" t="str">
        <f>IF(+ISNA(+VLOOKUP($B23,#REF!,1,0)),"-",$R$1)</f>
        <v>GASEST</v>
      </c>
      <c r="S23" s="42" t="str">
        <f>IF(+ISNA(+VLOOKUP($B23,#REF!,1,0)),"-",$S$1)</f>
        <v>ACQUE</v>
      </c>
      <c r="T23" s="42" t="str">
        <f>IF(+ISNA(+VLOOKUP($B23,#REF!,1,0)),"-",$T$1)</f>
        <v>FOGNA</v>
      </c>
      <c r="U23" s="42" t="str">
        <f>IF(+ISNA(+VLOOKUP($B23,#REF!,1,0)),"-",$U$1)</f>
        <v>DEPU</v>
      </c>
      <c r="V23" s="42" t="str">
        <f>IF(+ISNA(+VLOOKUP($B23,#REF!,1,0)),"-",$V$1)</f>
        <v>ALTRESII</v>
      </c>
      <c r="W23" s="42" t="str">
        <f>IF(+ISNA(+VLOOKUP($B23,#REF!,1,0)),"-",$W$1)</f>
        <v>ATTDIV</v>
      </c>
      <c r="X23" s="42" t="str">
        <f>IF(+ISNA(+VLOOKUP($B23,#REF!,1,0)),"-",$X$1)</f>
        <v>SC</v>
      </c>
      <c r="Y23" s="42" t="str">
        <f>IF(+ISNA(+VLOOKUP($B23,#REF!,1,0)),"-",$Y$1)</f>
        <v>FOC</v>
      </c>
    </row>
    <row r="24" spans="1:25" hidden="1" x14ac:dyDescent="0.2">
      <c r="A24" s="42" t="s">
        <v>107</v>
      </c>
      <c r="B24" s="42" t="s">
        <v>146</v>
      </c>
      <c r="C24" s="55" t="s">
        <v>631</v>
      </c>
      <c r="D24" s="42" t="str">
        <f>IF(+ISNA(+VLOOKUP($B24,#REF!,1,0)),"-",$D$1)</f>
        <v>PRODEE</v>
      </c>
      <c r="E24" s="42" t="str">
        <f>IF(+ISNA(+VLOOKUP($B24,#REF!,1,0)),"-",$E$1)</f>
        <v>DISTEE</v>
      </c>
      <c r="F24" s="42" t="str">
        <f>IF(+ISNA(+VLOOKUP($B24,#REF!,1,0)),"-",$F$1)</f>
        <v>MISEE</v>
      </c>
      <c r="G24" s="42" t="str">
        <f>IF(+ISNA(+VLOOKUP($B24,#REF!,1,0)),"-",$G$1)</f>
        <v>VENDIEE</v>
      </c>
      <c r="H24" s="42" t="str">
        <f>IF(+ISNA(+VLOOKUP($B24,#REF!,1,0)),"-",$H$1)</f>
        <v>VENDSALVEE</v>
      </c>
      <c r="I24" s="42" t="str">
        <f>IF(+ISNA(+VLOOKUP($B24,#REF!,1,0)),"-",$I$1)</f>
        <v>VENDTUTEE</v>
      </c>
      <c r="J24" s="42" t="str">
        <f>IF(+ISNA(+VLOOKUP($B24,#REF!,1,0)),"-",$J$1)</f>
        <v>VENDLIBEE</v>
      </c>
      <c r="K24" s="42" t="str">
        <f>IF(+ISNA(+VLOOKUP($B24,#REF!,1,0)),"-",$K$1)</f>
        <v>EEEST</v>
      </c>
      <c r="L24" s="42" t="str">
        <f>IF(+ISNA(+VLOOKUP($B24,#REF!,1,0)),"-",$L$1)</f>
        <v>DISTGAS</v>
      </c>
      <c r="M24" s="42" t="str">
        <f>IF(+ISNA(+VLOOKUP($B24,#REF!,1,0)),"-",$M$1)</f>
        <v>MISGAS</v>
      </c>
      <c r="N24" s="42" t="str">
        <f>IF(+ISNA(+VLOOKUP($B24,#REF!,1,0)),"-",$N$1)</f>
        <v>VENIGAS</v>
      </c>
      <c r="O24" s="42" t="str">
        <f>IF(+ISNA(+VLOOKUP($B24,#REF!,1,0)),"-",$O$1)</f>
        <v>VENTUTGAS</v>
      </c>
      <c r="P24" s="42" t="str">
        <f>IF(+ISNA(+VLOOKUP($B24,#REF!,1,0)),"-",$P$1)</f>
        <v>VENLIBGAS</v>
      </c>
      <c r="Q24" s="42" t="str">
        <f>IF(+ISNA(+VLOOKUP($B24,#REF!,1,0)),"-",$Q$1)</f>
        <v>GASDIV</v>
      </c>
      <c r="R24" s="42" t="str">
        <f>IF(+ISNA(+VLOOKUP($B24,#REF!,1,0)),"-",$R$1)</f>
        <v>GASEST</v>
      </c>
      <c r="S24" s="42" t="str">
        <f>IF(+ISNA(+VLOOKUP($B24,#REF!,1,0)),"-",$S$1)</f>
        <v>ACQUE</v>
      </c>
      <c r="T24" s="42" t="str">
        <f>IF(+ISNA(+VLOOKUP($B24,#REF!,1,0)),"-",$T$1)</f>
        <v>FOGNA</v>
      </c>
      <c r="U24" s="42" t="str">
        <f>IF(+ISNA(+VLOOKUP($B24,#REF!,1,0)),"-",$U$1)</f>
        <v>DEPU</v>
      </c>
      <c r="V24" s="42" t="str">
        <f>IF(+ISNA(+VLOOKUP($B24,#REF!,1,0)),"-",$V$1)</f>
        <v>ALTRESII</v>
      </c>
      <c r="W24" s="42" t="str">
        <f>IF(+ISNA(+VLOOKUP($B24,#REF!,1,0)),"-",$W$1)</f>
        <v>ATTDIV</v>
      </c>
      <c r="X24" s="42" t="str">
        <f>IF(+ISNA(+VLOOKUP($B24,#REF!,1,0)),"-",$X$1)</f>
        <v>SC</v>
      </c>
      <c r="Y24" s="42" t="str">
        <f>IF(+ISNA(+VLOOKUP($B24,#REF!,1,0)),"-",$Y$1)</f>
        <v>FOC</v>
      </c>
    </row>
    <row r="25" spans="1:25" hidden="1" x14ac:dyDescent="0.2">
      <c r="A25" s="42" t="s">
        <v>107</v>
      </c>
      <c r="B25" s="42" t="s">
        <v>147</v>
      </c>
      <c r="C25" s="55" t="s">
        <v>632</v>
      </c>
      <c r="D25" s="42" t="str">
        <f>IF(+ISNA(+VLOOKUP($B25,#REF!,1,0)),"-",$D$1)</f>
        <v>PRODEE</v>
      </c>
      <c r="E25" s="42" t="str">
        <f>IF(+ISNA(+VLOOKUP($B25,#REF!,1,0)),"-",$E$1)</f>
        <v>DISTEE</v>
      </c>
      <c r="F25" s="42" t="str">
        <f>IF(+ISNA(+VLOOKUP($B25,#REF!,1,0)),"-",$F$1)</f>
        <v>MISEE</v>
      </c>
      <c r="G25" s="42" t="str">
        <f>IF(+ISNA(+VLOOKUP($B25,#REF!,1,0)),"-",$G$1)</f>
        <v>VENDIEE</v>
      </c>
      <c r="H25" s="42" t="str">
        <f>IF(+ISNA(+VLOOKUP($B25,#REF!,1,0)),"-",$H$1)</f>
        <v>VENDSALVEE</v>
      </c>
      <c r="I25" s="42" t="str">
        <f>IF(+ISNA(+VLOOKUP($B25,#REF!,1,0)),"-",$I$1)</f>
        <v>VENDTUTEE</v>
      </c>
      <c r="J25" s="42" t="str">
        <f>IF(+ISNA(+VLOOKUP($B25,#REF!,1,0)),"-",$J$1)</f>
        <v>VENDLIBEE</v>
      </c>
      <c r="K25" s="42" t="str">
        <f>IF(+ISNA(+VLOOKUP($B25,#REF!,1,0)),"-",$K$1)</f>
        <v>EEEST</v>
      </c>
      <c r="L25" s="42" t="str">
        <f>IF(+ISNA(+VLOOKUP($B25,#REF!,1,0)),"-",$L$1)</f>
        <v>DISTGAS</v>
      </c>
      <c r="M25" s="42" t="str">
        <f>IF(+ISNA(+VLOOKUP($B25,#REF!,1,0)),"-",$M$1)</f>
        <v>MISGAS</v>
      </c>
      <c r="N25" s="42" t="str">
        <f>IF(+ISNA(+VLOOKUP($B25,#REF!,1,0)),"-",$N$1)</f>
        <v>VENIGAS</v>
      </c>
      <c r="O25" s="42" t="str">
        <f>IF(+ISNA(+VLOOKUP($B25,#REF!,1,0)),"-",$O$1)</f>
        <v>VENTUTGAS</v>
      </c>
      <c r="P25" s="42" t="str">
        <f>IF(+ISNA(+VLOOKUP($B25,#REF!,1,0)),"-",$P$1)</f>
        <v>VENLIBGAS</v>
      </c>
      <c r="Q25" s="42" t="str">
        <f>IF(+ISNA(+VLOOKUP($B25,#REF!,1,0)),"-",$Q$1)</f>
        <v>GASDIV</v>
      </c>
      <c r="R25" s="42" t="str">
        <f>IF(+ISNA(+VLOOKUP($B25,#REF!,1,0)),"-",$R$1)</f>
        <v>GASEST</v>
      </c>
      <c r="S25" s="42" t="str">
        <f>IF(+ISNA(+VLOOKUP($B25,#REF!,1,0)),"-",$S$1)</f>
        <v>ACQUE</v>
      </c>
      <c r="T25" s="42" t="str">
        <f>IF(+ISNA(+VLOOKUP($B25,#REF!,1,0)),"-",$T$1)</f>
        <v>FOGNA</v>
      </c>
      <c r="U25" s="42" t="str">
        <f>IF(+ISNA(+VLOOKUP($B25,#REF!,1,0)),"-",$U$1)</f>
        <v>DEPU</v>
      </c>
      <c r="V25" s="42" t="str">
        <f>IF(+ISNA(+VLOOKUP($B25,#REF!,1,0)),"-",$V$1)</f>
        <v>ALTRESII</v>
      </c>
      <c r="W25" s="42" t="str">
        <f>IF(+ISNA(+VLOOKUP($B25,#REF!,1,0)),"-",$W$1)</f>
        <v>ATTDIV</v>
      </c>
      <c r="X25" s="42" t="str">
        <f>IF(+ISNA(+VLOOKUP($B25,#REF!,1,0)),"-",$X$1)</f>
        <v>SC</v>
      </c>
      <c r="Y25" s="42" t="str">
        <f>IF(+ISNA(+VLOOKUP($B25,#REF!,1,0)),"-",$Y$1)</f>
        <v>FOC</v>
      </c>
    </row>
    <row r="26" spans="1:25" x14ac:dyDescent="0.2">
      <c r="A26" s="42" t="s">
        <v>107</v>
      </c>
      <c r="B26" s="42" t="s">
        <v>210</v>
      </c>
      <c r="C26" s="55" t="s">
        <v>590</v>
      </c>
      <c r="D26" s="42" t="str">
        <f>IF(+ISNA(+VLOOKUP($B26,#REF!,1,0)),"-",$D$1)</f>
        <v>PRODEE</v>
      </c>
      <c r="E26" s="42" t="str">
        <f>IF(+ISNA(+VLOOKUP($B26,#REF!,1,0)),"-",$E$1)</f>
        <v>DISTEE</v>
      </c>
      <c r="F26" s="42" t="str">
        <f>IF(+ISNA(+VLOOKUP($B26,#REF!,1,0)),"-",$F$1)</f>
        <v>MISEE</v>
      </c>
      <c r="G26" s="42" t="str">
        <f>IF(+ISNA(+VLOOKUP($B26,#REF!,1,0)),"-",$G$1)</f>
        <v>VENDIEE</v>
      </c>
      <c r="H26" s="42" t="str">
        <f>IF(+ISNA(+VLOOKUP($B26,#REF!,1,0)),"-",$H$1)</f>
        <v>VENDSALVEE</v>
      </c>
      <c r="I26" s="42" t="str">
        <f>IF(+ISNA(+VLOOKUP($B26,#REF!,1,0)),"-",$I$1)</f>
        <v>VENDTUTEE</v>
      </c>
      <c r="J26" s="42" t="str">
        <f>IF(+ISNA(+VLOOKUP($B26,#REF!,1,0)),"-",$J$1)</f>
        <v>VENDLIBEE</v>
      </c>
      <c r="K26" s="42" t="str">
        <f>IF(+ISNA(+VLOOKUP($B26,#REF!,1,0)),"-",$K$1)</f>
        <v>EEEST</v>
      </c>
      <c r="L26" s="42" t="str">
        <f>IF(+ISNA(+VLOOKUP($B26,#REF!,1,0)),"-",$L$1)</f>
        <v>DISTGAS</v>
      </c>
      <c r="M26" s="42" t="str">
        <f>IF(+ISNA(+VLOOKUP($B26,#REF!,1,0)),"-",$M$1)</f>
        <v>MISGAS</v>
      </c>
      <c r="N26" s="42" t="str">
        <f>IF(+ISNA(+VLOOKUP($B26,#REF!,1,0)),"-",$N$1)</f>
        <v>VENIGAS</v>
      </c>
      <c r="O26" s="42" t="str">
        <f>IF(+ISNA(+VLOOKUP($B26,#REF!,1,0)),"-",$O$1)</f>
        <v>VENTUTGAS</v>
      </c>
      <c r="P26" s="42" t="str">
        <f>IF(+ISNA(+VLOOKUP($B26,#REF!,1,0)),"-",$P$1)</f>
        <v>VENLIBGAS</v>
      </c>
      <c r="Q26" s="42" t="str">
        <f>IF(+ISNA(+VLOOKUP($B26,#REF!,1,0)),"-",$Q$1)</f>
        <v>GASDIV</v>
      </c>
      <c r="R26" s="42" t="str">
        <f>IF(+ISNA(+VLOOKUP($B26,#REF!,1,0)),"-",$R$1)</f>
        <v>GASEST</v>
      </c>
      <c r="S26" s="42" t="str">
        <f>IF(+ISNA(+VLOOKUP($B26,#REF!,1,0)),"-",$S$1)</f>
        <v>ACQUE</v>
      </c>
      <c r="T26" s="42" t="str">
        <f>IF(+ISNA(+VLOOKUP($B26,#REF!,1,0)),"-",$T$1)</f>
        <v>FOGNA</v>
      </c>
      <c r="U26" s="42" t="str">
        <f>IF(+ISNA(+VLOOKUP($B26,#REF!,1,0)),"-",$U$1)</f>
        <v>DEPU</v>
      </c>
      <c r="V26" s="42" t="str">
        <f>IF(+ISNA(+VLOOKUP($B26,#REF!,1,0)),"-",$V$1)</f>
        <v>ALTRESII</v>
      </c>
      <c r="W26" s="42" t="str">
        <f>IF(+ISNA(+VLOOKUP($B26,#REF!,1,0)),"-",$W$1)</f>
        <v>ATTDIV</v>
      </c>
      <c r="X26" s="42" t="str">
        <f>IF(+ISNA(+VLOOKUP($B26,#REF!,1,0)),"-",$X$1)</f>
        <v>SC</v>
      </c>
      <c r="Y26" s="42" t="str">
        <f>IF(+ISNA(+VLOOKUP($B26,#REF!,1,0)),"-",$Y$1)</f>
        <v>FOC</v>
      </c>
    </row>
    <row r="27" spans="1:25" x14ac:dyDescent="0.2">
      <c r="A27" s="42" t="s">
        <v>107</v>
      </c>
      <c r="B27" s="42" t="s">
        <v>211</v>
      </c>
      <c r="C27" s="55" t="s">
        <v>591</v>
      </c>
      <c r="D27" s="42" t="str">
        <f>IF(+ISNA(+VLOOKUP($B27,#REF!,1,0)),"-",$D$1)</f>
        <v>PRODEE</v>
      </c>
      <c r="E27" s="42" t="str">
        <f>IF(+ISNA(+VLOOKUP($B27,#REF!,1,0)),"-",$E$1)</f>
        <v>DISTEE</v>
      </c>
      <c r="F27" s="42" t="str">
        <f>IF(+ISNA(+VLOOKUP($B27,#REF!,1,0)),"-",$F$1)</f>
        <v>MISEE</v>
      </c>
      <c r="G27" s="42" t="str">
        <f>IF(+ISNA(+VLOOKUP($B27,#REF!,1,0)),"-",$G$1)</f>
        <v>VENDIEE</v>
      </c>
      <c r="H27" s="42" t="str">
        <f>IF(+ISNA(+VLOOKUP($B27,#REF!,1,0)),"-",$H$1)</f>
        <v>VENDSALVEE</v>
      </c>
      <c r="I27" s="42" t="str">
        <f>IF(+ISNA(+VLOOKUP($B27,#REF!,1,0)),"-",$I$1)</f>
        <v>VENDTUTEE</v>
      </c>
      <c r="J27" s="42" t="str">
        <f>IF(+ISNA(+VLOOKUP($B27,#REF!,1,0)),"-",$J$1)</f>
        <v>VENDLIBEE</v>
      </c>
      <c r="K27" s="42" t="str">
        <f>IF(+ISNA(+VLOOKUP($B27,#REF!,1,0)),"-",$K$1)</f>
        <v>EEEST</v>
      </c>
      <c r="L27" s="42" t="str">
        <f>IF(+ISNA(+VLOOKUP($B27,#REF!,1,0)),"-",$L$1)</f>
        <v>DISTGAS</v>
      </c>
      <c r="M27" s="42" t="str">
        <f>IF(+ISNA(+VLOOKUP($B27,#REF!,1,0)),"-",$M$1)</f>
        <v>MISGAS</v>
      </c>
      <c r="N27" s="42" t="str">
        <f>IF(+ISNA(+VLOOKUP($B27,#REF!,1,0)),"-",$N$1)</f>
        <v>VENIGAS</v>
      </c>
      <c r="O27" s="42" t="str">
        <f>IF(+ISNA(+VLOOKUP($B27,#REF!,1,0)),"-",$O$1)</f>
        <v>VENTUTGAS</v>
      </c>
      <c r="P27" s="42" t="str">
        <f>IF(+ISNA(+VLOOKUP($B27,#REF!,1,0)),"-",$P$1)</f>
        <v>VENLIBGAS</v>
      </c>
      <c r="Q27" s="42" t="str">
        <f>IF(+ISNA(+VLOOKUP($B27,#REF!,1,0)),"-",$Q$1)</f>
        <v>GASDIV</v>
      </c>
      <c r="R27" s="42" t="str">
        <f>IF(+ISNA(+VLOOKUP($B27,#REF!,1,0)),"-",$R$1)</f>
        <v>GASEST</v>
      </c>
      <c r="S27" s="42" t="str">
        <f>IF(+ISNA(+VLOOKUP($B27,#REF!,1,0)),"-",$S$1)</f>
        <v>ACQUE</v>
      </c>
      <c r="T27" s="42" t="str">
        <f>IF(+ISNA(+VLOOKUP($B27,#REF!,1,0)),"-",$T$1)</f>
        <v>FOGNA</v>
      </c>
      <c r="U27" s="42" t="str">
        <f>IF(+ISNA(+VLOOKUP($B27,#REF!,1,0)),"-",$U$1)</f>
        <v>DEPU</v>
      </c>
      <c r="V27" s="42" t="str">
        <f>IF(+ISNA(+VLOOKUP($B27,#REF!,1,0)),"-",$V$1)</f>
        <v>ALTRESII</v>
      </c>
      <c r="W27" s="42" t="str">
        <f>IF(+ISNA(+VLOOKUP($B27,#REF!,1,0)),"-",$W$1)</f>
        <v>ATTDIV</v>
      </c>
      <c r="X27" s="42" t="str">
        <f>IF(+ISNA(+VLOOKUP($B27,#REF!,1,0)),"-",$X$1)</f>
        <v>SC</v>
      </c>
      <c r="Y27" s="42" t="str">
        <f>IF(+ISNA(+VLOOKUP($B27,#REF!,1,0)),"-",$Y$1)</f>
        <v>FOC</v>
      </c>
    </row>
    <row r="28" spans="1:25" x14ac:dyDescent="0.2">
      <c r="A28" s="42" t="s">
        <v>107</v>
      </c>
      <c r="B28" s="42" t="s">
        <v>212</v>
      </c>
      <c r="C28" s="55" t="s">
        <v>592</v>
      </c>
      <c r="D28" s="42" t="str">
        <f>IF(+ISNA(+VLOOKUP($B28,#REF!,1,0)),"-",$D$1)</f>
        <v>PRODEE</v>
      </c>
      <c r="E28" s="42" t="str">
        <f>IF(+ISNA(+VLOOKUP($B28,#REF!,1,0)),"-",$E$1)</f>
        <v>DISTEE</v>
      </c>
      <c r="F28" s="42" t="str">
        <f>IF(+ISNA(+VLOOKUP($B28,#REF!,1,0)),"-",$F$1)</f>
        <v>MISEE</v>
      </c>
      <c r="G28" s="42" t="str">
        <f>IF(+ISNA(+VLOOKUP($B28,#REF!,1,0)),"-",$G$1)</f>
        <v>VENDIEE</v>
      </c>
      <c r="H28" s="42" t="str">
        <f>IF(+ISNA(+VLOOKUP($B28,#REF!,1,0)),"-",$H$1)</f>
        <v>VENDSALVEE</v>
      </c>
      <c r="I28" s="42" t="str">
        <f>IF(+ISNA(+VLOOKUP($B28,#REF!,1,0)),"-",$I$1)</f>
        <v>VENDTUTEE</v>
      </c>
      <c r="J28" s="42" t="str">
        <f>IF(+ISNA(+VLOOKUP($B28,#REF!,1,0)),"-",$J$1)</f>
        <v>VENDLIBEE</v>
      </c>
      <c r="K28" s="42" t="str">
        <f>IF(+ISNA(+VLOOKUP($B28,#REF!,1,0)),"-",$K$1)</f>
        <v>EEEST</v>
      </c>
      <c r="L28" s="42" t="str">
        <f>IF(+ISNA(+VLOOKUP($B28,#REF!,1,0)),"-",$L$1)</f>
        <v>DISTGAS</v>
      </c>
      <c r="M28" s="42" t="str">
        <f>IF(+ISNA(+VLOOKUP($B28,#REF!,1,0)),"-",$M$1)</f>
        <v>MISGAS</v>
      </c>
      <c r="N28" s="42" t="str">
        <f>IF(+ISNA(+VLOOKUP($B28,#REF!,1,0)),"-",$N$1)</f>
        <v>VENIGAS</v>
      </c>
      <c r="O28" s="42" t="str">
        <f>IF(+ISNA(+VLOOKUP($B28,#REF!,1,0)),"-",$O$1)</f>
        <v>VENTUTGAS</v>
      </c>
      <c r="P28" s="42" t="str">
        <f>IF(+ISNA(+VLOOKUP($B28,#REF!,1,0)),"-",$P$1)</f>
        <v>VENLIBGAS</v>
      </c>
      <c r="Q28" s="42" t="str">
        <f>IF(+ISNA(+VLOOKUP($B28,#REF!,1,0)),"-",$Q$1)</f>
        <v>GASDIV</v>
      </c>
      <c r="R28" s="42" t="str">
        <f>IF(+ISNA(+VLOOKUP($B28,#REF!,1,0)),"-",$R$1)</f>
        <v>GASEST</v>
      </c>
      <c r="S28" s="42" t="str">
        <f>IF(+ISNA(+VLOOKUP($B28,#REF!,1,0)),"-",$S$1)</f>
        <v>ACQUE</v>
      </c>
      <c r="T28" s="42" t="str">
        <f>IF(+ISNA(+VLOOKUP($B28,#REF!,1,0)),"-",$T$1)</f>
        <v>FOGNA</v>
      </c>
      <c r="U28" s="42" t="str">
        <f>IF(+ISNA(+VLOOKUP($B28,#REF!,1,0)),"-",$U$1)</f>
        <v>DEPU</v>
      </c>
      <c r="V28" s="42" t="str">
        <f>IF(+ISNA(+VLOOKUP($B28,#REF!,1,0)),"-",$V$1)</f>
        <v>ALTRESII</v>
      </c>
      <c r="W28" s="42" t="str">
        <f>IF(+ISNA(+VLOOKUP($B28,#REF!,1,0)),"-",$W$1)</f>
        <v>ATTDIV</v>
      </c>
      <c r="X28" s="42" t="str">
        <f>IF(+ISNA(+VLOOKUP($B28,#REF!,1,0)),"-",$X$1)</f>
        <v>SC</v>
      </c>
      <c r="Y28" s="42" t="str">
        <f>IF(+ISNA(+VLOOKUP($B28,#REF!,1,0)),"-",$Y$1)</f>
        <v>FOC</v>
      </c>
    </row>
    <row r="29" spans="1:25" x14ac:dyDescent="0.2">
      <c r="A29" s="42" t="s">
        <v>107</v>
      </c>
      <c r="B29" s="42" t="s">
        <v>213</v>
      </c>
      <c r="C29" s="55" t="s">
        <v>593</v>
      </c>
      <c r="D29" s="42" t="str">
        <f>IF(+ISNA(+VLOOKUP($B29,#REF!,1,0)),"-",$D$1)</f>
        <v>PRODEE</v>
      </c>
      <c r="E29" s="42" t="str">
        <f>IF(+ISNA(+VLOOKUP($B29,#REF!,1,0)),"-",$E$1)</f>
        <v>DISTEE</v>
      </c>
      <c r="F29" s="42" t="str">
        <f>IF(+ISNA(+VLOOKUP($B29,#REF!,1,0)),"-",$F$1)</f>
        <v>MISEE</v>
      </c>
      <c r="G29" s="42" t="str">
        <f>IF(+ISNA(+VLOOKUP($B29,#REF!,1,0)),"-",$G$1)</f>
        <v>VENDIEE</v>
      </c>
      <c r="H29" s="42" t="str">
        <f>IF(+ISNA(+VLOOKUP($B29,#REF!,1,0)),"-",$H$1)</f>
        <v>VENDSALVEE</v>
      </c>
      <c r="I29" s="42" t="str">
        <f>IF(+ISNA(+VLOOKUP($B29,#REF!,1,0)),"-",$I$1)</f>
        <v>VENDTUTEE</v>
      </c>
      <c r="J29" s="42" t="str">
        <f>IF(+ISNA(+VLOOKUP($B29,#REF!,1,0)),"-",$J$1)</f>
        <v>VENDLIBEE</v>
      </c>
      <c r="K29" s="42" t="str">
        <f>IF(+ISNA(+VLOOKUP($B29,#REF!,1,0)),"-",$K$1)</f>
        <v>EEEST</v>
      </c>
      <c r="L29" s="42" t="str">
        <f>IF(+ISNA(+VLOOKUP($B29,#REF!,1,0)),"-",$L$1)</f>
        <v>DISTGAS</v>
      </c>
      <c r="M29" s="42" t="str">
        <f>IF(+ISNA(+VLOOKUP($B29,#REF!,1,0)),"-",$M$1)</f>
        <v>MISGAS</v>
      </c>
      <c r="N29" s="42" t="str">
        <f>IF(+ISNA(+VLOOKUP($B29,#REF!,1,0)),"-",$N$1)</f>
        <v>VENIGAS</v>
      </c>
      <c r="O29" s="42" t="str">
        <f>IF(+ISNA(+VLOOKUP($B29,#REF!,1,0)),"-",$O$1)</f>
        <v>VENTUTGAS</v>
      </c>
      <c r="P29" s="42" t="str">
        <f>IF(+ISNA(+VLOOKUP($B29,#REF!,1,0)),"-",$P$1)</f>
        <v>VENLIBGAS</v>
      </c>
      <c r="Q29" s="42" t="str">
        <f>IF(+ISNA(+VLOOKUP($B29,#REF!,1,0)),"-",$Q$1)</f>
        <v>GASDIV</v>
      </c>
      <c r="R29" s="42" t="str">
        <f>IF(+ISNA(+VLOOKUP($B29,#REF!,1,0)),"-",$R$1)</f>
        <v>GASEST</v>
      </c>
      <c r="S29" s="42" t="str">
        <f>IF(+ISNA(+VLOOKUP($B29,#REF!,1,0)),"-",$S$1)</f>
        <v>ACQUE</v>
      </c>
      <c r="T29" s="42" t="str">
        <f>IF(+ISNA(+VLOOKUP($B29,#REF!,1,0)),"-",$T$1)</f>
        <v>FOGNA</v>
      </c>
      <c r="U29" s="42" t="str">
        <f>IF(+ISNA(+VLOOKUP($B29,#REF!,1,0)),"-",$U$1)</f>
        <v>DEPU</v>
      </c>
      <c r="V29" s="42" t="str">
        <f>IF(+ISNA(+VLOOKUP($B29,#REF!,1,0)),"-",$V$1)</f>
        <v>ALTRESII</v>
      </c>
      <c r="W29" s="42" t="str">
        <f>IF(+ISNA(+VLOOKUP($B29,#REF!,1,0)),"-",$W$1)</f>
        <v>ATTDIV</v>
      </c>
      <c r="X29" s="42" t="str">
        <f>IF(+ISNA(+VLOOKUP($B29,#REF!,1,0)),"-",$X$1)</f>
        <v>SC</v>
      </c>
      <c r="Y29" s="42" t="str">
        <f>IF(+ISNA(+VLOOKUP($B29,#REF!,1,0)),"-",$Y$1)</f>
        <v>FOC</v>
      </c>
    </row>
    <row r="30" spans="1:25" x14ac:dyDescent="0.2">
      <c r="A30" s="42" t="s">
        <v>107</v>
      </c>
      <c r="B30" s="42" t="s">
        <v>214</v>
      </c>
      <c r="C30" s="55" t="s">
        <v>594</v>
      </c>
      <c r="D30" s="42" t="str">
        <f>IF(+ISNA(+VLOOKUP($B30,#REF!,1,0)),"-",$D$1)</f>
        <v>PRODEE</v>
      </c>
      <c r="E30" s="42" t="str">
        <f>IF(+ISNA(+VLOOKUP($B30,#REF!,1,0)),"-",$E$1)</f>
        <v>DISTEE</v>
      </c>
      <c r="F30" s="42" t="str">
        <f>IF(+ISNA(+VLOOKUP($B30,#REF!,1,0)),"-",$F$1)</f>
        <v>MISEE</v>
      </c>
      <c r="G30" s="42" t="str">
        <f>IF(+ISNA(+VLOOKUP($B30,#REF!,1,0)),"-",$G$1)</f>
        <v>VENDIEE</v>
      </c>
      <c r="H30" s="42" t="str">
        <f>IF(+ISNA(+VLOOKUP($B30,#REF!,1,0)),"-",$H$1)</f>
        <v>VENDSALVEE</v>
      </c>
      <c r="I30" s="42" t="str">
        <f>IF(+ISNA(+VLOOKUP($B30,#REF!,1,0)),"-",$I$1)</f>
        <v>VENDTUTEE</v>
      </c>
      <c r="J30" s="42" t="str">
        <f>IF(+ISNA(+VLOOKUP($B30,#REF!,1,0)),"-",$J$1)</f>
        <v>VENDLIBEE</v>
      </c>
      <c r="K30" s="42" t="str">
        <f>IF(+ISNA(+VLOOKUP($B30,#REF!,1,0)),"-",$K$1)</f>
        <v>EEEST</v>
      </c>
      <c r="L30" s="42" t="str">
        <f>IF(+ISNA(+VLOOKUP($B30,#REF!,1,0)),"-",$L$1)</f>
        <v>DISTGAS</v>
      </c>
      <c r="M30" s="42" t="str">
        <f>IF(+ISNA(+VLOOKUP($B30,#REF!,1,0)),"-",$M$1)</f>
        <v>MISGAS</v>
      </c>
      <c r="N30" s="42" t="str">
        <f>IF(+ISNA(+VLOOKUP($B30,#REF!,1,0)),"-",$N$1)</f>
        <v>VENIGAS</v>
      </c>
      <c r="O30" s="42" t="str">
        <f>IF(+ISNA(+VLOOKUP($B30,#REF!,1,0)),"-",$O$1)</f>
        <v>VENTUTGAS</v>
      </c>
      <c r="P30" s="42" t="str">
        <f>IF(+ISNA(+VLOOKUP($B30,#REF!,1,0)),"-",$P$1)</f>
        <v>VENLIBGAS</v>
      </c>
      <c r="Q30" s="42" t="str">
        <f>IF(+ISNA(+VLOOKUP($B30,#REF!,1,0)),"-",$Q$1)</f>
        <v>GASDIV</v>
      </c>
      <c r="R30" s="42" t="str">
        <f>IF(+ISNA(+VLOOKUP($B30,#REF!,1,0)),"-",$R$1)</f>
        <v>GASEST</v>
      </c>
      <c r="S30" s="42" t="str">
        <f>IF(+ISNA(+VLOOKUP($B30,#REF!,1,0)),"-",$S$1)</f>
        <v>ACQUE</v>
      </c>
      <c r="T30" s="42" t="str">
        <f>IF(+ISNA(+VLOOKUP($B30,#REF!,1,0)),"-",$T$1)</f>
        <v>FOGNA</v>
      </c>
      <c r="U30" s="42" t="str">
        <f>IF(+ISNA(+VLOOKUP($B30,#REF!,1,0)),"-",$U$1)</f>
        <v>DEPU</v>
      </c>
      <c r="V30" s="42" t="str">
        <f>IF(+ISNA(+VLOOKUP($B30,#REF!,1,0)),"-",$V$1)</f>
        <v>ALTRESII</v>
      </c>
      <c r="W30" s="42" t="str">
        <f>IF(+ISNA(+VLOOKUP($B30,#REF!,1,0)),"-",$W$1)</f>
        <v>ATTDIV</v>
      </c>
      <c r="X30" s="42" t="str">
        <f>IF(+ISNA(+VLOOKUP($B30,#REF!,1,0)),"-",$X$1)</f>
        <v>SC</v>
      </c>
      <c r="Y30" s="42" t="str">
        <f>IF(+ISNA(+VLOOKUP($B30,#REF!,1,0)),"-",$Y$1)</f>
        <v>FOC</v>
      </c>
    </row>
    <row r="31" spans="1:25" x14ac:dyDescent="0.2">
      <c r="A31" s="42" t="s">
        <v>107</v>
      </c>
      <c r="B31" s="42" t="s">
        <v>215</v>
      </c>
      <c r="C31" s="55" t="s">
        <v>595</v>
      </c>
      <c r="D31" s="42" t="str">
        <f>IF(+ISNA(+VLOOKUP($B31,#REF!,1,0)),"-",$D$1)</f>
        <v>PRODEE</v>
      </c>
      <c r="E31" s="42" t="str">
        <f>IF(+ISNA(+VLOOKUP($B31,#REF!,1,0)),"-",$E$1)</f>
        <v>DISTEE</v>
      </c>
      <c r="F31" s="42" t="str">
        <f>IF(+ISNA(+VLOOKUP($B31,#REF!,1,0)),"-",$F$1)</f>
        <v>MISEE</v>
      </c>
      <c r="G31" s="42" t="str">
        <f>IF(+ISNA(+VLOOKUP($B31,#REF!,1,0)),"-",$G$1)</f>
        <v>VENDIEE</v>
      </c>
      <c r="H31" s="42" t="str">
        <f>IF(+ISNA(+VLOOKUP($B31,#REF!,1,0)),"-",$H$1)</f>
        <v>VENDSALVEE</v>
      </c>
      <c r="I31" s="42" t="str">
        <f>IF(+ISNA(+VLOOKUP($B31,#REF!,1,0)),"-",$I$1)</f>
        <v>VENDTUTEE</v>
      </c>
      <c r="J31" s="42" t="str">
        <f>IF(+ISNA(+VLOOKUP($B31,#REF!,1,0)),"-",$J$1)</f>
        <v>VENDLIBEE</v>
      </c>
      <c r="K31" s="42" t="str">
        <f>IF(+ISNA(+VLOOKUP($B31,#REF!,1,0)),"-",$K$1)</f>
        <v>EEEST</v>
      </c>
      <c r="L31" s="42" t="str">
        <f>IF(+ISNA(+VLOOKUP($B31,#REF!,1,0)),"-",$L$1)</f>
        <v>DISTGAS</v>
      </c>
      <c r="M31" s="42" t="str">
        <f>IF(+ISNA(+VLOOKUP($B31,#REF!,1,0)),"-",$M$1)</f>
        <v>MISGAS</v>
      </c>
      <c r="N31" s="42" t="str">
        <f>IF(+ISNA(+VLOOKUP($B31,#REF!,1,0)),"-",$N$1)</f>
        <v>VENIGAS</v>
      </c>
      <c r="O31" s="42" t="str">
        <f>IF(+ISNA(+VLOOKUP($B31,#REF!,1,0)),"-",$O$1)</f>
        <v>VENTUTGAS</v>
      </c>
      <c r="P31" s="42" t="str">
        <f>IF(+ISNA(+VLOOKUP($B31,#REF!,1,0)),"-",$P$1)</f>
        <v>VENLIBGAS</v>
      </c>
      <c r="Q31" s="42" t="str">
        <f>IF(+ISNA(+VLOOKUP($B31,#REF!,1,0)),"-",$Q$1)</f>
        <v>GASDIV</v>
      </c>
      <c r="R31" s="42" t="str">
        <f>IF(+ISNA(+VLOOKUP($B31,#REF!,1,0)),"-",$R$1)</f>
        <v>GASEST</v>
      </c>
      <c r="S31" s="42" t="str">
        <f>IF(+ISNA(+VLOOKUP($B31,#REF!,1,0)),"-",$S$1)</f>
        <v>ACQUE</v>
      </c>
      <c r="T31" s="42" t="str">
        <f>IF(+ISNA(+VLOOKUP($B31,#REF!,1,0)),"-",$T$1)</f>
        <v>FOGNA</v>
      </c>
      <c r="U31" s="42" t="str">
        <f>IF(+ISNA(+VLOOKUP($B31,#REF!,1,0)),"-",$U$1)</f>
        <v>DEPU</v>
      </c>
      <c r="V31" s="42" t="str">
        <f>IF(+ISNA(+VLOOKUP($B31,#REF!,1,0)),"-",$V$1)</f>
        <v>ALTRESII</v>
      </c>
      <c r="W31" s="42" t="str">
        <f>IF(+ISNA(+VLOOKUP($B31,#REF!,1,0)),"-",$W$1)</f>
        <v>ATTDIV</v>
      </c>
      <c r="X31" s="42" t="str">
        <f>IF(+ISNA(+VLOOKUP($B31,#REF!,1,0)),"-",$X$1)</f>
        <v>SC</v>
      </c>
      <c r="Y31" s="42" t="str">
        <f>IF(+ISNA(+VLOOKUP($B31,#REF!,1,0)),"-",$Y$1)</f>
        <v>FOC</v>
      </c>
    </row>
    <row r="32" spans="1:25" x14ac:dyDescent="0.2">
      <c r="A32" s="42" t="s">
        <v>107</v>
      </c>
      <c r="B32" s="42" t="s">
        <v>216</v>
      </c>
      <c r="C32" s="55" t="s">
        <v>85</v>
      </c>
      <c r="D32" s="42" t="str">
        <f>IF(+ISNA(+VLOOKUP($B32,#REF!,1,0)),"-",$D$1)</f>
        <v>PRODEE</v>
      </c>
      <c r="E32" s="42" t="str">
        <f>IF(+ISNA(+VLOOKUP($B32,#REF!,1,0)),"-",$E$1)</f>
        <v>DISTEE</v>
      </c>
      <c r="F32" s="42" t="str">
        <f>IF(+ISNA(+VLOOKUP($B32,#REF!,1,0)),"-",$F$1)</f>
        <v>MISEE</v>
      </c>
      <c r="G32" s="42" t="str">
        <f>IF(+ISNA(+VLOOKUP($B32,#REF!,1,0)),"-",$G$1)</f>
        <v>VENDIEE</v>
      </c>
      <c r="H32" s="42" t="str">
        <f>IF(+ISNA(+VLOOKUP($B32,#REF!,1,0)),"-",$H$1)</f>
        <v>VENDSALVEE</v>
      </c>
      <c r="I32" s="42" t="str">
        <f>IF(+ISNA(+VLOOKUP($B32,#REF!,1,0)),"-",$I$1)</f>
        <v>VENDTUTEE</v>
      </c>
      <c r="J32" s="42" t="str">
        <f>IF(+ISNA(+VLOOKUP($B32,#REF!,1,0)),"-",$J$1)</f>
        <v>VENDLIBEE</v>
      </c>
      <c r="K32" s="42" t="str">
        <f>IF(+ISNA(+VLOOKUP($B32,#REF!,1,0)),"-",$K$1)</f>
        <v>EEEST</v>
      </c>
      <c r="L32" s="42" t="str">
        <f>IF(+ISNA(+VLOOKUP($B32,#REF!,1,0)),"-",$L$1)</f>
        <v>DISTGAS</v>
      </c>
      <c r="M32" s="42" t="str">
        <f>IF(+ISNA(+VLOOKUP($B32,#REF!,1,0)),"-",$M$1)</f>
        <v>MISGAS</v>
      </c>
      <c r="N32" s="42" t="str">
        <f>IF(+ISNA(+VLOOKUP($B32,#REF!,1,0)),"-",$N$1)</f>
        <v>VENIGAS</v>
      </c>
      <c r="O32" s="42" t="str">
        <f>IF(+ISNA(+VLOOKUP($B32,#REF!,1,0)),"-",$O$1)</f>
        <v>VENTUTGAS</v>
      </c>
      <c r="P32" s="42" t="str">
        <f>IF(+ISNA(+VLOOKUP($B32,#REF!,1,0)),"-",$P$1)</f>
        <v>VENLIBGAS</v>
      </c>
      <c r="Q32" s="42" t="str">
        <f>IF(+ISNA(+VLOOKUP($B32,#REF!,1,0)),"-",$Q$1)</f>
        <v>GASDIV</v>
      </c>
      <c r="R32" s="42" t="str">
        <f>IF(+ISNA(+VLOOKUP($B32,#REF!,1,0)),"-",$R$1)</f>
        <v>GASEST</v>
      </c>
      <c r="S32" s="42" t="str">
        <f>IF(+ISNA(+VLOOKUP($B32,#REF!,1,0)),"-",$S$1)</f>
        <v>ACQUE</v>
      </c>
      <c r="T32" s="42" t="str">
        <f>IF(+ISNA(+VLOOKUP($B32,#REF!,1,0)),"-",$T$1)</f>
        <v>FOGNA</v>
      </c>
      <c r="U32" s="42" t="str">
        <f>IF(+ISNA(+VLOOKUP($B32,#REF!,1,0)),"-",$U$1)</f>
        <v>DEPU</v>
      </c>
      <c r="V32" s="42" t="str">
        <f>IF(+ISNA(+VLOOKUP($B32,#REF!,1,0)),"-",$V$1)</f>
        <v>ALTRESII</v>
      </c>
      <c r="W32" s="42" t="str">
        <f>IF(+ISNA(+VLOOKUP($B32,#REF!,1,0)),"-",$W$1)</f>
        <v>ATTDIV</v>
      </c>
      <c r="X32" s="42" t="str">
        <f>IF(+ISNA(+VLOOKUP($B32,#REF!,1,0)),"-",$X$1)</f>
        <v>SC</v>
      </c>
      <c r="Y32" s="42" t="str">
        <f>IF(+ISNA(+VLOOKUP($B32,#REF!,1,0)),"-",$Y$1)</f>
        <v>FOC</v>
      </c>
    </row>
    <row r="33" spans="1:25" x14ac:dyDescent="0.2">
      <c r="A33" s="42" t="s">
        <v>107</v>
      </c>
      <c r="B33" s="42" t="s">
        <v>217</v>
      </c>
      <c r="C33" s="55" t="s">
        <v>587</v>
      </c>
      <c r="D33" s="42" t="str">
        <f>IF(+ISNA(+VLOOKUP($B33,#REF!,1,0)),"-",$D$1)</f>
        <v>PRODEE</v>
      </c>
      <c r="E33" s="42" t="str">
        <f>IF(+ISNA(+VLOOKUP($B33,#REF!,1,0)),"-",$E$1)</f>
        <v>DISTEE</v>
      </c>
      <c r="F33" s="42" t="str">
        <f>IF(+ISNA(+VLOOKUP($B33,#REF!,1,0)),"-",$F$1)</f>
        <v>MISEE</v>
      </c>
      <c r="G33" s="42" t="str">
        <f>IF(+ISNA(+VLOOKUP($B33,#REF!,1,0)),"-",$G$1)</f>
        <v>VENDIEE</v>
      </c>
      <c r="H33" s="42" t="str">
        <f>IF(+ISNA(+VLOOKUP($B33,#REF!,1,0)),"-",$H$1)</f>
        <v>VENDSALVEE</v>
      </c>
      <c r="I33" s="42" t="str">
        <f>IF(+ISNA(+VLOOKUP($B33,#REF!,1,0)),"-",$I$1)</f>
        <v>VENDTUTEE</v>
      </c>
      <c r="J33" s="42" t="str">
        <f>IF(+ISNA(+VLOOKUP($B33,#REF!,1,0)),"-",$J$1)</f>
        <v>VENDLIBEE</v>
      </c>
      <c r="K33" s="42" t="str">
        <f>IF(+ISNA(+VLOOKUP($B33,#REF!,1,0)),"-",$K$1)</f>
        <v>EEEST</v>
      </c>
      <c r="L33" s="42" t="str">
        <f>IF(+ISNA(+VLOOKUP($B33,#REF!,1,0)),"-",$L$1)</f>
        <v>DISTGAS</v>
      </c>
      <c r="M33" s="42" t="str">
        <f>IF(+ISNA(+VLOOKUP($B33,#REF!,1,0)),"-",$M$1)</f>
        <v>MISGAS</v>
      </c>
      <c r="N33" s="42" t="str">
        <f>IF(+ISNA(+VLOOKUP($B33,#REF!,1,0)),"-",$N$1)</f>
        <v>VENIGAS</v>
      </c>
      <c r="O33" s="42" t="str">
        <f>IF(+ISNA(+VLOOKUP($B33,#REF!,1,0)),"-",$O$1)</f>
        <v>VENTUTGAS</v>
      </c>
      <c r="P33" s="42" t="str">
        <f>IF(+ISNA(+VLOOKUP($B33,#REF!,1,0)),"-",$P$1)</f>
        <v>VENLIBGAS</v>
      </c>
      <c r="Q33" s="42" t="str">
        <f>IF(+ISNA(+VLOOKUP($B33,#REF!,1,0)),"-",$Q$1)</f>
        <v>GASDIV</v>
      </c>
      <c r="R33" s="42" t="str">
        <f>IF(+ISNA(+VLOOKUP($B33,#REF!,1,0)),"-",$R$1)</f>
        <v>GASEST</v>
      </c>
      <c r="S33" s="42" t="str">
        <f>IF(+ISNA(+VLOOKUP($B33,#REF!,1,0)),"-",$S$1)</f>
        <v>ACQUE</v>
      </c>
      <c r="T33" s="42" t="str">
        <f>IF(+ISNA(+VLOOKUP($B33,#REF!,1,0)),"-",$T$1)</f>
        <v>FOGNA</v>
      </c>
      <c r="U33" s="42" t="str">
        <f>IF(+ISNA(+VLOOKUP($B33,#REF!,1,0)),"-",$U$1)</f>
        <v>DEPU</v>
      </c>
      <c r="V33" s="42" t="str">
        <f>IF(+ISNA(+VLOOKUP($B33,#REF!,1,0)),"-",$V$1)</f>
        <v>ALTRESII</v>
      </c>
      <c r="W33" s="42" t="str">
        <f>IF(+ISNA(+VLOOKUP($B33,#REF!,1,0)),"-",$W$1)</f>
        <v>ATTDIV</v>
      </c>
      <c r="X33" s="42" t="str">
        <f>IF(+ISNA(+VLOOKUP($B33,#REF!,1,0)),"-",$X$1)</f>
        <v>SC</v>
      </c>
      <c r="Y33" s="42" t="str">
        <f>IF(+ISNA(+VLOOKUP($B33,#REF!,1,0)),"-",$Y$1)</f>
        <v>FOC</v>
      </c>
    </row>
    <row r="34" spans="1:25" x14ac:dyDescent="0.2">
      <c r="A34" s="42" t="s">
        <v>107</v>
      </c>
      <c r="B34" s="42" t="s">
        <v>218</v>
      </c>
      <c r="C34" s="55" t="s">
        <v>599</v>
      </c>
      <c r="D34" s="42" t="str">
        <f>IF(+ISNA(+VLOOKUP($B34,#REF!,1,0)),"-",$D$1)</f>
        <v>PRODEE</v>
      </c>
      <c r="E34" s="42" t="str">
        <f>IF(+ISNA(+VLOOKUP($B34,#REF!,1,0)),"-",$E$1)</f>
        <v>DISTEE</v>
      </c>
      <c r="F34" s="42" t="str">
        <f>IF(+ISNA(+VLOOKUP($B34,#REF!,1,0)),"-",$F$1)</f>
        <v>MISEE</v>
      </c>
      <c r="G34" s="42" t="str">
        <f>IF(+ISNA(+VLOOKUP($B34,#REF!,1,0)),"-",$G$1)</f>
        <v>VENDIEE</v>
      </c>
      <c r="H34" s="42" t="str">
        <f>IF(+ISNA(+VLOOKUP($B34,#REF!,1,0)),"-",$H$1)</f>
        <v>VENDSALVEE</v>
      </c>
      <c r="I34" s="42" t="str">
        <f>IF(+ISNA(+VLOOKUP($B34,#REF!,1,0)),"-",$I$1)</f>
        <v>VENDTUTEE</v>
      </c>
      <c r="J34" s="42" t="str">
        <f>IF(+ISNA(+VLOOKUP($B34,#REF!,1,0)),"-",$J$1)</f>
        <v>VENDLIBEE</v>
      </c>
      <c r="K34" s="42" t="str">
        <f>IF(+ISNA(+VLOOKUP($B34,#REF!,1,0)),"-",$K$1)</f>
        <v>EEEST</v>
      </c>
      <c r="L34" s="42" t="str">
        <f>IF(+ISNA(+VLOOKUP($B34,#REF!,1,0)),"-",$L$1)</f>
        <v>DISTGAS</v>
      </c>
      <c r="M34" s="42" t="str">
        <f>IF(+ISNA(+VLOOKUP($B34,#REF!,1,0)),"-",$M$1)</f>
        <v>MISGAS</v>
      </c>
      <c r="N34" s="42" t="str">
        <f>IF(+ISNA(+VLOOKUP($B34,#REF!,1,0)),"-",$N$1)</f>
        <v>VENIGAS</v>
      </c>
      <c r="O34" s="42" t="str">
        <f>IF(+ISNA(+VLOOKUP($B34,#REF!,1,0)),"-",$O$1)</f>
        <v>VENTUTGAS</v>
      </c>
      <c r="P34" s="42" t="str">
        <f>IF(+ISNA(+VLOOKUP($B34,#REF!,1,0)),"-",$P$1)</f>
        <v>VENLIBGAS</v>
      </c>
      <c r="Q34" s="42" t="str">
        <f>IF(+ISNA(+VLOOKUP($B34,#REF!,1,0)),"-",$Q$1)</f>
        <v>GASDIV</v>
      </c>
      <c r="R34" s="42" t="str">
        <f>IF(+ISNA(+VLOOKUP($B34,#REF!,1,0)),"-",$R$1)</f>
        <v>GASEST</v>
      </c>
      <c r="S34" s="42" t="str">
        <f>IF(+ISNA(+VLOOKUP($B34,#REF!,1,0)),"-",$S$1)</f>
        <v>ACQUE</v>
      </c>
      <c r="T34" s="42" t="str">
        <f>IF(+ISNA(+VLOOKUP($B34,#REF!,1,0)),"-",$T$1)</f>
        <v>FOGNA</v>
      </c>
      <c r="U34" s="42" t="str">
        <f>IF(+ISNA(+VLOOKUP($B34,#REF!,1,0)),"-",$U$1)</f>
        <v>DEPU</v>
      </c>
      <c r="V34" s="42" t="str">
        <f>IF(+ISNA(+VLOOKUP($B34,#REF!,1,0)),"-",$V$1)</f>
        <v>ALTRESII</v>
      </c>
      <c r="W34" s="42" t="str">
        <f>IF(+ISNA(+VLOOKUP($B34,#REF!,1,0)),"-",$W$1)</f>
        <v>ATTDIV</v>
      </c>
      <c r="X34" s="42" t="str">
        <f>IF(+ISNA(+VLOOKUP($B34,#REF!,1,0)),"-",$X$1)</f>
        <v>SC</v>
      </c>
      <c r="Y34" s="42" t="str">
        <f>IF(+ISNA(+VLOOKUP($B34,#REF!,1,0)),"-",$Y$1)</f>
        <v>FOC</v>
      </c>
    </row>
    <row r="35" spans="1:25" x14ac:dyDescent="0.2">
      <c r="A35" s="42" t="s">
        <v>107</v>
      </c>
      <c r="B35" s="42" t="s">
        <v>219</v>
      </c>
      <c r="C35" s="55" t="s">
        <v>552</v>
      </c>
      <c r="D35" s="42" t="str">
        <f>IF(+ISNA(+VLOOKUP($B35,#REF!,1,0)),"-",$D$1)</f>
        <v>PRODEE</v>
      </c>
      <c r="E35" s="42" t="str">
        <f>IF(+ISNA(+VLOOKUP($B35,#REF!,1,0)),"-",$E$1)</f>
        <v>DISTEE</v>
      </c>
      <c r="F35" s="42" t="str">
        <f>IF(+ISNA(+VLOOKUP($B35,#REF!,1,0)),"-",$F$1)</f>
        <v>MISEE</v>
      </c>
      <c r="G35" s="42" t="str">
        <f>IF(+ISNA(+VLOOKUP($B35,#REF!,1,0)),"-",$G$1)</f>
        <v>VENDIEE</v>
      </c>
      <c r="H35" s="42" t="str">
        <f>IF(+ISNA(+VLOOKUP($B35,#REF!,1,0)),"-",$H$1)</f>
        <v>VENDSALVEE</v>
      </c>
      <c r="I35" s="42" t="str">
        <f>IF(+ISNA(+VLOOKUP($B35,#REF!,1,0)),"-",$I$1)</f>
        <v>VENDTUTEE</v>
      </c>
      <c r="J35" s="42" t="str">
        <f>IF(+ISNA(+VLOOKUP($B35,#REF!,1,0)),"-",$J$1)</f>
        <v>VENDLIBEE</v>
      </c>
      <c r="K35" s="42" t="str">
        <f>IF(+ISNA(+VLOOKUP($B35,#REF!,1,0)),"-",$K$1)</f>
        <v>EEEST</v>
      </c>
      <c r="L35" s="42" t="str">
        <f>IF(+ISNA(+VLOOKUP($B35,#REF!,1,0)),"-",$L$1)</f>
        <v>DISTGAS</v>
      </c>
      <c r="M35" s="42" t="str">
        <f>IF(+ISNA(+VLOOKUP($B35,#REF!,1,0)),"-",$M$1)</f>
        <v>MISGAS</v>
      </c>
      <c r="N35" s="42" t="str">
        <f>IF(+ISNA(+VLOOKUP($B35,#REF!,1,0)),"-",$N$1)</f>
        <v>VENIGAS</v>
      </c>
      <c r="O35" s="42" t="str">
        <f>IF(+ISNA(+VLOOKUP($B35,#REF!,1,0)),"-",$O$1)</f>
        <v>VENTUTGAS</v>
      </c>
      <c r="P35" s="42" t="str">
        <f>IF(+ISNA(+VLOOKUP($B35,#REF!,1,0)),"-",$P$1)</f>
        <v>VENLIBGAS</v>
      </c>
      <c r="Q35" s="42" t="str">
        <f>IF(+ISNA(+VLOOKUP($B35,#REF!,1,0)),"-",$Q$1)</f>
        <v>GASDIV</v>
      </c>
      <c r="R35" s="42" t="str">
        <f>IF(+ISNA(+VLOOKUP($B35,#REF!,1,0)),"-",$R$1)</f>
        <v>GASEST</v>
      </c>
      <c r="S35" s="42" t="str">
        <f>IF(+ISNA(+VLOOKUP($B35,#REF!,1,0)),"-",$S$1)</f>
        <v>ACQUE</v>
      </c>
      <c r="T35" s="42" t="str">
        <f>IF(+ISNA(+VLOOKUP($B35,#REF!,1,0)),"-",$T$1)</f>
        <v>FOGNA</v>
      </c>
      <c r="U35" s="42" t="str">
        <f>IF(+ISNA(+VLOOKUP($B35,#REF!,1,0)),"-",$U$1)</f>
        <v>DEPU</v>
      </c>
      <c r="V35" s="42" t="str">
        <f>IF(+ISNA(+VLOOKUP($B35,#REF!,1,0)),"-",$V$1)</f>
        <v>ALTRESII</v>
      </c>
      <c r="W35" s="42" t="str">
        <f>IF(+ISNA(+VLOOKUP($B35,#REF!,1,0)),"-",$W$1)</f>
        <v>ATTDIV</v>
      </c>
      <c r="X35" s="42" t="str">
        <f>IF(+ISNA(+VLOOKUP($B35,#REF!,1,0)),"-",$X$1)</f>
        <v>SC</v>
      </c>
      <c r="Y35" s="42" t="str">
        <f>IF(+ISNA(+VLOOKUP($B35,#REF!,1,0)),"-",$Y$1)</f>
        <v>FOC</v>
      </c>
    </row>
    <row r="36" spans="1:25" x14ac:dyDescent="0.2">
      <c r="A36" s="42" t="s">
        <v>107</v>
      </c>
      <c r="B36" s="42" t="s">
        <v>220</v>
      </c>
      <c r="C36" s="55" t="s">
        <v>553</v>
      </c>
      <c r="D36" s="42" t="str">
        <f>IF(+ISNA(+VLOOKUP($B36,#REF!,1,0)),"-",$D$1)</f>
        <v>PRODEE</v>
      </c>
      <c r="E36" s="42" t="str">
        <f>IF(+ISNA(+VLOOKUP($B36,#REF!,1,0)),"-",$E$1)</f>
        <v>DISTEE</v>
      </c>
      <c r="F36" s="42" t="str">
        <f>IF(+ISNA(+VLOOKUP($B36,#REF!,1,0)),"-",$F$1)</f>
        <v>MISEE</v>
      </c>
      <c r="G36" s="42" t="str">
        <f>IF(+ISNA(+VLOOKUP($B36,#REF!,1,0)),"-",$G$1)</f>
        <v>VENDIEE</v>
      </c>
      <c r="H36" s="42" t="str">
        <f>IF(+ISNA(+VLOOKUP($B36,#REF!,1,0)),"-",$H$1)</f>
        <v>VENDSALVEE</v>
      </c>
      <c r="I36" s="42" t="str">
        <f>IF(+ISNA(+VLOOKUP($B36,#REF!,1,0)),"-",$I$1)</f>
        <v>VENDTUTEE</v>
      </c>
      <c r="J36" s="42" t="str">
        <f>IF(+ISNA(+VLOOKUP($B36,#REF!,1,0)),"-",$J$1)</f>
        <v>VENDLIBEE</v>
      </c>
      <c r="K36" s="42" t="str">
        <f>IF(+ISNA(+VLOOKUP($B36,#REF!,1,0)),"-",$K$1)</f>
        <v>EEEST</v>
      </c>
      <c r="L36" s="42" t="str">
        <f>IF(+ISNA(+VLOOKUP($B36,#REF!,1,0)),"-",$L$1)</f>
        <v>DISTGAS</v>
      </c>
      <c r="M36" s="42" t="str">
        <f>IF(+ISNA(+VLOOKUP($B36,#REF!,1,0)),"-",$M$1)</f>
        <v>MISGAS</v>
      </c>
      <c r="N36" s="42" t="str">
        <f>IF(+ISNA(+VLOOKUP($B36,#REF!,1,0)),"-",$N$1)</f>
        <v>VENIGAS</v>
      </c>
      <c r="O36" s="42" t="str">
        <f>IF(+ISNA(+VLOOKUP($B36,#REF!,1,0)),"-",$O$1)</f>
        <v>VENTUTGAS</v>
      </c>
      <c r="P36" s="42" t="str">
        <f>IF(+ISNA(+VLOOKUP($B36,#REF!,1,0)),"-",$P$1)</f>
        <v>VENLIBGAS</v>
      </c>
      <c r="Q36" s="42" t="str">
        <f>IF(+ISNA(+VLOOKUP($B36,#REF!,1,0)),"-",$Q$1)</f>
        <v>GASDIV</v>
      </c>
      <c r="R36" s="42" t="str">
        <f>IF(+ISNA(+VLOOKUP($B36,#REF!,1,0)),"-",$R$1)</f>
        <v>GASEST</v>
      </c>
      <c r="S36" s="42" t="str">
        <f>IF(+ISNA(+VLOOKUP($B36,#REF!,1,0)),"-",$S$1)</f>
        <v>ACQUE</v>
      </c>
      <c r="T36" s="42" t="str">
        <f>IF(+ISNA(+VLOOKUP($B36,#REF!,1,0)),"-",$T$1)</f>
        <v>FOGNA</v>
      </c>
      <c r="U36" s="42" t="str">
        <f>IF(+ISNA(+VLOOKUP($B36,#REF!,1,0)),"-",$U$1)</f>
        <v>DEPU</v>
      </c>
      <c r="V36" s="42" t="str">
        <f>IF(+ISNA(+VLOOKUP($B36,#REF!,1,0)),"-",$V$1)</f>
        <v>ALTRESII</v>
      </c>
      <c r="W36" s="42" t="str">
        <f>IF(+ISNA(+VLOOKUP($B36,#REF!,1,0)),"-",$W$1)</f>
        <v>ATTDIV</v>
      </c>
      <c r="X36" s="42" t="str">
        <f>IF(+ISNA(+VLOOKUP($B36,#REF!,1,0)),"-",$X$1)</f>
        <v>SC</v>
      </c>
      <c r="Y36" s="42" t="str">
        <f>IF(+ISNA(+VLOOKUP($B36,#REF!,1,0)),"-",$Y$1)</f>
        <v>FOC</v>
      </c>
    </row>
    <row r="37" spans="1:25" x14ac:dyDescent="0.2">
      <c r="A37" s="42" t="s">
        <v>107</v>
      </c>
      <c r="B37" s="42" t="s">
        <v>221</v>
      </c>
      <c r="C37" s="55" t="s">
        <v>554</v>
      </c>
      <c r="D37" s="42" t="str">
        <f>IF(+ISNA(+VLOOKUP($B37,#REF!,1,0)),"-",$D$1)</f>
        <v>PRODEE</v>
      </c>
      <c r="E37" s="42" t="str">
        <f>IF(+ISNA(+VLOOKUP($B37,#REF!,1,0)),"-",$E$1)</f>
        <v>DISTEE</v>
      </c>
      <c r="F37" s="42" t="str">
        <f>IF(+ISNA(+VLOOKUP($B37,#REF!,1,0)),"-",$F$1)</f>
        <v>MISEE</v>
      </c>
      <c r="G37" s="42" t="str">
        <f>IF(+ISNA(+VLOOKUP($B37,#REF!,1,0)),"-",$G$1)</f>
        <v>VENDIEE</v>
      </c>
      <c r="H37" s="42" t="str">
        <f>IF(+ISNA(+VLOOKUP($B37,#REF!,1,0)),"-",$H$1)</f>
        <v>VENDSALVEE</v>
      </c>
      <c r="I37" s="42" t="str">
        <f>IF(+ISNA(+VLOOKUP($B37,#REF!,1,0)),"-",$I$1)</f>
        <v>VENDTUTEE</v>
      </c>
      <c r="J37" s="42" t="str">
        <f>IF(+ISNA(+VLOOKUP($B37,#REF!,1,0)),"-",$J$1)</f>
        <v>VENDLIBEE</v>
      </c>
      <c r="K37" s="42" t="str">
        <f>IF(+ISNA(+VLOOKUP($B37,#REF!,1,0)),"-",$K$1)</f>
        <v>EEEST</v>
      </c>
      <c r="L37" s="42" t="str">
        <f>IF(+ISNA(+VLOOKUP($B37,#REF!,1,0)),"-",$L$1)</f>
        <v>DISTGAS</v>
      </c>
      <c r="M37" s="42" t="str">
        <f>IF(+ISNA(+VLOOKUP($B37,#REF!,1,0)),"-",$M$1)</f>
        <v>MISGAS</v>
      </c>
      <c r="N37" s="42" t="str">
        <f>IF(+ISNA(+VLOOKUP($B37,#REF!,1,0)),"-",$N$1)</f>
        <v>VENIGAS</v>
      </c>
      <c r="O37" s="42" t="str">
        <f>IF(+ISNA(+VLOOKUP($B37,#REF!,1,0)),"-",$O$1)</f>
        <v>VENTUTGAS</v>
      </c>
      <c r="P37" s="42" t="str">
        <f>IF(+ISNA(+VLOOKUP($B37,#REF!,1,0)),"-",$P$1)</f>
        <v>VENLIBGAS</v>
      </c>
      <c r="Q37" s="42" t="str">
        <f>IF(+ISNA(+VLOOKUP($B37,#REF!,1,0)),"-",$Q$1)</f>
        <v>GASDIV</v>
      </c>
      <c r="R37" s="42" t="str">
        <f>IF(+ISNA(+VLOOKUP($B37,#REF!,1,0)),"-",$R$1)</f>
        <v>GASEST</v>
      </c>
      <c r="S37" s="42" t="str">
        <f>IF(+ISNA(+VLOOKUP($B37,#REF!,1,0)),"-",$S$1)</f>
        <v>ACQUE</v>
      </c>
      <c r="T37" s="42" t="str">
        <f>IF(+ISNA(+VLOOKUP($B37,#REF!,1,0)),"-",$T$1)</f>
        <v>FOGNA</v>
      </c>
      <c r="U37" s="42" t="str">
        <f>IF(+ISNA(+VLOOKUP($B37,#REF!,1,0)),"-",$U$1)</f>
        <v>DEPU</v>
      </c>
      <c r="V37" s="42" t="str">
        <f>IF(+ISNA(+VLOOKUP($B37,#REF!,1,0)),"-",$V$1)</f>
        <v>ALTRESII</v>
      </c>
      <c r="W37" s="42" t="str">
        <f>IF(+ISNA(+VLOOKUP($B37,#REF!,1,0)),"-",$W$1)</f>
        <v>ATTDIV</v>
      </c>
      <c r="X37" s="42" t="str">
        <f>IF(+ISNA(+VLOOKUP($B37,#REF!,1,0)),"-",$X$1)</f>
        <v>SC</v>
      </c>
      <c r="Y37" s="42" t="str">
        <f>IF(+ISNA(+VLOOKUP($B37,#REF!,1,0)),"-",$Y$1)</f>
        <v>FOC</v>
      </c>
    </row>
    <row r="38" spans="1:25" x14ac:dyDescent="0.2">
      <c r="A38" s="42" t="s">
        <v>107</v>
      </c>
      <c r="B38" s="42" t="s">
        <v>222</v>
      </c>
      <c r="C38" s="65" t="s">
        <v>1397</v>
      </c>
      <c r="D38" s="42" t="str">
        <f>IF(+ISNA(+VLOOKUP($B38,#REF!,1,0)),"-",$D$1)</f>
        <v>PRODEE</v>
      </c>
      <c r="E38" s="42" t="str">
        <f>IF(+ISNA(+VLOOKUP($B38,#REF!,1,0)),"-",$E$1)</f>
        <v>DISTEE</v>
      </c>
      <c r="F38" s="42" t="str">
        <f>IF(+ISNA(+VLOOKUP($B38,#REF!,1,0)),"-",$F$1)</f>
        <v>MISEE</v>
      </c>
      <c r="G38" s="42" t="str">
        <f>IF(+ISNA(+VLOOKUP($B38,#REF!,1,0)),"-",$G$1)</f>
        <v>VENDIEE</v>
      </c>
      <c r="H38" s="42" t="str">
        <f>IF(+ISNA(+VLOOKUP($B38,#REF!,1,0)),"-",$H$1)</f>
        <v>VENDSALVEE</v>
      </c>
      <c r="I38" s="42" t="str">
        <f>IF(+ISNA(+VLOOKUP($B38,#REF!,1,0)),"-",$I$1)</f>
        <v>VENDTUTEE</v>
      </c>
      <c r="J38" s="42" t="str">
        <f>IF(+ISNA(+VLOOKUP($B38,#REF!,1,0)),"-",$J$1)</f>
        <v>VENDLIBEE</v>
      </c>
      <c r="K38" s="42" t="str">
        <f>IF(+ISNA(+VLOOKUP($B38,#REF!,1,0)),"-",$K$1)</f>
        <v>EEEST</v>
      </c>
      <c r="L38" s="42" t="str">
        <f>IF(+ISNA(+VLOOKUP($B38,#REF!,1,0)),"-",$L$1)</f>
        <v>DISTGAS</v>
      </c>
      <c r="M38" s="42" t="str">
        <f>IF(+ISNA(+VLOOKUP($B38,#REF!,1,0)),"-",$M$1)</f>
        <v>MISGAS</v>
      </c>
      <c r="N38" s="42" t="str">
        <f>IF(+ISNA(+VLOOKUP($B38,#REF!,1,0)),"-",$N$1)</f>
        <v>VENIGAS</v>
      </c>
      <c r="O38" s="42" t="str">
        <f>IF(+ISNA(+VLOOKUP($B38,#REF!,1,0)),"-",$O$1)</f>
        <v>VENTUTGAS</v>
      </c>
      <c r="P38" s="42" t="str">
        <f>IF(+ISNA(+VLOOKUP($B38,#REF!,1,0)),"-",$P$1)</f>
        <v>VENLIBGAS</v>
      </c>
      <c r="Q38" s="42" t="str">
        <f>IF(+ISNA(+VLOOKUP($B38,#REF!,1,0)),"-",$Q$1)</f>
        <v>GASDIV</v>
      </c>
      <c r="R38" s="42" t="str">
        <f>IF(+ISNA(+VLOOKUP($B38,#REF!,1,0)),"-",$R$1)</f>
        <v>GASEST</v>
      </c>
      <c r="S38" s="42" t="str">
        <f>IF(+ISNA(+VLOOKUP($B38,#REF!,1,0)),"-",$S$1)</f>
        <v>ACQUE</v>
      </c>
      <c r="T38" s="42" t="str">
        <f>IF(+ISNA(+VLOOKUP($B38,#REF!,1,0)),"-",$T$1)</f>
        <v>FOGNA</v>
      </c>
      <c r="U38" s="42" t="str">
        <f>IF(+ISNA(+VLOOKUP($B38,#REF!,1,0)),"-",$U$1)</f>
        <v>DEPU</v>
      </c>
      <c r="V38" s="42" t="str">
        <f>IF(+ISNA(+VLOOKUP($B38,#REF!,1,0)),"-",$V$1)</f>
        <v>ALTRESII</v>
      </c>
      <c r="W38" s="42" t="str">
        <f>IF(+ISNA(+VLOOKUP($B38,#REF!,1,0)),"-",$W$1)</f>
        <v>ATTDIV</v>
      </c>
      <c r="X38" s="42" t="str">
        <f>IF(+ISNA(+VLOOKUP($B38,#REF!,1,0)),"-",$X$1)</f>
        <v>SC</v>
      </c>
      <c r="Y38" s="42" t="str">
        <f>IF(+ISNA(+VLOOKUP($B38,#REF!,1,0)),"-",$Y$1)</f>
        <v>FOC</v>
      </c>
    </row>
    <row r="39" spans="1:25" hidden="1" x14ac:dyDescent="0.2">
      <c r="A39" s="42" t="s">
        <v>107</v>
      </c>
      <c r="B39" s="42" t="s">
        <v>229</v>
      </c>
      <c r="C39" s="55" t="s">
        <v>76</v>
      </c>
      <c r="D39" s="42" t="str">
        <f>IF(+ISNA(+VLOOKUP($B39,#REF!,1,0)),"-",$D$1)</f>
        <v>PRODEE</v>
      </c>
      <c r="E39" s="42" t="str">
        <f>IF(+ISNA(+VLOOKUP($B39,#REF!,1,0)),"-",$E$1)</f>
        <v>DISTEE</v>
      </c>
      <c r="F39" s="42" t="str">
        <f>IF(+ISNA(+VLOOKUP($B39,#REF!,1,0)),"-",$F$1)</f>
        <v>MISEE</v>
      </c>
      <c r="G39" s="42" t="str">
        <f>IF(+ISNA(+VLOOKUP($B39,#REF!,1,0)),"-",$G$1)</f>
        <v>VENDIEE</v>
      </c>
      <c r="H39" s="42" t="str">
        <f>IF(+ISNA(+VLOOKUP($B39,#REF!,1,0)),"-",$H$1)</f>
        <v>VENDSALVEE</v>
      </c>
      <c r="I39" s="42" t="str">
        <f>IF(+ISNA(+VLOOKUP($B39,#REF!,1,0)),"-",$I$1)</f>
        <v>VENDTUTEE</v>
      </c>
      <c r="J39" s="42" t="str">
        <f>IF(+ISNA(+VLOOKUP($B39,#REF!,1,0)),"-",$J$1)</f>
        <v>VENDLIBEE</v>
      </c>
      <c r="K39" s="42" t="str">
        <f>IF(+ISNA(+VLOOKUP($B39,#REF!,1,0)),"-",$K$1)</f>
        <v>EEEST</v>
      </c>
      <c r="L39" s="42" t="str">
        <f>IF(+ISNA(+VLOOKUP($B39,#REF!,1,0)),"-",$L$1)</f>
        <v>DISTGAS</v>
      </c>
      <c r="M39" s="42" t="str">
        <f>IF(+ISNA(+VLOOKUP($B39,#REF!,1,0)),"-",$M$1)</f>
        <v>MISGAS</v>
      </c>
      <c r="N39" s="42" t="str">
        <f>IF(+ISNA(+VLOOKUP($B39,#REF!,1,0)),"-",$N$1)</f>
        <v>VENIGAS</v>
      </c>
      <c r="O39" s="42" t="str">
        <f>IF(+ISNA(+VLOOKUP($B39,#REF!,1,0)),"-",$O$1)</f>
        <v>VENTUTGAS</v>
      </c>
      <c r="P39" s="42" t="str">
        <f>IF(+ISNA(+VLOOKUP($B39,#REF!,1,0)),"-",$P$1)</f>
        <v>VENLIBGAS</v>
      </c>
      <c r="Q39" s="42" t="str">
        <f>IF(+ISNA(+VLOOKUP($B39,#REF!,1,0)),"-",$Q$1)</f>
        <v>GASDIV</v>
      </c>
      <c r="R39" s="42" t="str">
        <f>IF(+ISNA(+VLOOKUP($B39,#REF!,1,0)),"-",$R$1)</f>
        <v>GASEST</v>
      </c>
      <c r="S39" s="42" t="str">
        <f>IF(+ISNA(+VLOOKUP($B39,#REF!,1,0)),"-",$S$1)</f>
        <v>ACQUE</v>
      </c>
      <c r="T39" s="42" t="str">
        <f>IF(+ISNA(+VLOOKUP($B39,#REF!,1,0)),"-",$T$1)</f>
        <v>FOGNA</v>
      </c>
      <c r="U39" s="42" t="str">
        <f>IF(+ISNA(+VLOOKUP($B39,#REF!,1,0)),"-",$U$1)</f>
        <v>DEPU</v>
      </c>
      <c r="V39" s="42" t="str">
        <f>IF(+ISNA(+VLOOKUP($B39,#REF!,1,0)),"-",$V$1)</f>
        <v>ALTRESII</v>
      </c>
      <c r="W39" s="42" t="str">
        <f>IF(+ISNA(+VLOOKUP($B39,#REF!,1,0)),"-",$W$1)</f>
        <v>ATTDIV</v>
      </c>
      <c r="X39" s="42" t="str">
        <f>IF(+ISNA(+VLOOKUP($B39,#REF!,1,0)),"-",$X$1)</f>
        <v>SC</v>
      </c>
      <c r="Y39" s="42" t="str">
        <f>IF(+ISNA(+VLOOKUP($B39,#REF!,1,0)),"-",$Y$1)</f>
        <v>FOC</v>
      </c>
    </row>
    <row r="40" spans="1:25" hidden="1" x14ac:dyDescent="0.2">
      <c r="A40" s="42" t="s">
        <v>107</v>
      </c>
      <c r="B40" s="71" t="s">
        <v>797</v>
      </c>
      <c r="C40" s="55" t="s">
        <v>765</v>
      </c>
      <c r="D40" s="42" t="str">
        <f>IF(+ISNA(+VLOOKUP($B40,#REF!,1,0)),"-",$D$1)</f>
        <v>PRODEE</v>
      </c>
      <c r="E40" s="42" t="str">
        <f>IF(+ISNA(+VLOOKUP($B40,#REF!,1,0)),"-",$E$1)</f>
        <v>DISTEE</v>
      </c>
      <c r="F40" s="42" t="str">
        <f>IF(+ISNA(+VLOOKUP($B40,#REF!,1,0)),"-",$F$1)</f>
        <v>MISEE</v>
      </c>
      <c r="G40" s="42" t="str">
        <f>IF(+ISNA(+VLOOKUP($B40,#REF!,1,0)),"-",$G$1)</f>
        <v>VENDIEE</v>
      </c>
      <c r="H40" s="42" t="str">
        <f>IF(+ISNA(+VLOOKUP($B40,#REF!,1,0)),"-",$H$1)</f>
        <v>VENDSALVEE</v>
      </c>
      <c r="I40" s="42" t="str">
        <f>IF(+ISNA(+VLOOKUP($B40,#REF!,1,0)),"-",$I$1)</f>
        <v>VENDTUTEE</v>
      </c>
      <c r="J40" s="42" t="str">
        <f>IF(+ISNA(+VLOOKUP($B40,#REF!,1,0)),"-",$J$1)</f>
        <v>VENDLIBEE</v>
      </c>
      <c r="K40" s="42" t="str">
        <f>IF(+ISNA(+VLOOKUP($B40,#REF!,1,0)),"-",$K$1)</f>
        <v>EEEST</v>
      </c>
      <c r="L40" s="42" t="str">
        <f>IF(+ISNA(+VLOOKUP($B40,#REF!,1,0)),"-",$L$1)</f>
        <v>DISTGAS</v>
      </c>
      <c r="M40" s="71" t="str">
        <f>IF(+ISNA(+VLOOKUP($B40,#REF!,1,0)),"-",$M$1)</f>
        <v>MISGAS</v>
      </c>
      <c r="N40" s="42" t="str">
        <f>IF(+ISNA(+VLOOKUP($B40,#REF!,1,0)),"-",$N$1)</f>
        <v>VENIGAS</v>
      </c>
      <c r="O40" s="42" t="str">
        <f>IF(+ISNA(+VLOOKUP($B40,#REF!,1,0)),"-",$O$1)</f>
        <v>VENTUTGAS</v>
      </c>
      <c r="P40" s="42" t="str">
        <f>IF(+ISNA(+VLOOKUP($B40,#REF!,1,0)),"-",$P$1)</f>
        <v>VENLIBGAS</v>
      </c>
      <c r="Q40" s="42" t="str">
        <f>IF(+ISNA(+VLOOKUP($B40,#REF!,1,0)),"-",$Q$1)</f>
        <v>GASDIV</v>
      </c>
      <c r="R40" s="42" t="str">
        <f>IF(+ISNA(+VLOOKUP($B40,#REF!,1,0)),"-",$R$1)</f>
        <v>GASEST</v>
      </c>
      <c r="S40" s="42" t="str">
        <f>IF(+ISNA(+VLOOKUP($B40,#REF!,1,0)),"-",$S$1)</f>
        <v>ACQUE</v>
      </c>
      <c r="T40" s="42" t="str">
        <f>IF(+ISNA(+VLOOKUP($B40,#REF!,1,0)),"-",$T$1)</f>
        <v>FOGNA</v>
      </c>
      <c r="U40" s="42" t="str">
        <f>IF(+ISNA(+VLOOKUP($B40,#REF!,1,0)),"-",$U$1)</f>
        <v>DEPU</v>
      </c>
      <c r="V40" s="42" t="str">
        <f>IF(+ISNA(+VLOOKUP($B40,#REF!,1,0)),"-",$V$1)</f>
        <v>ALTRESII</v>
      </c>
      <c r="W40" s="42" t="str">
        <f>IF(+ISNA(+VLOOKUP($B40,#REF!,1,0)),"-",$W$1)</f>
        <v>ATTDIV</v>
      </c>
      <c r="X40" s="42" t="str">
        <f>IF(+ISNA(+VLOOKUP($B40,#REF!,1,0)),"-",$X$1)</f>
        <v>SC</v>
      </c>
      <c r="Y40" s="42" t="str">
        <f>IF(+ISNA(+VLOOKUP($B40,#REF!,1,0)),"-",$Y$1)</f>
        <v>FOC</v>
      </c>
    </row>
    <row r="41" spans="1:25" hidden="1" x14ac:dyDescent="0.2">
      <c r="A41" s="42" t="s">
        <v>107</v>
      </c>
      <c r="B41" s="42" t="s">
        <v>230</v>
      </c>
      <c r="C41" s="55" t="s">
        <v>757</v>
      </c>
      <c r="D41" s="42" t="str">
        <f>IF(+ISNA(+VLOOKUP($B41,#REF!,1,0)),"-",$D$1)</f>
        <v>PRODEE</v>
      </c>
      <c r="E41" s="42" t="str">
        <f>IF(+ISNA(+VLOOKUP($B41,#REF!,1,0)),"-",$E$1)</f>
        <v>DISTEE</v>
      </c>
      <c r="F41" s="42" t="str">
        <f>IF(+ISNA(+VLOOKUP($B41,#REF!,1,0)),"-",$F$1)</f>
        <v>MISEE</v>
      </c>
      <c r="G41" s="42" t="str">
        <f>IF(+ISNA(+VLOOKUP($B41,#REF!,1,0)),"-",$G$1)</f>
        <v>VENDIEE</v>
      </c>
      <c r="H41" s="42" t="str">
        <f>IF(+ISNA(+VLOOKUP($B41,#REF!,1,0)),"-",$H$1)</f>
        <v>VENDSALVEE</v>
      </c>
      <c r="I41" s="42" t="str">
        <f>IF(+ISNA(+VLOOKUP($B41,#REF!,1,0)),"-",$I$1)</f>
        <v>VENDTUTEE</v>
      </c>
      <c r="J41" s="42" t="str">
        <f>IF(+ISNA(+VLOOKUP($B41,#REF!,1,0)),"-",$J$1)</f>
        <v>VENDLIBEE</v>
      </c>
      <c r="K41" s="42" t="str">
        <f>IF(+ISNA(+VLOOKUP($B41,#REF!,1,0)),"-",$K$1)</f>
        <v>EEEST</v>
      </c>
      <c r="L41" s="42" t="str">
        <f>IF(+ISNA(+VLOOKUP($B41,#REF!,1,0)),"-",$L$1)</f>
        <v>DISTGAS</v>
      </c>
      <c r="M41" s="42" t="str">
        <f>IF(+ISNA(+VLOOKUP($B41,#REF!,1,0)),"-",$M$1)</f>
        <v>MISGAS</v>
      </c>
      <c r="N41" s="42" t="str">
        <f>IF(+ISNA(+VLOOKUP($B41,#REF!,1,0)),"-",$N$1)</f>
        <v>VENIGAS</v>
      </c>
      <c r="O41" s="42" t="str">
        <f>IF(+ISNA(+VLOOKUP($B41,#REF!,1,0)),"-",$O$1)</f>
        <v>VENTUTGAS</v>
      </c>
      <c r="P41" s="42" t="str">
        <f>IF(+ISNA(+VLOOKUP($B41,#REF!,1,0)),"-",$P$1)</f>
        <v>VENLIBGAS</v>
      </c>
      <c r="Q41" s="42" t="str">
        <f>IF(+ISNA(+VLOOKUP($B41,#REF!,1,0)),"-",$Q$1)</f>
        <v>GASDIV</v>
      </c>
      <c r="R41" s="42" t="str">
        <f>IF(+ISNA(+VLOOKUP($B41,#REF!,1,0)),"-",$R$1)</f>
        <v>GASEST</v>
      </c>
      <c r="S41" s="42" t="str">
        <f>IF(+ISNA(+VLOOKUP($B41,#REF!,1,0)),"-",$S$1)</f>
        <v>ACQUE</v>
      </c>
      <c r="T41" s="42" t="str">
        <f>IF(+ISNA(+VLOOKUP($B41,#REF!,1,0)),"-",$T$1)</f>
        <v>FOGNA</v>
      </c>
      <c r="U41" s="42" t="str">
        <f>IF(+ISNA(+VLOOKUP($B41,#REF!,1,0)),"-",$U$1)</f>
        <v>DEPU</v>
      </c>
      <c r="V41" s="42" t="str">
        <f>IF(+ISNA(+VLOOKUP($B41,#REF!,1,0)),"-",$V$1)</f>
        <v>ALTRESII</v>
      </c>
      <c r="W41" s="42" t="str">
        <f>IF(+ISNA(+VLOOKUP($B41,#REF!,1,0)),"-",$W$1)</f>
        <v>ATTDIV</v>
      </c>
      <c r="X41" s="42" t="str">
        <f>IF(+ISNA(+VLOOKUP($B41,#REF!,1,0)),"-",$X$1)</f>
        <v>SC</v>
      </c>
      <c r="Y41" s="42" t="str">
        <f>IF(+ISNA(+VLOOKUP($B41,#REF!,1,0)),"-",$Y$1)</f>
        <v>FOC</v>
      </c>
    </row>
    <row r="42" spans="1:25" hidden="1" x14ac:dyDescent="0.2">
      <c r="A42" s="42" t="s">
        <v>107</v>
      </c>
      <c r="B42" s="42" t="s">
        <v>231</v>
      </c>
      <c r="C42" s="55" t="s">
        <v>758</v>
      </c>
      <c r="D42" s="42" t="str">
        <f>IF(+ISNA(+VLOOKUP($B42,#REF!,1,0)),"-",$D$1)</f>
        <v>PRODEE</v>
      </c>
      <c r="E42" s="42" t="str">
        <f>IF(+ISNA(+VLOOKUP($B42,#REF!,1,0)),"-",$E$1)</f>
        <v>DISTEE</v>
      </c>
      <c r="F42" s="42" t="str">
        <f>IF(+ISNA(+VLOOKUP($B42,#REF!,1,0)),"-",$F$1)</f>
        <v>MISEE</v>
      </c>
      <c r="G42" s="42" t="str">
        <f>IF(+ISNA(+VLOOKUP($B42,#REF!,1,0)),"-",$G$1)</f>
        <v>VENDIEE</v>
      </c>
      <c r="H42" s="42" t="str">
        <f>IF(+ISNA(+VLOOKUP($B42,#REF!,1,0)),"-",$H$1)</f>
        <v>VENDSALVEE</v>
      </c>
      <c r="I42" s="42" t="str">
        <f>IF(+ISNA(+VLOOKUP($B42,#REF!,1,0)),"-",$I$1)</f>
        <v>VENDTUTEE</v>
      </c>
      <c r="J42" s="42" t="str">
        <f>IF(+ISNA(+VLOOKUP($B42,#REF!,1,0)),"-",$J$1)</f>
        <v>VENDLIBEE</v>
      </c>
      <c r="K42" s="42" t="str">
        <f>IF(+ISNA(+VLOOKUP($B42,#REF!,1,0)),"-",$K$1)</f>
        <v>EEEST</v>
      </c>
      <c r="L42" s="42" t="str">
        <f>IF(+ISNA(+VLOOKUP($B42,#REF!,1,0)),"-",$L$1)</f>
        <v>DISTGAS</v>
      </c>
      <c r="M42" s="42" t="str">
        <f>IF(+ISNA(+VLOOKUP($B42,#REF!,1,0)),"-",$M$1)</f>
        <v>MISGAS</v>
      </c>
      <c r="N42" s="42" t="str">
        <f>IF(+ISNA(+VLOOKUP($B42,#REF!,1,0)),"-",$N$1)</f>
        <v>VENIGAS</v>
      </c>
      <c r="O42" s="42" t="str">
        <f>IF(+ISNA(+VLOOKUP($B42,#REF!,1,0)),"-",$O$1)</f>
        <v>VENTUTGAS</v>
      </c>
      <c r="P42" s="42" t="str">
        <f>IF(+ISNA(+VLOOKUP($B42,#REF!,1,0)),"-",$P$1)</f>
        <v>VENLIBGAS</v>
      </c>
      <c r="Q42" s="42" t="str">
        <f>IF(+ISNA(+VLOOKUP($B42,#REF!,1,0)),"-",$Q$1)</f>
        <v>GASDIV</v>
      </c>
      <c r="R42" s="42" t="str">
        <f>IF(+ISNA(+VLOOKUP($B42,#REF!,1,0)),"-",$R$1)</f>
        <v>GASEST</v>
      </c>
      <c r="S42" s="42" t="str">
        <f>IF(+ISNA(+VLOOKUP($B42,#REF!,1,0)),"-",$S$1)</f>
        <v>ACQUE</v>
      </c>
      <c r="T42" s="42" t="str">
        <f>IF(+ISNA(+VLOOKUP($B42,#REF!,1,0)),"-",$T$1)</f>
        <v>FOGNA</v>
      </c>
      <c r="U42" s="42" t="str">
        <f>IF(+ISNA(+VLOOKUP($B42,#REF!,1,0)),"-",$U$1)</f>
        <v>DEPU</v>
      </c>
      <c r="V42" s="42" t="str">
        <f>IF(+ISNA(+VLOOKUP($B42,#REF!,1,0)),"-",$V$1)</f>
        <v>ALTRESII</v>
      </c>
      <c r="W42" s="42" t="str">
        <f>IF(+ISNA(+VLOOKUP($B42,#REF!,1,0)),"-",$W$1)</f>
        <v>ATTDIV</v>
      </c>
      <c r="X42" s="42" t="str">
        <f>IF(+ISNA(+VLOOKUP($B42,#REF!,1,0)),"-",$X$1)</f>
        <v>SC</v>
      </c>
      <c r="Y42" s="42" t="str">
        <f>IF(+ISNA(+VLOOKUP($B42,#REF!,1,0)),"-",$Y$1)</f>
        <v>FOC</v>
      </c>
    </row>
    <row r="43" spans="1:25" hidden="1" x14ac:dyDescent="0.2">
      <c r="A43" s="42" t="s">
        <v>107</v>
      </c>
      <c r="B43" s="42" t="s">
        <v>232</v>
      </c>
      <c r="C43" s="55" t="s">
        <v>58</v>
      </c>
      <c r="D43" s="42" t="str">
        <f>IF(+ISNA(+VLOOKUP($B43,#REF!,1,0)),"-",$D$1)</f>
        <v>PRODEE</v>
      </c>
      <c r="E43" s="42" t="str">
        <f>IF(+ISNA(+VLOOKUP($B43,#REF!,1,0)),"-",$E$1)</f>
        <v>DISTEE</v>
      </c>
      <c r="F43" s="42" t="str">
        <f>IF(+ISNA(+VLOOKUP($B43,#REF!,1,0)),"-",$F$1)</f>
        <v>MISEE</v>
      </c>
      <c r="G43" s="42" t="str">
        <f>IF(+ISNA(+VLOOKUP($B43,#REF!,1,0)),"-",$G$1)</f>
        <v>VENDIEE</v>
      </c>
      <c r="H43" s="42" t="str">
        <f>IF(+ISNA(+VLOOKUP($B43,#REF!,1,0)),"-",$H$1)</f>
        <v>VENDSALVEE</v>
      </c>
      <c r="I43" s="42" t="str">
        <f>IF(+ISNA(+VLOOKUP($B43,#REF!,1,0)),"-",$I$1)</f>
        <v>VENDTUTEE</v>
      </c>
      <c r="J43" s="42" t="str">
        <f>IF(+ISNA(+VLOOKUP($B43,#REF!,1,0)),"-",$J$1)</f>
        <v>VENDLIBEE</v>
      </c>
      <c r="K43" s="42" t="str">
        <f>IF(+ISNA(+VLOOKUP($B43,#REF!,1,0)),"-",$K$1)</f>
        <v>EEEST</v>
      </c>
      <c r="L43" s="42" t="str">
        <f>IF(+ISNA(+VLOOKUP($B43,#REF!,1,0)),"-",$L$1)</f>
        <v>DISTGAS</v>
      </c>
      <c r="M43" s="42" t="str">
        <f>IF(+ISNA(+VLOOKUP($B43,#REF!,1,0)),"-",$M$1)</f>
        <v>MISGAS</v>
      </c>
      <c r="N43" s="42" t="str">
        <f>IF(+ISNA(+VLOOKUP($B43,#REF!,1,0)),"-",$N$1)</f>
        <v>VENIGAS</v>
      </c>
      <c r="O43" s="42" t="str">
        <f>IF(+ISNA(+VLOOKUP($B43,#REF!,1,0)),"-",$O$1)</f>
        <v>VENTUTGAS</v>
      </c>
      <c r="P43" s="42" t="str">
        <f>IF(+ISNA(+VLOOKUP($B43,#REF!,1,0)),"-",$P$1)</f>
        <v>VENLIBGAS</v>
      </c>
      <c r="Q43" s="42" t="str">
        <f>IF(+ISNA(+VLOOKUP($B43,#REF!,1,0)),"-",$Q$1)</f>
        <v>GASDIV</v>
      </c>
      <c r="R43" s="42" t="str">
        <f>IF(+ISNA(+VLOOKUP($B43,#REF!,1,0)),"-",$R$1)</f>
        <v>GASEST</v>
      </c>
      <c r="S43" s="42" t="str">
        <f>IF(+ISNA(+VLOOKUP($B43,#REF!,1,0)),"-",$S$1)</f>
        <v>ACQUE</v>
      </c>
      <c r="T43" s="42" t="str">
        <f>IF(+ISNA(+VLOOKUP($B43,#REF!,1,0)),"-",$T$1)</f>
        <v>FOGNA</v>
      </c>
      <c r="U43" s="42" t="str">
        <f>IF(+ISNA(+VLOOKUP($B43,#REF!,1,0)),"-",$U$1)</f>
        <v>DEPU</v>
      </c>
      <c r="V43" s="42" t="str">
        <f>IF(+ISNA(+VLOOKUP($B43,#REF!,1,0)),"-",$V$1)</f>
        <v>ALTRESII</v>
      </c>
      <c r="W43" s="42" t="str">
        <f>IF(+ISNA(+VLOOKUP($B43,#REF!,1,0)),"-",$W$1)</f>
        <v>ATTDIV</v>
      </c>
      <c r="X43" s="42" t="str">
        <f>IF(+ISNA(+VLOOKUP($B43,#REF!,1,0)),"-",$X$1)</f>
        <v>SC</v>
      </c>
      <c r="Y43" s="42" t="str">
        <f>IF(+ISNA(+VLOOKUP($B43,#REF!,1,0)),"-",$Y$1)</f>
        <v>FOC</v>
      </c>
    </row>
    <row r="44" spans="1:25" hidden="1" x14ac:dyDescent="0.2">
      <c r="A44" s="42" t="s">
        <v>107</v>
      </c>
      <c r="B44" s="42" t="s">
        <v>233</v>
      </c>
      <c r="C44" s="55" t="s">
        <v>732</v>
      </c>
      <c r="D44" s="42" t="str">
        <f>IF(+ISNA(+VLOOKUP($B44,#REF!,1,0)),"-",$D$1)</f>
        <v>PRODEE</v>
      </c>
      <c r="E44" s="42" t="str">
        <f>IF(+ISNA(+VLOOKUP($B44,#REF!,1,0)),"-",$E$1)</f>
        <v>DISTEE</v>
      </c>
      <c r="F44" s="42" t="str">
        <f>IF(+ISNA(+VLOOKUP($B44,#REF!,1,0)),"-",$F$1)</f>
        <v>MISEE</v>
      </c>
      <c r="G44" s="42" t="str">
        <f>IF(+ISNA(+VLOOKUP($B44,#REF!,1,0)),"-",$G$1)</f>
        <v>VENDIEE</v>
      </c>
      <c r="H44" s="42" t="str">
        <f>IF(+ISNA(+VLOOKUP($B44,#REF!,1,0)),"-",$H$1)</f>
        <v>VENDSALVEE</v>
      </c>
      <c r="I44" s="42" t="str">
        <f>IF(+ISNA(+VLOOKUP($B44,#REF!,1,0)),"-",$I$1)</f>
        <v>VENDTUTEE</v>
      </c>
      <c r="J44" s="42" t="str">
        <f>IF(+ISNA(+VLOOKUP($B44,#REF!,1,0)),"-",$J$1)</f>
        <v>VENDLIBEE</v>
      </c>
      <c r="K44" s="42" t="str">
        <f>IF(+ISNA(+VLOOKUP($B44,#REF!,1,0)),"-",$K$1)</f>
        <v>EEEST</v>
      </c>
      <c r="L44" s="42" t="str">
        <f>IF(+ISNA(+VLOOKUP($B44,#REF!,1,0)),"-",$L$1)</f>
        <v>DISTGAS</v>
      </c>
      <c r="M44" s="42" t="str">
        <f>IF(+ISNA(+VLOOKUP($B44,#REF!,1,0)),"-",$M$1)</f>
        <v>MISGAS</v>
      </c>
      <c r="N44" s="42" t="str">
        <f>IF(+ISNA(+VLOOKUP($B44,#REF!,1,0)),"-",$N$1)</f>
        <v>VENIGAS</v>
      </c>
      <c r="O44" s="42" t="str">
        <f>IF(+ISNA(+VLOOKUP($B44,#REF!,1,0)),"-",$O$1)</f>
        <v>VENTUTGAS</v>
      </c>
      <c r="P44" s="42" t="str">
        <f>IF(+ISNA(+VLOOKUP($B44,#REF!,1,0)),"-",$P$1)</f>
        <v>VENLIBGAS</v>
      </c>
      <c r="Q44" s="42" t="str">
        <f>IF(+ISNA(+VLOOKUP($B44,#REF!,1,0)),"-",$Q$1)</f>
        <v>GASDIV</v>
      </c>
      <c r="R44" s="42" t="str">
        <f>IF(+ISNA(+VLOOKUP($B44,#REF!,1,0)),"-",$R$1)</f>
        <v>GASEST</v>
      </c>
      <c r="S44" s="42" t="str">
        <f>IF(+ISNA(+VLOOKUP($B44,#REF!,1,0)),"-",$S$1)</f>
        <v>ACQUE</v>
      </c>
      <c r="T44" s="42" t="str">
        <f>IF(+ISNA(+VLOOKUP($B44,#REF!,1,0)),"-",$T$1)</f>
        <v>FOGNA</v>
      </c>
      <c r="U44" s="42" t="str">
        <f>IF(+ISNA(+VLOOKUP($B44,#REF!,1,0)),"-",$U$1)</f>
        <v>DEPU</v>
      </c>
      <c r="V44" s="42" t="str">
        <f>IF(+ISNA(+VLOOKUP($B44,#REF!,1,0)),"-",$V$1)</f>
        <v>ALTRESII</v>
      </c>
      <c r="W44" s="42" t="str">
        <f>IF(+ISNA(+VLOOKUP($B44,#REF!,1,0)),"-",$W$1)</f>
        <v>ATTDIV</v>
      </c>
      <c r="X44" s="42" t="str">
        <f>IF(+ISNA(+VLOOKUP($B44,#REF!,1,0)),"-",$X$1)</f>
        <v>SC</v>
      </c>
      <c r="Y44" s="42" t="str">
        <f>IF(+ISNA(+VLOOKUP($B44,#REF!,1,0)),"-",$Y$1)</f>
        <v>FOC</v>
      </c>
    </row>
    <row r="45" spans="1:25" hidden="1" x14ac:dyDescent="0.2">
      <c r="A45" s="42" t="s">
        <v>107</v>
      </c>
      <c r="B45" s="42" t="s">
        <v>234</v>
      </c>
      <c r="C45" s="55" t="s">
        <v>750</v>
      </c>
      <c r="D45" s="42" t="str">
        <f>IF(+ISNA(+VLOOKUP($B45,#REF!,1,0)),"-",$D$1)</f>
        <v>PRODEE</v>
      </c>
      <c r="E45" s="42" t="str">
        <f>IF(+ISNA(+VLOOKUP($B45,#REF!,1,0)),"-",$E$1)</f>
        <v>DISTEE</v>
      </c>
      <c r="F45" s="42" t="str">
        <f>IF(+ISNA(+VLOOKUP($B45,#REF!,1,0)),"-",$F$1)</f>
        <v>MISEE</v>
      </c>
      <c r="G45" s="42" t="str">
        <f>IF(+ISNA(+VLOOKUP($B45,#REF!,1,0)),"-",$G$1)</f>
        <v>VENDIEE</v>
      </c>
      <c r="H45" s="42" t="str">
        <f>IF(+ISNA(+VLOOKUP($B45,#REF!,1,0)),"-",$H$1)</f>
        <v>VENDSALVEE</v>
      </c>
      <c r="I45" s="42" t="str">
        <f>IF(+ISNA(+VLOOKUP($B45,#REF!,1,0)),"-",$I$1)</f>
        <v>VENDTUTEE</v>
      </c>
      <c r="J45" s="42" t="str">
        <f>IF(+ISNA(+VLOOKUP($B45,#REF!,1,0)),"-",$J$1)</f>
        <v>VENDLIBEE</v>
      </c>
      <c r="K45" s="42" t="str">
        <f>IF(+ISNA(+VLOOKUP($B45,#REF!,1,0)),"-",$K$1)</f>
        <v>EEEST</v>
      </c>
      <c r="L45" s="42" t="str">
        <f>IF(+ISNA(+VLOOKUP($B45,#REF!,1,0)),"-",$L$1)</f>
        <v>DISTGAS</v>
      </c>
      <c r="M45" s="42" t="str">
        <f>IF(+ISNA(+VLOOKUP($B45,#REF!,1,0)),"-",$M$1)</f>
        <v>MISGAS</v>
      </c>
      <c r="N45" s="42" t="str">
        <f>IF(+ISNA(+VLOOKUP($B45,#REF!,1,0)),"-",$N$1)</f>
        <v>VENIGAS</v>
      </c>
      <c r="O45" s="42" t="str">
        <f>IF(+ISNA(+VLOOKUP($B45,#REF!,1,0)),"-",$O$1)</f>
        <v>VENTUTGAS</v>
      </c>
      <c r="P45" s="42" t="str">
        <f>IF(+ISNA(+VLOOKUP($B45,#REF!,1,0)),"-",$P$1)</f>
        <v>VENLIBGAS</v>
      </c>
      <c r="Q45" s="42" t="str">
        <f>IF(+ISNA(+VLOOKUP($B45,#REF!,1,0)),"-",$Q$1)</f>
        <v>GASDIV</v>
      </c>
      <c r="R45" s="42" t="str">
        <f>IF(+ISNA(+VLOOKUP($B45,#REF!,1,0)),"-",$R$1)</f>
        <v>GASEST</v>
      </c>
      <c r="S45" s="42" t="str">
        <f>IF(+ISNA(+VLOOKUP($B45,#REF!,1,0)),"-",$S$1)</f>
        <v>ACQUE</v>
      </c>
      <c r="T45" s="42" t="str">
        <f>IF(+ISNA(+VLOOKUP($B45,#REF!,1,0)),"-",$T$1)</f>
        <v>FOGNA</v>
      </c>
      <c r="U45" s="42" t="str">
        <f>IF(+ISNA(+VLOOKUP($B45,#REF!,1,0)),"-",$U$1)</f>
        <v>DEPU</v>
      </c>
      <c r="V45" s="42" t="str">
        <f>IF(+ISNA(+VLOOKUP($B45,#REF!,1,0)),"-",$V$1)</f>
        <v>ALTRESII</v>
      </c>
      <c r="W45" s="42" t="str">
        <f>IF(+ISNA(+VLOOKUP($B45,#REF!,1,0)),"-",$W$1)</f>
        <v>ATTDIV</v>
      </c>
      <c r="X45" s="42" t="str">
        <f>IF(+ISNA(+VLOOKUP($B45,#REF!,1,0)),"-",$X$1)</f>
        <v>SC</v>
      </c>
      <c r="Y45" s="42" t="str">
        <f>IF(+ISNA(+VLOOKUP($B45,#REF!,1,0)),"-",$Y$1)</f>
        <v>FOC</v>
      </c>
    </row>
    <row r="46" spans="1:25" hidden="1" x14ac:dyDescent="0.2">
      <c r="A46" s="42" t="s">
        <v>107</v>
      </c>
      <c r="B46" s="42" t="s">
        <v>235</v>
      </c>
      <c r="C46" s="55" t="s">
        <v>738</v>
      </c>
      <c r="D46" s="42" t="str">
        <f>IF(+ISNA(+VLOOKUP($B46,#REF!,1,0)),"-",$D$1)</f>
        <v>PRODEE</v>
      </c>
      <c r="E46" s="42" t="str">
        <f>IF(+ISNA(+VLOOKUP($B46,#REF!,1,0)),"-",$E$1)</f>
        <v>DISTEE</v>
      </c>
      <c r="F46" s="42" t="str">
        <f>IF(+ISNA(+VLOOKUP($B46,#REF!,1,0)),"-",$F$1)</f>
        <v>MISEE</v>
      </c>
      <c r="G46" s="42" t="str">
        <f>IF(+ISNA(+VLOOKUP($B46,#REF!,1,0)),"-",$G$1)</f>
        <v>VENDIEE</v>
      </c>
      <c r="H46" s="42" t="str">
        <f>IF(+ISNA(+VLOOKUP($B46,#REF!,1,0)),"-",$H$1)</f>
        <v>VENDSALVEE</v>
      </c>
      <c r="I46" s="42" t="str">
        <f>IF(+ISNA(+VLOOKUP($B46,#REF!,1,0)),"-",$I$1)</f>
        <v>VENDTUTEE</v>
      </c>
      <c r="J46" s="42" t="str">
        <f>IF(+ISNA(+VLOOKUP($B46,#REF!,1,0)),"-",$J$1)</f>
        <v>VENDLIBEE</v>
      </c>
      <c r="K46" s="42" t="str">
        <f>IF(+ISNA(+VLOOKUP($B46,#REF!,1,0)),"-",$K$1)</f>
        <v>EEEST</v>
      </c>
      <c r="L46" s="42" t="str">
        <f>IF(+ISNA(+VLOOKUP($B46,#REF!,1,0)),"-",$L$1)</f>
        <v>DISTGAS</v>
      </c>
      <c r="M46" s="42" t="str">
        <f>IF(+ISNA(+VLOOKUP($B46,#REF!,1,0)),"-",$M$1)</f>
        <v>MISGAS</v>
      </c>
      <c r="N46" s="42" t="str">
        <f>IF(+ISNA(+VLOOKUP($B46,#REF!,1,0)),"-",$N$1)</f>
        <v>VENIGAS</v>
      </c>
      <c r="O46" s="42" t="str">
        <f>IF(+ISNA(+VLOOKUP($B46,#REF!,1,0)),"-",$O$1)</f>
        <v>VENTUTGAS</v>
      </c>
      <c r="P46" s="42" t="str">
        <f>IF(+ISNA(+VLOOKUP($B46,#REF!,1,0)),"-",$P$1)</f>
        <v>VENLIBGAS</v>
      </c>
      <c r="Q46" s="42" t="str">
        <f>IF(+ISNA(+VLOOKUP($B46,#REF!,1,0)),"-",$Q$1)</f>
        <v>GASDIV</v>
      </c>
      <c r="R46" s="42" t="str">
        <f>IF(+ISNA(+VLOOKUP($B46,#REF!,1,0)),"-",$R$1)</f>
        <v>GASEST</v>
      </c>
      <c r="S46" s="42" t="str">
        <f>IF(+ISNA(+VLOOKUP($B46,#REF!,1,0)),"-",$S$1)</f>
        <v>ACQUE</v>
      </c>
      <c r="T46" s="42" t="str">
        <f>IF(+ISNA(+VLOOKUP($B46,#REF!,1,0)),"-",$T$1)</f>
        <v>FOGNA</v>
      </c>
      <c r="U46" s="42" t="str">
        <f>IF(+ISNA(+VLOOKUP($B46,#REF!,1,0)),"-",$U$1)</f>
        <v>DEPU</v>
      </c>
      <c r="V46" s="42" t="str">
        <f>IF(+ISNA(+VLOOKUP($B46,#REF!,1,0)),"-",$V$1)</f>
        <v>ALTRESII</v>
      </c>
      <c r="W46" s="42" t="str">
        <f>IF(+ISNA(+VLOOKUP($B46,#REF!,1,0)),"-",$W$1)</f>
        <v>ATTDIV</v>
      </c>
      <c r="X46" s="42" t="str">
        <f>IF(+ISNA(+VLOOKUP($B46,#REF!,1,0)),"-",$X$1)</f>
        <v>SC</v>
      </c>
      <c r="Y46" s="42" t="str">
        <f>IF(+ISNA(+VLOOKUP($B46,#REF!,1,0)),"-",$Y$1)</f>
        <v>FOC</v>
      </c>
    </row>
    <row r="47" spans="1:25" hidden="1" x14ac:dyDescent="0.2">
      <c r="A47" s="42" t="s">
        <v>107</v>
      </c>
      <c r="B47" s="42" t="s">
        <v>236</v>
      </c>
      <c r="C47" s="55" t="s">
        <v>739</v>
      </c>
      <c r="D47" s="42" t="str">
        <f>IF(+ISNA(+VLOOKUP($B47,#REF!,1,0)),"-",$D$1)</f>
        <v>PRODEE</v>
      </c>
      <c r="E47" s="42" t="str">
        <f>IF(+ISNA(+VLOOKUP($B47,#REF!,1,0)),"-",$E$1)</f>
        <v>DISTEE</v>
      </c>
      <c r="F47" s="42" t="str">
        <f>IF(+ISNA(+VLOOKUP($B47,#REF!,1,0)),"-",$F$1)</f>
        <v>MISEE</v>
      </c>
      <c r="G47" s="42" t="str">
        <f>IF(+ISNA(+VLOOKUP($B47,#REF!,1,0)),"-",$G$1)</f>
        <v>VENDIEE</v>
      </c>
      <c r="H47" s="42" t="str">
        <f>IF(+ISNA(+VLOOKUP($B47,#REF!,1,0)),"-",$H$1)</f>
        <v>VENDSALVEE</v>
      </c>
      <c r="I47" s="42" t="str">
        <f>IF(+ISNA(+VLOOKUP($B47,#REF!,1,0)),"-",$I$1)</f>
        <v>VENDTUTEE</v>
      </c>
      <c r="J47" s="42" t="str">
        <f>IF(+ISNA(+VLOOKUP($B47,#REF!,1,0)),"-",$J$1)</f>
        <v>VENDLIBEE</v>
      </c>
      <c r="K47" s="42" t="str">
        <f>IF(+ISNA(+VLOOKUP($B47,#REF!,1,0)),"-",$K$1)</f>
        <v>EEEST</v>
      </c>
      <c r="L47" s="42" t="str">
        <f>IF(+ISNA(+VLOOKUP($B47,#REF!,1,0)),"-",$L$1)</f>
        <v>DISTGAS</v>
      </c>
      <c r="M47" s="42" t="str">
        <f>IF(+ISNA(+VLOOKUP($B47,#REF!,1,0)),"-",$M$1)</f>
        <v>MISGAS</v>
      </c>
      <c r="N47" s="42" t="str">
        <f>IF(+ISNA(+VLOOKUP($B47,#REF!,1,0)),"-",$N$1)</f>
        <v>VENIGAS</v>
      </c>
      <c r="O47" s="42" t="str">
        <f>IF(+ISNA(+VLOOKUP($B47,#REF!,1,0)),"-",$O$1)</f>
        <v>VENTUTGAS</v>
      </c>
      <c r="P47" s="42" t="str">
        <f>IF(+ISNA(+VLOOKUP($B47,#REF!,1,0)),"-",$P$1)</f>
        <v>VENLIBGAS</v>
      </c>
      <c r="Q47" s="42" t="str">
        <f>IF(+ISNA(+VLOOKUP($B47,#REF!,1,0)),"-",$Q$1)</f>
        <v>GASDIV</v>
      </c>
      <c r="R47" s="42" t="str">
        <f>IF(+ISNA(+VLOOKUP($B47,#REF!,1,0)),"-",$R$1)</f>
        <v>GASEST</v>
      </c>
      <c r="S47" s="42" t="str">
        <f>IF(+ISNA(+VLOOKUP($B47,#REF!,1,0)),"-",$S$1)</f>
        <v>ACQUE</v>
      </c>
      <c r="T47" s="42" t="str">
        <f>IF(+ISNA(+VLOOKUP($B47,#REF!,1,0)),"-",$T$1)</f>
        <v>FOGNA</v>
      </c>
      <c r="U47" s="42" t="str">
        <f>IF(+ISNA(+VLOOKUP($B47,#REF!,1,0)),"-",$U$1)</f>
        <v>DEPU</v>
      </c>
      <c r="V47" s="42" t="str">
        <f>IF(+ISNA(+VLOOKUP($B47,#REF!,1,0)),"-",$V$1)</f>
        <v>ALTRESII</v>
      </c>
      <c r="W47" s="42" t="str">
        <f>IF(+ISNA(+VLOOKUP($B47,#REF!,1,0)),"-",$W$1)</f>
        <v>ATTDIV</v>
      </c>
      <c r="X47" s="42" t="str">
        <f>IF(+ISNA(+VLOOKUP($B47,#REF!,1,0)),"-",$X$1)</f>
        <v>SC</v>
      </c>
      <c r="Y47" s="42" t="str">
        <f>IF(+ISNA(+VLOOKUP($B47,#REF!,1,0)),"-",$Y$1)</f>
        <v>FOC</v>
      </c>
    </row>
    <row r="48" spans="1:25" hidden="1" x14ac:dyDescent="0.2">
      <c r="A48" s="42" t="s">
        <v>107</v>
      </c>
      <c r="B48" s="42" t="s">
        <v>237</v>
      </c>
      <c r="C48" s="55" t="s">
        <v>752</v>
      </c>
      <c r="D48" s="42" t="str">
        <f>IF(+ISNA(+VLOOKUP($B48,#REF!,1,0)),"-",$D$1)</f>
        <v>PRODEE</v>
      </c>
      <c r="E48" s="42" t="str">
        <f>IF(+ISNA(+VLOOKUP($B48,#REF!,1,0)),"-",$E$1)</f>
        <v>DISTEE</v>
      </c>
      <c r="F48" s="42" t="str">
        <f>IF(+ISNA(+VLOOKUP($B48,#REF!,1,0)),"-",$F$1)</f>
        <v>MISEE</v>
      </c>
      <c r="G48" s="42" t="str">
        <f>IF(+ISNA(+VLOOKUP($B48,#REF!,1,0)),"-",$G$1)</f>
        <v>VENDIEE</v>
      </c>
      <c r="H48" s="42" t="str">
        <f>IF(+ISNA(+VLOOKUP($B48,#REF!,1,0)),"-",$H$1)</f>
        <v>VENDSALVEE</v>
      </c>
      <c r="I48" s="42" t="str">
        <f>IF(+ISNA(+VLOOKUP($B48,#REF!,1,0)),"-",$I$1)</f>
        <v>VENDTUTEE</v>
      </c>
      <c r="J48" s="42" t="str">
        <f>IF(+ISNA(+VLOOKUP($B48,#REF!,1,0)),"-",$J$1)</f>
        <v>VENDLIBEE</v>
      </c>
      <c r="K48" s="42" t="str">
        <f>IF(+ISNA(+VLOOKUP($B48,#REF!,1,0)),"-",$K$1)</f>
        <v>EEEST</v>
      </c>
      <c r="L48" s="42" t="str">
        <f>IF(+ISNA(+VLOOKUP($B48,#REF!,1,0)),"-",$L$1)</f>
        <v>DISTGAS</v>
      </c>
      <c r="M48" s="42" t="str">
        <f>IF(+ISNA(+VLOOKUP($B48,#REF!,1,0)),"-",$M$1)</f>
        <v>MISGAS</v>
      </c>
      <c r="N48" s="42" t="str">
        <f>IF(+ISNA(+VLOOKUP($B48,#REF!,1,0)),"-",$N$1)</f>
        <v>VENIGAS</v>
      </c>
      <c r="O48" s="42" t="str">
        <f>IF(+ISNA(+VLOOKUP($B48,#REF!,1,0)),"-",$O$1)</f>
        <v>VENTUTGAS</v>
      </c>
      <c r="P48" s="42" t="str">
        <f>IF(+ISNA(+VLOOKUP($B48,#REF!,1,0)),"-",$P$1)</f>
        <v>VENLIBGAS</v>
      </c>
      <c r="Q48" s="42" t="str">
        <f>IF(+ISNA(+VLOOKUP($B48,#REF!,1,0)),"-",$Q$1)</f>
        <v>GASDIV</v>
      </c>
      <c r="R48" s="42" t="str">
        <f>IF(+ISNA(+VLOOKUP($B48,#REF!,1,0)),"-",$R$1)</f>
        <v>GASEST</v>
      </c>
      <c r="S48" s="42" t="str">
        <f>IF(+ISNA(+VLOOKUP($B48,#REF!,1,0)),"-",$S$1)</f>
        <v>ACQUE</v>
      </c>
      <c r="T48" s="42" t="str">
        <f>IF(+ISNA(+VLOOKUP($B48,#REF!,1,0)),"-",$T$1)</f>
        <v>FOGNA</v>
      </c>
      <c r="U48" s="42" t="str">
        <f>IF(+ISNA(+VLOOKUP($B48,#REF!,1,0)),"-",$U$1)</f>
        <v>DEPU</v>
      </c>
      <c r="V48" s="42" t="str">
        <f>IF(+ISNA(+VLOOKUP($B48,#REF!,1,0)),"-",$V$1)</f>
        <v>ALTRESII</v>
      </c>
      <c r="W48" s="42" t="str">
        <f>IF(+ISNA(+VLOOKUP($B48,#REF!,1,0)),"-",$W$1)</f>
        <v>ATTDIV</v>
      </c>
      <c r="X48" s="42" t="str">
        <f>IF(+ISNA(+VLOOKUP($B48,#REF!,1,0)),"-",$X$1)</f>
        <v>SC</v>
      </c>
      <c r="Y48" s="42" t="str">
        <f>IF(+ISNA(+VLOOKUP($B48,#REF!,1,0)),"-",$Y$1)</f>
        <v>FOC</v>
      </c>
    </row>
    <row r="49" spans="1:25" hidden="1" x14ac:dyDescent="0.2">
      <c r="A49" s="42" t="s">
        <v>107</v>
      </c>
      <c r="B49" s="42" t="s">
        <v>238</v>
      </c>
      <c r="C49" s="55" t="s">
        <v>657</v>
      </c>
      <c r="D49" s="42" t="str">
        <f>IF(+ISNA(+VLOOKUP($B49,#REF!,1,0)),"-",$D$1)</f>
        <v>PRODEE</v>
      </c>
      <c r="E49" s="42" t="str">
        <f>IF(+ISNA(+VLOOKUP($B49,#REF!,1,0)),"-",$E$1)</f>
        <v>DISTEE</v>
      </c>
      <c r="F49" s="42" t="str">
        <f>IF(+ISNA(+VLOOKUP($B49,#REF!,1,0)),"-",$F$1)</f>
        <v>MISEE</v>
      </c>
      <c r="G49" s="42" t="str">
        <f>IF(+ISNA(+VLOOKUP($B49,#REF!,1,0)),"-",$G$1)</f>
        <v>VENDIEE</v>
      </c>
      <c r="H49" s="42" t="str">
        <f>IF(+ISNA(+VLOOKUP($B49,#REF!,1,0)),"-",$H$1)</f>
        <v>VENDSALVEE</v>
      </c>
      <c r="I49" s="42" t="str">
        <f>IF(+ISNA(+VLOOKUP($B49,#REF!,1,0)),"-",$I$1)</f>
        <v>VENDTUTEE</v>
      </c>
      <c r="J49" s="42" t="str">
        <f>IF(+ISNA(+VLOOKUP($B49,#REF!,1,0)),"-",$J$1)</f>
        <v>VENDLIBEE</v>
      </c>
      <c r="K49" s="42" t="str">
        <f>IF(+ISNA(+VLOOKUP($B49,#REF!,1,0)),"-",$K$1)</f>
        <v>EEEST</v>
      </c>
      <c r="L49" s="42" t="str">
        <f>IF(+ISNA(+VLOOKUP($B49,#REF!,1,0)),"-",$L$1)</f>
        <v>DISTGAS</v>
      </c>
      <c r="M49" s="42" t="str">
        <f>IF(+ISNA(+VLOOKUP($B49,#REF!,1,0)),"-",$M$1)</f>
        <v>MISGAS</v>
      </c>
      <c r="N49" s="42" t="str">
        <f>IF(+ISNA(+VLOOKUP($B49,#REF!,1,0)),"-",$N$1)</f>
        <v>VENIGAS</v>
      </c>
      <c r="O49" s="42" t="str">
        <f>IF(+ISNA(+VLOOKUP($B49,#REF!,1,0)),"-",$O$1)</f>
        <v>VENTUTGAS</v>
      </c>
      <c r="P49" s="42" t="str">
        <f>IF(+ISNA(+VLOOKUP($B49,#REF!,1,0)),"-",$P$1)</f>
        <v>VENLIBGAS</v>
      </c>
      <c r="Q49" s="42" t="str">
        <f>IF(+ISNA(+VLOOKUP($B49,#REF!,1,0)),"-",$Q$1)</f>
        <v>GASDIV</v>
      </c>
      <c r="R49" s="42" t="str">
        <f>IF(+ISNA(+VLOOKUP($B49,#REF!,1,0)),"-",$R$1)</f>
        <v>GASEST</v>
      </c>
      <c r="S49" s="42" t="str">
        <f>IF(+ISNA(+VLOOKUP($B49,#REF!,1,0)),"-",$S$1)</f>
        <v>ACQUE</v>
      </c>
      <c r="T49" s="42" t="str">
        <f>IF(+ISNA(+VLOOKUP($B49,#REF!,1,0)),"-",$T$1)</f>
        <v>FOGNA</v>
      </c>
      <c r="U49" s="42" t="str">
        <f>IF(+ISNA(+VLOOKUP($B49,#REF!,1,0)),"-",$U$1)</f>
        <v>DEPU</v>
      </c>
      <c r="V49" s="42" t="str">
        <f>IF(+ISNA(+VLOOKUP($B49,#REF!,1,0)),"-",$V$1)</f>
        <v>ALTRESII</v>
      </c>
      <c r="W49" s="42" t="str">
        <f>IF(+ISNA(+VLOOKUP($B49,#REF!,1,0)),"-",$W$1)</f>
        <v>ATTDIV</v>
      </c>
      <c r="X49" s="42" t="str">
        <f>IF(+ISNA(+VLOOKUP($B49,#REF!,1,0)),"-",$X$1)</f>
        <v>SC</v>
      </c>
      <c r="Y49" s="42" t="str">
        <f>IF(+ISNA(+VLOOKUP($B49,#REF!,1,0)),"-",$Y$1)</f>
        <v>FOC</v>
      </c>
    </row>
    <row r="50" spans="1:25" hidden="1" x14ac:dyDescent="0.2">
      <c r="A50" s="42" t="s">
        <v>107</v>
      </c>
      <c r="B50" s="42" t="s">
        <v>248</v>
      </c>
      <c r="C50" s="55" t="s">
        <v>897</v>
      </c>
      <c r="D50" s="42" t="str">
        <f>IF(+ISNA(+VLOOKUP($B50,#REF!,1,0)),"-",$D$1)</f>
        <v>PRODEE</v>
      </c>
      <c r="E50" s="42" t="str">
        <f>IF(+ISNA(+VLOOKUP($B50,#REF!,1,0)),"-",$E$1)</f>
        <v>DISTEE</v>
      </c>
      <c r="F50" s="42" t="str">
        <f>IF(+ISNA(+VLOOKUP($B50,#REF!,1,0)),"-",$F$1)</f>
        <v>MISEE</v>
      </c>
      <c r="G50" s="42" t="str">
        <f>IF(+ISNA(+VLOOKUP($B50,#REF!,1,0)),"-",$G$1)</f>
        <v>VENDIEE</v>
      </c>
      <c r="H50" s="42" t="str">
        <f>IF(+ISNA(+VLOOKUP($B50,#REF!,1,0)),"-",$H$1)</f>
        <v>VENDSALVEE</v>
      </c>
      <c r="I50" s="42" t="str">
        <f>IF(+ISNA(+VLOOKUP($B50,#REF!,1,0)),"-",$I$1)</f>
        <v>VENDTUTEE</v>
      </c>
      <c r="J50" s="42" t="str">
        <f>IF(+ISNA(+VLOOKUP($B50,#REF!,1,0)),"-",$J$1)</f>
        <v>VENDLIBEE</v>
      </c>
      <c r="K50" s="42" t="str">
        <f>IF(+ISNA(+VLOOKUP($B50,#REF!,1,0)),"-",$K$1)</f>
        <v>EEEST</v>
      </c>
      <c r="L50" s="42" t="str">
        <f>IF(+ISNA(+VLOOKUP($B50,#REF!,1,0)),"-",$L$1)</f>
        <v>DISTGAS</v>
      </c>
      <c r="M50" s="42" t="str">
        <f>IF(+ISNA(+VLOOKUP($B50,#REF!,1,0)),"-",$M$1)</f>
        <v>MISGAS</v>
      </c>
      <c r="N50" s="42" t="str">
        <f>IF(+ISNA(+VLOOKUP($B50,#REF!,1,0)),"-",$N$1)</f>
        <v>VENIGAS</v>
      </c>
      <c r="O50" s="42" t="str">
        <f>IF(+ISNA(+VLOOKUP($B50,#REF!,1,0)),"-",$O$1)</f>
        <v>VENTUTGAS</v>
      </c>
      <c r="P50" s="42" t="str">
        <f>IF(+ISNA(+VLOOKUP($B50,#REF!,1,0)),"-",$P$1)</f>
        <v>VENLIBGAS</v>
      </c>
      <c r="Q50" s="42" t="str">
        <f>IF(+ISNA(+VLOOKUP($B50,#REF!,1,0)),"-",$Q$1)</f>
        <v>GASDIV</v>
      </c>
      <c r="R50" s="42" t="str">
        <f>IF(+ISNA(+VLOOKUP($B50,#REF!,1,0)),"-",$R$1)</f>
        <v>GASEST</v>
      </c>
      <c r="S50" s="42" t="str">
        <f>IF(+ISNA(+VLOOKUP($B50,#REF!,1,0)),"-",$S$1)</f>
        <v>ACQUE</v>
      </c>
      <c r="T50" s="42" t="str">
        <f>IF(+ISNA(+VLOOKUP($B50,#REF!,1,0)),"-",$T$1)</f>
        <v>FOGNA</v>
      </c>
      <c r="U50" s="42" t="str">
        <f>IF(+ISNA(+VLOOKUP($B50,#REF!,1,0)),"-",$U$1)</f>
        <v>DEPU</v>
      </c>
      <c r="V50" s="42" t="str">
        <f>IF(+ISNA(+VLOOKUP($B50,#REF!,1,0)),"-",$V$1)</f>
        <v>ALTRESII</v>
      </c>
      <c r="W50" s="42" t="str">
        <f>IF(+ISNA(+VLOOKUP($B50,#REF!,1,0)),"-",$W$1)</f>
        <v>ATTDIV</v>
      </c>
      <c r="X50" s="42" t="str">
        <f>IF(+ISNA(+VLOOKUP($B50,#REF!,1,0)),"-",$X$1)</f>
        <v>SC</v>
      </c>
      <c r="Y50" s="42" t="str">
        <f>IF(+ISNA(+VLOOKUP($B50,#REF!,1,0)),"-",$Y$1)</f>
        <v>FOC</v>
      </c>
    </row>
    <row r="51" spans="1:25" hidden="1" x14ac:dyDescent="0.2">
      <c r="A51" s="42" t="s">
        <v>107</v>
      </c>
      <c r="B51" s="42" t="s">
        <v>249</v>
      </c>
      <c r="C51" s="55" t="s">
        <v>898</v>
      </c>
      <c r="D51" s="42" t="str">
        <f>IF(+ISNA(+VLOOKUP($B51,#REF!,1,0)),"-",$D$1)</f>
        <v>PRODEE</v>
      </c>
      <c r="E51" s="42" t="str">
        <f>IF(+ISNA(+VLOOKUP($B51,#REF!,1,0)),"-",$E$1)</f>
        <v>DISTEE</v>
      </c>
      <c r="F51" s="42" t="str">
        <f>IF(+ISNA(+VLOOKUP($B51,#REF!,1,0)),"-",$F$1)</f>
        <v>MISEE</v>
      </c>
      <c r="G51" s="42" t="str">
        <f>IF(+ISNA(+VLOOKUP($B51,#REF!,1,0)),"-",$G$1)</f>
        <v>VENDIEE</v>
      </c>
      <c r="H51" s="42" t="str">
        <f>IF(+ISNA(+VLOOKUP($B51,#REF!,1,0)),"-",$H$1)</f>
        <v>VENDSALVEE</v>
      </c>
      <c r="I51" s="42" t="str">
        <f>IF(+ISNA(+VLOOKUP($B51,#REF!,1,0)),"-",$I$1)</f>
        <v>VENDTUTEE</v>
      </c>
      <c r="J51" s="42" t="str">
        <f>IF(+ISNA(+VLOOKUP($B51,#REF!,1,0)),"-",$J$1)</f>
        <v>VENDLIBEE</v>
      </c>
      <c r="K51" s="42" t="str">
        <f>IF(+ISNA(+VLOOKUP($B51,#REF!,1,0)),"-",$K$1)</f>
        <v>EEEST</v>
      </c>
      <c r="L51" s="42" t="str">
        <f>IF(+ISNA(+VLOOKUP($B51,#REF!,1,0)),"-",$L$1)</f>
        <v>DISTGAS</v>
      </c>
      <c r="M51" s="42" t="str">
        <f>IF(+ISNA(+VLOOKUP($B51,#REF!,1,0)),"-",$M$1)</f>
        <v>MISGAS</v>
      </c>
      <c r="N51" s="42" t="str">
        <f>IF(+ISNA(+VLOOKUP($B51,#REF!,1,0)),"-",$N$1)</f>
        <v>VENIGAS</v>
      </c>
      <c r="O51" s="42" t="str">
        <f>IF(+ISNA(+VLOOKUP($B51,#REF!,1,0)),"-",$O$1)</f>
        <v>VENTUTGAS</v>
      </c>
      <c r="P51" s="42" t="str">
        <f>IF(+ISNA(+VLOOKUP($B51,#REF!,1,0)),"-",$P$1)</f>
        <v>VENLIBGAS</v>
      </c>
      <c r="Q51" s="42" t="str">
        <f>IF(+ISNA(+VLOOKUP($B51,#REF!,1,0)),"-",$Q$1)</f>
        <v>GASDIV</v>
      </c>
      <c r="R51" s="42" t="str">
        <f>IF(+ISNA(+VLOOKUP($B51,#REF!,1,0)),"-",$R$1)</f>
        <v>GASEST</v>
      </c>
      <c r="S51" s="42" t="str">
        <f>IF(+ISNA(+VLOOKUP($B51,#REF!,1,0)),"-",$S$1)</f>
        <v>ACQUE</v>
      </c>
      <c r="T51" s="42" t="str">
        <f>IF(+ISNA(+VLOOKUP($B51,#REF!,1,0)),"-",$T$1)</f>
        <v>FOGNA</v>
      </c>
      <c r="U51" s="42" t="str">
        <f>IF(+ISNA(+VLOOKUP($B51,#REF!,1,0)),"-",$U$1)</f>
        <v>DEPU</v>
      </c>
      <c r="V51" s="42" t="str">
        <f>IF(+ISNA(+VLOOKUP($B51,#REF!,1,0)),"-",$V$1)</f>
        <v>ALTRESII</v>
      </c>
      <c r="W51" s="42" t="str">
        <f>IF(+ISNA(+VLOOKUP($B51,#REF!,1,0)),"-",$W$1)</f>
        <v>ATTDIV</v>
      </c>
      <c r="X51" s="42" t="str">
        <f>IF(+ISNA(+VLOOKUP($B51,#REF!,1,0)),"-",$X$1)</f>
        <v>SC</v>
      </c>
      <c r="Y51" s="42" t="str">
        <f>IF(+ISNA(+VLOOKUP($B51,#REF!,1,0)),"-",$Y$1)</f>
        <v>FOC</v>
      </c>
    </row>
    <row r="52" spans="1:25" hidden="1" x14ac:dyDescent="0.2">
      <c r="A52" s="42" t="s">
        <v>107</v>
      </c>
      <c r="B52" s="42" t="s">
        <v>250</v>
      </c>
      <c r="C52" s="55" t="s">
        <v>899</v>
      </c>
      <c r="D52" s="42" t="str">
        <f>IF(+ISNA(+VLOOKUP($B52,#REF!,1,0)),"-",$D$1)</f>
        <v>PRODEE</v>
      </c>
      <c r="E52" s="42" t="str">
        <f>IF(+ISNA(+VLOOKUP($B52,#REF!,1,0)),"-",$E$1)</f>
        <v>DISTEE</v>
      </c>
      <c r="F52" s="42" t="str">
        <f>IF(+ISNA(+VLOOKUP($B52,#REF!,1,0)),"-",$F$1)</f>
        <v>MISEE</v>
      </c>
      <c r="G52" s="42" t="str">
        <f>IF(+ISNA(+VLOOKUP($B52,#REF!,1,0)),"-",$G$1)</f>
        <v>VENDIEE</v>
      </c>
      <c r="H52" s="42" t="str">
        <f>IF(+ISNA(+VLOOKUP($B52,#REF!,1,0)),"-",$H$1)</f>
        <v>VENDSALVEE</v>
      </c>
      <c r="I52" s="42" t="str">
        <f>IF(+ISNA(+VLOOKUP($B52,#REF!,1,0)),"-",$I$1)</f>
        <v>VENDTUTEE</v>
      </c>
      <c r="J52" s="42" t="str">
        <f>IF(+ISNA(+VLOOKUP($B52,#REF!,1,0)),"-",$J$1)</f>
        <v>VENDLIBEE</v>
      </c>
      <c r="K52" s="42" t="str">
        <f>IF(+ISNA(+VLOOKUP($B52,#REF!,1,0)),"-",$K$1)</f>
        <v>EEEST</v>
      </c>
      <c r="L52" s="42" t="str">
        <f>IF(+ISNA(+VLOOKUP($B52,#REF!,1,0)),"-",$L$1)</f>
        <v>DISTGAS</v>
      </c>
      <c r="M52" s="42" t="str">
        <f>IF(+ISNA(+VLOOKUP($B52,#REF!,1,0)),"-",$M$1)</f>
        <v>MISGAS</v>
      </c>
      <c r="N52" s="42" t="str">
        <f>IF(+ISNA(+VLOOKUP($B52,#REF!,1,0)),"-",$N$1)</f>
        <v>VENIGAS</v>
      </c>
      <c r="O52" s="42" t="str">
        <f>IF(+ISNA(+VLOOKUP($B52,#REF!,1,0)),"-",$O$1)</f>
        <v>VENTUTGAS</v>
      </c>
      <c r="P52" s="42" t="str">
        <f>IF(+ISNA(+VLOOKUP($B52,#REF!,1,0)),"-",$P$1)</f>
        <v>VENLIBGAS</v>
      </c>
      <c r="Q52" s="42" t="str">
        <f>IF(+ISNA(+VLOOKUP($B52,#REF!,1,0)),"-",$Q$1)</f>
        <v>GASDIV</v>
      </c>
      <c r="R52" s="42" t="str">
        <f>IF(+ISNA(+VLOOKUP($B52,#REF!,1,0)),"-",$R$1)</f>
        <v>GASEST</v>
      </c>
      <c r="S52" s="42" t="str">
        <f>IF(+ISNA(+VLOOKUP($B52,#REF!,1,0)),"-",$S$1)</f>
        <v>ACQUE</v>
      </c>
      <c r="T52" s="42" t="str">
        <f>IF(+ISNA(+VLOOKUP($B52,#REF!,1,0)),"-",$T$1)</f>
        <v>FOGNA</v>
      </c>
      <c r="U52" s="42" t="str">
        <f>IF(+ISNA(+VLOOKUP($B52,#REF!,1,0)),"-",$U$1)</f>
        <v>DEPU</v>
      </c>
      <c r="V52" s="42" t="str">
        <f>IF(+ISNA(+VLOOKUP($B52,#REF!,1,0)),"-",$V$1)</f>
        <v>ALTRESII</v>
      </c>
      <c r="W52" s="42" t="str">
        <f>IF(+ISNA(+VLOOKUP($B52,#REF!,1,0)),"-",$W$1)</f>
        <v>ATTDIV</v>
      </c>
      <c r="X52" s="42" t="str">
        <f>IF(+ISNA(+VLOOKUP($B52,#REF!,1,0)),"-",$X$1)</f>
        <v>SC</v>
      </c>
      <c r="Y52" s="42" t="str">
        <f>IF(+ISNA(+VLOOKUP($B52,#REF!,1,0)),"-",$Y$1)</f>
        <v>FOC</v>
      </c>
    </row>
    <row r="53" spans="1:25" hidden="1" x14ac:dyDescent="0.2">
      <c r="A53" s="42" t="s">
        <v>107</v>
      </c>
      <c r="B53" s="42" t="s">
        <v>251</v>
      </c>
      <c r="C53" s="55" t="s">
        <v>900</v>
      </c>
      <c r="D53" s="42" t="str">
        <f>IF(+ISNA(+VLOOKUP($B53,#REF!,1,0)),"-",$D$1)</f>
        <v>PRODEE</v>
      </c>
      <c r="E53" s="42" t="str">
        <f>IF(+ISNA(+VLOOKUP($B53,#REF!,1,0)),"-",$E$1)</f>
        <v>DISTEE</v>
      </c>
      <c r="F53" s="42" t="str">
        <f>IF(+ISNA(+VLOOKUP($B53,#REF!,1,0)),"-",$F$1)</f>
        <v>MISEE</v>
      </c>
      <c r="G53" s="42" t="str">
        <f>IF(+ISNA(+VLOOKUP($B53,#REF!,1,0)),"-",$G$1)</f>
        <v>VENDIEE</v>
      </c>
      <c r="H53" s="42" t="str">
        <f>IF(+ISNA(+VLOOKUP($B53,#REF!,1,0)),"-",$H$1)</f>
        <v>VENDSALVEE</v>
      </c>
      <c r="I53" s="42" t="str">
        <f>IF(+ISNA(+VLOOKUP($B53,#REF!,1,0)),"-",$I$1)</f>
        <v>VENDTUTEE</v>
      </c>
      <c r="J53" s="42" t="str">
        <f>IF(+ISNA(+VLOOKUP($B53,#REF!,1,0)),"-",$J$1)</f>
        <v>VENDLIBEE</v>
      </c>
      <c r="K53" s="42" t="str">
        <f>IF(+ISNA(+VLOOKUP($B53,#REF!,1,0)),"-",$K$1)</f>
        <v>EEEST</v>
      </c>
      <c r="L53" s="42" t="str">
        <f>IF(+ISNA(+VLOOKUP($B53,#REF!,1,0)),"-",$L$1)</f>
        <v>DISTGAS</v>
      </c>
      <c r="M53" s="42" t="str">
        <f>IF(+ISNA(+VLOOKUP($B53,#REF!,1,0)),"-",$M$1)</f>
        <v>MISGAS</v>
      </c>
      <c r="N53" s="42" t="str">
        <f>IF(+ISNA(+VLOOKUP($B53,#REF!,1,0)),"-",$N$1)</f>
        <v>VENIGAS</v>
      </c>
      <c r="O53" s="42" t="str">
        <f>IF(+ISNA(+VLOOKUP($B53,#REF!,1,0)),"-",$O$1)</f>
        <v>VENTUTGAS</v>
      </c>
      <c r="P53" s="42" t="str">
        <f>IF(+ISNA(+VLOOKUP($B53,#REF!,1,0)),"-",$P$1)</f>
        <v>VENLIBGAS</v>
      </c>
      <c r="Q53" s="42" t="str">
        <f>IF(+ISNA(+VLOOKUP($B53,#REF!,1,0)),"-",$Q$1)</f>
        <v>GASDIV</v>
      </c>
      <c r="R53" s="42" t="str">
        <f>IF(+ISNA(+VLOOKUP($B53,#REF!,1,0)),"-",$R$1)</f>
        <v>GASEST</v>
      </c>
      <c r="S53" s="42" t="str">
        <f>IF(+ISNA(+VLOOKUP($B53,#REF!,1,0)),"-",$S$1)</f>
        <v>ACQUE</v>
      </c>
      <c r="T53" s="42" t="str">
        <f>IF(+ISNA(+VLOOKUP($B53,#REF!,1,0)),"-",$T$1)</f>
        <v>FOGNA</v>
      </c>
      <c r="U53" s="42" t="str">
        <f>IF(+ISNA(+VLOOKUP($B53,#REF!,1,0)),"-",$U$1)</f>
        <v>DEPU</v>
      </c>
      <c r="V53" s="42" t="str">
        <f>IF(+ISNA(+VLOOKUP($B53,#REF!,1,0)),"-",$V$1)</f>
        <v>ALTRESII</v>
      </c>
      <c r="W53" s="42" t="str">
        <f>IF(+ISNA(+VLOOKUP($B53,#REF!,1,0)),"-",$W$1)</f>
        <v>ATTDIV</v>
      </c>
      <c r="X53" s="42" t="str">
        <f>IF(+ISNA(+VLOOKUP($B53,#REF!,1,0)),"-",$X$1)</f>
        <v>SC</v>
      </c>
      <c r="Y53" s="42" t="str">
        <f>IF(+ISNA(+VLOOKUP($B53,#REF!,1,0)),"-",$Y$1)</f>
        <v>FOC</v>
      </c>
    </row>
    <row r="54" spans="1:25" hidden="1" x14ac:dyDescent="0.2">
      <c r="A54" s="42" t="s">
        <v>107</v>
      </c>
      <c r="B54" s="42" t="s">
        <v>252</v>
      </c>
      <c r="C54" s="55" t="s">
        <v>883</v>
      </c>
      <c r="D54" s="42" t="str">
        <f>IF(+ISNA(+VLOOKUP($B54,#REF!,1,0)),"-",$D$1)</f>
        <v>PRODEE</v>
      </c>
      <c r="E54" s="42" t="str">
        <f>IF(+ISNA(+VLOOKUP($B54,#REF!,1,0)),"-",$E$1)</f>
        <v>DISTEE</v>
      </c>
      <c r="F54" s="42" t="str">
        <f>IF(+ISNA(+VLOOKUP($B54,#REF!,1,0)),"-",$F$1)</f>
        <v>MISEE</v>
      </c>
      <c r="G54" s="42" t="str">
        <f>IF(+ISNA(+VLOOKUP($B54,#REF!,1,0)),"-",$G$1)</f>
        <v>VENDIEE</v>
      </c>
      <c r="H54" s="42" t="str">
        <f>IF(+ISNA(+VLOOKUP($B54,#REF!,1,0)),"-",$H$1)</f>
        <v>VENDSALVEE</v>
      </c>
      <c r="I54" s="42" t="str">
        <f>IF(+ISNA(+VLOOKUP($B54,#REF!,1,0)),"-",$I$1)</f>
        <v>VENDTUTEE</v>
      </c>
      <c r="J54" s="42" t="str">
        <f>IF(+ISNA(+VLOOKUP($B54,#REF!,1,0)),"-",$J$1)</f>
        <v>VENDLIBEE</v>
      </c>
      <c r="K54" s="42" t="str">
        <f>IF(+ISNA(+VLOOKUP($B54,#REF!,1,0)),"-",$K$1)</f>
        <v>EEEST</v>
      </c>
      <c r="L54" s="42" t="str">
        <f>IF(+ISNA(+VLOOKUP($B54,#REF!,1,0)),"-",$L$1)</f>
        <v>DISTGAS</v>
      </c>
      <c r="M54" s="42" t="str">
        <f>IF(+ISNA(+VLOOKUP($B54,#REF!,1,0)),"-",$M$1)</f>
        <v>MISGAS</v>
      </c>
      <c r="N54" s="42" t="str">
        <f>IF(+ISNA(+VLOOKUP($B54,#REF!,1,0)),"-",$N$1)</f>
        <v>VENIGAS</v>
      </c>
      <c r="O54" s="42" t="str">
        <f>IF(+ISNA(+VLOOKUP($B54,#REF!,1,0)),"-",$O$1)</f>
        <v>VENTUTGAS</v>
      </c>
      <c r="P54" s="42" t="str">
        <f>IF(+ISNA(+VLOOKUP($B54,#REF!,1,0)),"-",$P$1)</f>
        <v>VENLIBGAS</v>
      </c>
      <c r="Q54" s="42" t="str">
        <f>IF(+ISNA(+VLOOKUP($B54,#REF!,1,0)),"-",$Q$1)</f>
        <v>GASDIV</v>
      </c>
      <c r="R54" s="42" t="str">
        <f>IF(+ISNA(+VLOOKUP($B54,#REF!,1,0)),"-",$R$1)</f>
        <v>GASEST</v>
      </c>
      <c r="S54" s="42" t="str">
        <f>IF(+ISNA(+VLOOKUP($B54,#REF!,1,0)),"-",$S$1)</f>
        <v>ACQUE</v>
      </c>
      <c r="T54" s="42" t="str">
        <f>IF(+ISNA(+VLOOKUP($B54,#REF!,1,0)),"-",$T$1)</f>
        <v>FOGNA</v>
      </c>
      <c r="U54" s="42" t="str">
        <f>IF(+ISNA(+VLOOKUP($B54,#REF!,1,0)),"-",$U$1)</f>
        <v>DEPU</v>
      </c>
      <c r="V54" s="42" t="str">
        <f>IF(+ISNA(+VLOOKUP($B54,#REF!,1,0)),"-",$V$1)</f>
        <v>ALTRESII</v>
      </c>
      <c r="W54" s="42" t="str">
        <f>IF(+ISNA(+VLOOKUP($B54,#REF!,1,0)),"-",$W$1)</f>
        <v>ATTDIV</v>
      </c>
      <c r="X54" s="42" t="str">
        <f>IF(+ISNA(+VLOOKUP($B54,#REF!,1,0)),"-",$X$1)</f>
        <v>SC</v>
      </c>
      <c r="Y54" s="42" t="str">
        <f>IF(+ISNA(+VLOOKUP($B54,#REF!,1,0)),"-",$Y$1)</f>
        <v>FOC</v>
      </c>
    </row>
    <row r="55" spans="1:25" hidden="1" x14ac:dyDescent="0.2">
      <c r="A55" s="42" t="s">
        <v>107</v>
      </c>
      <c r="B55" s="42" t="s">
        <v>253</v>
      </c>
      <c r="C55" s="55" t="s">
        <v>885</v>
      </c>
      <c r="D55" s="42" t="str">
        <f>IF(+ISNA(+VLOOKUP($B55,#REF!,1,0)),"-",$D$1)</f>
        <v>PRODEE</v>
      </c>
      <c r="E55" s="42" t="str">
        <f>IF(+ISNA(+VLOOKUP($B55,#REF!,1,0)),"-",$E$1)</f>
        <v>DISTEE</v>
      </c>
      <c r="F55" s="42" t="str">
        <f>IF(+ISNA(+VLOOKUP($B55,#REF!,1,0)),"-",$F$1)</f>
        <v>MISEE</v>
      </c>
      <c r="G55" s="42" t="str">
        <f>IF(+ISNA(+VLOOKUP($B55,#REF!,1,0)),"-",$G$1)</f>
        <v>VENDIEE</v>
      </c>
      <c r="H55" s="42" t="str">
        <f>IF(+ISNA(+VLOOKUP($B55,#REF!,1,0)),"-",$H$1)</f>
        <v>VENDSALVEE</v>
      </c>
      <c r="I55" s="42" t="str">
        <f>IF(+ISNA(+VLOOKUP($B55,#REF!,1,0)),"-",$I$1)</f>
        <v>VENDTUTEE</v>
      </c>
      <c r="J55" s="42" t="str">
        <f>IF(+ISNA(+VLOOKUP($B55,#REF!,1,0)),"-",$J$1)</f>
        <v>VENDLIBEE</v>
      </c>
      <c r="K55" s="42" t="str">
        <f>IF(+ISNA(+VLOOKUP($B55,#REF!,1,0)),"-",$K$1)</f>
        <v>EEEST</v>
      </c>
      <c r="L55" s="42" t="str">
        <f>IF(+ISNA(+VLOOKUP($B55,#REF!,1,0)),"-",$L$1)</f>
        <v>DISTGAS</v>
      </c>
      <c r="M55" s="42" t="str">
        <f>IF(+ISNA(+VLOOKUP($B55,#REF!,1,0)),"-",$M$1)</f>
        <v>MISGAS</v>
      </c>
      <c r="N55" s="42" t="str">
        <f>IF(+ISNA(+VLOOKUP($B55,#REF!,1,0)),"-",$N$1)</f>
        <v>VENIGAS</v>
      </c>
      <c r="O55" s="42" t="str">
        <f>IF(+ISNA(+VLOOKUP($B55,#REF!,1,0)),"-",$O$1)</f>
        <v>VENTUTGAS</v>
      </c>
      <c r="P55" s="42" t="str">
        <f>IF(+ISNA(+VLOOKUP($B55,#REF!,1,0)),"-",$P$1)</f>
        <v>VENLIBGAS</v>
      </c>
      <c r="Q55" s="42" t="str">
        <f>IF(+ISNA(+VLOOKUP($B55,#REF!,1,0)),"-",$Q$1)</f>
        <v>GASDIV</v>
      </c>
      <c r="R55" s="42" t="str">
        <f>IF(+ISNA(+VLOOKUP($B55,#REF!,1,0)),"-",$R$1)</f>
        <v>GASEST</v>
      </c>
      <c r="S55" s="42" t="str">
        <f>IF(+ISNA(+VLOOKUP($B55,#REF!,1,0)),"-",$S$1)</f>
        <v>ACQUE</v>
      </c>
      <c r="T55" s="42" t="str">
        <f>IF(+ISNA(+VLOOKUP($B55,#REF!,1,0)),"-",$T$1)</f>
        <v>FOGNA</v>
      </c>
      <c r="U55" s="42" t="str">
        <f>IF(+ISNA(+VLOOKUP($B55,#REF!,1,0)),"-",$U$1)</f>
        <v>DEPU</v>
      </c>
      <c r="V55" s="42" t="str">
        <f>IF(+ISNA(+VLOOKUP($B55,#REF!,1,0)),"-",$V$1)</f>
        <v>ALTRESII</v>
      </c>
      <c r="W55" s="42" t="str">
        <f>IF(+ISNA(+VLOOKUP($B55,#REF!,1,0)),"-",$W$1)</f>
        <v>ATTDIV</v>
      </c>
      <c r="X55" s="42" t="str">
        <f>IF(+ISNA(+VLOOKUP($B55,#REF!,1,0)),"-",$X$1)</f>
        <v>SC</v>
      </c>
      <c r="Y55" s="42" t="str">
        <f>IF(+ISNA(+VLOOKUP($B55,#REF!,1,0)),"-",$Y$1)</f>
        <v>FOC</v>
      </c>
    </row>
    <row r="56" spans="1:25" hidden="1" x14ac:dyDescent="0.2">
      <c r="A56" s="42" t="s">
        <v>107</v>
      </c>
      <c r="B56" s="42" t="s">
        <v>258</v>
      </c>
      <c r="C56" s="55" t="s">
        <v>882</v>
      </c>
      <c r="D56" s="42" t="str">
        <f>IF(+ISNA(+VLOOKUP($B56,#REF!,1,0)),"-",$D$1)</f>
        <v>PRODEE</v>
      </c>
      <c r="E56" s="42" t="str">
        <f>IF(+ISNA(+VLOOKUP($B56,#REF!,1,0)),"-",$E$1)</f>
        <v>DISTEE</v>
      </c>
      <c r="F56" s="42" t="str">
        <f>IF(+ISNA(+VLOOKUP($B56,#REF!,1,0)),"-",$F$1)</f>
        <v>MISEE</v>
      </c>
      <c r="G56" s="42" t="str">
        <f>IF(+ISNA(+VLOOKUP($B56,#REF!,1,0)),"-",$G$1)</f>
        <v>VENDIEE</v>
      </c>
      <c r="H56" s="42" t="str">
        <f>IF(+ISNA(+VLOOKUP($B56,#REF!,1,0)),"-",$H$1)</f>
        <v>VENDSALVEE</v>
      </c>
      <c r="I56" s="42" t="str">
        <f>IF(+ISNA(+VLOOKUP($B56,#REF!,1,0)),"-",$I$1)</f>
        <v>VENDTUTEE</v>
      </c>
      <c r="J56" s="42" t="str">
        <f>IF(+ISNA(+VLOOKUP($B56,#REF!,1,0)),"-",$J$1)</f>
        <v>VENDLIBEE</v>
      </c>
      <c r="K56" s="42" t="str">
        <f>IF(+ISNA(+VLOOKUP($B56,#REF!,1,0)),"-",$K$1)</f>
        <v>EEEST</v>
      </c>
      <c r="L56" s="42" t="str">
        <f>IF(+ISNA(+VLOOKUP($B56,#REF!,1,0)),"-",$L$1)</f>
        <v>DISTGAS</v>
      </c>
      <c r="M56" s="42" t="str">
        <f>IF(+ISNA(+VLOOKUP($B56,#REF!,1,0)),"-",$M$1)</f>
        <v>MISGAS</v>
      </c>
      <c r="N56" s="42" t="str">
        <f>IF(+ISNA(+VLOOKUP($B56,#REF!,1,0)),"-",$N$1)</f>
        <v>VENIGAS</v>
      </c>
      <c r="O56" s="42" t="str">
        <f>IF(+ISNA(+VLOOKUP($B56,#REF!,1,0)),"-",$O$1)</f>
        <v>VENTUTGAS</v>
      </c>
      <c r="P56" s="42" t="str">
        <f>IF(+ISNA(+VLOOKUP($B56,#REF!,1,0)),"-",$P$1)</f>
        <v>VENLIBGAS</v>
      </c>
      <c r="Q56" s="42" t="str">
        <f>IF(+ISNA(+VLOOKUP($B56,#REF!,1,0)),"-",$Q$1)</f>
        <v>GASDIV</v>
      </c>
      <c r="R56" s="42" t="str">
        <f>IF(+ISNA(+VLOOKUP($B56,#REF!,1,0)),"-",$R$1)</f>
        <v>GASEST</v>
      </c>
      <c r="S56" s="42" t="str">
        <f>IF(+ISNA(+VLOOKUP($B56,#REF!,1,0)),"-",$S$1)</f>
        <v>ACQUE</v>
      </c>
      <c r="T56" s="42" t="str">
        <f>IF(+ISNA(+VLOOKUP($B56,#REF!,1,0)),"-",$T$1)</f>
        <v>FOGNA</v>
      </c>
      <c r="U56" s="42" t="str">
        <f>IF(+ISNA(+VLOOKUP($B56,#REF!,1,0)),"-",$U$1)</f>
        <v>DEPU</v>
      </c>
      <c r="V56" s="42" t="str">
        <f>IF(+ISNA(+VLOOKUP($B56,#REF!,1,0)),"-",$V$1)</f>
        <v>ALTRESII</v>
      </c>
      <c r="W56" s="42" t="str">
        <f>IF(+ISNA(+VLOOKUP($B56,#REF!,1,0)),"-",$W$1)</f>
        <v>ATTDIV</v>
      </c>
      <c r="X56" s="42" t="str">
        <f>IF(+ISNA(+VLOOKUP($B56,#REF!,1,0)),"-",$X$1)</f>
        <v>SC</v>
      </c>
      <c r="Y56" s="42" t="str">
        <f>IF(+ISNA(+VLOOKUP($B56,#REF!,1,0)),"-",$Y$1)</f>
        <v>FOC</v>
      </c>
    </row>
    <row r="57" spans="1:25" hidden="1" x14ac:dyDescent="0.2">
      <c r="A57" s="42" t="s">
        <v>107</v>
      </c>
      <c r="B57" s="42" t="s">
        <v>259</v>
      </c>
      <c r="C57" s="55" t="s">
        <v>886</v>
      </c>
      <c r="D57" s="42" t="str">
        <f>IF(+ISNA(+VLOOKUP($B57,#REF!,1,0)),"-",$D$1)</f>
        <v>PRODEE</v>
      </c>
      <c r="E57" s="42" t="str">
        <f>IF(+ISNA(+VLOOKUP($B57,#REF!,1,0)),"-",$E$1)</f>
        <v>DISTEE</v>
      </c>
      <c r="F57" s="42" t="str">
        <f>IF(+ISNA(+VLOOKUP($B57,#REF!,1,0)),"-",$F$1)</f>
        <v>MISEE</v>
      </c>
      <c r="G57" s="42" t="str">
        <f>IF(+ISNA(+VLOOKUP($B57,#REF!,1,0)),"-",$G$1)</f>
        <v>VENDIEE</v>
      </c>
      <c r="H57" s="42" t="str">
        <f>IF(+ISNA(+VLOOKUP($B57,#REF!,1,0)),"-",$H$1)</f>
        <v>VENDSALVEE</v>
      </c>
      <c r="I57" s="42" t="str">
        <f>IF(+ISNA(+VLOOKUP($B57,#REF!,1,0)),"-",$I$1)</f>
        <v>VENDTUTEE</v>
      </c>
      <c r="J57" s="42" t="str">
        <f>IF(+ISNA(+VLOOKUP($B57,#REF!,1,0)),"-",$J$1)</f>
        <v>VENDLIBEE</v>
      </c>
      <c r="K57" s="42" t="str">
        <f>IF(+ISNA(+VLOOKUP($B57,#REF!,1,0)),"-",$K$1)</f>
        <v>EEEST</v>
      </c>
      <c r="L57" s="42" t="str">
        <f>IF(+ISNA(+VLOOKUP($B57,#REF!,1,0)),"-",$L$1)</f>
        <v>DISTGAS</v>
      </c>
      <c r="M57" s="42" t="str">
        <f>IF(+ISNA(+VLOOKUP($B57,#REF!,1,0)),"-",$M$1)</f>
        <v>MISGAS</v>
      </c>
      <c r="N57" s="42" t="str">
        <f>IF(+ISNA(+VLOOKUP($B57,#REF!,1,0)),"-",$N$1)</f>
        <v>VENIGAS</v>
      </c>
      <c r="O57" s="42" t="str">
        <f>IF(+ISNA(+VLOOKUP($B57,#REF!,1,0)),"-",$O$1)</f>
        <v>VENTUTGAS</v>
      </c>
      <c r="P57" s="42" t="str">
        <f>IF(+ISNA(+VLOOKUP($B57,#REF!,1,0)),"-",$P$1)</f>
        <v>VENLIBGAS</v>
      </c>
      <c r="Q57" s="42" t="str">
        <f>IF(+ISNA(+VLOOKUP($B57,#REF!,1,0)),"-",$Q$1)</f>
        <v>GASDIV</v>
      </c>
      <c r="R57" s="42" t="str">
        <f>IF(+ISNA(+VLOOKUP($B57,#REF!,1,0)),"-",$R$1)</f>
        <v>GASEST</v>
      </c>
      <c r="S57" s="42" t="str">
        <f>IF(+ISNA(+VLOOKUP($B57,#REF!,1,0)),"-",$S$1)</f>
        <v>ACQUE</v>
      </c>
      <c r="T57" s="42" t="str">
        <f>IF(+ISNA(+VLOOKUP($B57,#REF!,1,0)),"-",$T$1)</f>
        <v>FOGNA</v>
      </c>
      <c r="U57" s="42" t="str">
        <f>IF(+ISNA(+VLOOKUP($B57,#REF!,1,0)),"-",$U$1)</f>
        <v>DEPU</v>
      </c>
      <c r="V57" s="42" t="str">
        <f>IF(+ISNA(+VLOOKUP($B57,#REF!,1,0)),"-",$V$1)</f>
        <v>ALTRESII</v>
      </c>
      <c r="W57" s="42" t="str">
        <f>IF(+ISNA(+VLOOKUP($B57,#REF!,1,0)),"-",$W$1)</f>
        <v>ATTDIV</v>
      </c>
      <c r="X57" s="42" t="str">
        <f>IF(+ISNA(+VLOOKUP($B57,#REF!,1,0)),"-",$X$1)</f>
        <v>SC</v>
      </c>
      <c r="Y57" s="42" t="str">
        <f>IF(+ISNA(+VLOOKUP($B57,#REF!,1,0)),"-",$Y$1)</f>
        <v>FOC</v>
      </c>
    </row>
    <row r="58" spans="1:25" hidden="1" x14ac:dyDescent="0.2">
      <c r="A58" s="42" t="s">
        <v>107</v>
      </c>
      <c r="B58" s="42" t="s">
        <v>269</v>
      </c>
      <c r="C58" s="55" t="s">
        <v>918</v>
      </c>
      <c r="D58" s="42" t="str">
        <f>IF(+ISNA(+VLOOKUP($B58,#REF!,1,0)),"-",$D$1)</f>
        <v>PRODEE</v>
      </c>
      <c r="E58" s="42" t="str">
        <f>IF(+ISNA(+VLOOKUP($B58,#REF!,1,0)),"-",$E$1)</f>
        <v>DISTEE</v>
      </c>
      <c r="F58" s="42" t="str">
        <f>IF(+ISNA(+VLOOKUP($B58,#REF!,1,0)),"-",$F$1)</f>
        <v>MISEE</v>
      </c>
      <c r="G58" s="42" t="str">
        <f>IF(+ISNA(+VLOOKUP($B58,#REF!,1,0)),"-",$G$1)</f>
        <v>VENDIEE</v>
      </c>
      <c r="H58" s="42" t="str">
        <f>IF(+ISNA(+VLOOKUP($B58,#REF!,1,0)),"-",$H$1)</f>
        <v>VENDSALVEE</v>
      </c>
      <c r="I58" s="42" t="str">
        <f>IF(+ISNA(+VLOOKUP($B58,#REF!,1,0)),"-",$I$1)</f>
        <v>VENDTUTEE</v>
      </c>
      <c r="J58" s="42" t="str">
        <f>IF(+ISNA(+VLOOKUP($B58,#REF!,1,0)),"-",$J$1)</f>
        <v>VENDLIBEE</v>
      </c>
      <c r="K58" s="42" t="str">
        <f>IF(+ISNA(+VLOOKUP($B58,#REF!,1,0)),"-",$K$1)</f>
        <v>EEEST</v>
      </c>
      <c r="L58" s="42" t="str">
        <f>IF(+ISNA(+VLOOKUP($B58,#REF!,1,0)),"-",$L$1)</f>
        <v>DISTGAS</v>
      </c>
      <c r="M58" s="42" t="str">
        <f>IF(+ISNA(+VLOOKUP($B58,#REF!,1,0)),"-",$M$1)</f>
        <v>MISGAS</v>
      </c>
      <c r="N58" s="42" t="str">
        <f>IF(+ISNA(+VLOOKUP($B58,#REF!,1,0)),"-",$N$1)</f>
        <v>VENIGAS</v>
      </c>
      <c r="O58" s="42" t="str">
        <f>IF(+ISNA(+VLOOKUP($B58,#REF!,1,0)),"-",$O$1)</f>
        <v>VENTUTGAS</v>
      </c>
      <c r="P58" s="42" t="str">
        <f>IF(+ISNA(+VLOOKUP($B58,#REF!,1,0)),"-",$P$1)</f>
        <v>VENLIBGAS</v>
      </c>
      <c r="Q58" s="42" t="str">
        <f>IF(+ISNA(+VLOOKUP($B58,#REF!,1,0)),"-",$Q$1)</f>
        <v>GASDIV</v>
      </c>
      <c r="R58" s="42" t="str">
        <f>IF(+ISNA(+VLOOKUP($B58,#REF!,1,0)),"-",$R$1)</f>
        <v>GASEST</v>
      </c>
      <c r="S58" s="42" t="str">
        <f>IF(+ISNA(+VLOOKUP($B58,#REF!,1,0)),"-",$S$1)</f>
        <v>ACQUE</v>
      </c>
      <c r="T58" s="42" t="str">
        <f>IF(+ISNA(+VLOOKUP($B58,#REF!,1,0)),"-",$T$1)</f>
        <v>FOGNA</v>
      </c>
      <c r="U58" s="42" t="str">
        <f>IF(+ISNA(+VLOOKUP($B58,#REF!,1,0)),"-",$U$1)</f>
        <v>DEPU</v>
      </c>
      <c r="V58" s="42" t="str">
        <f>IF(+ISNA(+VLOOKUP($B58,#REF!,1,0)),"-",$V$1)</f>
        <v>ALTRESII</v>
      </c>
      <c r="W58" s="42" t="str">
        <f>IF(+ISNA(+VLOOKUP($B58,#REF!,1,0)),"-",$W$1)</f>
        <v>ATTDIV</v>
      </c>
      <c r="X58" s="42" t="str">
        <f>IF(+ISNA(+VLOOKUP($B58,#REF!,1,0)),"-",$X$1)</f>
        <v>SC</v>
      </c>
      <c r="Y58" s="42" t="str">
        <f>IF(+ISNA(+VLOOKUP($B58,#REF!,1,0)),"-",$Y$1)</f>
        <v>FOC</v>
      </c>
    </row>
    <row r="59" spans="1:25" hidden="1" x14ac:dyDescent="0.2">
      <c r="A59" s="42" t="s">
        <v>107</v>
      </c>
      <c r="B59" s="42" t="s">
        <v>270</v>
      </c>
      <c r="C59" s="55" t="s">
        <v>919</v>
      </c>
      <c r="D59" s="42" t="str">
        <f>IF(+ISNA(+VLOOKUP($B59,#REF!,1,0)),"-",$D$1)</f>
        <v>PRODEE</v>
      </c>
      <c r="E59" s="42" t="str">
        <f>IF(+ISNA(+VLOOKUP($B59,#REF!,1,0)),"-",$E$1)</f>
        <v>DISTEE</v>
      </c>
      <c r="F59" s="42" t="str">
        <f>IF(+ISNA(+VLOOKUP($B59,#REF!,1,0)),"-",$F$1)</f>
        <v>MISEE</v>
      </c>
      <c r="G59" s="42" t="str">
        <f>IF(+ISNA(+VLOOKUP($B59,#REF!,1,0)),"-",$G$1)</f>
        <v>VENDIEE</v>
      </c>
      <c r="H59" s="42" t="str">
        <f>IF(+ISNA(+VLOOKUP($B59,#REF!,1,0)),"-",$H$1)</f>
        <v>VENDSALVEE</v>
      </c>
      <c r="I59" s="42" t="str">
        <f>IF(+ISNA(+VLOOKUP($B59,#REF!,1,0)),"-",$I$1)</f>
        <v>VENDTUTEE</v>
      </c>
      <c r="J59" s="42" t="str">
        <f>IF(+ISNA(+VLOOKUP($B59,#REF!,1,0)),"-",$J$1)</f>
        <v>VENDLIBEE</v>
      </c>
      <c r="K59" s="42" t="str">
        <f>IF(+ISNA(+VLOOKUP($B59,#REF!,1,0)),"-",$K$1)</f>
        <v>EEEST</v>
      </c>
      <c r="L59" s="42" t="str">
        <f>IF(+ISNA(+VLOOKUP($B59,#REF!,1,0)),"-",$L$1)</f>
        <v>DISTGAS</v>
      </c>
      <c r="M59" s="42" t="str">
        <f>IF(+ISNA(+VLOOKUP($B59,#REF!,1,0)),"-",$M$1)</f>
        <v>MISGAS</v>
      </c>
      <c r="N59" s="42" t="str">
        <f>IF(+ISNA(+VLOOKUP($B59,#REF!,1,0)),"-",$N$1)</f>
        <v>VENIGAS</v>
      </c>
      <c r="O59" s="42" t="str">
        <f>IF(+ISNA(+VLOOKUP($B59,#REF!,1,0)),"-",$O$1)</f>
        <v>VENTUTGAS</v>
      </c>
      <c r="P59" s="42" t="str">
        <f>IF(+ISNA(+VLOOKUP($B59,#REF!,1,0)),"-",$P$1)</f>
        <v>VENLIBGAS</v>
      </c>
      <c r="Q59" s="42" t="str">
        <f>IF(+ISNA(+VLOOKUP($B59,#REF!,1,0)),"-",$Q$1)</f>
        <v>GASDIV</v>
      </c>
      <c r="R59" s="42" t="str">
        <f>IF(+ISNA(+VLOOKUP($B59,#REF!,1,0)),"-",$R$1)</f>
        <v>GASEST</v>
      </c>
      <c r="S59" s="42" t="str">
        <f>IF(+ISNA(+VLOOKUP($B59,#REF!,1,0)),"-",$S$1)</f>
        <v>ACQUE</v>
      </c>
      <c r="T59" s="42" t="str">
        <f>IF(+ISNA(+VLOOKUP($B59,#REF!,1,0)),"-",$T$1)</f>
        <v>FOGNA</v>
      </c>
      <c r="U59" s="42" t="str">
        <f>IF(+ISNA(+VLOOKUP($B59,#REF!,1,0)),"-",$U$1)</f>
        <v>DEPU</v>
      </c>
      <c r="V59" s="42" t="str">
        <f>IF(+ISNA(+VLOOKUP($B59,#REF!,1,0)),"-",$V$1)</f>
        <v>ALTRESII</v>
      </c>
      <c r="W59" s="42" t="str">
        <f>IF(+ISNA(+VLOOKUP($B59,#REF!,1,0)),"-",$W$1)</f>
        <v>ATTDIV</v>
      </c>
      <c r="X59" s="42" t="str">
        <f>IF(+ISNA(+VLOOKUP($B59,#REF!,1,0)),"-",$X$1)</f>
        <v>SC</v>
      </c>
      <c r="Y59" s="42" t="str">
        <f>IF(+ISNA(+VLOOKUP($B59,#REF!,1,0)),"-",$Y$1)</f>
        <v>FOC</v>
      </c>
    </row>
    <row r="60" spans="1:25" hidden="1" x14ac:dyDescent="0.2">
      <c r="A60" s="42" t="s">
        <v>107</v>
      </c>
      <c r="B60" s="42" t="s">
        <v>392</v>
      </c>
      <c r="C60" s="55" t="s">
        <v>920</v>
      </c>
      <c r="D60" s="42" t="str">
        <f>IF(+ISNA(+VLOOKUP($B60,#REF!,1,0)),"-",$D$1)</f>
        <v>PRODEE</v>
      </c>
      <c r="E60" s="42" t="str">
        <f>IF(+ISNA(+VLOOKUP($B60,#REF!,1,0)),"-",$E$1)</f>
        <v>DISTEE</v>
      </c>
      <c r="F60" s="42" t="str">
        <f>IF(+ISNA(+VLOOKUP($B60,#REF!,1,0)),"-",$F$1)</f>
        <v>MISEE</v>
      </c>
      <c r="G60" s="42" t="str">
        <f>IF(+ISNA(+VLOOKUP($B60,#REF!,1,0)),"-",$G$1)</f>
        <v>VENDIEE</v>
      </c>
      <c r="H60" s="42" t="str">
        <f>IF(+ISNA(+VLOOKUP($B60,#REF!,1,0)),"-",$H$1)</f>
        <v>VENDSALVEE</v>
      </c>
      <c r="I60" s="42" t="str">
        <f>IF(+ISNA(+VLOOKUP($B60,#REF!,1,0)),"-",$I$1)</f>
        <v>VENDTUTEE</v>
      </c>
      <c r="J60" s="42" t="str">
        <f>IF(+ISNA(+VLOOKUP($B60,#REF!,1,0)),"-",$J$1)</f>
        <v>VENDLIBEE</v>
      </c>
      <c r="K60" s="42" t="str">
        <f>IF(+ISNA(+VLOOKUP($B60,#REF!,1,0)),"-",$K$1)</f>
        <v>EEEST</v>
      </c>
      <c r="L60" s="42" t="str">
        <f>IF(+ISNA(+VLOOKUP($B60,#REF!,1,0)),"-",$L$1)</f>
        <v>DISTGAS</v>
      </c>
      <c r="M60" s="42" t="str">
        <f>IF(+ISNA(+VLOOKUP($B60,#REF!,1,0)),"-",$M$1)</f>
        <v>MISGAS</v>
      </c>
      <c r="N60" s="42" t="str">
        <f>IF(+ISNA(+VLOOKUP($B60,#REF!,1,0)),"-",$N$1)</f>
        <v>VENIGAS</v>
      </c>
      <c r="O60" s="42" t="str">
        <f>IF(+ISNA(+VLOOKUP($B60,#REF!,1,0)),"-",$O$1)</f>
        <v>VENTUTGAS</v>
      </c>
      <c r="P60" s="42" t="str">
        <f>IF(+ISNA(+VLOOKUP($B60,#REF!,1,0)),"-",$P$1)</f>
        <v>VENLIBGAS</v>
      </c>
      <c r="Q60" s="42" t="str">
        <f>IF(+ISNA(+VLOOKUP($B60,#REF!,1,0)),"-",$Q$1)</f>
        <v>GASDIV</v>
      </c>
      <c r="R60" s="42" t="str">
        <f>IF(+ISNA(+VLOOKUP($B60,#REF!,1,0)),"-",$R$1)</f>
        <v>GASEST</v>
      </c>
      <c r="S60" s="42" t="str">
        <f>IF(+ISNA(+VLOOKUP($B60,#REF!,1,0)),"-",$S$1)</f>
        <v>ACQUE</v>
      </c>
      <c r="T60" s="42" t="str">
        <f>IF(+ISNA(+VLOOKUP($B60,#REF!,1,0)),"-",$T$1)</f>
        <v>FOGNA</v>
      </c>
      <c r="U60" s="42" t="str">
        <f>IF(+ISNA(+VLOOKUP($B60,#REF!,1,0)),"-",$U$1)</f>
        <v>DEPU</v>
      </c>
      <c r="V60" s="42" t="str">
        <f>IF(+ISNA(+VLOOKUP($B60,#REF!,1,0)),"-",$V$1)</f>
        <v>ALTRESII</v>
      </c>
      <c r="W60" s="42" t="str">
        <f>IF(+ISNA(+VLOOKUP($B60,#REF!,1,0)),"-",$W$1)</f>
        <v>ATTDIV</v>
      </c>
      <c r="X60" s="42" t="str">
        <f>IF(+ISNA(+VLOOKUP($B60,#REF!,1,0)),"-",$X$1)</f>
        <v>SC</v>
      </c>
      <c r="Y60" s="42" t="str">
        <f>IF(+ISNA(+VLOOKUP($B60,#REF!,1,0)),"-",$Y$1)</f>
        <v>FOC</v>
      </c>
    </row>
    <row r="61" spans="1:25" x14ac:dyDescent="0.2">
      <c r="A61" s="42" t="s">
        <v>107</v>
      </c>
      <c r="B61" s="42" t="s">
        <v>393</v>
      </c>
      <c r="C61" s="55" t="s">
        <v>1396</v>
      </c>
      <c r="D61" s="42" t="str">
        <f>IF(+ISNA(+VLOOKUP($B61,#REF!,1,0)),"-",$D$1)</f>
        <v>PRODEE</v>
      </c>
      <c r="E61" s="42" t="str">
        <f>IF(+ISNA(+VLOOKUP($B61,#REF!,1,0)),"-",$E$1)</f>
        <v>DISTEE</v>
      </c>
      <c r="F61" s="42" t="str">
        <f>IF(+ISNA(+VLOOKUP($B61,#REF!,1,0)),"-",$F$1)</f>
        <v>MISEE</v>
      </c>
      <c r="G61" s="42" t="str">
        <f>IF(+ISNA(+VLOOKUP($B61,#REF!,1,0)),"-",$G$1)</f>
        <v>VENDIEE</v>
      </c>
      <c r="H61" s="42" t="str">
        <f>IF(+ISNA(+VLOOKUP($B61,#REF!,1,0)),"-",$H$1)</f>
        <v>VENDSALVEE</v>
      </c>
      <c r="I61" s="42" t="str">
        <f>IF(+ISNA(+VLOOKUP($B61,#REF!,1,0)),"-",$I$1)</f>
        <v>VENDTUTEE</v>
      </c>
      <c r="J61" s="42" t="str">
        <f>IF(+ISNA(+VLOOKUP($B61,#REF!,1,0)),"-",$J$1)</f>
        <v>VENDLIBEE</v>
      </c>
      <c r="K61" s="42" t="str">
        <f>IF(+ISNA(+VLOOKUP($B61,#REF!,1,0)),"-",$K$1)</f>
        <v>EEEST</v>
      </c>
      <c r="L61" s="42" t="str">
        <f>IF(+ISNA(+VLOOKUP($B61,#REF!,1,0)),"-",$L$1)</f>
        <v>DISTGAS</v>
      </c>
      <c r="M61" s="42" t="str">
        <f>IF(+ISNA(+VLOOKUP($B61,#REF!,1,0)),"-",$M$1)</f>
        <v>MISGAS</v>
      </c>
      <c r="N61" s="42" t="str">
        <f>IF(+ISNA(+VLOOKUP($B61,#REF!,1,0)),"-",$N$1)</f>
        <v>VENIGAS</v>
      </c>
      <c r="O61" s="42" t="str">
        <f>IF(+ISNA(+VLOOKUP($B61,#REF!,1,0)),"-",$O$1)</f>
        <v>VENTUTGAS</v>
      </c>
      <c r="P61" s="42" t="str">
        <f>IF(+ISNA(+VLOOKUP($B61,#REF!,1,0)),"-",$P$1)</f>
        <v>VENLIBGAS</v>
      </c>
      <c r="Q61" s="42" t="str">
        <f>IF(+ISNA(+VLOOKUP($B61,#REF!,1,0)),"-",$Q$1)</f>
        <v>GASDIV</v>
      </c>
      <c r="R61" s="42" t="str">
        <f>IF(+ISNA(+VLOOKUP($B61,#REF!,1,0)),"-",$R$1)</f>
        <v>GASEST</v>
      </c>
      <c r="S61" s="42" t="str">
        <f>IF(+ISNA(+VLOOKUP($B61,#REF!,1,0)),"-",$S$1)</f>
        <v>ACQUE</v>
      </c>
      <c r="T61" s="42" t="str">
        <f>IF(+ISNA(+VLOOKUP($B61,#REF!,1,0)),"-",$T$1)</f>
        <v>FOGNA</v>
      </c>
      <c r="U61" s="42" t="str">
        <f>IF(+ISNA(+VLOOKUP($B61,#REF!,1,0)),"-",$U$1)</f>
        <v>DEPU</v>
      </c>
      <c r="V61" s="42" t="str">
        <f>IF(+ISNA(+VLOOKUP($B61,#REF!,1,0)),"-",$V$1)</f>
        <v>ALTRESII</v>
      </c>
      <c r="W61" s="42" t="str">
        <f>IF(+ISNA(+VLOOKUP($B61,#REF!,1,0)),"-",$W$1)</f>
        <v>ATTDIV</v>
      </c>
      <c r="X61" s="42" t="str">
        <f>IF(+ISNA(+VLOOKUP($B61,#REF!,1,0)),"-",$X$1)</f>
        <v>SC</v>
      </c>
      <c r="Y61" s="42" t="str">
        <f>IF(+ISNA(+VLOOKUP($B61,#REF!,1,0)),"-",$Y$1)</f>
        <v>FOC</v>
      </c>
    </row>
    <row r="62" spans="1:25" hidden="1" x14ac:dyDescent="0.2">
      <c r="A62" s="42" t="s">
        <v>107</v>
      </c>
      <c r="B62" s="42" t="s">
        <v>271</v>
      </c>
      <c r="C62" s="55" t="s">
        <v>921</v>
      </c>
      <c r="D62" s="42" t="str">
        <f>IF(+ISNA(+VLOOKUP($B62,#REF!,1,0)),"-",$D$1)</f>
        <v>PRODEE</v>
      </c>
      <c r="E62" s="42" t="str">
        <f>IF(+ISNA(+VLOOKUP($B62,#REF!,1,0)),"-",$E$1)</f>
        <v>DISTEE</v>
      </c>
      <c r="F62" s="42" t="str">
        <f>IF(+ISNA(+VLOOKUP($B62,#REF!,1,0)),"-",$F$1)</f>
        <v>MISEE</v>
      </c>
      <c r="G62" s="42" t="str">
        <f>IF(+ISNA(+VLOOKUP($B62,#REF!,1,0)),"-",$G$1)</f>
        <v>VENDIEE</v>
      </c>
      <c r="H62" s="42" t="str">
        <f>IF(+ISNA(+VLOOKUP($B62,#REF!,1,0)),"-",$H$1)</f>
        <v>VENDSALVEE</v>
      </c>
      <c r="I62" s="42" t="str">
        <f>IF(+ISNA(+VLOOKUP($B62,#REF!,1,0)),"-",$I$1)</f>
        <v>VENDTUTEE</v>
      </c>
      <c r="J62" s="42" t="str">
        <f>IF(+ISNA(+VLOOKUP($B62,#REF!,1,0)),"-",$J$1)</f>
        <v>VENDLIBEE</v>
      </c>
      <c r="K62" s="42" t="str">
        <f>IF(+ISNA(+VLOOKUP($B62,#REF!,1,0)),"-",$K$1)</f>
        <v>EEEST</v>
      </c>
      <c r="L62" s="42" t="str">
        <f>IF(+ISNA(+VLOOKUP($B62,#REF!,1,0)),"-",$L$1)</f>
        <v>DISTGAS</v>
      </c>
      <c r="M62" s="42" t="str">
        <f>IF(+ISNA(+VLOOKUP($B62,#REF!,1,0)),"-",$M$1)</f>
        <v>MISGAS</v>
      </c>
      <c r="N62" s="42" t="str">
        <f>IF(+ISNA(+VLOOKUP($B62,#REF!,1,0)),"-",$N$1)</f>
        <v>VENIGAS</v>
      </c>
      <c r="O62" s="42" t="str">
        <f>IF(+ISNA(+VLOOKUP($B62,#REF!,1,0)),"-",$O$1)</f>
        <v>VENTUTGAS</v>
      </c>
      <c r="P62" s="42" t="str">
        <f>IF(+ISNA(+VLOOKUP($B62,#REF!,1,0)),"-",$P$1)</f>
        <v>VENLIBGAS</v>
      </c>
      <c r="Q62" s="42" t="str">
        <f>IF(+ISNA(+VLOOKUP($B62,#REF!,1,0)),"-",$Q$1)</f>
        <v>GASDIV</v>
      </c>
      <c r="R62" s="42" t="str">
        <f>IF(+ISNA(+VLOOKUP($B62,#REF!,1,0)),"-",$R$1)</f>
        <v>GASEST</v>
      </c>
      <c r="S62" s="42" t="str">
        <f>IF(+ISNA(+VLOOKUP($B62,#REF!,1,0)),"-",$S$1)</f>
        <v>ACQUE</v>
      </c>
      <c r="T62" s="42" t="str">
        <f>IF(+ISNA(+VLOOKUP($B62,#REF!,1,0)),"-",$T$1)</f>
        <v>FOGNA</v>
      </c>
      <c r="U62" s="42" t="str">
        <f>IF(+ISNA(+VLOOKUP($B62,#REF!,1,0)),"-",$U$1)</f>
        <v>DEPU</v>
      </c>
      <c r="V62" s="42" t="str">
        <f>IF(+ISNA(+VLOOKUP($B62,#REF!,1,0)),"-",$V$1)</f>
        <v>ALTRESII</v>
      </c>
      <c r="W62" s="42" t="str">
        <f>IF(+ISNA(+VLOOKUP($B62,#REF!,1,0)),"-",$W$1)</f>
        <v>ATTDIV</v>
      </c>
      <c r="X62" s="42" t="str">
        <f>IF(+ISNA(+VLOOKUP($B62,#REF!,1,0)),"-",$X$1)</f>
        <v>SC</v>
      </c>
      <c r="Y62" s="42" t="str">
        <f>IF(+ISNA(+VLOOKUP($B62,#REF!,1,0)),"-",$Y$1)</f>
        <v>FOC</v>
      </c>
    </row>
    <row r="63" spans="1:25" hidden="1" x14ac:dyDescent="0.2">
      <c r="A63" s="42" t="s">
        <v>107</v>
      </c>
      <c r="B63" s="42" t="s">
        <v>569</v>
      </c>
      <c r="C63" s="55" t="s">
        <v>922</v>
      </c>
      <c r="D63" s="42" t="str">
        <f>IF(+ISNA(+VLOOKUP($B63,#REF!,1,0)),"-",$D$1)</f>
        <v>PRODEE</v>
      </c>
      <c r="E63" s="42" t="str">
        <f>IF(+ISNA(+VLOOKUP($B63,#REF!,1,0)),"-",$E$1)</f>
        <v>DISTEE</v>
      </c>
      <c r="F63" s="42" t="str">
        <f>IF(+ISNA(+VLOOKUP($B63,#REF!,1,0)),"-",$F$1)</f>
        <v>MISEE</v>
      </c>
      <c r="G63" s="42" t="str">
        <f>IF(+ISNA(+VLOOKUP($B63,#REF!,1,0)),"-",$G$1)</f>
        <v>VENDIEE</v>
      </c>
      <c r="H63" s="42" t="str">
        <f>IF(+ISNA(+VLOOKUP($B63,#REF!,1,0)),"-",$H$1)</f>
        <v>VENDSALVEE</v>
      </c>
      <c r="I63" s="42" t="str">
        <f>IF(+ISNA(+VLOOKUP($B63,#REF!,1,0)),"-",$I$1)</f>
        <v>VENDTUTEE</v>
      </c>
      <c r="J63" s="42" t="str">
        <f>IF(+ISNA(+VLOOKUP($B63,#REF!,1,0)),"-",$J$1)</f>
        <v>VENDLIBEE</v>
      </c>
      <c r="K63" s="42" t="str">
        <f>IF(+ISNA(+VLOOKUP($B63,#REF!,1,0)),"-",$K$1)</f>
        <v>EEEST</v>
      </c>
      <c r="L63" s="42" t="str">
        <f>IF(+ISNA(+VLOOKUP($B63,#REF!,1,0)),"-",$L$1)</f>
        <v>DISTGAS</v>
      </c>
      <c r="M63" s="42" t="str">
        <f>IF(+ISNA(+VLOOKUP($B63,#REF!,1,0)),"-",$M$1)</f>
        <v>MISGAS</v>
      </c>
      <c r="N63" s="42" t="str">
        <f>IF(+ISNA(+VLOOKUP($B63,#REF!,1,0)),"-",$N$1)</f>
        <v>VENIGAS</v>
      </c>
      <c r="O63" s="42" t="str">
        <f>IF(+ISNA(+VLOOKUP($B63,#REF!,1,0)),"-",$O$1)</f>
        <v>VENTUTGAS</v>
      </c>
      <c r="P63" s="42" t="str">
        <f>IF(+ISNA(+VLOOKUP($B63,#REF!,1,0)),"-",$P$1)</f>
        <v>VENLIBGAS</v>
      </c>
      <c r="Q63" s="42" t="str">
        <f>IF(+ISNA(+VLOOKUP($B63,#REF!,1,0)),"-",$Q$1)</f>
        <v>GASDIV</v>
      </c>
      <c r="R63" s="42" t="str">
        <f>IF(+ISNA(+VLOOKUP($B63,#REF!,1,0)),"-",$R$1)</f>
        <v>GASEST</v>
      </c>
      <c r="S63" s="42" t="str">
        <f>IF(+ISNA(+VLOOKUP($B63,#REF!,1,0)),"-",$S$1)</f>
        <v>ACQUE</v>
      </c>
      <c r="T63" s="42" t="str">
        <f>IF(+ISNA(+VLOOKUP($B63,#REF!,1,0)),"-",$T$1)</f>
        <v>FOGNA</v>
      </c>
      <c r="U63" s="42" t="str">
        <f>IF(+ISNA(+VLOOKUP($B63,#REF!,1,0)),"-",$U$1)</f>
        <v>DEPU</v>
      </c>
      <c r="V63" s="42" t="str">
        <f>IF(+ISNA(+VLOOKUP($B63,#REF!,1,0)),"-",$V$1)</f>
        <v>ALTRESII</v>
      </c>
      <c r="W63" s="42" t="str">
        <f>IF(+ISNA(+VLOOKUP($B63,#REF!,1,0)),"-",$W$1)</f>
        <v>ATTDIV</v>
      </c>
      <c r="X63" s="42" t="str">
        <f>IF(+ISNA(+VLOOKUP($B63,#REF!,1,0)),"-",$X$1)</f>
        <v>SC</v>
      </c>
      <c r="Y63" s="42" t="str">
        <f>IF(+ISNA(+VLOOKUP($B63,#REF!,1,0)),"-",$Y$1)</f>
        <v>FOC</v>
      </c>
    </row>
    <row r="64" spans="1:25" hidden="1" x14ac:dyDescent="0.2">
      <c r="A64" s="42" t="s">
        <v>107</v>
      </c>
      <c r="B64" s="42" t="s">
        <v>272</v>
      </c>
      <c r="C64" s="55" t="s">
        <v>923</v>
      </c>
      <c r="D64" s="42" t="str">
        <f>IF(+ISNA(+VLOOKUP($B64,#REF!,1,0)),"-",$D$1)</f>
        <v>PRODEE</v>
      </c>
      <c r="E64" s="42" t="str">
        <f>IF(+ISNA(+VLOOKUP($B64,#REF!,1,0)),"-",$E$1)</f>
        <v>DISTEE</v>
      </c>
      <c r="F64" s="42" t="str">
        <f>IF(+ISNA(+VLOOKUP($B64,#REF!,1,0)),"-",$F$1)</f>
        <v>MISEE</v>
      </c>
      <c r="G64" s="42" t="str">
        <f>IF(+ISNA(+VLOOKUP($B64,#REF!,1,0)),"-",$G$1)</f>
        <v>VENDIEE</v>
      </c>
      <c r="H64" s="42" t="str">
        <f>IF(+ISNA(+VLOOKUP($B64,#REF!,1,0)),"-",$H$1)</f>
        <v>VENDSALVEE</v>
      </c>
      <c r="I64" s="42" t="str">
        <f>IF(+ISNA(+VLOOKUP($B64,#REF!,1,0)),"-",$I$1)</f>
        <v>VENDTUTEE</v>
      </c>
      <c r="J64" s="42" t="str">
        <f>IF(+ISNA(+VLOOKUP($B64,#REF!,1,0)),"-",$J$1)</f>
        <v>VENDLIBEE</v>
      </c>
      <c r="K64" s="42" t="str">
        <f>IF(+ISNA(+VLOOKUP($B64,#REF!,1,0)),"-",$K$1)</f>
        <v>EEEST</v>
      </c>
      <c r="L64" s="42" t="str">
        <f>IF(+ISNA(+VLOOKUP($B64,#REF!,1,0)),"-",$L$1)</f>
        <v>DISTGAS</v>
      </c>
      <c r="M64" s="42" t="str">
        <f>IF(+ISNA(+VLOOKUP($B64,#REF!,1,0)),"-",$M$1)</f>
        <v>MISGAS</v>
      </c>
      <c r="N64" s="42" t="str">
        <f>IF(+ISNA(+VLOOKUP($B64,#REF!,1,0)),"-",$N$1)</f>
        <v>VENIGAS</v>
      </c>
      <c r="O64" s="42" t="str">
        <f>IF(+ISNA(+VLOOKUP($B64,#REF!,1,0)),"-",$O$1)</f>
        <v>VENTUTGAS</v>
      </c>
      <c r="P64" s="42" t="str">
        <f>IF(+ISNA(+VLOOKUP($B64,#REF!,1,0)),"-",$P$1)</f>
        <v>VENLIBGAS</v>
      </c>
      <c r="Q64" s="42" t="str">
        <f>IF(+ISNA(+VLOOKUP($B64,#REF!,1,0)),"-",$Q$1)</f>
        <v>GASDIV</v>
      </c>
      <c r="R64" s="42" t="str">
        <f>IF(+ISNA(+VLOOKUP($B64,#REF!,1,0)),"-",$R$1)</f>
        <v>GASEST</v>
      </c>
      <c r="S64" s="42" t="str">
        <f>IF(+ISNA(+VLOOKUP($B64,#REF!,1,0)),"-",$S$1)</f>
        <v>ACQUE</v>
      </c>
      <c r="T64" s="42" t="str">
        <f>IF(+ISNA(+VLOOKUP($B64,#REF!,1,0)),"-",$T$1)</f>
        <v>FOGNA</v>
      </c>
      <c r="U64" s="42" t="str">
        <f>IF(+ISNA(+VLOOKUP($B64,#REF!,1,0)),"-",$U$1)</f>
        <v>DEPU</v>
      </c>
      <c r="V64" s="42" t="str">
        <f>IF(+ISNA(+VLOOKUP($B64,#REF!,1,0)),"-",$V$1)</f>
        <v>ALTRESII</v>
      </c>
      <c r="W64" s="42" t="str">
        <f>IF(+ISNA(+VLOOKUP($B64,#REF!,1,0)),"-",$W$1)</f>
        <v>ATTDIV</v>
      </c>
      <c r="X64" s="42" t="str">
        <f>IF(+ISNA(+VLOOKUP($B64,#REF!,1,0)),"-",$X$1)</f>
        <v>SC</v>
      </c>
      <c r="Y64" s="42" t="str">
        <f>IF(+ISNA(+VLOOKUP($B64,#REF!,1,0)),"-",$Y$1)</f>
        <v>FOC</v>
      </c>
    </row>
    <row r="65" spans="1:25" hidden="1" x14ac:dyDescent="0.2">
      <c r="A65" s="42" t="s">
        <v>107</v>
      </c>
      <c r="B65" s="42" t="s">
        <v>268</v>
      </c>
      <c r="C65" s="55" t="s">
        <v>628</v>
      </c>
      <c r="D65" s="42" t="str">
        <f>IF(+ISNA(+VLOOKUP($B65,#REF!,1,0)),"-",$D$1)</f>
        <v>PRODEE</v>
      </c>
      <c r="E65" s="42" t="str">
        <f>IF(+ISNA(+VLOOKUP($B65,#REF!,1,0)),"-",$E$1)</f>
        <v>DISTEE</v>
      </c>
      <c r="F65" s="42" t="str">
        <f>IF(+ISNA(+VLOOKUP($B65,#REF!,1,0)),"-",$F$1)</f>
        <v>MISEE</v>
      </c>
      <c r="G65" s="42" t="str">
        <f>IF(+ISNA(+VLOOKUP($B65,#REF!,1,0)),"-",$G$1)</f>
        <v>VENDIEE</v>
      </c>
      <c r="H65" s="42" t="str">
        <f>IF(+ISNA(+VLOOKUP($B65,#REF!,1,0)),"-",$H$1)</f>
        <v>VENDSALVEE</v>
      </c>
      <c r="I65" s="42" t="str">
        <f>IF(+ISNA(+VLOOKUP($B65,#REF!,1,0)),"-",$I$1)</f>
        <v>VENDTUTEE</v>
      </c>
      <c r="J65" s="42" t="str">
        <f>IF(+ISNA(+VLOOKUP($B65,#REF!,1,0)),"-",$J$1)</f>
        <v>VENDLIBEE</v>
      </c>
      <c r="K65" s="42" t="str">
        <f>IF(+ISNA(+VLOOKUP($B65,#REF!,1,0)),"-",$K$1)</f>
        <v>EEEST</v>
      </c>
      <c r="L65" s="42" t="str">
        <f>IF(+ISNA(+VLOOKUP($B65,#REF!,1,0)),"-",$L$1)</f>
        <v>DISTGAS</v>
      </c>
      <c r="M65" s="42" t="str">
        <f>IF(+ISNA(+VLOOKUP($B65,#REF!,1,0)),"-",$M$1)</f>
        <v>MISGAS</v>
      </c>
      <c r="N65" s="42" t="str">
        <f>IF(+ISNA(+VLOOKUP($B65,#REF!,1,0)),"-",$N$1)</f>
        <v>VENIGAS</v>
      </c>
      <c r="O65" s="42" t="str">
        <f>IF(+ISNA(+VLOOKUP($B65,#REF!,1,0)),"-",$O$1)</f>
        <v>VENTUTGAS</v>
      </c>
      <c r="P65" s="42" t="str">
        <f>IF(+ISNA(+VLOOKUP($B65,#REF!,1,0)),"-",$P$1)</f>
        <v>VENLIBGAS</v>
      </c>
      <c r="Q65" s="42" t="str">
        <f>IF(+ISNA(+VLOOKUP($B65,#REF!,1,0)),"-",$Q$1)</f>
        <v>GASDIV</v>
      </c>
      <c r="R65" s="42" t="str">
        <f>IF(+ISNA(+VLOOKUP($B65,#REF!,1,0)),"-",$R$1)</f>
        <v>GASEST</v>
      </c>
      <c r="S65" s="42" t="str">
        <f>IF(+ISNA(+VLOOKUP($B65,#REF!,1,0)),"-",$S$1)</f>
        <v>ACQUE</v>
      </c>
      <c r="T65" s="42" t="str">
        <f>IF(+ISNA(+VLOOKUP($B65,#REF!,1,0)),"-",$T$1)</f>
        <v>FOGNA</v>
      </c>
      <c r="U65" s="42" t="str">
        <f>IF(+ISNA(+VLOOKUP($B65,#REF!,1,0)),"-",$U$1)</f>
        <v>DEPU</v>
      </c>
      <c r="V65" s="42" t="str">
        <f>IF(+ISNA(+VLOOKUP($B65,#REF!,1,0)),"-",$V$1)</f>
        <v>ALTRESII</v>
      </c>
      <c r="W65" s="42" t="str">
        <f>IF(+ISNA(+VLOOKUP($B65,#REF!,1,0)),"-",$W$1)</f>
        <v>ATTDIV</v>
      </c>
      <c r="X65" s="42" t="str">
        <f>IF(+ISNA(+VLOOKUP($B65,#REF!,1,0)),"-",$X$1)</f>
        <v>SC</v>
      </c>
      <c r="Y65" s="42" t="str">
        <f>IF(+ISNA(+VLOOKUP($B65,#REF!,1,0)),"-",$Y$1)</f>
        <v>FOC</v>
      </c>
    </row>
    <row r="66" spans="1:25" x14ac:dyDescent="0.2">
      <c r="A66" s="42" t="s">
        <v>107</v>
      </c>
      <c r="B66" s="42" t="s">
        <v>390</v>
      </c>
      <c r="C66" s="55" t="s">
        <v>602</v>
      </c>
      <c r="D66" s="42" t="str">
        <f>IF(+ISNA(+VLOOKUP($B66,#REF!,1,0)),"-",$D$1)</f>
        <v>PRODEE</v>
      </c>
      <c r="E66" s="42" t="str">
        <f>IF(+ISNA(+VLOOKUP($B66,#REF!,1,0)),"-",$E$1)</f>
        <v>DISTEE</v>
      </c>
      <c r="F66" s="42" t="str">
        <f>IF(+ISNA(+VLOOKUP($B66,#REF!,1,0)),"-",$F$1)</f>
        <v>MISEE</v>
      </c>
      <c r="G66" s="42" t="str">
        <f>IF(+ISNA(+VLOOKUP($B66,#REF!,1,0)),"-",$G$1)</f>
        <v>VENDIEE</v>
      </c>
      <c r="H66" s="42" t="str">
        <f>IF(+ISNA(+VLOOKUP($B66,#REF!,1,0)),"-",$H$1)</f>
        <v>VENDSALVEE</v>
      </c>
      <c r="I66" s="42" t="str">
        <f>IF(+ISNA(+VLOOKUP($B66,#REF!,1,0)),"-",$I$1)</f>
        <v>VENDTUTEE</v>
      </c>
      <c r="J66" s="42" t="str">
        <f>IF(+ISNA(+VLOOKUP($B66,#REF!,1,0)),"-",$J$1)</f>
        <v>VENDLIBEE</v>
      </c>
      <c r="K66" s="42" t="str">
        <f>IF(+ISNA(+VLOOKUP($B66,#REF!,1,0)),"-",$K$1)</f>
        <v>EEEST</v>
      </c>
      <c r="L66" s="42" t="str">
        <f>IF(+ISNA(+VLOOKUP($B66,#REF!,1,0)),"-",$L$1)</f>
        <v>DISTGAS</v>
      </c>
      <c r="M66" s="42" t="str">
        <f>IF(+ISNA(+VLOOKUP($B66,#REF!,1,0)),"-",$M$1)</f>
        <v>MISGAS</v>
      </c>
      <c r="N66" s="42" t="str">
        <f>IF(+ISNA(+VLOOKUP($B66,#REF!,1,0)),"-",$N$1)</f>
        <v>VENIGAS</v>
      </c>
      <c r="O66" s="42" t="str">
        <f>IF(+ISNA(+VLOOKUP($B66,#REF!,1,0)),"-",$O$1)</f>
        <v>VENTUTGAS</v>
      </c>
      <c r="P66" s="42" t="str">
        <f>IF(+ISNA(+VLOOKUP($B66,#REF!,1,0)),"-",$P$1)</f>
        <v>VENLIBGAS</v>
      </c>
      <c r="Q66" s="42" t="str">
        <f>IF(+ISNA(+VLOOKUP($B66,#REF!,1,0)),"-",$Q$1)</f>
        <v>GASDIV</v>
      </c>
      <c r="R66" s="42" t="str">
        <f>IF(+ISNA(+VLOOKUP($B66,#REF!,1,0)),"-",$R$1)</f>
        <v>GASEST</v>
      </c>
      <c r="S66" s="42" t="str">
        <f>IF(+ISNA(+VLOOKUP($B66,#REF!,1,0)),"-",$S$1)</f>
        <v>ACQUE</v>
      </c>
      <c r="T66" s="42" t="str">
        <f>IF(+ISNA(+VLOOKUP($B66,#REF!,1,0)),"-",$T$1)</f>
        <v>FOGNA</v>
      </c>
      <c r="U66" s="42" t="str">
        <f>IF(+ISNA(+VLOOKUP($B66,#REF!,1,0)),"-",$U$1)</f>
        <v>DEPU</v>
      </c>
      <c r="V66" s="42" t="str">
        <f>IF(+ISNA(+VLOOKUP($B66,#REF!,1,0)),"-",$V$1)</f>
        <v>ALTRESII</v>
      </c>
      <c r="W66" s="42" t="str">
        <f>IF(+ISNA(+VLOOKUP($B66,#REF!,1,0)),"-",$W$1)</f>
        <v>ATTDIV</v>
      </c>
      <c r="X66" s="42" t="str">
        <f>IF(+ISNA(+VLOOKUP($B66,#REF!,1,0)),"-",$X$1)</f>
        <v>SC</v>
      </c>
      <c r="Y66" s="42" t="str">
        <f>IF(+ISNA(+VLOOKUP($B66,#REF!,1,0)),"-",$Y$1)</f>
        <v>FOC</v>
      </c>
    </row>
    <row r="67" spans="1:25" x14ac:dyDescent="0.2">
      <c r="A67" s="42" t="s">
        <v>107</v>
      </c>
      <c r="B67" s="42" t="s">
        <v>391</v>
      </c>
      <c r="C67" s="55" t="s">
        <v>603</v>
      </c>
      <c r="D67" s="42" t="str">
        <f>IF(+ISNA(+VLOOKUP($B67,#REF!,1,0)),"-",$D$1)</f>
        <v>PRODEE</v>
      </c>
      <c r="E67" s="42" t="str">
        <f>IF(+ISNA(+VLOOKUP($B67,#REF!,1,0)),"-",$E$1)</f>
        <v>DISTEE</v>
      </c>
      <c r="F67" s="42" t="str">
        <f>IF(+ISNA(+VLOOKUP($B67,#REF!,1,0)),"-",$F$1)</f>
        <v>MISEE</v>
      </c>
      <c r="G67" s="42" t="str">
        <f>IF(+ISNA(+VLOOKUP($B67,#REF!,1,0)),"-",$G$1)</f>
        <v>VENDIEE</v>
      </c>
      <c r="H67" s="42" t="str">
        <f>IF(+ISNA(+VLOOKUP($B67,#REF!,1,0)),"-",$H$1)</f>
        <v>VENDSALVEE</v>
      </c>
      <c r="I67" s="42" t="str">
        <f>IF(+ISNA(+VLOOKUP($B67,#REF!,1,0)),"-",$I$1)</f>
        <v>VENDTUTEE</v>
      </c>
      <c r="J67" s="42" t="str">
        <f>IF(+ISNA(+VLOOKUP($B67,#REF!,1,0)),"-",$J$1)</f>
        <v>VENDLIBEE</v>
      </c>
      <c r="K67" s="42" t="str">
        <f>IF(+ISNA(+VLOOKUP($B67,#REF!,1,0)),"-",$K$1)</f>
        <v>EEEST</v>
      </c>
      <c r="L67" s="42" t="str">
        <f>IF(+ISNA(+VLOOKUP($B67,#REF!,1,0)),"-",$L$1)</f>
        <v>DISTGAS</v>
      </c>
      <c r="M67" s="42" t="str">
        <f>IF(+ISNA(+VLOOKUP($B67,#REF!,1,0)),"-",$M$1)</f>
        <v>MISGAS</v>
      </c>
      <c r="N67" s="42" t="str">
        <f>IF(+ISNA(+VLOOKUP($B67,#REF!,1,0)),"-",$N$1)</f>
        <v>VENIGAS</v>
      </c>
      <c r="O67" s="42" t="str">
        <f>IF(+ISNA(+VLOOKUP($B67,#REF!,1,0)),"-",$O$1)</f>
        <v>VENTUTGAS</v>
      </c>
      <c r="P67" s="42" t="str">
        <f>IF(+ISNA(+VLOOKUP($B67,#REF!,1,0)),"-",$P$1)</f>
        <v>VENLIBGAS</v>
      </c>
      <c r="Q67" s="42" t="str">
        <f>IF(+ISNA(+VLOOKUP($B67,#REF!,1,0)),"-",$Q$1)</f>
        <v>GASDIV</v>
      </c>
      <c r="R67" s="42" t="str">
        <f>IF(+ISNA(+VLOOKUP($B67,#REF!,1,0)),"-",$R$1)</f>
        <v>GASEST</v>
      </c>
      <c r="S67" s="42" t="str">
        <f>IF(+ISNA(+VLOOKUP($B67,#REF!,1,0)),"-",$S$1)</f>
        <v>ACQUE</v>
      </c>
      <c r="T67" s="42" t="str">
        <f>IF(+ISNA(+VLOOKUP($B67,#REF!,1,0)),"-",$T$1)</f>
        <v>FOGNA</v>
      </c>
      <c r="U67" s="42" t="str">
        <f>IF(+ISNA(+VLOOKUP($B67,#REF!,1,0)),"-",$U$1)</f>
        <v>DEPU</v>
      </c>
      <c r="V67" s="42" t="str">
        <f>IF(+ISNA(+VLOOKUP($B67,#REF!,1,0)),"-",$V$1)</f>
        <v>ALTRESII</v>
      </c>
      <c r="W67" s="42" t="str">
        <f>IF(+ISNA(+VLOOKUP($B67,#REF!,1,0)),"-",$W$1)</f>
        <v>ATTDIV</v>
      </c>
      <c r="X67" s="42" t="str">
        <f>IF(+ISNA(+VLOOKUP($B67,#REF!,1,0)),"-",$X$1)</f>
        <v>SC</v>
      </c>
      <c r="Y67" s="42" t="str">
        <f>IF(+ISNA(+VLOOKUP($B67,#REF!,1,0)),"-",$Y$1)</f>
        <v>FOC</v>
      </c>
    </row>
    <row r="68" spans="1:25" hidden="1" x14ac:dyDescent="0.2">
      <c r="A68" s="42" t="s">
        <v>107</v>
      </c>
      <c r="B68" s="42" t="s">
        <v>279</v>
      </c>
      <c r="C68" s="55" t="s">
        <v>772</v>
      </c>
      <c r="D68" s="42" t="str">
        <f>IF(+ISNA(+VLOOKUP($B68,#REF!,1,0)),"-",$D$1)</f>
        <v>PRODEE</v>
      </c>
      <c r="E68" s="42" t="str">
        <f>IF(+ISNA(+VLOOKUP($B68,#REF!,1,0)),"-",$E$1)</f>
        <v>DISTEE</v>
      </c>
      <c r="F68" s="42" t="str">
        <f>IF(+ISNA(+VLOOKUP($B68,#REF!,1,0)),"-",$F$1)</f>
        <v>MISEE</v>
      </c>
      <c r="G68" s="42" t="str">
        <f>IF(+ISNA(+VLOOKUP($B68,#REF!,1,0)),"-",$G$1)</f>
        <v>VENDIEE</v>
      </c>
      <c r="H68" s="42" t="str">
        <f>IF(+ISNA(+VLOOKUP($B68,#REF!,1,0)),"-",$H$1)</f>
        <v>VENDSALVEE</v>
      </c>
      <c r="I68" s="42" t="str">
        <f>IF(+ISNA(+VLOOKUP($B68,#REF!,1,0)),"-",$I$1)</f>
        <v>VENDTUTEE</v>
      </c>
      <c r="J68" s="42" t="str">
        <f>IF(+ISNA(+VLOOKUP($B68,#REF!,1,0)),"-",$J$1)</f>
        <v>VENDLIBEE</v>
      </c>
      <c r="K68" s="42" t="str">
        <f>IF(+ISNA(+VLOOKUP($B68,#REF!,1,0)),"-",$K$1)</f>
        <v>EEEST</v>
      </c>
      <c r="L68" s="42" t="str">
        <f>IF(+ISNA(+VLOOKUP($B68,#REF!,1,0)),"-",$L$1)</f>
        <v>DISTGAS</v>
      </c>
      <c r="M68" s="42" t="str">
        <f>IF(+ISNA(+VLOOKUP($B68,#REF!,1,0)),"-",$M$1)</f>
        <v>MISGAS</v>
      </c>
      <c r="N68" s="42" t="str">
        <f>IF(+ISNA(+VLOOKUP($B68,#REF!,1,0)),"-",$N$1)</f>
        <v>VENIGAS</v>
      </c>
      <c r="O68" s="42" t="str">
        <f>IF(+ISNA(+VLOOKUP($B68,#REF!,1,0)),"-",$O$1)</f>
        <v>VENTUTGAS</v>
      </c>
      <c r="P68" s="42" t="str">
        <f>IF(+ISNA(+VLOOKUP($B68,#REF!,1,0)),"-",$P$1)</f>
        <v>VENLIBGAS</v>
      </c>
      <c r="Q68" s="42" t="str">
        <f>IF(+ISNA(+VLOOKUP($B68,#REF!,1,0)),"-",$Q$1)</f>
        <v>GASDIV</v>
      </c>
      <c r="R68" s="42" t="str">
        <f>IF(+ISNA(+VLOOKUP($B68,#REF!,1,0)),"-",$R$1)</f>
        <v>GASEST</v>
      </c>
      <c r="S68" s="42" t="str">
        <f>IF(+ISNA(+VLOOKUP($B68,#REF!,1,0)),"-",$S$1)</f>
        <v>ACQUE</v>
      </c>
      <c r="T68" s="42" t="str">
        <f>IF(+ISNA(+VLOOKUP($B68,#REF!,1,0)),"-",$T$1)</f>
        <v>FOGNA</v>
      </c>
      <c r="U68" s="42" t="str">
        <f>IF(+ISNA(+VLOOKUP($B68,#REF!,1,0)),"-",$U$1)</f>
        <v>DEPU</v>
      </c>
      <c r="V68" s="42" t="str">
        <f>IF(+ISNA(+VLOOKUP($B68,#REF!,1,0)),"-",$V$1)</f>
        <v>ALTRESII</v>
      </c>
      <c r="W68" s="42" t="str">
        <f>IF(+ISNA(+VLOOKUP($B68,#REF!,1,0)),"-",$W$1)</f>
        <v>ATTDIV</v>
      </c>
      <c r="X68" s="42" t="str">
        <f>IF(+ISNA(+VLOOKUP($B68,#REF!,1,0)),"-",$X$1)</f>
        <v>SC</v>
      </c>
      <c r="Y68" s="42" t="str">
        <f>IF(+ISNA(+VLOOKUP($B68,#REF!,1,0)),"-",$Y$1)</f>
        <v>FOC</v>
      </c>
    </row>
    <row r="69" spans="1:25" hidden="1" x14ac:dyDescent="0.2">
      <c r="A69" s="42" t="s">
        <v>107</v>
      </c>
      <c r="B69" s="42" t="s">
        <v>280</v>
      </c>
      <c r="C69" s="55" t="s">
        <v>773</v>
      </c>
      <c r="D69" s="42" t="str">
        <f>IF(+ISNA(+VLOOKUP($B69,#REF!,1,0)),"-",$D$1)</f>
        <v>PRODEE</v>
      </c>
      <c r="E69" s="42" t="str">
        <f>IF(+ISNA(+VLOOKUP($B69,#REF!,1,0)),"-",$E$1)</f>
        <v>DISTEE</v>
      </c>
      <c r="F69" s="42" t="str">
        <f>IF(+ISNA(+VLOOKUP($B69,#REF!,1,0)),"-",$F$1)</f>
        <v>MISEE</v>
      </c>
      <c r="G69" s="42" t="str">
        <f>IF(+ISNA(+VLOOKUP($B69,#REF!,1,0)),"-",$G$1)</f>
        <v>VENDIEE</v>
      </c>
      <c r="H69" s="42" t="str">
        <f>IF(+ISNA(+VLOOKUP($B69,#REF!,1,0)),"-",$H$1)</f>
        <v>VENDSALVEE</v>
      </c>
      <c r="I69" s="42" t="str">
        <f>IF(+ISNA(+VLOOKUP($B69,#REF!,1,0)),"-",$I$1)</f>
        <v>VENDTUTEE</v>
      </c>
      <c r="J69" s="42" t="str">
        <f>IF(+ISNA(+VLOOKUP($B69,#REF!,1,0)),"-",$J$1)</f>
        <v>VENDLIBEE</v>
      </c>
      <c r="K69" s="42" t="str">
        <f>IF(+ISNA(+VLOOKUP($B69,#REF!,1,0)),"-",$K$1)</f>
        <v>EEEST</v>
      </c>
      <c r="L69" s="42" t="str">
        <f>IF(+ISNA(+VLOOKUP($B69,#REF!,1,0)),"-",$L$1)</f>
        <v>DISTGAS</v>
      </c>
      <c r="M69" s="42" t="str">
        <f>IF(+ISNA(+VLOOKUP($B69,#REF!,1,0)),"-",$M$1)</f>
        <v>MISGAS</v>
      </c>
      <c r="N69" s="42" t="str">
        <f>IF(+ISNA(+VLOOKUP($B69,#REF!,1,0)),"-",$N$1)</f>
        <v>VENIGAS</v>
      </c>
      <c r="O69" s="42" t="str">
        <f>IF(+ISNA(+VLOOKUP($B69,#REF!,1,0)),"-",$O$1)</f>
        <v>VENTUTGAS</v>
      </c>
      <c r="P69" s="42" t="str">
        <f>IF(+ISNA(+VLOOKUP($B69,#REF!,1,0)),"-",$P$1)</f>
        <v>VENLIBGAS</v>
      </c>
      <c r="Q69" s="42" t="str">
        <f>IF(+ISNA(+VLOOKUP($B69,#REF!,1,0)),"-",$Q$1)</f>
        <v>GASDIV</v>
      </c>
      <c r="R69" s="42" t="str">
        <f>IF(+ISNA(+VLOOKUP($B69,#REF!,1,0)),"-",$R$1)</f>
        <v>GASEST</v>
      </c>
      <c r="S69" s="42" t="str">
        <f>IF(+ISNA(+VLOOKUP($B69,#REF!,1,0)),"-",$S$1)</f>
        <v>ACQUE</v>
      </c>
      <c r="T69" s="42" t="str">
        <f>IF(+ISNA(+VLOOKUP($B69,#REF!,1,0)),"-",$T$1)</f>
        <v>FOGNA</v>
      </c>
      <c r="U69" s="42" t="str">
        <f>IF(+ISNA(+VLOOKUP($B69,#REF!,1,0)),"-",$U$1)</f>
        <v>DEPU</v>
      </c>
      <c r="V69" s="42" t="str">
        <f>IF(+ISNA(+VLOOKUP($B69,#REF!,1,0)),"-",$V$1)</f>
        <v>ALTRESII</v>
      </c>
      <c r="W69" s="42" t="str">
        <f>IF(+ISNA(+VLOOKUP($B69,#REF!,1,0)),"-",$W$1)</f>
        <v>ATTDIV</v>
      </c>
      <c r="X69" s="42" t="str">
        <f>IF(+ISNA(+VLOOKUP($B69,#REF!,1,0)),"-",$X$1)</f>
        <v>SC</v>
      </c>
      <c r="Y69" s="42" t="str">
        <f>IF(+ISNA(+VLOOKUP($B69,#REF!,1,0)),"-",$Y$1)</f>
        <v>FOC</v>
      </c>
    </row>
    <row r="70" spans="1:25" hidden="1" x14ac:dyDescent="0.2">
      <c r="A70" s="42" t="s">
        <v>107</v>
      </c>
      <c r="B70" s="42" t="s">
        <v>281</v>
      </c>
      <c r="C70" s="55" t="s">
        <v>774</v>
      </c>
      <c r="D70" s="42" t="str">
        <f>IF(+ISNA(+VLOOKUP($B70,#REF!,1,0)),"-",$D$1)</f>
        <v>PRODEE</v>
      </c>
      <c r="E70" s="42" t="str">
        <f>IF(+ISNA(+VLOOKUP($B70,#REF!,1,0)),"-",$E$1)</f>
        <v>DISTEE</v>
      </c>
      <c r="F70" s="42" t="str">
        <f>IF(+ISNA(+VLOOKUP($B70,#REF!,1,0)),"-",$F$1)</f>
        <v>MISEE</v>
      </c>
      <c r="G70" s="42" t="str">
        <f>IF(+ISNA(+VLOOKUP($B70,#REF!,1,0)),"-",$G$1)</f>
        <v>VENDIEE</v>
      </c>
      <c r="H70" s="42" t="str">
        <f>IF(+ISNA(+VLOOKUP($B70,#REF!,1,0)),"-",$H$1)</f>
        <v>VENDSALVEE</v>
      </c>
      <c r="I70" s="42" t="str">
        <f>IF(+ISNA(+VLOOKUP($B70,#REF!,1,0)),"-",$I$1)</f>
        <v>VENDTUTEE</v>
      </c>
      <c r="J70" s="42" t="str">
        <f>IF(+ISNA(+VLOOKUP($B70,#REF!,1,0)),"-",$J$1)</f>
        <v>VENDLIBEE</v>
      </c>
      <c r="K70" s="42" t="str">
        <f>IF(+ISNA(+VLOOKUP($B70,#REF!,1,0)),"-",$K$1)</f>
        <v>EEEST</v>
      </c>
      <c r="L70" s="42" t="str">
        <f>IF(+ISNA(+VLOOKUP($B70,#REF!,1,0)),"-",$L$1)</f>
        <v>DISTGAS</v>
      </c>
      <c r="M70" s="42" t="str">
        <f>IF(+ISNA(+VLOOKUP($B70,#REF!,1,0)),"-",$M$1)</f>
        <v>MISGAS</v>
      </c>
      <c r="N70" s="42" t="str">
        <f>IF(+ISNA(+VLOOKUP($B70,#REF!,1,0)),"-",$N$1)</f>
        <v>VENIGAS</v>
      </c>
      <c r="O70" s="42" t="str">
        <f>IF(+ISNA(+VLOOKUP($B70,#REF!,1,0)),"-",$O$1)</f>
        <v>VENTUTGAS</v>
      </c>
      <c r="P70" s="42" t="str">
        <f>IF(+ISNA(+VLOOKUP($B70,#REF!,1,0)),"-",$P$1)</f>
        <v>VENLIBGAS</v>
      </c>
      <c r="Q70" s="42" t="str">
        <f>IF(+ISNA(+VLOOKUP($B70,#REF!,1,0)),"-",$Q$1)</f>
        <v>GASDIV</v>
      </c>
      <c r="R70" s="42" t="str">
        <f>IF(+ISNA(+VLOOKUP($B70,#REF!,1,0)),"-",$R$1)</f>
        <v>GASEST</v>
      </c>
      <c r="S70" s="42" t="str">
        <f>IF(+ISNA(+VLOOKUP($B70,#REF!,1,0)),"-",$S$1)</f>
        <v>ACQUE</v>
      </c>
      <c r="T70" s="42" t="str">
        <f>IF(+ISNA(+VLOOKUP($B70,#REF!,1,0)),"-",$T$1)</f>
        <v>FOGNA</v>
      </c>
      <c r="U70" s="42" t="str">
        <f>IF(+ISNA(+VLOOKUP($B70,#REF!,1,0)),"-",$U$1)</f>
        <v>DEPU</v>
      </c>
      <c r="V70" s="42" t="str">
        <f>IF(+ISNA(+VLOOKUP($B70,#REF!,1,0)),"-",$V$1)</f>
        <v>ALTRESII</v>
      </c>
      <c r="W70" s="42" t="str">
        <f>IF(+ISNA(+VLOOKUP($B70,#REF!,1,0)),"-",$W$1)</f>
        <v>ATTDIV</v>
      </c>
      <c r="X70" s="42" t="str">
        <f>IF(+ISNA(+VLOOKUP($B70,#REF!,1,0)),"-",$X$1)</f>
        <v>SC</v>
      </c>
      <c r="Y70" s="42" t="str">
        <f>IF(+ISNA(+VLOOKUP($B70,#REF!,1,0)),"-",$Y$1)</f>
        <v>FOC</v>
      </c>
    </row>
    <row r="71" spans="1:25" hidden="1" x14ac:dyDescent="0.2">
      <c r="A71" s="42" t="s">
        <v>107</v>
      </c>
      <c r="B71" s="42" t="s">
        <v>282</v>
      </c>
      <c r="C71" s="55" t="s">
        <v>775</v>
      </c>
      <c r="D71" s="42" t="str">
        <f>IF(+ISNA(+VLOOKUP($B71,#REF!,1,0)),"-",$D$1)</f>
        <v>PRODEE</v>
      </c>
      <c r="E71" s="42" t="str">
        <f>IF(+ISNA(+VLOOKUP($B71,#REF!,1,0)),"-",$E$1)</f>
        <v>DISTEE</v>
      </c>
      <c r="F71" s="42" t="str">
        <f>IF(+ISNA(+VLOOKUP($B71,#REF!,1,0)),"-",$F$1)</f>
        <v>MISEE</v>
      </c>
      <c r="G71" s="42" t="str">
        <f>IF(+ISNA(+VLOOKUP($B71,#REF!,1,0)),"-",$G$1)</f>
        <v>VENDIEE</v>
      </c>
      <c r="H71" s="42" t="str">
        <f>IF(+ISNA(+VLOOKUP($B71,#REF!,1,0)),"-",$H$1)</f>
        <v>VENDSALVEE</v>
      </c>
      <c r="I71" s="42" t="str">
        <f>IF(+ISNA(+VLOOKUP($B71,#REF!,1,0)),"-",$I$1)</f>
        <v>VENDTUTEE</v>
      </c>
      <c r="J71" s="42" t="str">
        <f>IF(+ISNA(+VLOOKUP($B71,#REF!,1,0)),"-",$J$1)</f>
        <v>VENDLIBEE</v>
      </c>
      <c r="K71" s="42" t="str">
        <f>IF(+ISNA(+VLOOKUP($B71,#REF!,1,0)),"-",$K$1)</f>
        <v>EEEST</v>
      </c>
      <c r="L71" s="42" t="str">
        <f>IF(+ISNA(+VLOOKUP($B71,#REF!,1,0)),"-",$L$1)</f>
        <v>DISTGAS</v>
      </c>
      <c r="M71" s="42" t="str">
        <f>IF(+ISNA(+VLOOKUP($B71,#REF!,1,0)),"-",$M$1)</f>
        <v>MISGAS</v>
      </c>
      <c r="N71" s="42" t="str">
        <f>IF(+ISNA(+VLOOKUP($B71,#REF!,1,0)),"-",$N$1)</f>
        <v>VENIGAS</v>
      </c>
      <c r="O71" s="42" t="str">
        <f>IF(+ISNA(+VLOOKUP($B71,#REF!,1,0)),"-",$O$1)</f>
        <v>VENTUTGAS</v>
      </c>
      <c r="P71" s="42" t="str">
        <f>IF(+ISNA(+VLOOKUP($B71,#REF!,1,0)),"-",$P$1)</f>
        <v>VENLIBGAS</v>
      </c>
      <c r="Q71" s="42" t="str">
        <f>IF(+ISNA(+VLOOKUP($B71,#REF!,1,0)),"-",$Q$1)</f>
        <v>GASDIV</v>
      </c>
      <c r="R71" s="42" t="str">
        <f>IF(+ISNA(+VLOOKUP($B71,#REF!,1,0)),"-",$R$1)</f>
        <v>GASEST</v>
      </c>
      <c r="S71" s="42" t="str">
        <f>IF(+ISNA(+VLOOKUP($B71,#REF!,1,0)),"-",$S$1)</f>
        <v>ACQUE</v>
      </c>
      <c r="T71" s="42" t="str">
        <f>IF(+ISNA(+VLOOKUP($B71,#REF!,1,0)),"-",$T$1)</f>
        <v>FOGNA</v>
      </c>
      <c r="U71" s="42" t="str">
        <f>IF(+ISNA(+VLOOKUP($B71,#REF!,1,0)),"-",$U$1)</f>
        <v>DEPU</v>
      </c>
      <c r="V71" s="42" t="str">
        <f>IF(+ISNA(+VLOOKUP($B71,#REF!,1,0)),"-",$V$1)</f>
        <v>ALTRESII</v>
      </c>
      <c r="W71" s="42" t="str">
        <f>IF(+ISNA(+VLOOKUP($B71,#REF!,1,0)),"-",$W$1)</f>
        <v>ATTDIV</v>
      </c>
      <c r="X71" s="42" t="str">
        <f>IF(+ISNA(+VLOOKUP($B71,#REF!,1,0)),"-",$X$1)</f>
        <v>SC</v>
      </c>
      <c r="Y71" s="42" t="str">
        <f>IF(+ISNA(+VLOOKUP($B71,#REF!,1,0)),"-",$Y$1)</f>
        <v>FOC</v>
      </c>
    </row>
    <row r="72" spans="1:25" hidden="1" x14ac:dyDescent="0.2">
      <c r="A72" s="42" t="s">
        <v>107</v>
      </c>
      <c r="B72" s="42" t="s">
        <v>283</v>
      </c>
      <c r="C72" s="55" t="s">
        <v>776</v>
      </c>
      <c r="D72" s="42" t="str">
        <f>IF(+ISNA(+VLOOKUP($B72,#REF!,1,0)),"-",$D$1)</f>
        <v>PRODEE</v>
      </c>
      <c r="E72" s="42" t="str">
        <f>IF(+ISNA(+VLOOKUP($B72,#REF!,1,0)),"-",$E$1)</f>
        <v>DISTEE</v>
      </c>
      <c r="F72" s="42" t="str">
        <f>IF(+ISNA(+VLOOKUP($B72,#REF!,1,0)),"-",$F$1)</f>
        <v>MISEE</v>
      </c>
      <c r="G72" s="42" t="str">
        <f>IF(+ISNA(+VLOOKUP($B72,#REF!,1,0)),"-",$G$1)</f>
        <v>VENDIEE</v>
      </c>
      <c r="H72" s="42" t="str">
        <f>IF(+ISNA(+VLOOKUP($B72,#REF!,1,0)),"-",$H$1)</f>
        <v>VENDSALVEE</v>
      </c>
      <c r="I72" s="42" t="str">
        <f>IF(+ISNA(+VLOOKUP($B72,#REF!,1,0)),"-",$I$1)</f>
        <v>VENDTUTEE</v>
      </c>
      <c r="J72" s="42" t="str">
        <f>IF(+ISNA(+VLOOKUP($B72,#REF!,1,0)),"-",$J$1)</f>
        <v>VENDLIBEE</v>
      </c>
      <c r="K72" s="42" t="str">
        <f>IF(+ISNA(+VLOOKUP($B72,#REF!,1,0)),"-",$K$1)</f>
        <v>EEEST</v>
      </c>
      <c r="L72" s="42" t="str">
        <f>IF(+ISNA(+VLOOKUP($B72,#REF!,1,0)),"-",$L$1)</f>
        <v>DISTGAS</v>
      </c>
      <c r="M72" s="42" t="str">
        <f>IF(+ISNA(+VLOOKUP($B72,#REF!,1,0)),"-",$M$1)</f>
        <v>MISGAS</v>
      </c>
      <c r="N72" s="42" t="str">
        <f>IF(+ISNA(+VLOOKUP($B72,#REF!,1,0)),"-",$N$1)</f>
        <v>VENIGAS</v>
      </c>
      <c r="O72" s="42" t="str">
        <f>IF(+ISNA(+VLOOKUP($B72,#REF!,1,0)),"-",$O$1)</f>
        <v>VENTUTGAS</v>
      </c>
      <c r="P72" s="42" t="str">
        <f>IF(+ISNA(+VLOOKUP($B72,#REF!,1,0)),"-",$P$1)</f>
        <v>VENLIBGAS</v>
      </c>
      <c r="Q72" s="42" t="str">
        <f>IF(+ISNA(+VLOOKUP($B72,#REF!,1,0)),"-",$Q$1)</f>
        <v>GASDIV</v>
      </c>
      <c r="R72" s="42" t="str">
        <f>IF(+ISNA(+VLOOKUP($B72,#REF!,1,0)),"-",$R$1)</f>
        <v>GASEST</v>
      </c>
      <c r="S72" s="42" t="str">
        <f>IF(+ISNA(+VLOOKUP($B72,#REF!,1,0)),"-",$S$1)</f>
        <v>ACQUE</v>
      </c>
      <c r="T72" s="42" t="str">
        <f>IF(+ISNA(+VLOOKUP($B72,#REF!,1,0)),"-",$T$1)</f>
        <v>FOGNA</v>
      </c>
      <c r="U72" s="42" t="str">
        <f>IF(+ISNA(+VLOOKUP($B72,#REF!,1,0)),"-",$U$1)</f>
        <v>DEPU</v>
      </c>
      <c r="V72" s="42" t="str">
        <f>IF(+ISNA(+VLOOKUP($B72,#REF!,1,0)),"-",$V$1)</f>
        <v>ALTRESII</v>
      </c>
      <c r="W72" s="42" t="str">
        <f>IF(+ISNA(+VLOOKUP($B72,#REF!,1,0)),"-",$W$1)</f>
        <v>ATTDIV</v>
      </c>
      <c r="X72" s="42" t="str">
        <f>IF(+ISNA(+VLOOKUP($B72,#REF!,1,0)),"-",$X$1)</f>
        <v>SC</v>
      </c>
      <c r="Y72" s="42" t="str">
        <f>IF(+ISNA(+VLOOKUP($B72,#REF!,1,0)),"-",$Y$1)</f>
        <v>FOC</v>
      </c>
    </row>
    <row r="73" spans="1:25" hidden="1" x14ac:dyDescent="0.2">
      <c r="A73" s="42" t="s">
        <v>107</v>
      </c>
      <c r="B73" s="42" t="s">
        <v>284</v>
      </c>
      <c r="C73" s="55" t="s">
        <v>777</v>
      </c>
      <c r="D73" s="42" t="str">
        <f>IF(+ISNA(+VLOOKUP($B73,#REF!,1,0)),"-",$D$1)</f>
        <v>PRODEE</v>
      </c>
      <c r="E73" s="42" t="str">
        <f>IF(+ISNA(+VLOOKUP($B73,#REF!,1,0)),"-",$E$1)</f>
        <v>DISTEE</v>
      </c>
      <c r="F73" s="42" t="str">
        <f>IF(+ISNA(+VLOOKUP($B73,#REF!,1,0)),"-",$F$1)</f>
        <v>MISEE</v>
      </c>
      <c r="G73" s="42" t="str">
        <f>IF(+ISNA(+VLOOKUP($B73,#REF!,1,0)),"-",$G$1)</f>
        <v>VENDIEE</v>
      </c>
      <c r="H73" s="42" t="str">
        <f>IF(+ISNA(+VLOOKUP($B73,#REF!,1,0)),"-",$H$1)</f>
        <v>VENDSALVEE</v>
      </c>
      <c r="I73" s="42" t="str">
        <f>IF(+ISNA(+VLOOKUP($B73,#REF!,1,0)),"-",$I$1)</f>
        <v>VENDTUTEE</v>
      </c>
      <c r="J73" s="42" t="str">
        <f>IF(+ISNA(+VLOOKUP($B73,#REF!,1,0)),"-",$J$1)</f>
        <v>VENDLIBEE</v>
      </c>
      <c r="K73" s="42" t="str">
        <f>IF(+ISNA(+VLOOKUP($B73,#REF!,1,0)),"-",$K$1)</f>
        <v>EEEST</v>
      </c>
      <c r="L73" s="42" t="str">
        <f>IF(+ISNA(+VLOOKUP($B73,#REF!,1,0)),"-",$L$1)</f>
        <v>DISTGAS</v>
      </c>
      <c r="M73" s="42" t="str">
        <f>IF(+ISNA(+VLOOKUP($B73,#REF!,1,0)),"-",$M$1)</f>
        <v>MISGAS</v>
      </c>
      <c r="N73" s="42" t="str">
        <f>IF(+ISNA(+VLOOKUP($B73,#REF!,1,0)),"-",$N$1)</f>
        <v>VENIGAS</v>
      </c>
      <c r="O73" s="42" t="str">
        <f>IF(+ISNA(+VLOOKUP($B73,#REF!,1,0)),"-",$O$1)</f>
        <v>VENTUTGAS</v>
      </c>
      <c r="P73" s="42" t="str">
        <f>IF(+ISNA(+VLOOKUP($B73,#REF!,1,0)),"-",$P$1)</f>
        <v>VENLIBGAS</v>
      </c>
      <c r="Q73" s="42" t="str">
        <f>IF(+ISNA(+VLOOKUP($B73,#REF!,1,0)),"-",$Q$1)</f>
        <v>GASDIV</v>
      </c>
      <c r="R73" s="42" t="str">
        <f>IF(+ISNA(+VLOOKUP($B73,#REF!,1,0)),"-",$R$1)</f>
        <v>GASEST</v>
      </c>
      <c r="S73" s="42" t="str">
        <f>IF(+ISNA(+VLOOKUP($B73,#REF!,1,0)),"-",$S$1)</f>
        <v>ACQUE</v>
      </c>
      <c r="T73" s="42" t="str">
        <f>IF(+ISNA(+VLOOKUP($B73,#REF!,1,0)),"-",$T$1)</f>
        <v>FOGNA</v>
      </c>
      <c r="U73" s="42" t="str">
        <f>IF(+ISNA(+VLOOKUP($B73,#REF!,1,0)),"-",$U$1)</f>
        <v>DEPU</v>
      </c>
      <c r="V73" s="42" t="str">
        <f>IF(+ISNA(+VLOOKUP($B73,#REF!,1,0)),"-",$V$1)</f>
        <v>ALTRESII</v>
      </c>
      <c r="W73" s="42" t="str">
        <f>IF(+ISNA(+VLOOKUP($B73,#REF!,1,0)),"-",$W$1)</f>
        <v>ATTDIV</v>
      </c>
      <c r="X73" s="42" t="str">
        <f>IF(+ISNA(+VLOOKUP($B73,#REF!,1,0)),"-",$X$1)</f>
        <v>SC</v>
      </c>
      <c r="Y73" s="42" t="str">
        <f>IF(+ISNA(+VLOOKUP($B73,#REF!,1,0)),"-",$Y$1)</f>
        <v>FOC</v>
      </c>
    </row>
    <row r="74" spans="1:25" hidden="1" x14ac:dyDescent="0.2">
      <c r="A74" s="42" t="s">
        <v>107</v>
      </c>
      <c r="B74" s="42" t="s">
        <v>394</v>
      </c>
      <c r="C74" s="55" t="s">
        <v>783</v>
      </c>
      <c r="D74" s="42" t="str">
        <f>IF(+ISNA(+VLOOKUP($B74,#REF!,1,0)),"-",$D$1)</f>
        <v>PRODEE</v>
      </c>
      <c r="E74" s="42" t="str">
        <f>IF(+ISNA(+VLOOKUP($B74,#REF!,1,0)),"-",$E$1)</f>
        <v>DISTEE</v>
      </c>
      <c r="F74" s="42" t="str">
        <f>IF(+ISNA(+VLOOKUP($B74,#REF!,1,0)),"-",$F$1)</f>
        <v>MISEE</v>
      </c>
      <c r="G74" s="42" t="str">
        <f>IF(+ISNA(+VLOOKUP($B74,#REF!,1,0)),"-",$G$1)</f>
        <v>VENDIEE</v>
      </c>
      <c r="H74" s="42" t="str">
        <f>IF(+ISNA(+VLOOKUP($B74,#REF!,1,0)),"-",$H$1)</f>
        <v>VENDSALVEE</v>
      </c>
      <c r="I74" s="42" t="str">
        <f>IF(+ISNA(+VLOOKUP($B74,#REF!,1,0)),"-",$I$1)</f>
        <v>VENDTUTEE</v>
      </c>
      <c r="J74" s="42" t="str">
        <f>IF(+ISNA(+VLOOKUP($B74,#REF!,1,0)),"-",$J$1)</f>
        <v>VENDLIBEE</v>
      </c>
      <c r="K74" s="42" t="str">
        <f>IF(+ISNA(+VLOOKUP($B74,#REF!,1,0)),"-",$K$1)</f>
        <v>EEEST</v>
      </c>
      <c r="L74" s="42" t="str">
        <f>IF(+ISNA(+VLOOKUP($B74,#REF!,1,0)),"-",$L$1)</f>
        <v>DISTGAS</v>
      </c>
      <c r="M74" s="42" t="str">
        <f>IF(+ISNA(+VLOOKUP($B74,#REF!,1,0)),"-",$M$1)</f>
        <v>MISGAS</v>
      </c>
      <c r="N74" s="42" t="str">
        <f>IF(+ISNA(+VLOOKUP($B74,#REF!,1,0)),"-",$N$1)</f>
        <v>VENIGAS</v>
      </c>
      <c r="O74" s="42" t="str">
        <f>IF(+ISNA(+VLOOKUP($B74,#REF!,1,0)),"-",$O$1)</f>
        <v>VENTUTGAS</v>
      </c>
      <c r="P74" s="42" t="str">
        <f>IF(+ISNA(+VLOOKUP($B74,#REF!,1,0)),"-",$P$1)</f>
        <v>VENLIBGAS</v>
      </c>
      <c r="Q74" s="42" t="str">
        <f>IF(+ISNA(+VLOOKUP($B74,#REF!,1,0)),"-",$Q$1)</f>
        <v>GASDIV</v>
      </c>
      <c r="R74" s="42" t="str">
        <f>IF(+ISNA(+VLOOKUP($B74,#REF!,1,0)),"-",$R$1)</f>
        <v>GASEST</v>
      </c>
      <c r="S74" s="42" t="str">
        <f>IF(+ISNA(+VLOOKUP($B74,#REF!,1,0)),"-",$S$1)</f>
        <v>ACQUE</v>
      </c>
      <c r="T74" s="42" t="str">
        <f>IF(+ISNA(+VLOOKUP($B74,#REF!,1,0)),"-",$T$1)</f>
        <v>FOGNA</v>
      </c>
      <c r="U74" s="42" t="str">
        <f>IF(+ISNA(+VLOOKUP($B74,#REF!,1,0)),"-",$U$1)</f>
        <v>DEPU</v>
      </c>
      <c r="V74" s="42" t="str">
        <f>IF(+ISNA(+VLOOKUP($B74,#REF!,1,0)),"-",$V$1)</f>
        <v>ALTRESII</v>
      </c>
      <c r="W74" s="42" t="str">
        <f>IF(+ISNA(+VLOOKUP($B74,#REF!,1,0)),"-",$W$1)</f>
        <v>ATTDIV</v>
      </c>
      <c r="X74" s="42" t="str">
        <f>IF(+ISNA(+VLOOKUP($B74,#REF!,1,0)),"-",$X$1)</f>
        <v>SC</v>
      </c>
      <c r="Y74" s="42" t="str">
        <f>IF(+ISNA(+VLOOKUP($B74,#REF!,1,0)),"-",$Y$1)</f>
        <v>FOC</v>
      </c>
    </row>
    <row r="75" spans="1:25" hidden="1" x14ac:dyDescent="0.2">
      <c r="A75" s="42" t="s">
        <v>107</v>
      </c>
      <c r="B75" s="42" t="s">
        <v>285</v>
      </c>
      <c r="C75" s="55" t="s">
        <v>949</v>
      </c>
      <c r="D75" s="42" t="str">
        <f>IF(+ISNA(+VLOOKUP($B75,#REF!,1,0)),"-",$D$1)</f>
        <v>PRODEE</v>
      </c>
      <c r="E75" s="42" t="str">
        <f>IF(+ISNA(+VLOOKUP($B75,#REF!,1,0)),"-",$E$1)</f>
        <v>DISTEE</v>
      </c>
      <c r="F75" s="42" t="str">
        <f>IF(+ISNA(+VLOOKUP($B75,#REF!,1,0)),"-",$F$1)</f>
        <v>MISEE</v>
      </c>
      <c r="G75" s="42" t="str">
        <f>IF(+ISNA(+VLOOKUP($B75,#REF!,1,0)),"-",$G$1)</f>
        <v>VENDIEE</v>
      </c>
      <c r="H75" s="42" t="str">
        <f>IF(+ISNA(+VLOOKUP($B75,#REF!,1,0)),"-",$H$1)</f>
        <v>VENDSALVEE</v>
      </c>
      <c r="I75" s="42" t="str">
        <f>IF(+ISNA(+VLOOKUP($B75,#REF!,1,0)),"-",$I$1)</f>
        <v>VENDTUTEE</v>
      </c>
      <c r="J75" s="42" t="str">
        <f>IF(+ISNA(+VLOOKUP($B75,#REF!,1,0)),"-",$J$1)</f>
        <v>VENDLIBEE</v>
      </c>
      <c r="K75" s="42" t="str">
        <f>IF(+ISNA(+VLOOKUP($B75,#REF!,1,0)),"-",$K$1)</f>
        <v>EEEST</v>
      </c>
      <c r="L75" s="42" t="str">
        <f>IF(+ISNA(+VLOOKUP($B75,#REF!,1,0)),"-",$L$1)</f>
        <v>DISTGAS</v>
      </c>
      <c r="M75" s="42" t="str">
        <f>IF(+ISNA(+VLOOKUP($B75,#REF!,1,0)),"-",$M$1)</f>
        <v>MISGAS</v>
      </c>
      <c r="N75" s="42" t="str">
        <f>IF(+ISNA(+VLOOKUP($B75,#REF!,1,0)),"-",$N$1)</f>
        <v>VENIGAS</v>
      </c>
      <c r="O75" s="42" t="str">
        <f>IF(+ISNA(+VLOOKUP($B75,#REF!,1,0)),"-",$O$1)</f>
        <v>VENTUTGAS</v>
      </c>
      <c r="P75" s="42" t="str">
        <f>IF(+ISNA(+VLOOKUP($B75,#REF!,1,0)),"-",$P$1)</f>
        <v>VENLIBGAS</v>
      </c>
      <c r="Q75" s="42" t="str">
        <f>IF(+ISNA(+VLOOKUP($B75,#REF!,1,0)),"-",$Q$1)</f>
        <v>GASDIV</v>
      </c>
      <c r="R75" s="42" t="str">
        <f>IF(+ISNA(+VLOOKUP($B75,#REF!,1,0)),"-",$R$1)</f>
        <v>GASEST</v>
      </c>
      <c r="S75" s="42" t="str">
        <f>IF(+ISNA(+VLOOKUP($B75,#REF!,1,0)),"-",$S$1)</f>
        <v>ACQUE</v>
      </c>
      <c r="T75" s="42" t="str">
        <f>IF(+ISNA(+VLOOKUP($B75,#REF!,1,0)),"-",$T$1)</f>
        <v>FOGNA</v>
      </c>
      <c r="U75" s="42" t="str">
        <f>IF(+ISNA(+VLOOKUP($B75,#REF!,1,0)),"-",$U$1)</f>
        <v>DEPU</v>
      </c>
      <c r="V75" s="42" t="str">
        <f>IF(+ISNA(+VLOOKUP($B75,#REF!,1,0)),"-",$V$1)</f>
        <v>ALTRESII</v>
      </c>
      <c r="W75" s="42" t="str">
        <f>IF(+ISNA(+VLOOKUP($B75,#REF!,1,0)),"-",$W$1)</f>
        <v>ATTDIV</v>
      </c>
      <c r="X75" s="42" t="str">
        <f>IF(+ISNA(+VLOOKUP($B75,#REF!,1,0)),"-",$X$1)</f>
        <v>SC</v>
      </c>
      <c r="Y75" s="42" t="str">
        <f>IF(+ISNA(+VLOOKUP($B75,#REF!,1,0)),"-",$Y$1)</f>
        <v>FOC</v>
      </c>
    </row>
    <row r="76" spans="1:25" hidden="1" x14ac:dyDescent="0.2">
      <c r="A76" s="42" t="s">
        <v>107</v>
      </c>
      <c r="B76" s="42" t="s">
        <v>286</v>
      </c>
      <c r="C76" s="55" t="s">
        <v>950</v>
      </c>
      <c r="D76" s="42" t="str">
        <f>IF(+ISNA(+VLOOKUP($B76,#REF!,1,0)),"-",$D$1)</f>
        <v>PRODEE</v>
      </c>
      <c r="E76" s="42" t="str">
        <f>IF(+ISNA(+VLOOKUP($B76,#REF!,1,0)),"-",$E$1)</f>
        <v>DISTEE</v>
      </c>
      <c r="F76" s="42" t="str">
        <f>IF(+ISNA(+VLOOKUP($B76,#REF!,1,0)),"-",$F$1)</f>
        <v>MISEE</v>
      </c>
      <c r="G76" s="42" t="str">
        <f>IF(+ISNA(+VLOOKUP($B76,#REF!,1,0)),"-",$G$1)</f>
        <v>VENDIEE</v>
      </c>
      <c r="H76" s="42" t="str">
        <f>IF(+ISNA(+VLOOKUP($B76,#REF!,1,0)),"-",$H$1)</f>
        <v>VENDSALVEE</v>
      </c>
      <c r="I76" s="42" t="str">
        <f>IF(+ISNA(+VLOOKUP($B76,#REF!,1,0)),"-",$I$1)</f>
        <v>VENDTUTEE</v>
      </c>
      <c r="J76" s="42" t="str">
        <f>IF(+ISNA(+VLOOKUP($B76,#REF!,1,0)),"-",$J$1)</f>
        <v>VENDLIBEE</v>
      </c>
      <c r="K76" s="42" t="str">
        <f>IF(+ISNA(+VLOOKUP($B76,#REF!,1,0)),"-",$K$1)</f>
        <v>EEEST</v>
      </c>
      <c r="L76" s="42" t="str">
        <f>IF(+ISNA(+VLOOKUP($B76,#REF!,1,0)),"-",$L$1)</f>
        <v>DISTGAS</v>
      </c>
      <c r="M76" s="42" t="str">
        <f>IF(+ISNA(+VLOOKUP($B76,#REF!,1,0)),"-",$M$1)</f>
        <v>MISGAS</v>
      </c>
      <c r="N76" s="42" t="str">
        <f>IF(+ISNA(+VLOOKUP($B76,#REF!,1,0)),"-",$N$1)</f>
        <v>VENIGAS</v>
      </c>
      <c r="O76" s="42" t="str">
        <f>IF(+ISNA(+VLOOKUP($B76,#REF!,1,0)),"-",$O$1)</f>
        <v>VENTUTGAS</v>
      </c>
      <c r="P76" s="42" t="str">
        <f>IF(+ISNA(+VLOOKUP($B76,#REF!,1,0)),"-",$P$1)</f>
        <v>VENLIBGAS</v>
      </c>
      <c r="Q76" s="42" t="str">
        <f>IF(+ISNA(+VLOOKUP($B76,#REF!,1,0)),"-",$Q$1)</f>
        <v>GASDIV</v>
      </c>
      <c r="R76" s="42" t="str">
        <f>IF(+ISNA(+VLOOKUP($B76,#REF!,1,0)),"-",$R$1)</f>
        <v>GASEST</v>
      </c>
      <c r="S76" s="42" t="str">
        <f>IF(+ISNA(+VLOOKUP($B76,#REF!,1,0)),"-",$S$1)</f>
        <v>ACQUE</v>
      </c>
      <c r="T76" s="42" t="str">
        <f>IF(+ISNA(+VLOOKUP($B76,#REF!,1,0)),"-",$T$1)</f>
        <v>FOGNA</v>
      </c>
      <c r="U76" s="42" t="str">
        <f>IF(+ISNA(+VLOOKUP($B76,#REF!,1,0)),"-",$U$1)</f>
        <v>DEPU</v>
      </c>
      <c r="V76" s="42" t="str">
        <f>IF(+ISNA(+VLOOKUP($B76,#REF!,1,0)),"-",$V$1)</f>
        <v>ALTRESII</v>
      </c>
      <c r="W76" s="42" t="str">
        <f>IF(+ISNA(+VLOOKUP($B76,#REF!,1,0)),"-",$W$1)</f>
        <v>ATTDIV</v>
      </c>
      <c r="X76" s="42" t="str">
        <f>IF(+ISNA(+VLOOKUP($B76,#REF!,1,0)),"-",$X$1)</f>
        <v>SC</v>
      </c>
      <c r="Y76" s="42" t="str">
        <f>IF(+ISNA(+VLOOKUP($B76,#REF!,1,0)),"-",$Y$1)</f>
        <v>FOC</v>
      </c>
    </row>
    <row r="77" spans="1:25" hidden="1" x14ac:dyDescent="0.2">
      <c r="A77" s="42" t="s">
        <v>107</v>
      </c>
      <c r="B77" s="42" t="s">
        <v>299</v>
      </c>
      <c r="C77" s="55" t="s">
        <v>982</v>
      </c>
      <c r="D77" s="42" t="str">
        <f>IF(+ISNA(+VLOOKUP($B77,#REF!,1,0)),"-",$D$1)</f>
        <v>PRODEE</v>
      </c>
      <c r="E77" s="42" t="str">
        <f>IF(+ISNA(+VLOOKUP($B77,#REF!,1,0)),"-",$E$1)</f>
        <v>DISTEE</v>
      </c>
      <c r="F77" s="42" t="str">
        <f>IF(+ISNA(+VLOOKUP($B77,#REF!,1,0)),"-",$F$1)</f>
        <v>MISEE</v>
      </c>
      <c r="G77" s="42" t="str">
        <f>IF(+ISNA(+VLOOKUP($B77,#REF!,1,0)),"-",$G$1)</f>
        <v>VENDIEE</v>
      </c>
      <c r="H77" s="42" t="str">
        <f>IF(+ISNA(+VLOOKUP($B77,#REF!,1,0)),"-",$H$1)</f>
        <v>VENDSALVEE</v>
      </c>
      <c r="I77" s="42" t="str">
        <f>IF(+ISNA(+VLOOKUP($B77,#REF!,1,0)),"-",$I$1)</f>
        <v>VENDTUTEE</v>
      </c>
      <c r="J77" s="42" t="str">
        <f>IF(+ISNA(+VLOOKUP($B77,#REF!,1,0)),"-",$J$1)</f>
        <v>VENDLIBEE</v>
      </c>
      <c r="K77" s="42" t="str">
        <f>IF(+ISNA(+VLOOKUP($B77,#REF!,1,0)),"-",$K$1)</f>
        <v>EEEST</v>
      </c>
      <c r="L77" s="42" t="str">
        <f>IF(+ISNA(+VLOOKUP($B77,#REF!,1,0)),"-",$L$1)</f>
        <v>DISTGAS</v>
      </c>
      <c r="M77" s="42" t="str">
        <f>IF(+ISNA(+VLOOKUP($B77,#REF!,1,0)),"-",$M$1)</f>
        <v>MISGAS</v>
      </c>
      <c r="N77" s="42" t="str">
        <f>IF(+ISNA(+VLOOKUP($B77,#REF!,1,0)),"-",$N$1)</f>
        <v>VENIGAS</v>
      </c>
      <c r="O77" s="42" t="str">
        <f>IF(+ISNA(+VLOOKUP($B77,#REF!,1,0)),"-",$O$1)</f>
        <v>VENTUTGAS</v>
      </c>
      <c r="P77" s="42" t="str">
        <f>IF(+ISNA(+VLOOKUP($B77,#REF!,1,0)),"-",$P$1)</f>
        <v>VENLIBGAS</v>
      </c>
      <c r="Q77" s="42" t="str">
        <f>IF(+ISNA(+VLOOKUP($B77,#REF!,1,0)),"-",$Q$1)</f>
        <v>GASDIV</v>
      </c>
      <c r="R77" s="42" t="str">
        <f>IF(+ISNA(+VLOOKUP($B77,#REF!,1,0)),"-",$R$1)</f>
        <v>GASEST</v>
      </c>
      <c r="S77" s="42" t="str">
        <f>IF(+ISNA(+VLOOKUP($B77,#REF!,1,0)),"-",$S$1)</f>
        <v>ACQUE</v>
      </c>
      <c r="T77" s="42" t="str">
        <f>IF(+ISNA(+VLOOKUP($B77,#REF!,1,0)),"-",$T$1)</f>
        <v>FOGNA</v>
      </c>
      <c r="U77" s="42" t="str">
        <f>IF(+ISNA(+VLOOKUP($B77,#REF!,1,0)),"-",$U$1)</f>
        <v>DEPU</v>
      </c>
      <c r="V77" s="42" t="str">
        <f>IF(+ISNA(+VLOOKUP($B77,#REF!,1,0)),"-",$V$1)</f>
        <v>ALTRESII</v>
      </c>
      <c r="W77" s="42" t="str">
        <f>IF(+ISNA(+VLOOKUP($B77,#REF!,1,0)),"-",$W$1)</f>
        <v>ATTDIV</v>
      </c>
      <c r="X77" s="42" t="str">
        <f>IF(+ISNA(+VLOOKUP($B77,#REF!,1,0)),"-",$X$1)</f>
        <v>SC</v>
      </c>
      <c r="Y77" s="42" t="str">
        <f>IF(+ISNA(+VLOOKUP($B77,#REF!,1,0)),"-",$Y$1)</f>
        <v>FOC</v>
      </c>
    </row>
    <row r="78" spans="1:25" hidden="1" x14ac:dyDescent="0.2">
      <c r="A78" s="42" t="s">
        <v>107</v>
      </c>
      <c r="B78" s="42" t="s">
        <v>300</v>
      </c>
      <c r="C78" s="55" t="s">
        <v>983</v>
      </c>
      <c r="D78" s="42" t="str">
        <f>IF(+ISNA(+VLOOKUP($B78,#REF!,1,0)),"-",$D$1)</f>
        <v>PRODEE</v>
      </c>
      <c r="E78" s="42" t="str">
        <f>IF(+ISNA(+VLOOKUP($B78,#REF!,1,0)),"-",$E$1)</f>
        <v>DISTEE</v>
      </c>
      <c r="F78" s="42" t="str">
        <f>IF(+ISNA(+VLOOKUP($B78,#REF!,1,0)),"-",$F$1)</f>
        <v>MISEE</v>
      </c>
      <c r="G78" s="42" t="str">
        <f>IF(+ISNA(+VLOOKUP($B78,#REF!,1,0)),"-",$G$1)</f>
        <v>VENDIEE</v>
      </c>
      <c r="H78" s="42" t="str">
        <f>IF(+ISNA(+VLOOKUP($B78,#REF!,1,0)),"-",$H$1)</f>
        <v>VENDSALVEE</v>
      </c>
      <c r="I78" s="42" t="str">
        <f>IF(+ISNA(+VLOOKUP($B78,#REF!,1,0)),"-",$I$1)</f>
        <v>VENDTUTEE</v>
      </c>
      <c r="J78" s="42" t="str">
        <f>IF(+ISNA(+VLOOKUP($B78,#REF!,1,0)),"-",$J$1)</f>
        <v>VENDLIBEE</v>
      </c>
      <c r="K78" s="42" t="str">
        <f>IF(+ISNA(+VLOOKUP($B78,#REF!,1,0)),"-",$K$1)</f>
        <v>EEEST</v>
      </c>
      <c r="L78" s="42" t="str">
        <f>IF(+ISNA(+VLOOKUP($B78,#REF!,1,0)),"-",$L$1)</f>
        <v>DISTGAS</v>
      </c>
      <c r="M78" s="42" t="str">
        <f>IF(+ISNA(+VLOOKUP($B78,#REF!,1,0)),"-",$M$1)</f>
        <v>MISGAS</v>
      </c>
      <c r="N78" s="42" t="str">
        <f>IF(+ISNA(+VLOOKUP($B78,#REF!,1,0)),"-",$N$1)</f>
        <v>VENIGAS</v>
      </c>
      <c r="O78" s="42" t="str">
        <f>IF(+ISNA(+VLOOKUP($B78,#REF!,1,0)),"-",$O$1)</f>
        <v>VENTUTGAS</v>
      </c>
      <c r="P78" s="42" t="str">
        <f>IF(+ISNA(+VLOOKUP($B78,#REF!,1,0)),"-",$P$1)</f>
        <v>VENLIBGAS</v>
      </c>
      <c r="Q78" s="42" t="str">
        <f>IF(+ISNA(+VLOOKUP($B78,#REF!,1,0)),"-",$Q$1)</f>
        <v>GASDIV</v>
      </c>
      <c r="R78" s="42" t="str">
        <f>IF(+ISNA(+VLOOKUP($B78,#REF!,1,0)),"-",$R$1)</f>
        <v>GASEST</v>
      </c>
      <c r="S78" s="42" t="str">
        <f>IF(+ISNA(+VLOOKUP($B78,#REF!,1,0)),"-",$S$1)</f>
        <v>ACQUE</v>
      </c>
      <c r="T78" s="42" t="str">
        <f>IF(+ISNA(+VLOOKUP($B78,#REF!,1,0)),"-",$T$1)</f>
        <v>FOGNA</v>
      </c>
      <c r="U78" s="42" t="str">
        <f>IF(+ISNA(+VLOOKUP($B78,#REF!,1,0)),"-",$U$1)</f>
        <v>DEPU</v>
      </c>
      <c r="V78" s="42" t="str">
        <f>IF(+ISNA(+VLOOKUP($B78,#REF!,1,0)),"-",$V$1)</f>
        <v>ALTRESII</v>
      </c>
      <c r="W78" s="42" t="str">
        <f>IF(+ISNA(+VLOOKUP($B78,#REF!,1,0)),"-",$W$1)</f>
        <v>ATTDIV</v>
      </c>
      <c r="X78" s="42" t="str">
        <f>IF(+ISNA(+VLOOKUP($B78,#REF!,1,0)),"-",$X$1)</f>
        <v>SC</v>
      </c>
      <c r="Y78" s="42" t="str">
        <f>IF(+ISNA(+VLOOKUP($B78,#REF!,1,0)),"-",$Y$1)</f>
        <v>FOC</v>
      </c>
    </row>
    <row r="79" spans="1:25" hidden="1" x14ac:dyDescent="0.2">
      <c r="A79" s="42" t="s">
        <v>107</v>
      </c>
      <c r="B79" s="42" t="s">
        <v>301</v>
      </c>
      <c r="C79" s="55" t="s">
        <v>984</v>
      </c>
      <c r="D79" s="42" t="str">
        <f>IF(+ISNA(+VLOOKUP($B79,#REF!,1,0)),"-",$D$1)</f>
        <v>PRODEE</v>
      </c>
      <c r="E79" s="42" t="str">
        <f>IF(+ISNA(+VLOOKUP($B79,#REF!,1,0)),"-",$E$1)</f>
        <v>DISTEE</v>
      </c>
      <c r="F79" s="42" t="str">
        <f>IF(+ISNA(+VLOOKUP($B79,#REF!,1,0)),"-",$F$1)</f>
        <v>MISEE</v>
      </c>
      <c r="G79" s="42" t="str">
        <f>IF(+ISNA(+VLOOKUP($B79,#REF!,1,0)),"-",$G$1)</f>
        <v>VENDIEE</v>
      </c>
      <c r="H79" s="42" t="str">
        <f>IF(+ISNA(+VLOOKUP($B79,#REF!,1,0)),"-",$H$1)</f>
        <v>VENDSALVEE</v>
      </c>
      <c r="I79" s="42" t="str">
        <f>IF(+ISNA(+VLOOKUP($B79,#REF!,1,0)),"-",$I$1)</f>
        <v>VENDTUTEE</v>
      </c>
      <c r="J79" s="42" t="str">
        <f>IF(+ISNA(+VLOOKUP($B79,#REF!,1,0)),"-",$J$1)</f>
        <v>VENDLIBEE</v>
      </c>
      <c r="K79" s="42" t="str">
        <f>IF(+ISNA(+VLOOKUP($B79,#REF!,1,0)),"-",$K$1)</f>
        <v>EEEST</v>
      </c>
      <c r="L79" s="42" t="str">
        <f>IF(+ISNA(+VLOOKUP($B79,#REF!,1,0)),"-",$L$1)</f>
        <v>DISTGAS</v>
      </c>
      <c r="M79" s="42" t="str">
        <f>IF(+ISNA(+VLOOKUP($B79,#REF!,1,0)),"-",$M$1)</f>
        <v>MISGAS</v>
      </c>
      <c r="N79" s="42" t="str">
        <f>IF(+ISNA(+VLOOKUP($B79,#REF!,1,0)),"-",$N$1)</f>
        <v>VENIGAS</v>
      </c>
      <c r="O79" s="42" t="str">
        <f>IF(+ISNA(+VLOOKUP($B79,#REF!,1,0)),"-",$O$1)</f>
        <v>VENTUTGAS</v>
      </c>
      <c r="P79" s="42" t="str">
        <f>IF(+ISNA(+VLOOKUP($B79,#REF!,1,0)),"-",$P$1)</f>
        <v>VENLIBGAS</v>
      </c>
      <c r="Q79" s="42" t="str">
        <f>IF(+ISNA(+VLOOKUP($B79,#REF!,1,0)),"-",$Q$1)</f>
        <v>GASDIV</v>
      </c>
      <c r="R79" s="42" t="str">
        <f>IF(+ISNA(+VLOOKUP($B79,#REF!,1,0)),"-",$R$1)</f>
        <v>GASEST</v>
      </c>
      <c r="S79" s="42" t="str">
        <f>IF(+ISNA(+VLOOKUP($B79,#REF!,1,0)),"-",$S$1)</f>
        <v>ACQUE</v>
      </c>
      <c r="T79" s="42" t="str">
        <f>IF(+ISNA(+VLOOKUP($B79,#REF!,1,0)),"-",$T$1)</f>
        <v>FOGNA</v>
      </c>
      <c r="U79" s="42" t="str">
        <f>IF(+ISNA(+VLOOKUP($B79,#REF!,1,0)),"-",$U$1)</f>
        <v>DEPU</v>
      </c>
      <c r="V79" s="42" t="str">
        <f>IF(+ISNA(+VLOOKUP($B79,#REF!,1,0)),"-",$V$1)</f>
        <v>ALTRESII</v>
      </c>
      <c r="W79" s="42" t="str">
        <f>IF(+ISNA(+VLOOKUP($B79,#REF!,1,0)),"-",$W$1)</f>
        <v>ATTDIV</v>
      </c>
      <c r="X79" s="42" t="str">
        <f>IF(+ISNA(+VLOOKUP($B79,#REF!,1,0)),"-",$X$1)</f>
        <v>SC</v>
      </c>
      <c r="Y79" s="42" t="str">
        <f>IF(+ISNA(+VLOOKUP($B79,#REF!,1,0)),"-",$Y$1)</f>
        <v>FOC</v>
      </c>
    </row>
    <row r="80" spans="1:25" hidden="1" x14ac:dyDescent="0.2">
      <c r="A80" s="42" t="s">
        <v>107</v>
      </c>
      <c r="B80" s="42" t="s">
        <v>302</v>
      </c>
      <c r="C80" s="55" t="s">
        <v>985</v>
      </c>
      <c r="D80" s="42" t="str">
        <f>IF(+ISNA(+VLOOKUP($B80,#REF!,1,0)),"-",$D$1)</f>
        <v>PRODEE</v>
      </c>
      <c r="E80" s="42" t="str">
        <f>IF(+ISNA(+VLOOKUP($B80,#REF!,1,0)),"-",$E$1)</f>
        <v>DISTEE</v>
      </c>
      <c r="F80" s="42" t="str">
        <f>IF(+ISNA(+VLOOKUP($B80,#REF!,1,0)),"-",$F$1)</f>
        <v>MISEE</v>
      </c>
      <c r="G80" s="42" t="str">
        <f>IF(+ISNA(+VLOOKUP($B80,#REF!,1,0)),"-",$G$1)</f>
        <v>VENDIEE</v>
      </c>
      <c r="H80" s="42" t="str">
        <f>IF(+ISNA(+VLOOKUP($B80,#REF!,1,0)),"-",$H$1)</f>
        <v>VENDSALVEE</v>
      </c>
      <c r="I80" s="42" t="str">
        <f>IF(+ISNA(+VLOOKUP($B80,#REF!,1,0)),"-",$I$1)</f>
        <v>VENDTUTEE</v>
      </c>
      <c r="J80" s="42" t="str">
        <f>IF(+ISNA(+VLOOKUP($B80,#REF!,1,0)),"-",$J$1)</f>
        <v>VENDLIBEE</v>
      </c>
      <c r="K80" s="42" t="str">
        <f>IF(+ISNA(+VLOOKUP($B80,#REF!,1,0)),"-",$K$1)</f>
        <v>EEEST</v>
      </c>
      <c r="L80" s="42" t="str">
        <f>IF(+ISNA(+VLOOKUP($B80,#REF!,1,0)),"-",$L$1)</f>
        <v>DISTGAS</v>
      </c>
      <c r="M80" s="42" t="str">
        <f>IF(+ISNA(+VLOOKUP($B80,#REF!,1,0)),"-",$M$1)</f>
        <v>MISGAS</v>
      </c>
      <c r="N80" s="42" t="str">
        <f>IF(+ISNA(+VLOOKUP($B80,#REF!,1,0)),"-",$N$1)</f>
        <v>VENIGAS</v>
      </c>
      <c r="O80" s="42" t="str">
        <f>IF(+ISNA(+VLOOKUP($B80,#REF!,1,0)),"-",$O$1)</f>
        <v>VENTUTGAS</v>
      </c>
      <c r="P80" s="42" t="str">
        <f>IF(+ISNA(+VLOOKUP($B80,#REF!,1,0)),"-",$P$1)</f>
        <v>VENLIBGAS</v>
      </c>
      <c r="Q80" s="42" t="str">
        <f>IF(+ISNA(+VLOOKUP($B80,#REF!,1,0)),"-",$Q$1)</f>
        <v>GASDIV</v>
      </c>
      <c r="R80" s="42" t="str">
        <f>IF(+ISNA(+VLOOKUP($B80,#REF!,1,0)),"-",$R$1)</f>
        <v>GASEST</v>
      </c>
      <c r="S80" s="42" t="str">
        <f>IF(+ISNA(+VLOOKUP($B80,#REF!,1,0)),"-",$S$1)</f>
        <v>ACQUE</v>
      </c>
      <c r="T80" s="42" t="str">
        <f>IF(+ISNA(+VLOOKUP($B80,#REF!,1,0)),"-",$T$1)</f>
        <v>FOGNA</v>
      </c>
      <c r="U80" s="42" t="str">
        <f>IF(+ISNA(+VLOOKUP($B80,#REF!,1,0)),"-",$U$1)</f>
        <v>DEPU</v>
      </c>
      <c r="V80" s="42" t="str">
        <f>IF(+ISNA(+VLOOKUP($B80,#REF!,1,0)),"-",$V$1)</f>
        <v>ALTRESII</v>
      </c>
      <c r="W80" s="42" t="str">
        <f>IF(+ISNA(+VLOOKUP($B80,#REF!,1,0)),"-",$W$1)</f>
        <v>ATTDIV</v>
      </c>
      <c r="X80" s="42" t="str">
        <f>IF(+ISNA(+VLOOKUP($B80,#REF!,1,0)),"-",$X$1)</f>
        <v>SC</v>
      </c>
      <c r="Y80" s="42" t="str">
        <f>IF(+ISNA(+VLOOKUP($B80,#REF!,1,0)),"-",$Y$1)</f>
        <v>FOC</v>
      </c>
    </row>
    <row r="81" spans="1:25" hidden="1" x14ac:dyDescent="0.2">
      <c r="A81" s="42" t="s">
        <v>107</v>
      </c>
      <c r="B81" s="42" t="s">
        <v>303</v>
      </c>
      <c r="C81" s="55" t="s">
        <v>986</v>
      </c>
      <c r="D81" s="42" t="str">
        <f>IF(+ISNA(+VLOOKUP($B81,#REF!,1,0)),"-",$D$1)</f>
        <v>PRODEE</v>
      </c>
      <c r="E81" s="42" t="str">
        <f>IF(+ISNA(+VLOOKUP($B81,#REF!,1,0)),"-",$E$1)</f>
        <v>DISTEE</v>
      </c>
      <c r="F81" s="42" t="str">
        <f>IF(+ISNA(+VLOOKUP($B81,#REF!,1,0)),"-",$F$1)</f>
        <v>MISEE</v>
      </c>
      <c r="G81" s="42" t="str">
        <f>IF(+ISNA(+VLOOKUP($B81,#REF!,1,0)),"-",$G$1)</f>
        <v>VENDIEE</v>
      </c>
      <c r="H81" s="42" t="str">
        <f>IF(+ISNA(+VLOOKUP($B81,#REF!,1,0)),"-",$H$1)</f>
        <v>VENDSALVEE</v>
      </c>
      <c r="I81" s="42" t="str">
        <f>IF(+ISNA(+VLOOKUP($B81,#REF!,1,0)),"-",$I$1)</f>
        <v>VENDTUTEE</v>
      </c>
      <c r="J81" s="42" t="str">
        <f>IF(+ISNA(+VLOOKUP($B81,#REF!,1,0)),"-",$J$1)</f>
        <v>VENDLIBEE</v>
      </c>
      <c r="K81" s="42" t="str">
        <f>IF(+ISNA(+VLOOKUP($B81,#REF!,1,0)),"-",$K$1)</f>
        <v>EEEST</v>
      </c>
      <c r="L81" s="42" t="str">
        <f>IF(+ISNA(+VLOOKUP($B81,#REF!,1,0)),"-",$L$1)</f>
        <v>DISTGAS</v>
      </c>
      <c r="M81" s="42" t="str">
        <f>IF(+ISNA(+VLOOKUP($B81,#REF!,1,0)),"-",$M$1)</f>
        <v>MISGAS</v>
      </c>
      <c r="N81" s="42" t="str">
        <f>IF(+ISNA(+VLOOKUP($B81,#REF!,1,0)),"-",$N$1)</f>
        <v>VENIGAS</v>
      </c>
      <c r="O81" s="42" t="str">
        <f>IF(+ISNA(+VLOOKUP($B81,#REF!,1,0)),"-",$O$1)</f>
        <v>VENTUTGAS</v>
      </c>
      <c r="P81" s="42" t="str">
        <f>IF(+ISNA(+VLOOKUP($B81,#REF!,1,0)),"-",$P$1)</f>
        <v>VENLIBGAS</v>
      </c>
      <c r="Q81" s="42" t="str">
        <f>IF(+ISNA(+VLOOKUP($B81,#REF!,1,0)),"-",$Q$1)</f>
        <v>GASDIV</v>
      </c>
      <c r="R81" s="42" t="str">
        <f>IF(+ISNA(+VLOOKUP($B81,#REF!,1,0)),"-",$R$1)</f>
        <v>GASEST</v>
      </c>
      <c r="S81" s="42" t="str">
        <f>IF(+ISNA(+VLOOKUP($B81,#REF!,1,0)),"-",$S$1)</f>
        <v>ACQUE</v>
      </c>
      <c r="T81" s="42" t="str">
        <f>IF(+ISNA(+VLOOKUP($B81,#REF!,1,0)),"-",$T$1)</f>
        <v>FOGNA</v>
      </c>
      <c r="U81" s="42" t="str">
        <f>IF(+ISNA(+VLOOKUP($B81,#REF!,1,0)),"-",$U$1)</f>
        <v>DEPU</v>
      </c>
      <c r="V81" s="42" t="str">
        <f>IF(+ISNA(+VLOOKUP($B81,#REF!,1,0)),"-",$V$1)</f>
        <v>ALTRESII</v>
      </c>
      <c r="W81" s="42" t="str">
        <f>IF(+ISNA(+VLOOKUP($B81,#REF!,1,0)),"-",$W$1)</f>
        <v>ATTDIV</v>
      </c>
      <c r="X81" s="42" t="str">
        <f>IF(+ISNA(+VLOOKUP($B81,#REF!,1,0)),"-",$X$1)</f>
        <v>SC</v>
      </c>
      <c r="Y81" s="42" t="str">
        <f>IF(+ISNA(+VLOOKUP($B81,#REF!,1,0)),"-",$Y$1)</f>
        <v>FOC</v>
      </c>
    </row>
    <row r="82" spans="1:25" hidden="1" x14ac:dyDescent="0.2">
      <c r="A82" s="42" t="s">
        <v>107</v>
      </c>
      <c r="B82" s="42" t="s">
        <v>304</v>
      </c>
      <c r="C82" s="55" t="s">
        <v>987</v>
      </c>
      <c r="D82" s="42" t="str">
        <f>IF(+ISNA(+VLOOKUP($B82,#REF!,1,0)),"-",$D$1)</f>
        <v>PRODEE</v>
      </c>
      <c r="E82" s="42" t="str">
        <f>IF(+ISNA(+VLOOKUP($B82,#REF!,1,0)),"-",$E$1)</f>
        <v>DISTEE</v>
      </c>
      <c r="F82" s="42" t="str">
        <f>IF(+ISNA(+VLOOKUP($B82,#REF!,1,0)),"-",$F$1)</f>
        <v>MISEE</v>
      </c>
      <c r="G82" s="42" t="str">
        <f>IF(+ISNA(+VLOOKUP($B82,#REF!,1,0)),"-",$G$1)</f>
        <v>VENDIEE</v>
      </c>
      <c r="H82" s="42" t="str">
        <f>IF(+ISNA(+VLOOKUP($B82,#REF!,1,0)),"-",$H$1)</f>
        <v>VENDSALVEE</v>
      </c>
      <c r="I82" s="42" t="str">
        <f>IF(+ISNA(+VLOOKUP($B82,#REF!,1,0)),"-",$I$1)</f>
        <v>VENDTUTEE</v>
      </c>
      <c r="J82" s="42" t="str">
        <f>IF(+ISNA(+VLOOKUP($B82,#REF!,1,0)),"-",$J$1)</f>
        <v>VENDLIBEE</v>
      </c>
      <c r="K82" s="42" t="str">
        <f>IF(+ISNA(+VLOOKUP($B82,#REF!,1,0)),"-",$K$1)</f>
        <v>EEEST</v>
      </c>
      <c r="L82" s="42" t="str">
        <f>IF(+ISNA(+VLOOKUP($B82,#REF!,1,0)),"-",$L$1)</f>
        <v>DISTGAS</v>
      </c>
      <c r="M82" s="42" t="str">
        <f>IF(+ISNA(+VLOOKUP($B82,#REF!,1,0)),"-",$M$1)</f>
        <v>MISGAS</v>
      </c>
      <c r="N82" s="42" t="str">
        <f>IF(+ISNA(+VLOOKUP($B82,#REF!,1,0)),"-",$N$1)</f>
        <v>VENIGAS</v>
      </c>
      <c r="O82" s="42" t="str">
        <f>IF(+ISNA(+VLOOKUP($B82,#REF!,1,0)),"-",$O$1)</f>
        <v>VENTUTGAS</v>
      </c>
      <c r="P82" s="42" t="str">
        <f>IF(+ISNA(+VLOOKUP($B82,#REF!,1,0)),"-",$P$1)</f>
        <v>VENLIBGAS</v>
      </c>
      <c r="Q82" s="42" t="str">
        <f>IF(+ISNA(+VLOOKUP($B82,#REF!,1,0)),"-",$Q$1)</f>
        <v>GASDIV</v>
      </c>
      <c r="R82" s="42" t="str">
        <f>IF(+ISNA(+VLOOKUP($B82,#REF!,1,0)),"-",$R$1)</f>
        <v>GASEST</v>
      </c>
      <c r="S82" s="42" t="str">
        <f>IF(+ISNA(+VLOOKUP($B82,#REF!,1,0)),"-",$S$1)</f>
        <v>ACQUE</v>
      </c>
      <c r="T82" s="42" t="str">
        <f>IF(+ISNA(+VLOOKUP($B82,#REF!,1,0)),"-",$T$1)</f>
        <v>FOGNA</v>
      </c>
      <c r="U82" s="42" t="str">
        <f>IF(+ISNA(+VLOOKUP($B82,#REF!,1,0)),"-",$U$1)</f>
        <v>DEPU</v>
      </c>
      <c r="V82" s="42" t="str">
        <f>IF(+ISNA(+VLOOKUP($B82,#REF!,1,0)),"-",$V$1)</f>
        <v>ALTRESII</v>
      </c>
      <c r="W82" s="42" t="str">
        <f>IF(+ISNA(+VLOOKUP($B82,#REF!,1,0)),"-",$W$1)</f>
        <v>ATTDIV</v>
      </c>
      <c r="X82" s="42" t="str">
        <f>IF(+ISNA(+VLOOKUP($B82,#REF!,1,0)),"-",$X$1)</f>
        <v>SC</v>
      </c>
      <c r="Y82" s="42" t="str">
        <f>IF(+ISNA(+VLOOKUP($B82,#REF!,1,0)),"-",$Y$1)</f>
        <v>FOC</v>
      </c>
    </row>
    <row r="83" spans="1:25" hidden="1" x14ac:dyDescent="0.2">
      <c r="A83" s="42" t="s">
        <v>107</v>
      </c>
      <c r="B83" s="42" t="s">
        <v>305</v>
      </c>
      <c r="C83" s="55" t="s">
        <v>988</v>
      </c>
      <c r="D83" s="42" t="str">
        <f>IF(+ISNA(+VLOOKUP($B83,#REF!,1,0)),"-",$D$1)</f>
        <v>PRODEE</v>
      </c>
      <c r="E83" s="42" t="str">
        <f>IF(+ISNA(+VLOOKUP($B83,#REF!,1,0)),"-",$E$1)</f>
        <v>DISTEE</v>
      </c>
      <c r="F83" s="42" t="str">
        <f>IF(+ISNA(+VLOOKUP($B83,#REF!,1,0)),"-",$F$1)</f>
        <v>MISEE</v>
      </c>
      <c r="G83" s="42" t="str">
        <f>IF(+ISNA(+VLOOKUP($B83,#REF!,1,0)),"-",$G$1)</f>
        <v>VENDIEE</v>
      </c>
      <c r="H83" s="42" t="str">
        <f>IF(+ISNA(+VLOOKUP($B83,#REF!,1,0)),"-",$H$1)</f>
        <v>VENDSALVEE</v>
      </c>
      <c r="I83" s="42" t="str">
        <f>IF(+ISNA(+VLOOKUP($B83,#REF!,1,0)),"-",$I$1)</f>
        <v>VENDTUTEE</v>
      </c>
      <c r="J83" s="42" t="str">
        <f>IF(+ISNA(+VLOOKUP($B83,#REF!,1,0)),"-",$J$1)</f>
        <v>VENDLIBEE</v>
      </c>
      <c r="K83" s="42" t="str">
        <f>IF(+ISNA(+VLOOKUP($B83,#REF!,1,0)),"-",$K$1)</f>
        <v>EEEST</v>
      </c>
      <c r="L83" s="42" t="str">
        <f>IF(+ISNA(+VLOOKUP($B83,#REF!,1,0)),"-",$L$1)</f>
        <v>DISTGAS</v>
      </c>
      <c r="M83" s="42" t="str">
        <f>IF(+ISNA(+VLOOKUP($B83,#REF!,1,0)),"-",$M$1)</f>
        <v>MISGAS</v>
      </c>
      <c r="N83" s="42" t="str">
        <f>IF(+ISNA(+VLOOKUP($B83,#REF!,1,0)),"-",$N$1)</f>
        <v>VENIGAS</v>
      </c>
      <c r="O83" s="42" t="str">
        <f>IF(+ISNA(+VLOOKUP($B83,#REF!,1,0)),"-",$O$1)</f>
        <v>VENTUTGAS</v>
      </c>
      <c r="P83" s="42" t="str">
        <f>IF(+ISNA(+VLOOKUP($B83,#REF!,1,0)),"-",$P$1)</f>
        <v>VENLIBGAS</v>
      </c>
      <c r="Q83" s="42" t="str">
        <f>IF(+ISNA(+VLOOKUP($B83,#REF!,1,0)),"-",$Q$1)</f>
        <v>GASDIV</v>
      </c>
      <c r="R83" s="42" t="str">
        <f>IF(+ISNA(+VLOOKUP($B83,#REF!,1,0)),"-",$R$1)</f>
        <v>GASEST</v>
      </c>
      <c r="S83" s="42" t="str">
        <f>IF(+ISNA(+VLOOKUP($B83,#REF!,1,0)),"-",$S$1)</f>
        <v>ACQUE</v>
      </c>
      <c r="T83" s="42" t="str">
        <f>IF(+ISNA(+VLOOKUP($B83,#REF!,1,0)),"-",$T$1)</f>
        <v>FOGNA</v>
      </c>
      <c r="U83" s="42" t="str">
        <f>IF(+ISNA(+VLOOKUP($B83,#REF!,1,0)),"-",$U$1)</f>
        <v>DEPU</v>
      </c>
      <c r="V83" s="42" t="str">
        <f>IF(+ISNA(+VLOOKUP($B83,#REF!,1,0)),"-",$V$1)</f>
        <v>ALTRESII</v>
      </c>
      <c r="W83" s="42" t="str">
        <f>IF(+ISNA(+VLOOKUP($B83,#REF!,1,0)),"-",$W$1)</f>
        <v>ATTDIV</v>
      </c>
      <c r="X83" s="42" t="str">
        <f>IF(+ISNA(+VLOOKUP($B83,#REF!,1,0)),"-",$X$1)</f>
        <v>SC</v>
      </c>
      <c r="Y83" s="42" t="str">
        <f>IF(+ISNA(+VLOOKUP($B83,#REF!,1,0)),"-",$Y$1)</f>
        <v>FOC</v>
      </c>
    </row>
    <row r="84" spans="1:25" hidden="1" x14ac:dyDescent="0.2">
      <c r="A84" s="42" t="s">
        <v>107</v>
      </c>
      <c r="B84" s="42" t="s">
        <v>322</v>
      </c>
      <c r="C84" s="55" t="s">
        <v>1015</v>
      </c>
      <c r="D84" s="42" t="str">
        <f>IF(+ISNA(+VLOOKUP($B84,#REF!,1,0)),"-",$D$1)</f>
        <v>PRODEE</v>
      </c>
      <c r="E84" s="42" t="str">
        <f>IF(+ISNA(+VLOOKUP($B84,#REF!,1,0)),"-",$E$1)</f>
        <v>DISTEE</v>
      </c>
      <c r="F84" s="42" t="str">
        <f>IF(+ISNA(+VLOOKUP($B84,#REF!,1,0)),"-",$F$1)</f>
        <v>MISEE</v>
      </c>
      <c r="G84" s="42" t="str">
        <f>IF(+ISNA(+VLOOKUP($B84,#REF!,1,0)),"-",$G$1)</f>
        <v>VENDIEE</v>
      </c>
      <c r="H84" s="42" t="str">
        <f>IF(+ISNA(+VLOOKUP($B84,#REF!,1,0)),"-",$H$1)</f>
        <v>VENDSALVEE</v>
      </c>
      <c r="I84" s="42" t="str">
        <f>IF(+ISNA(+VLOOKUP($B84,#REF!,1,0)),"-",$I$1)</f>
        <v>VENDTUTEE</v>
      </c>
      <c r="J84" s="42" t="str">
        <f>IF(+ISNA(+VLOOKUP($B84,#REF!,1,0)),"-",$J$1)</f>
        <v>VENDLIBEE</v>
      </c>
      <c r="K84" s="42" t="str">
        <f>IF(+ISNA(+VLOOKUP($B84,#REF!,1,0)),"-",$K$1)</f>
        <v>EEEST</v>
      </c>
      <c r="L84" s="42" t="str">
        <f>IF(+ISNA(+VLOOKUP($B84,#REF!,1,0)),"-",$L$1)</f>
        <v>DISTGAS</v>
      </c>
      <c r="M84" s="42" t="str">
        <f>IF(+ISNA(+VLOOKUP($B84,#REF!,1,0)),"-",$M$1)</f>
        <v>MISGAS</v>
      </c>
      <c r="N84" s="42" t="str">
        <f>IF(+ISNA(+VLOOKUP($B84,#REF!,1,0)),"-",$N$1)</f>
        <v>VENIGAS</v>
      </c>
      <c r="O84" s="42" t="str">
        <f>IF(+ISNA(+VLOOKUP($B84,#REF!,1,0)),"-",$O$1)</f>
        <v>VENTUTGAS</v>
      </c>
      <c r="P84" s="42" t="str">
        <f>IF(+ISNA(+VLOOKUP($B84,#REF!,1,0)),"-",$P$1)</f>
        <v>VENLIBGAS</v>
      </c>
      <c r="Q84" s="42" t="str">
        <f>IF(+ISNA(+VLOOKUP($B84,#REF!,1,0)),"-",$Q$1)</f>
        <v>GASDIV</v>
      </c>
      <c r="R84" s="42" t="str">
        <f>IF(+ISNA(+VLOOKUP($B84,#REF!,1,0)),"-",$R$1)</f>
        <v>GASEST</v>
      </c>
      <c r="S84" s="42" t="str">
        <f>IF(+ISNA(+VLOOKUP($B84,#REF!,1,0)),"-",$S$1)</f>
        <v>ACQUE</v>
      </c>
      <c r="T84" s="42" t="str">
        <f>IF(+ISNA(+VLOOKUP($B84,#REF!,1,0)),"-",$T$1)</f>
        <v>FOGNA</v>
      </c>
      <c r="U84" s="42" t="str">
        <f>IF(+ISNA(+VLOOKUP($B84,#REF!,1,0)),"-",$U$1)</f>
        <v>DEPU</v>
      </c>
      <c r="V84" s="42" t="str">
        <f>IF(+ISNA(+VLOOKUP($B84,#REF!,1,0)),"-",$V$1)</f>
        <v>ALTRESII</v>
      </c>
      <c r="W84" s="42" t="str">
        <f>IF(+ISNA(+VLOOKUP($B84,#REF!,1,0)),"-",$W$1)</f>
        <v>ATTDIV</v>
      </c>
      <c r="X84" s="42" t="str">
        <f>IF(+ISNA(+VLOOKUP($B84,#REF!,1,0)),"-",$X$1)</f>
        <v>SC</v>
      </c>
      <c r="Y84" s="42" t="str">
        <f>IF(+ISNA(+VLOOKUP($B84,#REF!,1,0)),"-",$Y$1)</f>
        <v>FOC</v>
      </c>
    </row>
    <row r="85" spans="1:25" hidden="1" x14ac:dyDescent="0.2">
      <c r="A85" s="42" t="s">
        <v>107</v>
      </c>
      <c r="B85" s="42" t="s">
        <v>409</v>
      </c>
      <c r="C85" s="55" t="s">
        <v>924</v>
      </c>
      <c r="D85" s="42" t="str">
        <f>IF(+ISNA(+VLOOKUP($B85,#REF!,1,0)),"-",$D$1)</f>
        <v>PRODEE</v>
      </c>
      <c r="E85" s="42" t="str">
        <f>IF(+ISNA(+VLOOKUP($B85,#REF!,1,0)),"-",$E$1)</f>
        <v>DISTEE</v>
      </c>
      <c r="F85" s="42" t="str">
        <f>IF(+ISNA(+VLOOKUP($B85,#REF!,1,0)),"-",$F$1)</f>
        <v>MISEE</v>
      </c>
      <c r="G85" s="42" t="str">
        <f>IF(+ISNA(+VLOOKUP($B85,#REF!,1,0)),"-",$G$1)</f>
        <v>VENDIEE</v>
      </c>
      <c r="H85" s="42" t="str">
        <f>IF(+ISNA(+VLOOKUP($B85,#REF!,1,0)),"-",$H$1)</f>
        <v>VENDSALVEE</v>
      </c>
      <c r="I85" s="42" t="str">
        <f>IF(+ISNA(+VLOOKUP($B85,#REF!,1,0)),"-",$I$1)</f>
        <v>VENDTUTEE</v>
      </c>
      <c r="J85" s="42" t="str">
        <f>IF(+ISNA(+VLOOKUP($B85,#REF!,1,0)),"-",$J$1)</f>
        <v>VENDLIBEE</v>
      </c>
      <c r="K85" s="42" t="str">
        <f>IF(+ISNA(+VLOOKUP($B85,#REF!,1,0)),"-",$K$1)</f>
        <v>EEEST</v>
      </c>
      <c r="L85" s="42" t="str">
        <f>IF(+ISNA(+VLOOKUP($B85,#REF!,1,0)),"-",$L$1)</f>
        <v>DISTGAS</v>
      </c>
      <c r="M85" s="42" t="str">
        <f>IF(+ISNA(+VLOOKUP($B85,#REF!,1,0)),"-",$M$1)</f>
        <v>MISGAS</v>
      </c>
      <c r="N85" s="42" t="str">
        <f>IF(+ISNA(+VLOOKUP($B85,#REF!,1,0)),"-",$N$1)</f>
        <v>VENIGAS</v>
      </c>
      <c r="O85" s="42" t="str">
        <f>IF(+ISNA(+VLOOKUP($B85,#REF!,1,0)),"-",$O$1)</f>
        <v>VENTUTGAS</v>
      </c>
      <c r="P85" s="42" t="str">
        <f>IF(+ISNA(+VLOOKUP($B85,#REF!,1,0)),"-",$P$1)</f>
        <v>VENLIBGAS</v>
      </c>
      <c r="Q85" s="42" t="str">
        <f>IF(+ISNA(+VLOOKUP($B85,#REF!,1,0)),"-",$Q$1)</f>
        <v>GASDIV</v>
      </c>
      <c r="R85" s="42" t="str">
        <f>IF(+ISNA(+VLOOKUP($B85,#REF!,1,0)),"-",$R$1)</f>
        <v>GASEST</v>
      </c>
      <c r="S85" s="42" t="str">
        <f>IF(+ISNA(+VLOOKUP($B85,#REF!,1,0)),"-",$S$1)</f>
        <v>ACQUE</v>
      </c>
      <c r="T85" s="42" t="str">
        <f>IF(+ISNA(+VLOOKUP($B85,#REF!,1,0)),"-",$T$1)</f>
        <v>FOGNA</v>
      </c>
      <c r="U85" s="42" t="str">
        <f>IF(+ISNA(+VLOOKUP($B85,#REF!,1,0)),"-",$U$1)</f>
        <v>DEPU</v>
      </c>
      <c r="V85" s="42" t="str">
        <f>IF(+ISNA(+VLOOKUP($B85,#REF!,1,0)),"-",$V$1)</f>
        <v>ALTRESII</v>
      </c>
      <c r="W85" s="42" t="str">
        <f>IF(+ISNA(+VLOOKUP($B85,#REF!,1,0)),"-",$W$1)</f>
        <v>ATTDIV</v>
      </c>
      <c r="X85" s="42" t="str">
        <f>IF(+ISNA(+VLOOKUP($B85,#REF!,1,0)),"-",$X$1)</f>
        <v>SC</v>
      </c>
      <c r="Y85" s="42" t="str">
        <f>IF(+ISNA(+VLOOKUP($B85,#REF!,1,0)),"-",$Y$1)</f>
        <v>FOC</v>
      </c>
    </row>
    <row r="86" spans="1:25" hidden="1" x14ac:dyDescent="0.2">
      <c r="A86" s="42" t="s">
        <v>107</v>
      </c>
      <c r="B86" s="42" t="s">
        <v>410</v>
      </c>
      <c r="C86" s="55" t="s">
        <v>925</v>
      </c>
      <c r="D86" s="42" t="str">
        <f>IF(+ISNA(+VLOOKUP($B86,#REF!,1,0)),"-",$D$1)</f>
        <v>PRODEE</v>
      </c>
      <c r="E86" s="42" t="str">
        <f>IF(+ISNA(+VLOOKUP($B86,#REF!,1,0)),"-",$E$1)</f>
        <v>DISTEE</v>
      </c>
      <c r="F86" s="42" t="str">
        <f>IF(+ISNA(+VLOOKUP($B86,#REF!,1,0)),"-",$F$1)</f>
        <v>MISEE</v>
      </c>
      <c r="G86" s="42" t="str">
        <f>IF(+ISNA(+VLOOKUP($B86,#REF!,1,0)),"-",$G$1)</f>
        <v>VENDIEE</v>
      </c>
      <c r="H86" s="42" t="str">
        <f>IF(+ISNA(+VLOOKUP($B86,#REF!,1,0)),"-",$H$1)</f>
        <v>VENDSALVEE</v>
      </c>
      <c r="I86" s="42" t="str">
        <f>IF(+ISNA(+VLOOKUP($B86,#REF!,1,0)),"-",$I$1)</f>
        <v>VENDTUTEE</v>
      </c>
      <c r="J86" s="42" t="str">
        <f>IF(+ISNA(+VLOOKUP($B86,#REF!,1,0)),"-",$J$1)</f>
        <v>VENDLIBEE</v>
      </c>
      <c r="K86" s="42" t="str">
        <f>IF(+ISNA(+VLOOKUP($B86,#REF!,1,0)),"-",$K$1)</f>
        <v>EEEST</v>
      </c>
      <c r="L86" s="42" t="str">
        <f>IF(+ISNA(+VLOOKUP($B86,#REF!,1,0)),"-",$L$1)</f>
        <v>DISTGAS</v>
      </c>
      <c r="M86" s="42" t="str">
        <f>IF(+ISNA(+VLOOKUP($B86,#REF!,1,0)),"-",$M$1)</f>
        <v>MISGAS</v>
      </c>
      <c r="N86" s="42" t="str">
        <f>IF(+ISNA(+VLOOKUP($B86,#REF!,1,0)),"-",$N$1)</f>
        <v>VENIGAS</v>
      </c>
      <c r="O86" s="42" t="str">
        <f>IF(+ISNA(+VLOOKUP($B86,#REF!,1,0)),"-",$O$1)</f>
        <v>VENTUTGAS</v>
      </c>
      <c r="P86" s="42" t="str">
        <f>IF(+ISNA(+VLOOKUP($B86,#REF!,1,0)),"-",$P$1)</f>
        <v>VENLIBGAS</v>
      </c>
      <c r="Q86" s="42" t="str">
        <f>IF(+ISNA(+VLOOKUP($B86,#REF!,1,0)),"-",$Q$1)</f>
        <v>GASDIV</v>
      </c>
      <c r="R86" s="42" t="str">
        <f>IF(+ISNA(+VLOOKUP($B86,#REF!,1,0)),"-",$R$1)</f>
        <v>GASEST</v>
      </c>
      <c r="S86" s="42" t="str">
        <f>IF(+ISNA(+VLOOKUP($B86,#REF!,1,0)),"-",$S$1)</f>
        <v>ACQUE</v>
      </c>
      <c r="T86" s="42" t="str">
        <f>IF(+ISNA(+VLOOKUP($B86,#REF!,1,0)),"-",$T$1)</f>
        <v>FOGNA</v>
      </c>
      <c r="U86" s="42" t="str">
        <f>IF(+ISNA(+VLOOKUP($B86,#REF!,1,0)),"-",$U$1)</f>
        <v>DEPU</v>
      </c>
      <c r="V86" s="42" t="str">
        <f>IF(+ISNA(+VLOOKUP($B86,#REF!,1,0)),"-",$V$1)</f>
        <v>ALTRESII</v>
      </c>
      <c r="W86" s="42" t="str">
        <f>IF(+ISNA(+VLOOKUP($B86,#REF!,1,0)),"-",$W$1)</f>
        <v>ATTDIV</v>
      </c>
      <c r="X86" s="42" t="str">
        <f>IF(+ISNA(+VLOOKUP($B86,#REF!,1,0)),"-",$X$1)</f>
        <v>SC</v>
      </c>
      <c r="Y86" s="42" t="str">
        <f>IF(+ISNA(+VLOOKUP($B86,#REF!,1,0)),"-",$Y$1)</f>
        <v>FOC</v>
      </c>
    </row>
    <row r="87" spans="1:25" hidden="1" x14ac:dyDescent="0.2">
      <c r="A87" s="42" t="s">
        <v>107</v>
      </c>
      <c r="B87" s="42" t="s">
        <v>412</v>
      </c>
      <c r="C87" s="55" t="s">
        <v>778</v>
      </c>
      <c r="D87" s="42" t="str">
        <f>IF(+ISNA(+VLOOKUP($B87,#REF!,1,0)),"-",$D$1)</f>
        <v>PRODEE</v>
      </c>
      <c r="E87" s="42" t="str">
        <f>IF(+ISNA(+VLOOKUP($B87,#REF!,1,0)),"-",$E$1)</f>
        <v>DISTEE</v>
      </c>
      <c r="F87" s="42" t="str">
        <f>IF(+ISNA(+VLOOKUP($B87,#REF!,1,0)),"-",$F$1)</f>
        <v>MISEE</v>
      </c>
      <c r="G87" s="42" t="str">
        <f>IF(+ISNA(+VLOOKUP($B87,#REF!,1,0)),"-",$G$1)</f>
        <v>VENDIEE</v>
      </c>
      <c r="H87" s="42" t="str">
        <f>IF(+ISNA(+VLOOKUP($B87,#REF!,1,0)),"-",$H$1)</f>
        <v>VENDSALVEE</v>
      </c>
      <c r="I87" s="42" t="str">
        <f>IF(+ISNA(+VLOOKUP($B87,#REF!,1,0)),"-",$I$1)</f>
        <v>VENDTUTEE</v>
      </c>
      <c r="J87" s="42" t="str">
        <f>IF(+ISNA(+VLOOKUP($B87,#REF!,1,0)),"-",$J$1)</f>
        <v>VENDLIBEE</v>
      </c>
      <c r="K87" s="42" t="str">
        <f>IF(+ISNA(+VLOOKUP($B87,#REF!,1,0)),"-",$K$1)</f>
        <v>EEEST</v>
      </c>
      <c r="L87" s="42" t="str">
        <f>IF(+ISNA(+VLOOKUP($B87,#REF!,1,0)),"-",$L$1)</f>
        <v>DISTGAS</v>
      </c>
      <c r="M87" s="42" t="str">
        <f>IF(+ISNA(+VLOOKUP($B87,#REF!,1,0)),"-",$M$1)</f>
        <v>MISGAS</v>
      </c>
      <c r="N87" s="42" t="str">
        <f>IF(+ISNA(+VLOOKUP($B87,#REF!,1,0)),"-",$N$1)</f>
        <v>VENIGAS</v>
      </c>
      <c r="O87" s="42" t="str">
        <f>IF(+ISNA(+VLOOKUP($B87,#REF!,1,0)),"-",$O$1)</f>
        <v>VENTUTGAS</v>
      </c>
      <c r="P87" s="42" t="str">
        <f>IF(+ISNA(+VLOOKUP($B87,#REF!,1,0)),"-",$P$1)</f>
        <v>VENLIBGAS</v>
      </c>
      <c r="Q87" s="42" t="str">
        <f>IF(+ISNA(+VLOOKUP($B87,#REF!,1,0)),"-",$Q$1)</f>
        <v>GASDIV</v>
      </c>
      <c r="R87" s="42" t="str">
        <f>IF(+ISNA(+VLOOKUP($B87,#REF!,1,0)),"-",$R$1)</f>
        <v>GASEST</v>
      </c>
      <c r="S87" s="42" t="str">
        <f>IF(+ISNA(+VLOOKUP($B87,#REF!,1,0)),"-",$S$1)</f>
        <v>ACQUE</v>
      </c>
      <c r="T87" s="42" t="str">
        <f>IF(+ISNA(+VLOOKUP($B87,#REF!,1,0)),"-",$T$1)</f>
        <v>FOGNA</v>
      </c>
      <c r="U87" s="42" t="str">
        <f>IF(+ISNA(+VLOOKUP($B87,#REF!,1,0)),"-",$U$1)</f>
        <v>DEPU</v>
      </c>
      <c r="V87" s="42" t="str">
        <f>IF(+ISNA(+VLOOKUP($B87,#REF!,1,0)),"-",$V$1)</f>
        <v>ALTRESII</v>
      </c>
      <c r="W87" s="42" t="str">
        <f>IF(+ISNA(+VLOOKUP($B87,#REF!,1,0)),"-",$W$1)</f>
        <v>ATTDIV</v>
      </c>
      <c r="X87" s="42" t="str">
        <f>IF(+ISNA(+VLOOKUP($B87,#REF!,1,0)),"-",$X$1)</f>
        <v>SC</v>
      </c>
      <c r="Y87" s="42" t="str">
        <f>IF(+ISNA(+VLOOKUP($B87,#REF!,1,0)),"-",$Y$1)</f>
        <v>FOC</v>
      </c>
    </row>
    <row r="88" spans="1:25" hidden="1" x14ac:dyDescent="0.2">
      <c r="A88" s="42" t="s">
        <v>107</v>
      </c>
      <c r="B88" s="42" t="s">
        <v>413</v>
      </c>
      <c r="C88" s="55" t="s">
        <v>779</v>
      </c>
      <c r="D88" s="42" t="str">
        <f>IF(+ISNA(+VLOOKUP($B88,#REF!,1,0)),"-",$D$1)</f>
        <v>PRODEE</v>
      </c>
      <c r="E88" s="42" t="str">
        <f>IF(+ISNA(+VLOOKUP($B88,#REF!,1,0)),"-",$E$1)</f>
        <v>DISTEE</v>
      </c>
      <c r="F88" s="42" t="str">
        <f>IF(+ISNA(+VLOOKUP($B88,#REF!,1,0)),"-",$F$1)</f>
        <v>MISEE</v>
      </c>
      <c r="G88" s="42" t="str">
        <f>IF(+ISNA(+VLOOKUP($B88,#REF!,1,0)),"-",$G$1)</f>
        <v>VENDIEE</v>
      </c>
      <c r="H88" s="42" t="str">
        <f>IF(+ISNA(+VLOOKUP($B88,#REF!,1,0)),"-",$H$1)</f>
        <v>VENDSALVEE</v>
      </c>
      <c r="I88" s="42" t="str">
        <f>IF(+ISNA(+VLOOKUP($B88,#REF!,1,0)),"-",$I$1)</f>
        <v>VENDTUTEE</v>
      </c>
      <c r="J88" s="42" t="str">
        <f>IF(+ISNA(+VLOOKUP($B88,#REF!,1,0)),"-",$J$1)</f>
        <v>VENDLIBEE</v>
      </c>
      <c r="K88" s="42" t="str">
        <f>IF(+ISNA(+VLOOKUP($B88,#REF!,1,0)),"-",$K$1)</f>
        <v>EEEST</v>
      </c>
      <c r="L88" s="42" t="str">
        <f>IF(+ISNA(+VLOOKUP($B88,#REF!,1,0)),"-",$L$1)</f>
        <v>DISTGAS</v>
      </c>
      <c r="M88" s="42" t="str">
        <f>IF(+ISNA(+VLOOKUP($B88,#REF!,1,0)),"-",$M$1)</f>
        <v>MISGAS</v>
      </c>
      <c r="N88" s="42" t="str">
        <f>IF(+ISNA(+VLOOKUP($B88,#REF!,1,0)),"-",$N$1)</f>
        <v>VENIGAS</v>
      </c>
      <c r="O88" s="42" t="str">
        <f>IF(+ISNA(+VLOOKUP($B88,#REF!,1,0)),"-",$O$1)</f>
        <v>VENTUTGAS</v>
      </c>
      <c r="P88" s="42" t="str">
        <f>IF(+ISNA(+VLOOKUP($B88,#REF!,1,0)),"-",$P$1)</f>
        <v>VENLIBGAS</v>
      </c>
      <c r="Q88" s="42" t="str">
        <f>IF(+ISNA(+VLOOKUP($B88,#REF!,1,0)),"-",$Q$1)</f>
        <v>GASDIV</v>
      </c>
      <c r="R88" s="42" t="str">
        <f>IF(+ISNA(+VLOOKUP($B88,#REF!,1,0)),"-",$R$1)</f>
        <v>GASEST</v>
      </c>
      <c r="S88" s="42" t="str">
        <f>IF(+ISNA(+VLOOKUP($B88,#REF!,1,0)),"-",$S$1)</f>
        <v>ACQUE</v>
      </c>
      <c r="T88" s="42" t="str">
        <f>IF(+ISNA(+VLOOKUP($B88,#REF!,1,0)),"-",$T$1)</f>
        <v>FOGNA</v>
      </c>
      <c r="U88" s="42" t="str">
        <f>IF(+ISNA(+VLOOKUP($B88,#REF!,1,0)),"-",$U$1)</f>
        <v>DEPU</v>
      </c>
      <c r="V88" s="42" t="str">
        <f>IF(+ISNA(+VLOOKUP($B88,#REF!,1,0)),"-",$V$1)</f>
        <v>ALTRESII</v>
      </c>
      <c r="W88" s="42" t="str">
        <f>IF(+ISNA(+VLOOKUP($B88,#REF!,1,0)),"-",$W$1)</f>
        <v>ATTDIV</v>
      </c>
      <c r="X88" s="42" t="str">
        <f>IF(+ISNA(+VLOOKUP($B88,#REF!,1,0)),"-",$X$1)</f>
        <v>SC</v>
      </c>
      <c r="Y88" s="42" t="str">
        <f>IF(+ISNA(+VLOOKUP($B88,#REF!,1,0)),"-",$Y$1)</f>
        <v>FOC</v>
      </c>
    </row>
    <row r="89" spans="1:25" hidden="1" x14ac:dyDescent="0.2">
      <c r="A89" s="42" t="s">
        <v>107</v>
      </c>
      <c r="B89" s="42" t="s">
        <v>414</v>
      </c>
      <c r="C89" s="55" t="s">
        <v>780</v>
      </c>
      <c r="D89" s="42" t="str">
        <f>IF(+ISNA(+VLOOKUP($B89,#REF!,1,0)),"-",$D$1)</f>
        <v>PRODEE</v>
      </c>
      <c r="E89" s="42" t="str">
        <f>IF(+ISNA(+VLOOKUP($B89,#REF!,1,0)),"-",$E$1)</f>
        <v>DISTEE</v>
      </c>
      <c r="F89" s="42" t="str">
        <f>IF(+ISNA(+VLOOKUP($B89,#REF!,1,0)),"-",$F$1)</f>
        <v>MISEE</v>
      </c>
      <c r="G89" s="42" t="str">
        <f>IF(+ISNA(+VLOOKUP($B89,#REF!,1,0)),"-",$G$1)</f>
        <v>VENDIEE</v>
      </c>
      <c r="H89" s="42" t="str">
        <f>IF(+ISNA(+VLOOKUP($B89,#REF!,1,0)),"-",$H$1)</f>
        <v>VENDSALVEE</v>
      </c>
      <c r="I89" s="42" t="str">
        <f>IF(+ISNA(+VLOOKUP($B89,#REF!,1,0)),"-",$I$1)</f>
        <v>VENDTUTEE</v>
      </c>
      <c r="J89" s="42" t="str">
        <f>IF(+ISNA(+VLOOKUP($B89,#REF!,1,0)),"-",$J$1)</f>
        <v>VENDLIBEE</v>
      </c>
      <c r="K89" s="42" t="str">
        <f>IF(+ISNA(+VLOOKUP($B89,#REF!,1,0)),"-",$K$1)</f>
        <v>EEEST</v>
      </c>
      <c r="L89" s="42" t="str">
        <f>IF(+ISNA(+VLOOKUP($B89,#REF!,1,0)),"-",$L$1)</f>
        <v>DISTGAS</v>
      </c>
      <c r="M89" s="42" t="str">
        <f>IF(+ISNA(+VLOOKUP($B89,#REF!,1,0)),"-",$M$1)</f>
        <v>MISGAS</v>
      </c>
      <c r="N89" s="42" t="str">
        <f>IF(+ISNA(+VLOOKUP($B89,#REF!,1,0)),"-",$N$1)</f>
        <v>VENIGAS</v>
      </c>
      <c r="O89" s="42" t="str">
        <f>IF(+ISNA(+VLOOKUP($B89,#REF!,1,0)),"-",$O$1)</f>
        <v>VENTUTGAS</v>
      </c>
      <c r="P89" s="42" t="str">
        <f>IF(+ISNA(+VLOOKUP($B89,#REF!,1,0)),"-",$P$1)</f>
        <v>VENLIBGAS</v>
      </c>
      <c r="Q89" s="42" t="str">
        <f>IF(+ISNA(+VLOOKUP($B89,#REF!,1,0)),"-",$Q$1)</f>
        <v>GASDIV</v>
      </c>
      <c r="R89" s="42" t="str">
        <f>IF(+ISNA(+VLOOKUP($B89,#REF!,1,0)),"-",$R$1)</f>
        <v>GASEST</v>
      </c>
      <c r="S89" s="42" t="str">
        <f>IF(+ISNA(+VLOOKUP($B89,#REF!,1,0)),"-",$S$1)</f>
        <v>ACQUE</v>
      </c>
      <c r="T89" s="42" t="str">
        <f>IF(+ISNA(+VLOOKUP($B89,#REF!,1,0)),"-",$T$1)</f>
        <v>FOGNA</v>
      </c>
      <c r="U89" s="42" t="str">
        <f>IF(+ISNA(+VLOOKUP($B89,#REF!,1,0)),"-",$U$1)</f>
        <v>DEPU</v>
      </c>
      <c r="V89" s="42" t="str">
        <f>IF(+ISNA(+VLOOKUP($B89,#REF!,1,0)),"-",$V$1)</f>
        <v>ALTRESII</v>
      </c>
      <c r="W89" s="42" t="str">
        <f>IF(+ISNA(+VLOOKUP($B89,#REF!,1,0)),"-",$W$1)</f>
        <v>ATTDIV</v>
      </c>
      <c r="X89" s="42" t="str">
        <f>IF(+ISNA(+VLOOKUP($B89,#REF!,1,0)),"-",$X$1)</f>
        <v>SC</v>
      </c>
      <c r="Y89" s="42" t="str">
        <f>IF(+ISNA(+VLOOKUP($B89,#REF!,1,0)),"-",$Y$1)</f>
        <v>FOC</v>
      </c>
    </row>
    <row r="90" spans="1:25" hidden="1" x14ac:dyDescent="0.2">
      <c r="A90" s="42" t="s">
        <v>107</v>
      </c>
      <c r="B90" s="42" t="s">
        <v>415</v>
      </c>
      <c r="C90" s="55" t="s">
        <v>781</v>
      </c>
      <c r="D90" s="42" t="str">
        <f>IF(+ISNA(+VLOOKUP($B90,#REF!,1,0)),"-",$D$1)</f>
        <v>PRODEE</v>
      </c>
      <c r="E90" s="42" t="str">
        <f>IF(+ISNA(+VLOOKUP($B90,#REF!,1,0)),"-",$E$1)</f>
        <v>DISTEE</v>
      </c>
      <c r="F90" s="42" t="str">
        <f>IF(+ISNA(+VLOOKUP($B90,#REF!,1,0)),"-",$F$1)</f>
        <v>MISEE</v>
      </c>
      <c r="G90" s="42" t="str">
        <f>IF(+ISNA(+VLOOKUP($B90,#REF!,1,0)),"-",$G$1)</f>
        <v>VENDIEE</v>
      </c>
      <c r="H90" s="42" t="str">
        <f>IF(+ISNA(+VLOOKUP($B90,#REF!,1,0)),"-",$H$1)</f>
        <v>VENDSALVEE</v>
      </c>
      <c r="I90" s="42" t="str">
        <f>IF(+ISNA(+VLOOKUP($B90,#REF!,1,0)),"-",$I$1)</f>
        <v>VENDTUTEE</v>
      </c>
      <c r="J90" s="42" t="str">
        <f>IF(+ISNA(+VLOOKUP($B90,#REF!,1,0)),"-",$J$1)</f>
        <v>VENDLIBEE</v>
      </c>
      <c r="K90" s="42" t="str">
        <f>IF(+ISNA(+VLOOKUP($B90,#REF!,1,0)),"-",$K$1)</f>
        <v>EEEST</v>
      </c>
      <c r="L90" s="42" t="str">
        <f>IF(+ISNA(+VLOOKUP($B90,#REF!,1,0)),"-",$L$1)</f>
        <v>DISTGAS</v>
      </c>
      <c r="M90" s="42" t="str">
        <f>IF(+ISNA(+VLOOKUP($B90,#REF!,1,0)),"-",$M$1)</f>
        <v>MISGAS</v>
      </c>
      <c r="N90" s="42" t="str">
        <f>IF(+ISNA(+VLOOKUP($B90,#REF!,1,0)),"-",$N$1)</f>
        <v>VENIGAS</v>
      </c>
      <c r="O90" s="42" t="str">
        <f>IF(+ISNA(+VLOOKUP($B90,#REF!,1,0)),"-",$O$1)</f>
        <v>VENTUTGAS</v>
      </c>
      <c r="P90" s="42" t="str">
        <f>IF(+ISNA(+VLOOKUP($B90,#REF!,1,0)),"-",$P$1)</f>
        <v>VENLIBGAS</v>
      </c>
      <c r="Q90" s="42" t="str">
        <f>IF(+ISNA(+VLOOKUP($B90,#REF!,1,0)),"-",$Q$1)</f>
        <v>GASDIV</v>
      </c>
      <c r="R90" s="42" t="str">
        <f>IF(+ISNA(+VLOOKUP($B90,#REF!,1,0)),"-",$R$1)</f>
        <v>GASEST</v>
      </c>
      <c r="S90" s="42" t="str">
        <f>IF(+ISNA(+VLOOKUP($B90,#REF!,1,0)),"-",$S$1)</f>
        <v>ACQUE</v>
      </c>
      <c r="T90" s="42" t="str">
        <f>IF(+ISNA(+VLOOKUP($B90,#REF!,1,0)),"-",$T$1)</f>
        <v>FOGNA</v>
      </c>
      <c r="U90" s="42" t="str">
        <f>IF(+ISNA(+VLOOKUP($B90,#REF!,1,0)),"-",$U$1)</f>
        <v>DEPU</v>
      </c>
      <c r="V90" s="42" t="str">
        <f>IF(+ISNA(+VLOOKUP($B90,#REF!,1,0)),"-",$V$1)</f>
        <v>ALTRESII</v>
      </c>
      <c r="W90" s="42" t="str">
        <f>IF(+ISNA(+VLOOKUP($B90,#REF!,1,0)),"-",$W$1)</f>
        <v>ATTDIV</v>
      </c>
      <c r="X90" s="42" t="str">
        <f>IF(+ISNA(+VLOOKUP($B90,#REF!,1,0)),"-",$X$1)</f>
        <v>SC</v>
      </c>
      <c r="Y90" s="42" t="str">
        <f>IF(+ISNA(+VLOOKUP($B90,#REF!,1,0)),"-",$Y$1)</f>
        <v>FOC</v>
      </c>
    </row>
    <row r="91" spans="1:25" hidden="1" x14ac:dyDescent="0.2">
      <c r="A91" s="42" t="s">
        <v>107</v>
      </c>
      <c r="B91" s="42" t="s">
        <v>416</v>
      </c>
      <c r="C91" s="55" t="s">
        <v>782</v>
      </c>
      <c r="D91" s="42" t="str">
        <f>IF(+ISNA(+VLOOKUP($B91,#REF!,1,0)),"-",$D$1)</f>
        <v>PRODEE</v>
      </c>
      <c r="E91" s="42" t="str">
        <f>IF(+ISNA(+VLOOKUP($B91,#REF!,1,0)),"-",$E$1)</f>
        <v>DISTEE</v>
      </c>
      <c r="F91" s="42" t="str">
        <f>IF(+ISNA(+VLOOKUP($B91,#REF!,1,0)),"-",$F$1)</f>
        <v>MISEE</v>
      </c>
      <c r="G91" s="42" t="str">
        <f>IF(+ISNA(+VLOOKUP($B91,#REF!,1,0)),"-",$G$1)</f>
        <v>VENDIEE</v>
      </c>
      <c r="H91" s="42" t="str">
        <f>IF(+ISNA(+VLOOKUP($B91,#REF!,1,0)),"-",$H$1)</f>
        <v>VENDSALVEE</v>
      </c>
      <c r="I91" s="42" t="str">
        <f>IF(+ISNA(+VLOOKUP($B91,#REF!,1,0)),"-",$I$1)</f>
        <v>VENDTUTEE</v>
      </c>
      <c r="J91" s="42" t="str">
        <f>IF(+ISNA(+VLOOKUP($B91,#REF!,1,0)),"-",$J$1)</f>
        <v>VENDLIBEE</v>
      </c>
      <c r="K91" s="42" t="str">
        <f>IF(+ISNA(+VLOOKUP($B91,#REF!,1,0)),"-",$K$1)</f>
        <v>EEEST</v>
      </c>
      <c r="L91" s="42" t="str">
        <f>IF(+ISNA(+VLOOKUP($B91,#REF!,1,0)),"-",$L$1)</f>
        <v>DISTGAS</v>
      </c>
      <c r="M91" s="42" t="str">
        <f>IF(+ISNA(+VLOOKUP($B91,#REF!,1,0)),"-",$M$1)</f>
        <v>MISGAS</v>
      </c>
      <c r="N91" s="42" t="str">
        <f>IF(+ISNA(+VLOOKUP($B91,#REF!,1,0)),"-",$N$1)</f>
        <v>VENIGAS</v>
      </c>
      <c r="O91" s="42" t="str">
        <f>IF(+ISNA(+VLOOKUP($B91,#REF!,1,0)),"-",$O$1)</f>
        <v>VENTUTGAS</v>
      </c>
      <c r="P91" s="42" t="str">
        <f>IF(+ISNA(+VLOOKUP($B91,#REF!,1,0)),"-",$P$1)</f>
        <v>VENLIBGAS</v>
      </c>
      <c r="Q91" s="42" t="str">
        <f>IF(+ISNA(+VLOOKUP($B91,#REF!,1,0)),"-",$Q$1)</f>
        <v>GASDIV</v>
      </c>
      <c r="R91" s="42" t="str">
        <f>IF(+ISNA(+VLOOKUP($B91,#REF!,1,0)),"-",$R$1)</f>
        <v>GASEST</v>
      </c>
      <c r="S91" s="42" t="str">
        <f>IF(+ISNA(+VLOOKUP($B91,#REF!,1,0)),"-",$S$1)</f>
        <v>ACQUE</v>
      </c>
      <c r="T91" s="42" t="str">
        <f>IF(+ISNA(+VLOOKUP($B91,#REF!,1,0)),"-",$T$1)</f>
        <v>FOGNA</v>
      </c>
      <c r="U91" s="42" t="str">
        <f>IF(+ISNA(+VLOOKUP($B91,#REF!,1,0)),"-",$U$1)</f>
        <v>DEPU</v>
      </c>
      <c r="V91" s="42" t="str">
        <f>IF(+ISNA(+VLOOKUP($B91,#REF!,1,0)),"-",$V$1)</f>
        <v>ALTRESII</v>
      </c>
      <c r="W91" s="42" t="str">
        <f>IF(+ISNA(+VLOOKUP($B91,#REF!,1,0)),"-",$W$1)</f>
        <v>ATTDIV</v>
      </c>
      <c r="X91" s="42" t="str">
        <f>IF(+ISNA(+VLOOKUP($B91,#REF!,1,0)),"-",$X$1)</f>
        <v>SC</v>
      </c>
      <c r="Y91" s="42" t="str">
        <f>IF(+ISNA(+VLOOKUP($B91,#REF!,1,0)),"-",$Y$1)</f>
        <v>FOC</v>
      </c>
    </row>
    <row r="92" spans="1:25" hidden="1" x14ac:dyDescent="0.2">
      <c r="A92" s="42" t="s">
        <v>107</v>
      </c>
      <c r="B92" s="42" t="s">
        <v>417</v>
      </c>
      <c r="C92" s="55" t="s">
        <v>951</v>
      </c>
      <c r="D92" s="42" t="str">
        <f>IF(+ISNA(+VLOOKUP($B92,#REF!,1,0)),"-",$D$1)</f>
        <v>PRODEE</v>
      </c>
      <c r="E92" s="42" t="str">
        <f>IF(+ISNA(+VLOOKUP($B92,#REF!,1,0)),"-",$E$1)</f>
        <v>DISTEE</v>
      </c>
      <c r="F92" s="42" t="str">
        <f>IF(+ISNA(+VLOOKUP($B92,#REF!,1,0)),"-",$F$1)</f>
        <v>MISEE</v>
      </c>
      <c r="G92" s="42" t="str">
        <f>IF(+ISNA(+VLOOKUP($B92,#REF!,1,0)),"-",$G$1)</f>
        <v>VENDIEE</v>
      </c>
      <c r="H92" s="42" t="str">
        <f>IF(+ISNA(+VLOOKUP($B92,#REF!,1,0)),"-",$H$1)</f>
        <v>VENDSALVEE</v>
      </c>
      <c r="I92" s="42" t="str">
        <f>IF(+ISNA(+VLOOKUP($B92,#REF!,1,0)),"-",$I$1)</f>
        <v>VENDTUTEE</v>
      </c>
      <c r="J92" s="42" t="str">
        <f>IF(+ISNA(+VLOOKUP($B92,#REF!,1,0)),"-",$J$1)</f>
        <v>VENDLIBEE</v>
      </c>
      <c r="K92" s="42" t="str">
        <f>IF(+ISNA(+VLOOKUP($B92,#REF!,1,0)),"-",$K$1)</f>
        <v>EEEST</v>
      </c>
      <c r="L92" s="42" t="str">
        <f>IF(+ISNA(+VLOOKUP($B92,#REF!,1,0)),"-",$L$1)</f>
        <v>DISTGAS</v>
      </c>
      <c r="M92" s="42" t="str">
        <f>IF(+ISNA(+VLOOKUP($B92,#REF!,1,0)),"-",$M$1)</f>
        <v>MISGAS</v>
      </c>
      <c r="N92" s="42" t="str">
        <f>IF(+ISNA(+VLOOKUP($B92,#REF!,1,0)),"-",$N$1)</f>
        <v>VENIGAS</v>
      </c>
      <c r="O92" s="42" t="str">
        <f>IF(+ISNA(+VLOOKUP($B92,#REF!,1,0)),"-",$O$1)</f>
        <v>VENTUTGAS</v>
      </c>
      <c r="P92" s="42" t="str">
        <f>IF(+ISNA(+VLOOKUP($B92,#REF!,1,0)),"-",$P$1)</f>
        <v>VENLIBGAS</v>
      </c>
      <c r="Q92" s="42" t="str">
        <f>IF(+ISNA(+VLOOKUP($B92,#REF!,1,0)),"-",$Q$1)</f>
        <v>GASDIV</v>
      </c>
      <c r="R92" s="42" t="str">
        <f>IF(+ISNA(+VLOOKUP($B92,#REF!,1,0)),"-",$R$1)</f>
        <v>GASEST</v>
      </c>
      <c r="S92" s="42" t="str">
        <f>IF(+ISNA(+VLOOKUP($B92,#REF!,1,0)),"-",$S$1)</f>
        <v>ACQUE</v>
      </c>
      <c r="T92" s="42" t="str">
        <f>IF(+ISNA(+VLOOKUP($B92,#REF!,1,0)),"-",$T$1)</f>
        <v>FOGNA</v>
      </c>
      <c r="U92" s="42" t="str">
        <f>IF(+ISNA(+VLOOKUP($B92,#REF!,1,0)),"-",$U$1)</f>
        <v>DEPU</v>
      </c>
      <c r="V92" s="42" t="str">
        <f>IF(+ISNA(+VLOOKUP($B92,#REF!,1,0)),"-",$V$1)</f>
        <v>ALTRESII</v>
      </c>
      <c r="W92" s="42" t="str">
        <f>IF(+ISNA(+VLOOKUP($B92,#REF!,1,0)),"-",$W$1)</f>
        <v>ATTDIV</v>
      </c>
      <c r="X92" s="42" t="str">
        <f>IF(+ISNA(+VLOOKUP($B92,#REF!,1,0)),"-",$X$1)</f>
        <v>SC</v>
      </c>
      <c r="Y92" s="42" t="str">
        <f>IF(+ISNA(+VLOOKUP($B92,#REF!,1,0)),"-",$Y$1)</f>
        <v>FOC</v>
      </c>
    </row>
    <row r="93" spans="1:25" hidden="1" x14ac:dyDescent="0.2">
      <c r="A93" s="42" t="s">
        <v>107</v>
      </c>
      <c r="B93" s="42" t="s">
        <v>418</v>
      </c>
      <c r="C93" s="55" t="s">
        <v>952</v>
      </c>
      <c r="D93" s="42" t="str">
        <f>IF(+ISNA(+VLOOKUP($B93,#REF!,1,0)),"-",$D$1)</f>
        <v>PRODEE</v>
      </c>
      <c r="E93" s="42" t="str">
        <f>IF(+ISNA(+VLOOKUP($B93,#REF!,1,0)),"-",$E$1)</f>
        <v>DISTEE</v>
      </c>
      <c r="F93" s="42" t="str">
        <f>IF(+ISNA(+VLOOKUP($B93,#REF!,1,0)),"-",$F$1)</f>
        <v>MISEE</v>
      </c>
      <c r="G93" s="42" t="str">
        <f>IF(+ISNA(+VLOOKUP($B93,#REF!,1,0)),"-",$G$1)</f>
        <v>VENDIEE</v>
      </c>
      <c r="H93" s="42" t="str">
        <f>IF(+ISNA(+VLOOKUP($B93,#REF!,1,0)),"-",$H$1)</f>
        <v>VENDSALVEE</v>
      </c>
      <c r="I93" s="42" t="str">
        <f>IF(+ISNA(+VLOOKUP($B93,#REF!,1,0)),"-",$I$1)</f>
        <v>VENDTUTEE</v>
      </c>
      <c r="J93" s="42" t="str">
        <f>IF(+ISNA(+VLOOKUP($B93,#REF!,1,0)),"-",$J$1)</f>
        <v>VENDLIBEE</v>
      </c>
      <c r="K93" s="42" t="str">
        <f>IF(+ISNA(+VLOOKUP($B93,#REF!,1,0)),"-",$K$1)</f>
        <v>EEEST</v>
      </c>
      <c r="L93" s="42" t="str">
        <f>IF(+ISNA(+VLOOKUP($B93,#REF!,1,0)),"-",$L$1)</f>
        <v>DISTGAS</v>
      </c>
      <c r="M93" s="42" t="str">
        <f>IF(+ISNA(+VLOOKUP($B93,#REF!,1,0)),"-",$M$1)</f>
        <v>MISGAS</v>
      </c>
      <c r="N93" s="42" t="str">
        <f>IF(+ISNA(+VLOOKUP($B93,#REF!,1,0)),"-",$N$1)</f>
        <v>VENIGAS</v>
      </c>
      <c r="O93" s="42" t="str">
        <f>IF(+ISNA(+VLOOKUP($B93,#REF!,1,0)),"-",$O$1)</f>
        <v>VENTUTGAS</v>
      </c>
      <c r="P93" s="42" t="str">
        <f>IF(+ISNA(+VLOOKUP($B93,#REF!,1,0)),"-",$P$1)</f>
        <v>VENLIBGAS</v>
      </c>
      <c r="Q93" s="42" t="str">
        <f>IF(+ISNA(+VLOOKUP($B93,#REF!,1,0)),"-",$Q$1)</f>
        <v>GASDIV</v>
      </c>
      <c r="R93" s="42" t="str">
        <f>IF(+ISNA(+VLOOKUP($B93,#REF!,1,0)),"-",$R$1)</f>
        <v>GASEST</v>
      </c>
      <c r="S93" s="42" t="str">
        <f>IF(+ISNA(+VLOOKUP($B93,#REF!,1,0)),"-",$S$1)</f>
        <v>ACQUE</v>
      </c>
      <c r="T93" s="42" t="str">
        <f>IF(+ISNA(+VLOOKUP($B93,#REF!,1,0)),"-",$T$1)</f>
        <v>FOGNA</v>
      </c>
      <c r="U93" s="42" t="str">
        <f>IF(+ISNA(+VLOOKUP($B93,#REF!,1,0)),"-",$U$1)</f>
        <v>DEPU</v>
      </c>
      <c r="V93" s="42" t="str">
        <f>IF(+ISNA(+VLOOKUP($B93,#REF!,1,0)),"-",$V$1)</f>
        <v>ALTRESII</v>
      </c>
      <c r="W93" s="42" t="str">
        <f>IF(+ISNA(+VLOOKUP($B93,#REF!,1,0)),"-",$W$1)</f>
        <v>ATTDIV</v>
      </c>
      <c r="X93" s="42" t="str">
        <f>IF(+ISNA(+VLOOKUP($B93,#REF!,1,0)),"-",$X$1)</f>
        <v>SC</v>
      </c>
      <c r="Y93" s="42" t="str">
        <f>IF(+ISNA(+VLOOKUP($B93,#REF!,1,0)),"-",$Y$1)</f>
        <v>FOC</v>
      </c>
    </row>
    <row r="94" spans="1:25" hidden="1" x14ac:dyDescent="0.2">
      <c r="A94" s="42" t="s">
        <v>107</v>
      </c>
      <c r="B94" s="42" t="s">
        <v>419</v>
      </c>
      <c r="C94" s="55" t="s">
        <v>953</v>
      </c>
      <c r="D94" s="42" t="str">
        <f>IF(+ISNA(+VLOOKUP($B94,#REF!,1,0)),"-",$D$1)</f>
        <v>PRODEE</v>
      </c>
      <c r="E94" s="42" t="str">
        <f>IF(+ISNA(+VLOOKUP($B94,#REF!,1,0)),"-",$E$1)</f>
        <v>DISTEE</v>
      </c>
      <c r="F94" s="42" t="str">
        <f>IF(+ISNA(+VLOOKUP($B94,#REF!,1,0)),"-",$F$1)</f>
        <v>MISEE</v>
      </c>
      <c r="G94" s="42" t="str">
        <f>IF(+ISNA(+VLOOKUP($B94,#REF!,1,0)),"-",$G$1)</f>
        <v>VENDIEE</v>
      </c>
      <c r="H94" s="42" t="str">
        <f>IF(+ISNA(+VLOOKUP($B94,#REF!,1,0)),"-",$H$1)</f>
        <v>VENDSALVEE</v>
      </c>
      <c r="I94" s="42" t="str">
        <f>IF(+ISNA(+VLOOKUP($B94,#REF!,1,0)),"-",$I$1)</f>
        <v>VENDTUTEE</v>
      </c>
      <c r="J94" s="42" t="str">
        <f>IF(+ISNA(+VLOOKUP($B94,#REF!,1,0)),"-",$J$1)</f>
        <v>VENDLIBEE</v>
      </c>
      <c r="K94" s="42" t="str">
        <f>IF(+ISNA(+VLOOKUP($B94,#REF!,1,0)),"-",$K$1)</f>
        <v>EEEST</v>
      </c>
      <c r="L94" s="42" t="str">
        <f>IF(+ISNA(+VLOOKUP($B94,#REF!,1,0)),"-",$L$1)</f>
        <v>DISTGAS</v>
      </c>
      <c r="M94" s="42" t="str">
        <f>IF(+ISNA(+VLOOKUP($B94,#REF!,1,0)),"-",$M$1)</f>
        <v>MISGAS</v>
      </c>
      <c r="N94" s="42" t="str">
        <f>IF(+ISNA(+VLOOKUP($B94,#REF!,1,0)),"-",$N$1)</f>
        <v>VENIGAS</v>
      </c>
      <c r="O94" s="42" t="str">
        <f>IF(+ISNA(+VLOOKUP($B94,#REF!,1,0)),"-",$O$1)</f>
        <v>VENTUTGAS</v>
      </c>
      <c r="P94" s="42" t="str">
        <f>IF(+ISNA(+VLOOKUP($B94,#REF!,1,0)),"-",$P$1)</f>
        <v>VENLIBGAS</v>
      </c>
      <c r="Q94" s="42" t="str">
        <f>IF(+ISNA(+VLOOKUP($B94,#REF!,1,0)),"-",$Q$1)</f>
        <v>GASDIV</v>
      </c>
      <c r="R94" s="42" t="str">
        <f>IF(+ISNA(+VLOOKUP($B94,#REF!,1,0)),"-",$R$1)</f>
        <v>GASEST</v>
      </c>
      <c r="S94" s="42" t="str">
        <f>IF(+ISNA(+VLOOKUP($B94,#REF!,1,0)),"-",$S$1)</f>
        <v>ACQUE</v>
      </c>
      <c r="T94" s="42" t="str">
        <f>IF(+ISNA(+VLOOKUP($B94,#REF!,1,0)),"-",$T$1)</f>
        <v>FOGNA</v>
      </c>
      <c r="U94" s="42" t="str">
        <f>IF(+ISNA(+VLOOKUP($B94,#REF!,1,0)),"-",$U$1)</f>
        <v>DEPU</v>
      </c>
      <c r="V94" s="42" t="str">
        <f>IF(+ISNA(+VLOOKUP($B94,#REF!,1,0)),"-",$V$1)</f>
        <v>ALTRESII</v>
      </c>
      <c r="W94" s="42" t="str">
        <f>IF(+ISNA(+VLOOKUP($B94,#REF!,1,0)),"-",$W$1)</f>
        <v>ATTDIV</v>
      </c>
      <c r="X94" s="42" t="str">
        <f>IF(+ISNA(+VLOOKUP($B94,#REF!,1,0)),"-",$X$1)</f>
        <v>SC</v>
      </c>
      <c r="Y94" s="42" t="str">
        <f>IF(+ISNA(+VLOOKUP($B94,#REF!,1,0)),"-",$Y$1)</f>
        <v>FOC</v>
      </c>
    </row>
    <row r="95" spans="1:25" hidden="1" x14ac:dyDescent="0.2">
      <c r="A95" s="42" t="s">
        <v>107</v>
      </c>
      <c r="B95" s="42" t="s">
        <v>420</v>
      </c>
      <c r="C95" s="55" t="s">
        <v>954</v>
      </c>
      <c r="D95" s="42" t="str">
        <f>IF(+ISNA(+VLOOKUP($B95,#REF!,1,0)),"-",$D$1)</f>
        <v>PRODEE</v>
      </c>
      <c r="E95" s="42" t="str">
        <f>IF(+ISNA(+VLOOKUP($B95,#REF!,1,0)),"-",$E$1)</f>
        <v>DISTEE</v>
      </c>
      <c r="F95" s="42" t="str">
        <f>IF(+ISNA(+VLOOKUP($B95,#REF!,1,0)),"-",$F$1)</f>
        <v>MISEE</v>
      </c>
      <c r="G95" s="42" t="str">
        <f>IF(+ISNA(+VLOOKUP($B95,#REF!,1,0)),"-",$G$1)</f>
        <v>VENDIEE</v>
      </c>
      <c r="H95" s="42" t="str">
        <f>IF(+ISNA(+VLOOKUP($B95,#REF!,1,0)),"-",$H$1)</f>
        <v>VENDSALVEE</v>
      </c>
      <c r="I95" s="42" t="str">
        <f>IF(+ISNA(+VLOOKUP($B95,#REF!,1,0)),"-",$I$1)</f>
        <v>VENDTUTEE</v>
      </c>
      <c r="J95" s="42" t="str">
        <f>IF(+ISNA(+VLOOKUP($B95,#REF!,1,0)),"-",$J$1)</f>
        <v>VENDLIBEE</v>
      </c>
      <c r="K95" s="42" t="str">
        <f>IF(+ISNA(+VLOOKUP($B95,#REF!,1,0)),"-",$K$1)</f>
        <v>EEEST</v>
      </c>
      <c r="L95" s="42" t="str">
        <f>IF(+ISNA(+VLOOKUP($B95,#REF!,1,0)),"-",$L$1)</f>
        <v>DISTGAS</v>
      </c>
      <c r="M95" s="42" t="str">
        <f>IF(+ISNA(+VLOOKUP($B95,#REF!,1,0)),"-",$M$1)</f>
        <v>MISGAS</v>
      </c>
      <c r="N95" s="42" t="str">
        <f>IF(+ISNA(+VLOOKUP($B95,#REF!,1,0)),"-",$N$1)</f>
        <v>VENIGAS</v>
      </c>
      <c r="O95" s="42" t="str">
        <f>IF(+ISNA(+VLOOKUP($B95,#REF!,1,0)),"-",$O$1)</f>
        <v>VENTUTGAS</v>
      </c>
      <c r="P95" s="42" t="str">
        <f>IF(+ISNA(+VLOOKUP($B95,#REF!,1,0)),"-",$P$1)</f>
        <v>VENLIBGAS</v>
      </c>
      <c r="Q95" s="42" t="str">
        <f>IF(+ISNA(+VLOOKUP($B95,#REF!,1,0)),"-",$Q$1)</f>
        <v>GASDIV</v>
      </c>
      <c r="R95" s="42" t="str">
        <f>IF(+ISNA(+VLOOKUP($B95,#REF!,1,0)),"-",$R$1)</f>
        <v>GASEST</v>
      </c>
      <c r="S95" s="42" t="str">
        <f>IF(+ISNA(+VLOOKUP($B95,#REF!,1,0)),"-",$S$1)</f>
        <v>ACQUE</v>
      </c>
      <c r="T95" s="42" t="str">
        <f>IF(+ISNA(+VLOOKUP($B95,#REF!,1,0)),"-",$T$1)</f>
        <v>FOGNA</v>
      </c>
      <c r="U95" s="42" t="str">
        <f>IF(+ISNA(+VLOOKUP($B95,#REF!,1,0)),"-",$U$1)</f>
        <v>DEPU</v>
      </c>
      <c r="V95" s="42" t="str">
        <f>IF(+ISNA(+VLOOKUP($B95,#REF!,1,0)),"-",$V$1)</f>
        <v>ALTRESII</v>
      </c>
      <c r="W95" s="42" t="str">
        <f>IF(+ISNA(+VLOOKUP($B95,#REF!,1,0)),"-",$W$1)</f>
        <v>ATTDIV</v>
      </c>
      <c r="X95" s="42" t="str">
        <f>IF(+ISNA(+VLOOKUP($B95,#REF!,1,0)),"-",$X$1)</f>
        <v>SC</v>
      </c>
      <c r="Y95" s="42" t="str">
        <f>IF(+ISNA(+VLOOKUP($B95,#REF!,1,0)),"-",$Y$1)</f>
        <v>FOC</v>
      </c>
    </row>
    <row r="96" spans="1:25" hidden="1" x14ac:dyDescent="0.2">
      <c r="A96" s="42" t="s">
        <v>107</v>
      </c>
      <c r="B96" s="42" t="s">
        <v>421</v>
      </c>
      <c r="C96" s="55" t="s">
        <v>955</v>
      </c>
      <c r="D96" s="42" t="str">
        <f>IF(+ISNA(+VLOOKUP($B96,#REF!,1,0)),"-",$D$1)</f>
        <v>PRODEE</v>
      </c>
      <c r="E96" s="42" t="str">
        <f>IF(+ISNA(+VLOOKUP($B96,#REF!,1,0)),"-",$E$1)</f>
        <v>DISTEE</v>
      </c>
      <c r="F96" s="42" t="str">
        <f>IF(+ISNA(+VLOOKUP($B96,#REF!,1,0)),"-",$F$1)</f>
        <v>MISEE</v>
      </c>
      <c r="G96" s="42" t="str">
        <f>IF(+ISNA(+VLOOKUP($B96,#REF!,1,0)),"-",$G$1)</f>
        <v>VENDIEE</v>
      </c>
      <c r="H96" s="42" t="str">
        <f>IF(+ISNA(+VLOOKUP($B96,#REF!,1,0)),"-",$H$1)</f>
        <v>VENDSALVEE</v>
      </c>
      <c r="I96" s="42" t="str">
        <f>IF(+ISNA(+VLOOKUP($B96,#REF!,1,0)),"-",$I$1)</f>
        <v>VENDTUTEE</v>
      </c>
      <c r="J96" s="42" t="str">
        <f>IF(+ISNA(+VLOOKUP($B96,#REF!,1,0)),"-",$J$1)</f>
        <v>VENDLIBEE</v>
      </c>
      <c r="K96" s="42" t="str">
        <f>IF(+ISNA(+VLOOKUP($B96,#REF!,1,0)),"-",$K$1)</f>
        <v>EEEST</v>
      </c>
      <c r="L96" s="42" t="str">
        <f>IF(+ISNA(+VLOOKUP($B96,#REF!,1,0)),"-",$L$1)</f>
        <v>DISTGAS</v>
      </c>
      <c r="M96" s="42" t="str">
        <f>IF(+ISNA(+VLOOKUP($B96,#REF!,1,0)),"-",$M$1)</f>
        <v>MISGAS</v>
      </c>
      <c r="N96" s="42" t="str">
        <f>IF(+ISNA(+VLOOKUP($B96,#REF!,1,0)),"-",$N$1)</f>
        <v>VENIGAS</v>
      </c>
      <c r="O96" s="42" t="str">
        <f>IF(+ISNA(+VLOOKUP($B96,#REF!,1,0)),"-",$O$1)</f>
        <v>VENTUTGAS</v>
      </c>
      <c r="P96" s="42" t="str">
        <f>IF(+ISNA(+VLOOKUP($B96,#REF!,1,0)),"-",$P$1)</f>
        <v>VENLIBGAS</v>
      </c>
      <c r="Q96" s="42" t="str">
        <f>IF(+ISNA(+VLOOKUP($B96,#REF!,1,0)),"-",$Q$1)</f>
        <v>GASDIV</v>
      </c>
      <c r="R96" s="42" t="str">
        <f>IF(+ISNA(+VLOOKUP($B96,#REF!,1,0)),"-",$R$1)</f>
        <v>GASEST</v>
      </c>
      <c r="S96" s="42" t="str">
        <f>IF(+ISNA(+VLOOKUP($B96,#REF!,1,0)),"-",$S$1)</f>
        <v>ACQUE</v>
      </c>
      <c r="T96" s="42" t="str">
        <f>IF(+ISNA(+VLOOKUP($B96,#REF!,1,0)),"-",$T$1)</f>
        <v>FOGNA</v>
      </c>
      <c r="U96" s="42" t="str">
        <f>IF(+ISNA(+VLOOKUP($B96,#REF!,1,0)),"-",$U$1)</f>
        <v>DEPU</v>
      </c>
      <c r="V96" s="42" t="str">
        <f>IF(+ISNA(+VLOOKUP($B96,#REF!,1,0)),"-",$V$1)</f>
        <v>ALTRESII</v>
      </c>
      <c r="W96" s="42" t="str">
        <f>IF(+ISNA(+VLOOKUP($B96,#REF!,1,0)),"-",$W$1)</f>
        <v>ATTDIV</v>
      </c>
      <c r="X96" s="42" t="str">
        <f>IF(+ISNA(+VLOOKUP($B96,#REF!,1,0)),"-",$X$1)</f>
        <v>SC</v>
      </c>
      <c r="Y96" s="42" t="str">
        <f>IF(+ISNA(+VLOOKUP($B96,#REF!,1,0)),"-",$Y$1)</f>
        <v>FOC</v>
      </c>
    </row>
    <row r="97" spans="1:25" hidden="1" x14ac:dyDescent="0.2">
      <c r="A97" s="42" t="s">
        <v>107</v>
      </c>
      <c r="B97" s="42" t="s">
        <v>422</v>
      </c>
      <c r="C97" s="55" t="s">
        <v>1014</v>
      </c>
      <c r="D97" s="42" t="str">
        <f>IF(+ISNA(+VLOOKUP($B97,#REF!,1,0)),"-",$D$1)</f>
        <v>PRODEE</v>
      </c>
      <c r="E97" s="42" t="str">
        <f>IF(+ISNA(+VLOOKUP($B97,#REF!,1,0)),"-",$E$1)</f>
        <v>DISTEE</v>
      </c>
      <c r="F97" s="42" t="str">
        <f>IF(+ISNA(+VLOOKUP($B97,#REF!,1,0)),"-",$F$1)</f>
        <v>MISEE</v>
      </c>
      <c r="G97" s="42" t="str">
        <f>IF(+ISNA(+VLOOKUP($B97,#REF!,1,0)),"-",$G$1)</f>
        <v>VENDIEE</v>
      </c>
      <c r="H97" s="42" t="str">
        <f>IF(+ISNA(+VLOOKUP($B97,#REF!,1,0)),"-",$H$1)</f>
        <v>VENDSALVEE</v>
      </c>
      <c r="I97" s="42" t="str">
        <f>IF(+ISNA(+VLOOKUP($B97,#REF!,1,0)),"-",$I$1)</f>
        <v>VENDTUTEE</v>
      </c>
      <c r="J97" s="42" t="str">
        <f>IF(+ISNA(+VLOOKUP($B97,#REF!,1,0)),"-",$J$1)</f>
        <v>VENDLIBEE</v>
      </c>
      <c r="K97" s="42" t="str">
        <f>IF(+ISNA(+VLOOKUP($B97,#REF!,1,0)),"-",$K$1)</f>
        <v>EEEST</v>
      </c>
      <c r="L97" s="42" t="str">
        <f>IF(+ISNA(+VLOOKUP($B97,#REF!,1,0)),"-",$L$1)</f>
        <v>DISTGAS</v>
      </c>
      <c r="M97" s="42" t="str">
        <f>IF(+ISNA(+VLOOKUP($B97,#REF!,1,0)),"-",$M$1)</f>
        <v>MISGAS</v>
      </c>
      <c r="N97" s="42" t="str">
        <f>IF(+ISNA(+VLOOKUP($B97,#REF!,1,0)),"-",$N$1)</f>
        <v>VENIGAS</v>
      </c>
      <c r="O97" s="42" t="str">
        <f>IF(+ISNA(+VLOOKUP($B97,#REF!,1,0)),"-",$O$1)</f>
        <v>VENTUTGAS</v>
      </c>
      <c r="P97" s="42" t="str">
        <f>IF(+ISNA(+VLOOKUP($B97,#REF!,1,0)),"-",$P$1)</f>
        <v>VENLIBGAS</v>
      </c>
      <c r="Q97" s="42" t="str">
        <f>IF(+ISNA(+VLOOKUP($B97,#REF!,1,0)),"-",$Q$1)</f>
        <v>GASDIV</v>
      </c>
      <c r="R97" s="42" t="str">
        <f>IF(+ISNA(+VLOOKUP($B97,#REF!,1,0)),"-",$R$1)</f>
        <v>GASEST</v>
      </c>
      <c r="S97" s="42" t="str">
        <f>IF(+ISNA(+VLOOKUP($B97,#REF!,1,0)),"-",$S$1)</f>
        <v>ACQUE</v>
      </c>
      <c r="T97" s="42" t="str">
        <f>IF(+ISNA(+VLOOKUP($B97,#REF!,1,0)),"-",$T$1)</f>
        <v>FOGNA</v>
      </c>
      <c r="U97" s="42" t="str">
        <f>IF(+ISNA(+VLOOKUP($B97,#REF!,1,0)),"-",$U$1)</f>
        <v>DEPU</v>
      </c>
      <c r="V97" s="42" t="str">
        <f>IF(+ISNA(+VLOOKUP($B97,#REF!,1,0)),"-",$V$1)</f>
        <v>ALTRESII</v>
      </c>
      <c r="W97" s="42" t="str">
        <f>IF(+ISNA(+VLOOKUP($B97,#REF!,1,0)),"-",$W$1)</f>
        <v>ATTDIV</v>
      </c>
      <c r="X97" s="42" t="str">
        <f>IF(+ISNA(+VLOOKUP($B97,#REF!,1,0)),"-",$X$1)</f>
        <v>SC</v>
      </c>
      <c r="Y97" s="42" t="str">
        <f>IF(+ISNA(+VLOOKUP($B97,#REF!,1,0)),"-",$Y$1)</f>
        <v>FOC</v>
      </c>
    </row>
    <row r="98" spans="1:25" hidden="1" x14ac:dyDescent="0.2">
      <c r="A98" s="42" t="s">
        <v>107</v>
      </c>
      <c r="B98" s="42" t="s">
        <v>423</v>
      </c>
      <c r="C98" s="55" t="s">
        <v>1016</v>
      </c>
      <c r="D98" s="42" t="str">
        <f>IF(+ISNA(+VLOOKUP($B98,#REF!,1,0)),"-",$D$1)</f>
        <v>PRODEE</v>
      </c>
      <c r="E98" s="42" t="str">
        <f>IF(+ISNA(+VLOOKUP($B98,#REF!,1,0)),"-",$E$1)</f>
        <v>DISTEE</v>
      </c>
      <c r="F98" s="42" t="str">
        <f>IF(+ISNA(+VLOOKUP($B98,#REF!,1,0)),"-",$F$1)</f>
        <v>MISEE</v>
      </c>
      <c r="G98" s="42" t="str">
        <f>IF(+ISNA(+VLOOKUP($B98,#REF!,1,0)),"-",$G$1)</f>
        <v>VENDIEE</v>
      </c>
      <c r="H98" s="42" t="str">
        <f>IF(+ISNA(+VLOOKUP($B98,#REF!,1,0)),"-",$H$1)</f>
        <v>VENDSALVEE</v>
      </c>
      <c r="I98" s="42" t="str">
        <f>IF(+ISNA(+VLOOKUP($B98,#REF!,1,0)),"-",$I$1)</f>
        <v>VENDTUTEE</v>
      </c>
      <c r="J98" s="42" t="str">
        <f>IF(+ISNA(+VLOOKUP($B98,#REF!,1,0)),"-",$J$1)</f>
        <v>VENDLIBEE</v>
      </c>
      <c r="K98" s="42" t="str">
        <f>IF(+ISNA(+VLOOKUP($B98,#REF!,1,0)),"-",$K$1)</f>
        <v>EEEST</v>
      </c>
      <c r="L98" s="42" t="str">
        <f>IF(+ISNA(+VLOOKUP($B98,#REF!,1,0)),"-",$L$1)</f>
        <v>DISTGAS</v>
      </c>
      <c r="M98" s="42" t="str">
        <f>IF(+ISNA(+VLOOKUP($B98,#REF!,1,0)),"-",$M$1)</f>
        <v>MISGAS</v>
      </c>
      <c r="N98" s="42" t="str">
        <f>IF(+ISNA(+VLOOKUP($B98,#REF!,1,0)),"-",$N$1)</f>
        <v>VENIGAS</v>
      </c>
      <c r="O98" s="42" t="str">
        <f>IF(+ISNA(+VLOOKUP($B98,#REF!,1,0)),"-",$O$1)</f>
        <v>VENTUTGAS</v>
      </c>
      <c r="P98" s="42" t="str">
        <f>IF(+ISNA(+VLOOKUP($B98,#REF!,1,0)),"-",$P$1)</f>
        <v>VENLIBGAS</v>
      </c>
      <c r="Q98" s="42" t="str">
        <f>IF(+ISNA(+VLOOKUP($B98,#REF!,1,0)),"-",$Q$1)</f>
        <v>GASDIV</v>
      </c>
      <c r="R98" s="42" t="str">
        <f>IF(+ISNA(+VLOOKUP($B98,#REF!,1,0)),"-",$R$1)</f>
        <v>GASEST</v>
      </c>
      <c r="S98" s="42" t="str">
        <f>IF(+ISNA(+VLOOKUP($B98,#REF!,1,0)),"-",$S$1)</f>
        <v>ACQUE</v>
      </c>
      <c r="T98" s="42" t="str">
        <f>IF(+ISNA(+VLOOKUP($B98,#REF!,1,0)),"-",$T$1)</f>
        <v>FOGNA</v>
      </c>
      <c r="U98" s="42" t="str">
        <f>IF(+ISNA(+VLOOKUP($B98,#REF!,1,0)),"-",$U$1)</f>
        <v>DEPU</v>
      </c>
      <c r="V98" s="42" t="str">
        <f>IF(+ISNA(+VLOOKUP($B98,#REF!,1,0)),"-",$V$1)</f>
        <v>ALTRESII</v>
      </c>
      <c r="W98" s="42" t="str">
        <f>IF(+ISNA(+VLOOKUP($B98,#REF!,1,0)),"-",$W$1)</f>
        <v>ATTDIV</v>
      </c>
      <c r="X98" s="42" t="str">
        <f>IF(+ISNA(+VLOOKUP($B98,#REF!,1,0)),"-",$X$1)</f>
        <v>SC</v>
      </c>
      <c r="Y98" s="42" t="str">
        <f>IF(+ISNA(+VLOOKUP($B98,#REF!,1,0)),"-",$Y$1)</f>
        <v>FOC</v>
      </c>
    </row>
    <row r="99" spans="1:25" hidden="1" x14ac:dyDescent="0.2">
      <c r="A99" s="42" t="s">
        <v>107</v>
      </c>
      <c r="B99" s="42" t="s">
        <v>466</v>
      </c>
      <c r="C99" s="55" t="s">
        <v>1039</v>
      </c>
      <c r="D99" s="42" t="str">
        <f>IF(+ISNA(+VLOOKUP($B99,#REF!,1,0)),"-",$D$1)</f>
        <v>PRODEE</v>
      </c>
      <c r="E99" s="42" t="str">
        <f>IF(+ISNA(+VLOOKUP($B99,#REF!,1,0)),"-",$E$1)</f>
        <v>DISTEE</v>
      </c>
      <c r="F99" s="42" t="str">
        <f>IF(+ISNA(+VLOOKUP($B99,#REF!,1,0)),"-",$F$1)</f>
        <v>MISEE</v>
      </c>
      <c r="G99" s="42" t="str">
        <f>IF(+ISNA(+VLOOKUP($B99,#REF!,1,0)),"-",$G$1)</f>
        <v>VENDIEE</v>
      </c>
      <c r="H99" s="42" t="str">
        <f>IF(+ISNA(+VLOOKUP($B99,#REF!,1,0)),"-",$H$1)</f>
        <v>VENDSALVEE</v>
      </c>
      <c r="I99" s="42" t="str">
        <f>IF(+ISNA(+VLOOKUP($B99,#REF!,1,0)),"-",$I$1)</f>
        <v>VENDTUTEE</v>
      </c>
      <c r="J99" s="42" t="str">
        <f>IF(+ISNA(+VLOOKUP($B99,#REF!,1,0)),"-",$J$1)</f>
        <v>VENDLIBEE</v>
      </c>
      <c r="K99" s="42" t="str">
        <f>IF(+ISNA(+VLOOKUP($B99,#REF!,1,0)),"-",$K$1)</f>
        <v>EEEST</v>
      </c>
      <c r="L99" s="42" t="str">
        <f>IF(+ISNA(+VLOOKUP($B99,#REF!,1,0)),"-",$L$1)</f>
        <v>DISTGAS</v>
      </c>
      <c r="M99" s="42" t="str">
        <f>IF(+ISNA(+VLOOKUP($B99,#REF!,1,0)),"-",$M$1)</f>
        <v>MISGAS</v>
      </c>
      <c r="N99" s="42" t="str">
        <f>IF(+ISNA(+VLOOKUP($B99,#REF!,1,0)),"-",$N$1)</f>
        <v>VENIGAS</v>
      </c>
      <c r="O99" s="42" t="str">
        <f>IF(+ISNA(+VLOOKUP($B99,#REF!,1,0)),"-",$O$1)</f>
        <v>VENTUTGAS</v>
      </c>
      <c r="P99" s="42" t="str">
        <f>IF(+ISNA(+VLOOKUP($B99,#REF!,1,0)),"-",$P$1)</f>
        <v>VENLIBGAS</v>
      </c>
      <c r="Q99" s="42" t="str">
        <f>IF(+ISNA(+VLOOKUP($B99,#REF!,1,0)),"-",$Q$1)</f>
        <v>GASDIV</v>
      </c>
      <c r="R99" s="42" t="str">
        <f>IF(+ISNA(+VLOOKUP($B99,#REF!,1,0)),"-",$R$1)</f>
        <v>GASEST</v>
      </c>
      <c r="S99" s="42" t="str">
        <f>IF(+ISNA(+VLOOKUP($B99,#REF!,1,0)),"-",$S$1)</f>
        <v>ACQUE</v>
      </c>
      <c r="T99" s="42" t="str">
        <f>IF(+ISNA(+VLOOKUP($B99,#REF!,1,0)),"-",$T$1)</f>
        <v>FOGNA</v>
      </c>
      <c r="U99" s="42" t="str">
        <f>IF(+ISNA(+VLOOKUP($B99,#REF!,1,0)),"-",$U$1)</f>
        <v>DEPU</v>
      </c>
      <c r="V99" s="42" t="str">
        <f>IF(+ISNA(+VLOOKUP($B99,#REF!,1,0)),"-",$V$1)</f>
        <v>ALTRESII</v>
      </c>
      <c r="W99" s="42" t="str">
        <f>IF(+ISNA(+VLOOKUP($B99,#REF!,1,0)),"-",$W$1)</f>
        <v>ATTDIV</v>
      </c>
      <c r="X99" s="42" t="str">
        <f>IF(+ISNA(+VLOOKUP($B99,#REF!,1,0)),"-",$X$1)</f>
        <v>SC</v>
      </c>
      <c r="Y99" s="42" t="str">
        <f>IF(+ISNA(+VLOOKUP($B99,#REF!,1,0)),"-",$Y$1)</f>
        <v>FOC</v>
      </c>
    </row>
    <row r="100" spans="1:25" hidden="1" x14ac:dyDescent="0.2">
      <c r="A100" s="42" t="s">
        <v>107</v>
      </c>
      <c r="B100" s="42" t="s">
        <v>467</v>
      </c>
      <c r="C100" s="55" t="s">
        <v>1040</v>
      </c>
      <c r="D100" s="42" t="str">
        <f>IF(+ISNA(+VLOOKUP($B100,#REF!,1,0)),"-",$D$1)</f>
        <v>PRODEE</v>
      </c>
      <c r="E100" s="42" t="str">
        <f>IF(+ISNA(+VLOOKUP($B100,#REF!,1,0)),"-",$E$1)</f>
        <v>DISTEE</v>
      </c>
      <c r="F100" s="42" t="str">
        <f>IF(+ISNA(+VLOOKUP($B100,#REF!,1,0)),"-",$F$1)</f>
        <v>MISEE</v>
      </c>
      <c r="G100" s="42" t="str">
        <f>IF(+ISNA(+VLOOKUP($B100,#REF!,1,0)),"-",$G$1)</f>
        <v>VENDIEE</v>
      </c>
      <c r="H100" s="42" t="str">
        <f>IF(+ISNA(+VLOOKUP($B100,#REF!,1,0)),"-",$H$1)</f>
        <v>VENDSALVEE</v>
      </c>
      <c r="I100" s="42" t="str">
        <f>IF(+ISNA(+VLOOKUP($B100,#REF!,1,0)),"-",$I$1)</f>
        <v>VENDTUTEE</v>
      </c>
      <c r="J100" s="42" t="str">
        <f>IF(+ISNA(+VLOOKUP($B100,#REF!,1,0)),"-",$J$1)</f>
        <v>VENDLIBEE</v>
      </c>
      <c r="K100" s="42" t="str">
        <f>IF(+ISNA(+VLOOKUP($B100,#REF!,1,0)),"-",$K$1)</f>
        <v>EEEST</v>
      </c>
      <c r="L100" s="42" t="str">
        <f>IF(+ISNA(+VLOOKUP($B100,#REF!,1,0)),"-",$L$1)</f>
        <v>DISTGAS</v>
      </c>
      <c r="M100" s="42" t="str">
        <f>IF(+ISNA(+VLOOKUP($B100,#REF!,1,0)),"-",$M$1)</f>
        <v>MISGAS</v>
      </c>
      <c r="N100" s="42" t="str">
        <f>IF(+ISNA(+VLOOKUP($B100,#REF!,1,0)),"-",$N$1)</f>
        <v>VENIGAS</v>
      </c>
      <c r="O100" s="42" t="str">
        <f>IF(+ISNA(+VLOOKUP($B100,#REF!,1,0)),"-",$O$1)</f>
        <v>VENTUTGAS</v>
      </c>
      <c r="P100" s="42" t="str">
        <f>IF(+ISNA(+VLOOKUP($B100,#REF!,1,0)),"-",$P$1)</f>
        <v>VENLIBGAS</v>
      </c>
      <c r="Q100" s="42" t="str">
        <f>IF(+ISNA(+VLOOKUP($B100,#REF!,1,0)),"-",$Q$1)</f>
        <v>GASDIV</v>
      </c>
      <c r="R100" s="42" t="str">
        <f>IF(+ISNA(+VLOOKUP($B100,#REF!,1,0)),"-",$R$1)</f>
        <v>GASEST</v>
      </c>
      <c r="S100" s="42" t="str">
        <f>IF(+ISNA(+VLOOKUP($B100,#REF!,1,0)),"-",$S$1)</f>
        <v>ACQUE</v>
      </c>
      <c r="T100" s="42" t="str">
        <f>IF(+ISNA(+VLOOKUP($B100,#REF!,1,0)),"-",$T$1)</f>
        <v>FOGNA</v>
      </c>
      <c r="U100" s="42" t="str">
        <f>IF(+ISNA(+VLOOKUP($B100,#REF!,1,0)),"-",$U$1)</f>
        <v>DEPU</v>
      </c>
      <c r="V100" s="42" t="str">
        <f>IF(+ISNA(+VLOOKUP($B100,#REF!,1,0)),"-",$V$1)</f>
        <v>ALTRESII</v>
      </c>
      <c r="W100" s="42" t="str">
        <f>IF(+ISNA(+VLOOKUP($B100,#REF!,1,0)),"-",$W$1)</f>
        <v>ATTDIV</v>
      </c>
      <c r="X100" s="42" t="str">
        <f>IF(+ISNA(+VLOOKUP($B100,#REF!,1,0)),"-",$X$1)</f>
        <v>SC</v>
      </c>
      <c r="Y100" s="42" t="str">
        <f>IF(+ISNA(+VLOOKUP($B100,#REF!,1,0)),"-",$Y$1)</f>
        <v>FOC</v>
      </c>
    </row>
    <row r="101" spans="1:25" hidden="1" x14ac:dyDescent="0.2">
      <c r="A101" s="42" t="s">
        <v>107</v>
      </c>
      <c r="B101" s="42" t="s">
        <v>468</v>
      </c>
      <c r="C101" s="55" t="s">
        <v>1041</v>
      </c>
      <c r="D101" s="42" t="str">
        <f>IF(+ISNA(+VLOOKUP($B101,#REF!,1,0)),"-",$D$1)</f>
        <v>PRODEE</v>
      </c>
      <c r="E101" s="42" t="str">
        <f>IF(+ISNA(+VLOOKUP($B101,#REF!,1,0)),"-",$E$1)</f>
        <v>DISTEE</v>
      </c>
      <c r="F101" s="42" t="str">
        <f>IF(+ISNA(+VLOOKUP($B101,#REF!,1,0)),"-",$F$1)</f>
        <v>MISEE</v>
      </c>
      <c r="G101" s="42" t="str">
        <f>IF(+ISNA(+VLOOKUP($B101,#REF!,1,0)),"-",$G$1)</f>
        <v>VENDIEE</v>
      </c>
      <c r="H101" s="42" t="str">
        <f>IF(+ISNA(+VLOOKUP($B101,#REF!,1,0)),"-",$H$1)</f>
        <v>VENDSALVEE</v>
      </c>
      <c r="I101" s="42" t="str">
        <f>IF(+ISNA(+VLOOKUP($B101,#REF!,1,0)),"-",$I$1)</f>
        <v>VENDTUTEE</v>
      </c>
      <c r="J101" s="42" t="str">
        <f>IF(+ISNA(+VLOOKUP($B101,#REF!,1,0)),"-",$J$1)</f>
        <v>VENDLIBEE</v>
      </c>
      <c r="K101" s="42" t="str">
        <f>IF(+ISNA(+VLOOKUP($B101,#REF!,1,0)),"-",$K$1)</f>
        <v>EEEST</v>
      </c>
      <c r="L101" s="42" t="str">
        <f>IF(+ISNA(+VLOOKUP($B101,#REF!,1,0)),"-",$L$1)</f>
        <v>DISTGAS</v>
      </c>
      <c r="M101" s="42" t="str">
        <f>IF(+ISNA(+VLOOKUP($B101,#REF!,1,0)),"-",$M$1)</f>
        <v>MISGAS</v>
      </c>
      <c r="N101" s="42" t="str">
        <f>IF(+ISNA(+VLOOKUP($B101,#REF!,1,0)),"-",$N$1)</f>
        <v>VENIGAS</v>
      </c>
      <c r="O101" s="42" t="str">
        <f>IF(+ISNA(+VLOOKUP($B101,#REF!,1,0)),"-",$O$1)</f>
        <v>VENTUTGAS</v>
      </c>
      <c r="P101" s="42" t="str">
        <f>IF(+ISNA(+VLOOKUP($B101,#REF!,1,0)),"-",$P$1)</f>
        <v>VENLIBGAS</v>
      </c>
      <c r="Q101" s="42" t="str">
        <f>IF(+ISNA(+VLOOKUP($B101,#REF!,1,0)),"-",$Q$1)</f>
        <v>GASDIV</v>
      </c>
      <c r="R101" s="42" t="str">
        <f>IF(+ISNA(+VLOOKUP($B101,#REF!,1,0)),"-",$R$1)</f>
        <v>GASEST</v>
      </c>
      <c r="S101" s="42" t="str">
        <f>IF(+ISNA(+VLOOKUP($B101,#REF!,1,0)),"-",$S$1)</f>
        <v>ACQUE</v>
      </c>
      <c r="T101" s="42" t="str">
        <f>IF(+ISNA(+VLOOKUP($B101,#REF!,1,0)),"-",$T$1)</f>
        <v>FOGNA</v>
      </c>
      <c r="U101" s="42" t="str">
        <f>IF(+ISNA(+VLOOKUP($B101,#REF!,1,0)),"-",$U$1)</f>
        <v>DEPU</v>
      </c>
      <c r="V101" s="42" t="str">
        <f>IF(+ISNA(+VLOOKUP($B101,#REF!,1,0)),"-",$V$1)</f>
        <v>ALTRESII</v>
      </c>
      <c r="W101" s="42" t="str">
        <f>IF(+ISNA(+VLOOKUP($B101,#REF!,1,0)),"-",$W$1)</f>
        <v>ATTDIV</v>
      </c>
      <c r="X101" s="42" t="str">
        <f>IF(+ISNA(+VLOOKUP($B101,#REF!,1,0)),"-",$X$1)</f>
        <v>SC</v>
      </c>
      <c r="Y101" s="42" t="str">
        <f>IF(+ISNA(+VLOOKUP($B101,#REF!,1,0)),"-",$Y$1)</f>
        <v>FOC</v>
      </c>
    </row>
    <row r="102" spans="1:25" hidden="1" x14ac:dyDescent="0.2">
      <c r="A102" s="42" t="s">
        <v>107</v>
      </c>
      <c r="B102" s="42" t="s">
        <v>469</v>
      </c>
      <c r="C102" s="55" t="s">
        <v>1042</v>
      </c>
      <c r="D102" s="42" t="str">
        <f>IF(+ISNA(+VLOOKUP($B102,#REF!,1,0)),"-",$D$1)</f>
        <v>PRODEE</v>
      </c>
      <c r="E102" s="42" t="str">
        <f>IF(+ISNA(+VLOOKUP($B102,#REF!,1,0)),"-",$E$1)</f>
        <v>DISTEE</v>
      </c>
      <c r="F102" s="42" t="str">
        <f>IF(+ISNA(+VLOOKUP($B102,#REF!,1,0)),"-",$F$1)</f>
        <v>MISEE</v>
      </c>
      <c r="G102" s="42" t="str">
        <f>IF(+ISNA(+VLOOKUP($B102,#REF!,1,0)),"-",$G$1)</f>
        <v>VENDIEE</v>
      </c>
      <c r="H102" s="42" t="str">
        <f>IF(+ISNA(+VLOOKUP($B102,#REF!,1,0)),"-",$H$1)</f>
        <v>VENDSALVEE</v>
      </c>
      <c r="I102" s="42" t="str">
        <f>IF(+ISNA(+VLOOKUP($B102,#REF!,1,0)),"-",$I$1)</f>
        <v>VENDTUTEE</v>
      </c>
      <c r="J102" s="42" t="str">
        <f>IF(+ISNA(+VLOOKUP($B102,#REF!,1,0)),"-",$J$1)</f>
        <v>VENDLIBEE</v>
      </c>
      <c r="K102" s="42" t="str">
        <f>IF(+ISNA(+VLOOKUP($B102,#REF!,1,0)),"-",$K$1)</f>
        <v>EEEST</v>
      </c>
      <c r="L102" s="42" t="str">
        <f>IF(+ISNA(+VLOOKUP($B102,#REF!,1,0)),"-",$L$1)</f>
        <v>DISTGAS</v>
      </c>
      <c r="M102" s="42" t="str">
        <f>IF(+ISNA(+VLOOKUP($B102,#REF!,1,0)),"-",$M$1)</f>
        <v>MISGAS</v>
      </c>
      <c r="N102" s="42" t="str">
        <f>IF(+ISNA(+VLOOKUP($B102,#REF!,1,0)),"-",$N$1)</f>
        <v>VENIGAS</v>
      </c>
      <c r="O102" s="42" t="str">
        <f>IF(+ISNA(+VLOOKUP($B102,#REF!,1,0)),"-",$O$1)</f>
        <v>VENTUTGAS</v>
      </c>
      <c r="P102" s="42" t="str">
        <f>IF(+ISNA(+VLOOKUP($B102,#REF!,1,0)),"-",$P$1)</f>
        <v>VENLIBGAS</v>
      </c>
      <c r="Q102" s="42" t="str">
        <f>IF(+ISNA(+VLOOKUP($B102,#REF!,1,0)),"-",$Q$1)</f>
        <v>GASDIV</v>
      </c>
      <c r="R102" s="42" t="str">
        <f>IF(+ISNA(+VLOOKUP($B102,#REF!,1,0)),"-",$R$1)</f>
        <v>GASEST</v>
      </c>
      <c r="S102" s="42" t="str">
        <f>IF(+ISNA(+VLOOKUP($B102,#REF!,1,0)),"-",$S$1)</f>
        <v>ACQUE</v>
      </c>
      <c r="T102" s="42" t="str">
        <f>IF(+ISNA(+VLOOKUP($B102,#REF!,1,0)),"-",$T$1)</f>
        <v>FOGNA</v>
      </c>
      <c r="U102" s="42" t="str">
        <f>IF(+ISNA(+VLOOKUP($B102,#REF!,1,0)),"-",$U$1)</f>
        <v>DEPU</v>
      </c>
      <c r="V102" s="42" t="str">
        <f>IF(+ISNA(+VLOOKUP($B102,#REF!,1,0)),"-",$V$1)</f>
        <v>ALTRESII</v>
      </c>
      <c r="W102" s="42" t="str">
        <f>IF(+ISNA(+VLOOKUP($B102,#REF!,1,0)),"-",$W$1)</f>
        <v>ATTDIV</v>
      </c>
      <c r="X102" s="42" t="str">
        <f>IF(+ISNA(+VLOOKUP($B102,#REF!,1,0)),"-",$X$1)</f>
        <v>SC</v>
      </c>
      <c r="Y102" s="42" t="str">
        <f>IF(+ISNA(+VLOOKUP($B102,#REF!,1,0)),"-",$Y$1)</f>
        <v>FOC</v>
      </c>
    </row>
    <row r="103" spans="1:25" hidden="1" x14ac:dyDescent="0.2">
      <c r="A103" s="42" t="s">
        <v>107</v>
      </c>
      <c r="B103" s="42" t="s">
        <v>470</v>
      </c>
      <c r="C103" s="55" t="s">
        <v>1043</v>
      </c>
      <c r="D103" s="42" t="str">
        <f>IF(+ISNA(+VLOOKUP($B103,#REF!,1,0)),"-",$D$1)</f>
        <v>PRODEE</v>
      </c>
      <c r="E103" s="42" t="str">
        <f>IF(+ISNA(+VLOOKUP($B103,#REF!,1,0)),"-",$E$1)</f>
        <v>DISTEE</v>
      </c>
      <c r="F103" s="42" t="str">
        <f>IF(+ISNA(+VLOOKUP($B103,#REF!,1,0)),"-",$F$1)</f>
        <v>MISEE</v>
      </c>
      <c r="G103" s="42" t="str">
        <f>IF(+ISNA(+VLOOKUP($B103,#REF!,1,0)),"-",$G$1)</f>
        <v>VENDIEE</v>
      </c>
      <c r="H103" s="42" t="str">
        <f>IF(+ISNA(+VLOOKUP($B103,#REF!,1,0)),"-",$H$1)</f>
        <v>VENDSALVEE</v>
      </c>
      <c r="I103" s="42" t="str">
        <f>IF(+ISNA(+VLOOKUP($B103,#REF!,1,0)),"-",$I$1)</f>
        <v>VENDTUTEE</v>
      </c>
      <c r="J103" s="42" t="str">
        <f>IF(+ISNA(+VLOOKUP($B103,#REF!,1,0)),"-",$J$1)</f>
        <v>VENDLIBEE</v>
      </c>
      <c r="K103" s="42" t="str">
        <f>IF(+ISNA(+VLOOKUP($B103,#REF!,1,0)),"-",$K$1)</f>
        <v>EEEST</v>
      </c>
      <c r="L103" s="42" t="str">
        <f>IF(+ISNA(+VLOOKUP($B103,#REF!,1,0)),"-",$L$1)</f>
        <v>DISTGAS</v>
      </c>
      <c r="M103" s="42" t="str">
        <f>IF(+ISNA(+VLOOKUP($B103,#REF!,1,0)),"-",$M$1)</f>
        <v>MISGAS</v>
      </c>
      <c r="N103" s="42" t="str">
        <f>IF(+ISNA(+VLOOKUP($B103,#REF!,1,0)),"-",$N$1)</f>
        <v>VENIGAS</v>
      </c>
      <c r="O103" s="42" t="str">
        <f>IF(+ISNA(+VLOOKUP($B103,#REF!,1,0)),"-",$O$1)</f>
        <v>VENTUTGAS</v>
      </c>
      <c r="P103" s="42" t="str">
        <f>IF(+ISNA(+VLOOKUP($B103,#REF!,1,0)),"-",$P$1)</f>
        <v>VENLIBGAS</v>
      </c>
      <c r="Q103" s="42" t="str">
        <f>IF(+ISNA(+VLOOKUP($B103,#REF!,1,0)),"-",$Q$1)</f>
        <v>GASDIV</v>
      </c>
      <c r="R103" s="42" t="str">
        <f>IF(+ISNA(+VLOOKUP($B103,#REF!,1,0)),"-",$R$1)</f>
        <v>GASEST</v>
      </c>
      <c r="S103" s="42" t="str">
        <f>IF(+ISNA(+VLOOKUP($B103,#REF!,1,0)),"-",$S$1)</f>
        <v>ACQUE</v>
      </c>
      <c r="T103" s="42" t="str">
        <f>IF(+ISNA(+VLOOKUP($B103,#REF!,1,0)),"-",$T$1)</f>
        <v>FOGNA</v>
      </c>
      <c r="U103" s="42" t="str">
        <f>IF(+ISNA(+VLOOKUP($B103,#REF!,1,0)),"-",$U$1)</f>
        <v>DEPU</v>
      </c>
      <c r="V103" s="42" t="str">
        <f>IF(+ISNA(+VLOOKUP($B103,#REF!,1,0)),"-",$V$1)</f>
        <v>ALTRESII</v>
      </c>
      <c r="W103" s="42" t="str">
        <f>IF(+ISNA(+VLOOKUP($B103,#REF!,1,0)),"-",$W$1)</f>
        <v>ATTDIV</v>
      </c>
      <c r="X103" s="42" t="str">
        <f>IF(+ISNA(+VLOOKUP($B103,#REF!,1,0)),"-",$X$1)</f>
        <v>SC</v>
      </c>
      <c r="Y103" s="42" t="str">
        <f>IF(+ISNA(+VLOOKUP($B103,#REF!,1,0)),"-",$Y$1)</f>
        <v>FOC</v>
      </c>
    </row>
    <row r="104" spans="1:25" hidden="1" x14ac:dyDescent="0.2">
      <c r="A104" s="42" t="s">
        <v>107</v>
      </c>
      <c r="B104" s="42" t="s">
        <v>471</v>
      </c>
      <c r="C104" s="55" t="s">
        <v>1044</v>
      </c>
      <c r="D104" s="42" t="str">
        <f>IF(+ISNA(+VLOOKUP($B104,#REF!,1,0)),"-",$D$1)</f>
        <v>PRODEE</v>
      </c>
      <c r="E104" s="42" t="str">
        <f>IF(+ISNA(+VLOOKUP($B104,#REF!,1,0)),"-",$E$1)</f>
        <v>DISTEE</v>
      </c>
      <c r="F104" s="42" t="str">
        <f>IF(+ISNA(+VLOOKUP($B104,#REF!,1,0)),"-",$F$1)</f>
        <v>MISEE</v>
      </c>
      <c r="G104" s="42" t="str">
        <f>IF(+ISNA(+VLOOKUP($B104,#REF!,1,0)),"-",$G$1)</f>
        <v>VENDIEE</v>
      </c>
      <c r="H104" s="42" t="str">
        <f>IF(+ISNA(+VLOOKUP($B104,#REF!,1,0)),"-",$H$1)</f>
        <v>VENDSALVEE</v>
      </c>
      <c r="I104" s="42" t="str">
        <f>IF(+ISNA(+VLOOKUP($B104,#REF!,1,0)),"-",$I$1)</f>
        <v>VENDTUTEE</v>
      </c>
      <c r="J104" s="42" t="str">
        <f>IF(+ISNA(+VLOOKUP($B104,#REF!,1,0)),"-",$J$1)</f>
        <v>VENDLIBEE</v>
      </c>
      <c r="K104" s="42" t="str">
        <f>IF(+ISNA(+VLOOKUP($B104,#REF!,1,0)),"-",$K$1)</f>
        <v>EEEST</v>
      </c>
      <c r="L104" s="42" t="str">
        <f>IF(+ISNA(+VLOOKUP($B104,#REF!,1,0)),"-",$L$1)</f>
        <v>DISTGAS</v>
      </c>
      <c r="M104" s="42" t="str">
        <f>IF(+ISNA(+VLOOKUP($B104,#REF!,1,0)),"-",$M$1)</f>
        <v>MISGAS</v>
      </c>
      <c r="N104" s="42" t="str">
        <f>IF(+ISNA(+VLOOKUP($B104,#REF!,1,0)),"-",$N$1)</f>
        <v>VENIGAS</v>
      </c>
      <c r="O104" s="42" t="str">
        <f>IF(+ISNA(+VLOOKUP($B104,#REF!,1,0)),"-",$O$1)</f>
        <v>VENTUTGAS</v>
      </c>
      <c r="P104" s="42" t="str">
        <f>IF(+ISNA(+VLOOKUP($B104,#REF!,1,0)),"-",$P$1)</f>
        <v>VENLIBGAS</v>
      </c>
      <c r="Q104" s="42" t="str">
        <f>IF(+ISNA(+VLOOKUP($B104,#REF!,1,0)),"-",$Q$1)</f>
        <v>GASDIV</v>
      </c>
      <c r="R104" s="42" t="str">
        <f>IF(+ISNA(+VLOOKUP($B104,#REF!,1,0)),"-",$R$1)</f>
        <v>GASEST</v>
      </c>
      <c r="S104" s="42" t="str">
        <f>IF(+ISNA(+VLOOKUP($B104,#REF!,1,0)),"-",$S$1)</f>
        <v>ACQUE</v>
      </c>
      <c r="T104" s="42" t="str">
        <f>IF(+ISNA(+VLOOKUP($B104,#REF!,1,0)),"-",$T$1)</f>
        <v>FOGNA</v>
      </c>
      <c r="U104" s="42" t="str">
        <f>IF(+ISNA(+VLOOKUP($B104,#REF!,1,0)),"-",$U$1)</f>
        <v>DEPU</v>
      </c>
      <c r="V104" s="42" t="str">
        <f>IF(+ISNA(+VLOOKUP($B104,#REF!,1,0)),"-",$V$1)</f>
        <v>ALTRESII</v>
      </c>
      <c r="W104" s="42" t="str">
        <f>IF(+ISNA(+VLOOKUP($B104,#REF!,1,0)),"-",$W$1)</f>
        <v>ATTDIV</v>
      </c>
      <c r="X104" s="42" t="str">
        <f>IF(+ISNA(+VLOOKUP($B104,#REF!,1,0)),"-",$X$1)</f>
        <v>SC</v>
      </c>
      <c r="Y104" s="42" t="str">
        <f>IF(+ISNA(+VLOOKUP($B104,#REF!,1,0)),"-",$Y$1)</f>
        <v>FOC</v>
      </c>
    </row>
    <row r="105" spans="1:25" hidden="1" x14ac:dyDescent="0.2">
      <c r="A105" s="42" t="s">
        <v>107</v>
      </c>
      <c r="B105" s="42" t="s">
        <v>472</v>
      </c>
      <c r="C105" s="55" t="s">
        <v>1045</v>
      </c>
      <c r="D105" s="42" t="str">
        <f>IF(+ISNA(+VLOOKUP($B105,#REF!,1,0)),"-",$D$1)</f>
        <v>PRODEE</v>
      </c>
      <c r="E105" s="42" t="str">
        <f>IF(+ISNA(+VLOOKUP($B105,#REF!,1,0)),"-",$E$1)</f>
        <v>DISTEE</v>
      </c>
      <c r="F105" s="42" t="str">
        <f>IF(+ISNA(+VLOOKUP($B105,#REF!,1,0)),"-",$F$1)</f>
        <v>MISEE</v>
      </c>
      <c r="G105" s="42" t="str">
        <f>IF(+ISNA(+VLOOKUP($B105,#REF!,1,0)),"-",$G$1)</f>
        <v>VENDIEE</v>
      </c>
      <c r="H105" s="42" t="str">
        <f>IF(+ISNA(+VLOOKUP($B105,#REF!,1,0)),"-",$H$1)</f>
        <v>VENDSALVEE</v>
      </c>
      <c r="I105" s="42" t="str">
        <f>IF(+ISNA(+VLOOKUP($B105,#REF!,1,0)),"-",$I$1)</f>
        <v>VENDTUTEE</v>
      </c>
      <c r="J105" s="42" t="str">
        <f>IF(+ISNA(+VLOOKUP($B105,#REF!,1,0)),"-",$J$1)</f>
        <v>VENDLIBEE</v>
      </c>
      <c r="K105" s="42" t="str">
        <f>IF(+ISNA(+VLOOKUP($B105,#REF!,1,0)),"-",$K$1)</f>
        <v>EEEST</v>
      </c>
      <c r="L105" s="42" t="str">
        <f>IF(+ISNA(+VLOOKUP($B105,#REF!,1,0)),"-",$L$1)</f>
        <v>DISTGAS</v>
      </c>
      <c r="M105" s="42" t="str">
        <f>IF(+ISNA(+VLOOKUP($B105,#REF!,1,0)),"-",$M$1)</f>
        <v>MISGAS</v>
      </c>
      <c r="N105" s="42" t="str">
        <f>IF(+ISNA(+VLOOKUP($B105,#REF!,1,0)),"-",$N$1)</f>
        <v>VENIGAS</v>
      </c>
      <c r="O105" s="42" t="str">
        <f>IF(+ISNA(+VLOOKUP($B105,#REF!,1,0)),"-",$O$1)</f>
        <v>VENTUTGAS</v>
      </c>
      <c r="P105" s="42" t="str">
        <f>IF(+ISNA(+VLOOKUP($B105,#REF!,1,0)),"-",$P$1)</f>
        <v>VENLIBGAS</v>
      </c>
      <c r="Q105" s="42" t="str">
        <f>IF(+ISNA(+VLOOKUP($B105,#REF!,1,0)),"-",$Q$1)</f>
        <v>GASDIV</v>
      </c>
      <c r="R105" s="42" t="str">
        <f>IF(+ISNA(+VLOOKUP($B105,#REF!,1,0)),"-",$R$1)</f>
        <v>GASEST</v>
      </c>
      <c r="S105" s="42" t="str">
        <f>IF(+ISNA(+VLOOKUP($B105,#REF!,1,0)),"-",$S$1)</f>
        <v>ACQUE</v>
      </c>
      <c r="T105" s="42" t="str">
        <f>IF(+ISNA(+VLOOKUP($B105,#REF!,1,0)),"-",$T$1)</f>
        <v>FOGNA</v>
      </c>
      <c r="U105" s="42" t="str">
        <f>IF(+ISNA(+VLOOKUP($B105,#REF!,1,0)),"-",$U$1)</f>
        <v>DEPU</v>
      </c>
      <c r="V105" s="42" t="str">
        <f>IF(+ISNA(+VLOOKUP($B105,#REF!,1,0)),"-",$V$1)</f>
        <v>ALTRESII</v>
      </c>
      <c r="W105" s="42" t="str">
        <f>IF(+ISNA(+VLOOKUP($B105,#REF!,1,0)),"-",$W$1)</f>
        <v>ATTDIV</v>
      </c>
      <c r="X105" s="42" t="str">
        <f>IF(+ISNA(+VLOOKUP($B105,#REF!,1,0)),"-",$X$1)</f>
        <v>SC</v>
      </c>
      <c r="Y105" s="42" t="str">
        <f>IF(+ISNA(+VLOOKUP($B105,#REF!,1,0)),"-",$Y$1)</f>
        <v>FOC</v>
      </c>
    </row>
    <row r="106" spans="1:25" hidden="1" x14ac:dyDescent="0.2">
      <c r="A106" s="42" t="s">
        <v>107</v>
      </c>
      <c r="B106" s="42" t="s">
        <v>473</v>
      </c>
      <c r="C106" s="55" t="s">
        <v>751</v>
      </c>
      <c r="D106" s="42" t="str">
        <f>IF(+ISNA(+VLOOKUP($B106,#REF!,1,0)),"-",$D$1)</f>
        <v>PRODEE</v>
      </c>
      <c r="E106" s="42" t="str">
        <f>IF(+ISNA(+VLOOKUP($B106,#REF!,1,0)),"-",$E$1)</f>
        <v>DISTEE</v>
      </c>
      <c r="F106" s="42" t="str">
        <f>IF(+ISNA(+VLOOKUP($B106,#REF!,1,0)),"-",$F$1)</f>
        <v>MISEE</v>
      </c>
      <c r="G106" s="42" t="str">
        <f>IF(+ISNA(+VLOOKUP($B106,#REF!,1,0)),"-",$G$1)</f>
        <v>VENDIEE</v>
      </c>
      <c r="H106" s="42" t="str">
        <f>IF(+ISNA(+VLOOKUP($B106,#REF!,1,0)),"-",$H$1)</f>
        <v>VENDSALVEE</v>
      </c>
      <c r="I106" s="42" t="str">
        <f>IF(+ISNA(+VLOOKUP($B106,#REF!,1,0)),"-",$I$1)</f>
        <v>VENDTUTEE</v>
      </c>
      <c r="J106" s="42" t="str">
        <f>IF(+ISNA(+VLOOKUP($B106,#REF!,1,0)),"-",$J$1)</f>
        <v>VENDLIBEE</v>
      </c>
      <c r="K106" s="42" t="str">
        <f>IF(+ISNA(+VLOOKUP($B106,#REF!,1,0)),"-",$K$1)</f>
        <v>EEEST</v>
      </c>
      <c r="L106" s="42" t="str">
        <f>IF(+ISNA(+VLOOKUP($B106,#REF!,1,0)),"-",$L$1)</f>
        <v>DISTGAS</v>
      </c>
      <c r="M106" s="42" t="str">
        <f>IF(+ISNA(+VLOOKUP($B106,#REF!,1,0)),"-",$M$1)</f>
        <v>MISGAS</v>
      </c>
      <c r="N106" s="42" t="str">
        <f>IF(+ISNA(+VLOOKUP($B106,#REF!,1,0)),"-",$N$1)</f>
        <v>VENIGAS</v>
      </c>
      <c r="O106" s="42" t="str">
        <f>IF(+ISNA(+VLOOKUP($B106,#REF!,1,0)),"-",$O$1)</f>
        <v>VENTUTGAS</v>
      </c>
      <c r="P106" s="42" t="str">
        <f>IF(+ISNA(+VLOOKUP($B106,#REF!,1,0)),"-",$P$1)</f>
        <v>VENLIBGAS</v>
      </c>
      <c r="Q106" s="42" t="str">
        <f>IF(+ISNA(+VLOOKUP($B106,#REF!,1,0)),"-",$Q$1)</f>
        <v>GASDIV</v>
      </c>
      <c r="R106" s="42" t="str">
        <f>IF(+ISNA(+VLOOKUP($B106,#REF!,1,0)),"-",$R$1)</f>
        <v>GASEST</v>
      </c>
      <c r="S106" s="42" t="str">
        <f>IF(+ISNA(+VLOOKUP($B106,#REF!,1,0)),"-",$S$1)</f>
        <v>ACQUE</v>
      </c>
      <c r="T106" s="42" t="str">
        <f>IF(+ISNA(+VLOOKUP($B106,#REF!,1,0)),"-",$T$1)</f>
        <v>FOGNA</v>
      </c>
      <c r="U106" s="42" t="str">
        <f>IF(+ISNA(+VLOOKUP($B106,#REF!,1,0)),"-",$U$1)</f>
        <v>DEPU</v>
      </c>
      <c r="V106" s="42" t="str">
        <f>IF(+ISNA(+VLOOKUP($B106,#REF!,1,0)),"-",$V$1)</f>
        <v>ALTRESII</v>
      </c>
      <c r="W106" s="42" t="str">
        <f>IF(+ISNA(+VLOOKUP($B106,#REF!,1,0)),"-",$W$1)</f>
        <v>ATTDIV</v>
      </c>
      <c r="X106" s="42" t="str">
        <f>IF(+ISNA(+VLOOKUP($B106,#REF!,1,0)),"-",$X$1)</f>
        <v>SC</v>
      </c>
      <c r="Y106" s="42" t="str">
        <f>IF(+ISNA(+VLOOKUP($B106,#REF!,1,0)),"-",$Y$1)</f>
        <v>FOC</v>
      </c>
    </row>
    <row r="107" spans="1:25" hidden="1" x14ac:dyDescent="0.2">
      <c r="A107" s="42" t="s">
        <v>107</v>
      </c>
      <c r="B107" s="42" t="s">
        <v>474</v>
      </c>
      <c r="C107" s="55" t="s">
        <v>884</v>
      </c>
      <c r="D107" s="42" t="str">
        <f>IF(+ISNA(+VLOOKUP($B107,#REF!,1,0)),"-",$D$1)</f>
        <v>PRODEE</v>
      </c>
      <c r="E107" s="42" t="str">
        <f>IF(+ISNA(+VLOOKUP($B107,#REF!,1,0)),"-",$E$1)</f>
        <v>DISTEE</v>
      </c>
      <c r="F107" s="42" t="str">
        <f>IF(+ISNA(+VLOOKUP($B107,#REF!,1,0)),"-",$F$1)</f>
        <v>MISEE</v>
      </c>
      <c r="G107" s="42" t="str">
        <f>IF(+ISNA(+VLOOKUP($B107,#REF!,1,0)),"-",$G$1)</f>
        <v>VENDIEE</v>
      </c>
      <c r="H107" s="42" t="str">
        <f>IF(+ISNA(+VLOOKUP($B107,#REF!,1,0)),"-",$H$1)</f>
        <v>VENDSALVEE</v>
      </c>
      <c r="I107" s="42" t="str">
        <f>IF(+ISNA(+VLOOKUP($B107,#REF!,1,0)),"-",$I$1)</f>
        <v>VENDTUTEE</v>
      </c>
      <c r="J107" s="42" t="str">
        <f>IF(+ISNA(+VLOOKUP($B107,#REF!,1,0)),"-",$J$1)</f>
        <v>VENDLIBEE</v>
      </c>
      <c r="K107" s="42" t="str">
        <f>IF(+ISNA(+VLOOKUP($B107,#REF!,1,0)),"-",$K$1)</f>
        <v>EEEST</v>
      </c>
      <c r="L107" s="42" t="str">
        <f>IF(+ISNA(+VLOOKUP($B107,#REF!,1,0)),"-",$L$1)</f>
        <v>DISTGAS</v>
      </c>
      <c r="M107" s="42" t="str">
        <f>IF(+ISNA(+VLOOKUP($B107,#REF!,1,0)),"-",$M$1)</f>
        <v>MISGAS</v>
      </c>
      <c r="N107" s="42" t="str">
        <f>IF(+ISNA(+VLOOKUP($B107,#REF!,1,0)),"-",$N$1)</f>
        <v>VENIGAS</v>
      </c>
      <c r="O107" s="42" t="str">
        <f>IF(+ISNA(+VLOOKUP($B107,#REF!,1,0)),"-",$O$1)</f>
        <v>VENTUTGAS</v>
      </c>
      <c r="P107" s="42" t="str">
        <f>IF(+ISNA(+VLOOKUP($B107,#REF!,1,0)),"-",$P$1)</f>
        <v>VENLIBGAS</v>
      </c>
      <c r="Q107" s="42" t="str">
        <f>IF(+ISNA(+VLOOKUP($B107,#REF!,1,0)),"-",$Q$1)</f>
        <v>GASDIV</v>
      </c>
      <c r="R107" s="42" t="str">
        <f>IF(+ISNA(+VLOOKUP($B107,#REF!,1,0)),"-",$R$1)</f>
        <v>GASEST</v>
      </c>
      <c r="S107" s="42" t="str">
        <f>IF(+ISNA(+VLOOKUP($B107,#REF!,1,0)),"-",$S$1)</f>
        <v>ACQUE</v>
      </c>
      <c r="T107" s="42" t="str">
        <f>IF(+ISNA(+VLOOKUP($B107,#REF!,1,0)),"-",$T$1)</f>
        <v>FOGNA</v>
      </c>
      <c r="U107" s="42" t="str">
        <f>IF(+ISNA(+VLOOKUP($B107,#REF!,1,0)),"-",$U$1)</f>
        <v>DEPU</v>
      </c>
      <c r="V107" s="42" t="str">
        <f>IF(+ISNA(+VLOOKUP($B107,#REF!,1,0)),"-",$V$1)</f>
        <v>ALTRESII</v>
      </c>
      <c r="W107" s="42" t="str">
        <f>IF(+ISNA(+VLOOKUP($B107,#REF!,1,0)),"-",$W$1)</f>
        <v>ATTDIV</v>
      </c>
      <c r="X107" s="42" t="str">
        <f>IF(+ISNA(+VLOOKUP($B107,#REF!,1,0)),"-",$X$1)</f>
        <v>SC</v>
      </c>
      <c r="Y107" s="42" t="str">
        <f>IF(+ISNA(+VLOOKUP($B107,#REF!,1,0)),"-",$Y$1)</f>
        <v>FOC</v>
      </c>
    </row>
    <row r="108" spans="1:25" hidden="1" x14ac:dyDescent="0.2">
      <c r="A108" s="42" t="s">
        <v>107</v>
      </c>
      <c r="B108" s="42" t="s">
        <v>475</v>
      </c>
      <c r="C108" s="55" t="s">
        <v>887</v>
      </c>
      <c r="D108" s="42" t="str">
        <f>IF(+ISNA(+VLOOKUP($B108,#REF!,1,0)),"-",$D$1)</f>
        <v>PRODEE</v>
      </c>
      <c r="E108" s="42" t="str">
        <f>IF(+ISNA(+VLOOKUP($B108,#REF!,1,0)),"-",$E$1)</f>
        <v>DISTEE</v>
      </c>
      <c r="F108" s="42" t="str">
        <f>IF(+ISNA(+VLOOKUP($B108,#REF!,1,0)),"-",$F$1)</f>
        <v>MISEE</v>
      </c>
      <c r="G108" s="42" t="str">
        <f>IF(+ISNA(+VLOOKUP($B108,#REF!,1,0)),"-",$G$1)</f>
        <v>VENDIEE</v>
      </c>
      <c r="H108" s="42" t="str">
        <f>IF(+ISNA(+VLOOKUP($B108,#REF!,1,0)),"-",$H$1)</f>
        <v>VENDSALVEE</v>
      </c>
      <c r="I108" s="42" t="str">
        <f>IF(+ISNA(+VLOOKUP($B108,#REF!,1,0)),"-",$I$1)</f>
        <v>VENDTUTEE</v>
      </c>
      <c r="J108" s="42" t="str">
        <f>IF(+ISNA(+VLOOKUP($B108,#REF!,1,0)),"-",$J$1)</f>
        <v>VENDLIBEE</v>
      </c>
      <c r="K108" s="42" t="str">
        <f>IF(+ISNA(+VLOOKUP($B108,#REF!,1,0)),"-",$K$1)</f>
        <v>EEEST</v>
      </c>
      <c r="L108" s="42" t="str">
        <f>IF(+ISNA(+VLOOKUP($B108,#REF!,1,0)),"-",$L$1)</f>
        <v>DISTGAS</v>
      </c>
      <c r="M108" s="42" t="str">
        <f>IF(+ISNA(+VLOOKUP($B108,#REF!,1,0)),"-",$M$1)</f>
        <v>MISGAS</v>
      </c>
      <c r="N108" s="42" t="str">
        <f>IF(+ISNA(+VLOOKUP($B108,#REF!,1,0)),"-",$N$1)</f>
        <v>VENIGAS</v>
      </c>
      <c r="O108" s="42" t="str">
        <f>IF(+ISNA(+VLOOKUP($B108,#REF!,1,0)),"-",$O$1)</f>
        <v>VENTUTGAS</v>
      </c>
      <c r="P108" s="42" t="str">
        <f>IF(+ISNA(+VLOOKUP($B108,#REF!,1,0)),"-",$P$1)</f>
        <v>VENLIBGAS</v>
      </c>
      <c r="Q108" s="42" t="str">
        <f>IF(+ISNA(+VLOOKUP($B108,#REF!,1,0)),"-",$Q$1)</f>
        <v>GASDIV</v>
      </c>
      <c r="R108" s="42" t="str">
        <f>IF(+ISNA(+VLOOKUP($B108,#REF!,1,0)),"-",$R$1)</f>
        <v>GASEST</v>
      </c>
      <c r="S108" s="42" t="str">
        <f>IF(+ISNA(+VLOOKUP($B108,#REF!,1,0)),"-",$S$1)</f>
        <v>ACQUE</v>
      </c>
      <c r="T108" s="42" t="str">
        <f>IF(+ISNA(+VLOOKUP($B108,#REF!,1,0)),"-",$T$1)</f>
        <v>FOGNA</v>
      </c>
      <c r="U108" s="42" t="str">
        <f>IF(+ISNA(+VLOOKUP($B108,#REF!,1,0)),"-",$U$1)</f>
        <v>DEPU</v>
      </c>
      <c r="V108" s="42" t="str">
        <f>IF(+ISNA(+VLOOKUP($B108,#REF!,1,0)),"-",$V$1)</f>
        <v>ALTRESII</v>
      </c>
      <c r="W108" s="42" t="str">
        <f>IF(+ISNA(+VLOOKUP($B108,#REF!,1,0)),"-",$W$1)</f>
        <v>ATTDIV</v>
      </c>
      <c r="X108" s="42" t="str">
        <f>IF(+ISNA(+VLOOKUP($B108,#REF!,1,0)),"-",$X$1)</f>
        <v>SC</v>
      </c>
      <c r="Y108" s="42" t="str">
        <f>IF(+ISNA(+VLOOKUP($B108,#REF!,1,0)),"-",$Y$1)</f>
        <v>FOC</v>
      </c>
    </row>
    <row r="109" spans="1:25" hidden="1" x14ac:dyDescent="0.2">
      <c r="A109" s="42" t="s">
        <v>107</v>
      </c>
      <c r="B109" s="42" t="s">
        <v>476</v>
      </c>
      <c r="C109" s="55" t="s">
        <v>740</v>
      </c>
      <c r="D109" s="42" t="str">
        <f>IF(+ISNA(+VLOOKUP($B109,#REF!,1,0)),"-",$D$1)</f>
        <v>PRODEE</v>
      </c>
      <c r="E109" s="42" t="str">
        <f>IF(+ISNA(+VLOOKUP($B109,#REF!,1,0)),"-",$E$1)</f>
        <v>DISTEE</v>
      </c>
      <c r="F109" s="42" t="str">
        <f>IF(+ISNA(+VLOOKUP($B109,#REF!,1,0)),"-",$F$1)</f>
        <v>MISEE</v>
      </c>
      <c r="G109" s="42" t="str">
        <f>IF(+ISNA(+VLOOKUP($B109,#REF!,1,0)),"-",$G$1)</f>
        <v>VENDIEE</v>
      </c>
      <c r="H109" s="42" t="str">
        <f>IF(+ISNA(+VLOOKUP($B109,#REF!,1,0)),"-",$H$1)</f>
        <v>VENDSALVEE</v>
      </c>
      <c r="I109" s="42" t="str">
        <f>IF(+ISNA(+VLOOKUP($B109,#REF!,1,0)),"-",$I$1)</f>
        <v>VENDTUTEE</v>
      </c>
      <c r="J109" s="42" t="str">
        <f>IF(+ISNA(+VLOOKUP($B109,#REF!,1,0)),"-",$J$1)</f>
        <v>VENDLIBEE</v>
      </c>
      <c r="K109" s="42" t="str">
        <f>IF(+ISNA(+VLOOKUP($B109,#REF!,1,0)),"-",$K$1)</f>
        <v>EEEST</v>
      </c>
      <c r="L109" s="42" t="str">
        <f>IF(+ISNA(+VLOOKUP($B109,#REF!,1,0)),"-",$L$1)</f>
        <v>DISTGAS</v>
      </c>
      <c r="M109" s="42" t="str">
        <f>IF(+ISNA(+VLOOKUP($B109,#REF!,1,0)),"-",$M$1)</f>
        <v>MISGAS</v>
      </c>
      <c r="N109" s="42" t="str">
        <f>IF(+ISNA(+VLOOKUP($B109,#REF!,1,0)),"-",$N$1)</f>
        <v>VENIGAS</v>
      </c>
      <c r="O109" s="42" t="str">
        <f>IF(+ISNA(+VLOOKUP($B109,#REF!,1,0)),"-",$O$1)</f>
        <v>VENTUTGAS</v>
      </c>
      <c r="P109" s="42" t="str">
        <f>IF(+ISNA(+VLOOKUP($B109,#REF!,1,0)),"-",$P$1)</f>
        <v>VENLIBGAS</v>
      </c>
      <c r="Q109" s="42" t="str">
        <f>IF(+ISNA(+VLOOKUP($B109,#REF!,1,0)),"-",$Q$1)</f>
        <v>GASDIV</v>
      </c>
      <c r="R109" s="42" t="str">
        <f>IF(+ISNA(+VLOOKUP($B109,#REF!,1,0)),"-",$R$1)</f>
        <v>GASEST</v>
      </c>
      <c r="S109" s="42" t="str">
        <f>IF(+ISNA(+VLOOKUP($B109,#REF!,1,0)),"-",$S$1)</f>
        <v>ACQUE</v>
      </c>
      <c r="T109" s="42" t="str">
        <f>IF(+ISNA(+VLOOKUP($B109,#REF!,1,0)),"-",$T$1)</f>
        <v>FOGNA</v>
      </c>
      <c r="U109" s="42" t="str">
        <f>IF(+ISNA(+VLOOKUP($B109,#REF!,1,0)),"-",$U$1)</f>
        <v>DEPU</v>
      </c>
      <c r="V109" s="42" t="str">
        <f>IF(+ISNA(+VLOOKUP($B109,#REF!,1,0)),"-",$V$1)</f>
        <v>ALTRESII</v>
      </c>
      <c r="W109" s="42" t="str">
        <f>IF(+ISNA(+VLOOKUP($B109,#REF!,1,0)),"-",$W$1)</f>
        <v>ATTDIV</v>
      </c>
      <c r="X109" s="42" t="str">
        <f>IF(+ISNA(+VLOOKUP($B109,#REF!,1,0)),"-",$X$1)</f>
        <v>SC</v>
      </c>
      <c r="Y109" s="42" t="str">
        <f>IF(+ISNA(+VLOOKUP($B109,#REF!,1,0)),"-",$Y$1)</f>
        <v>FOC</v>
      </c>
    </row>
    <row r="110" spans="1:25" hidden="1" x14ac:dyDescent="0.2">
      <c r="A110" s="42" t="s">
        <v>107</v>
      </c>
      <c r="B110" s="42" t="s">
        <v>477</v>
      </c>
      <c r="C110" s="55" t="s">
        <v>902</v>
      </c>
      <c r="D110" s="42" t="str">
        <f>IF(+ISNA(+VLOOKUP($B110,#REF!,1,0)),"-",$D$1)</f>
        <v>PRODEE</v>
      </c>
      <c r="E110" s="42" t="str">
        <f>IF(+ISNA(+VLOOKUP($B110,#REF!,1,0)),"-",$E$1)</f>
        <v>DISTEE</v>
      </c>
      <c r="F110" s="42" t="str">
        <f>IF(+ISNA(+VLOOKUP($B110,#REF!,1,0)),"-",$F$1)</f>
        <v>MISEE</v>
      </c>
      <c r="G110" s="42" t="str">
        <f>IF(+ISNA(+VLOOKUP($B110,#REF!,1,0)),"-",$G$1)</f>
        <v>VENDIEE</v>
      </c>
      <c r="H110" s="42" t="str">
        <f>IF(+ISNA(+VLOOKUP($B110,#REF!,1,0)),"-",$H$1)</f>
        <v>VENDSALVEE</v>
      </c>
      <c r="I110" s="42" t="str">
        <f>IF(+ISNA(+VLOOKUP($B110,#REF!,1,0)),"-",$I$1)</f>
        <v>VENDTUTEE</v>
      </c>
      <c r="J110" s="42" t="str">
        <f>IF(+ISNA(+VLOOKUP($B110,#REF!,1,0)),"-",$J$1)</f>
        <v>VENDLIBEE</v>
      </c>
      <c r="K110" s="42" t="str">
        <f>IF(+ISNA(+VLOOKUP($B110,#REF!,1,0)),"-",$K$1)</f>
        <v>EEEST</v>
      </c>
      <c r="L110" s="42" t="str">
        <f>IF(+ISNA(+VLOOKUP($B110,#REF!,1,0)),"-",$L$1)</f>
        <v>DISTGAS</v>
      </c>
      <c r="M110" s="42" t="str">
        <f>IF(+ISNA(+VLOOKUP($B110,#REF!,1,0)),"-",$M$1)</f>
        <v>MISGAS</v>
      </c>
      <c r="N110" s="42" t="str">
        <f>IF(+ISNA(+VLOOKUP($B110,#REF!,1,0)),"-",$N$1)</f>
        <v>VENIGAS</v>
      </c>
      <c r="O110" s="42" t="str">
        <f>IF(+ISNA(+VLOOKUP($B110,#REF!,1,0)),"-",$O$1)</f>
        <v>VENTUTGAS</v>
      </c>
      <c r="P110" s="42" t="str">
        <f>IF(+ISNA(+VLOOKUP($B110,#REF!,1,0)),"-",$P$1)</f>
        <v>VENLIBGAS</v>
      </c>
      <c r="Q110" s="42" t="str">
        <f>IF(+ISNA(+VLOOKUP($B110,#REF!,1,0)),"-",$Q$1)</f>
        <v>GASDIV</v>
      </c>
      <c r="R110" s="42" t="str">
        <f>IF(+ISNA(+VLOOKUP($B110,#REF!,1,0)),"-",$R$1)</f>
        <v>GASEST</v>
      </c>
      <c r="S110" s="42" t="str">
        <f>IF(+ISNA(+VLOOKUP($B110,#REF!,1,0)),"-",$S$1)</f>
        <v>ACQUE</v>
      </c>
      <c r="T110" s="42" t="str">
        <f>IF(+ISNA(+VLOOKUP($B110,#REF!,1,0)),"-",$T$1)</f>
        <v>FOGNA</v>
      </c>
      <c r="U110" s="42" t="str">
        <f>IF(+ISNA(+VLOOKUP($B110,#REF!,1,0)),"-",$U$1)</f>
        <v>DEPU</v>
      </c>
      <c r="V110" s="42" t="str">
        <f>IF(+ISNA(+VLOOKUP($B110,#REF!,1,0)),"-",$V$1)</f>
        <v>ALTRESII</v>
      </c>
      <c r="W110" s="42" t="str">
        <f>IF(+ISNA(+VLOOKUP($B110,#REF!,1,0)),"-",$W$1)</f>
        <v>ATTDIV</v>
      </c>
      <c r="X110" s="42" t="str">
        <f>IF(+ISNA(+VLOOKUP($B110,#REF!,1,0)),"-",$X$1)</f>
        <v>SC</v>
      </c>
      <c r="Y110" s="42" t="str">
        <f>IF(+ISNA(+VLOOKUP($B110,#REF!,1,0)),"-",$Y$1)</f>
        <v>FOC</v>
      </c>
    </row>
    <row r="111" spans="1:25" hidden="1" x14ac:dyDescent="0.2">
      <c r="A111" s="42" t="s">
        <v>107</v>
      </c>
      <c r="B111" s="42" t="s">
        <v>478</v>
      </c>
      <c r="C111" s="55" t="s">
        <v>903</v>
      </c>
      <c r="D111" s="42" t="str">
        <f>IF(+ISNA(+VLOOKUP($B111,#REF!,1,0)),"-",$D$1)</f>
        <v>PRODEE</v>
      </c>
      <c r="E111" s="42" t="str">
        <f>IF(+ISNA(+VLOOKUP($B111,#REF!,1,0)),"-",$E$1)</f>
        <v>DISTEE</v>
      </c>
      <c r="F111" s="42" t="str">
        <f>IF(+ISNA(+VLOOKUP($B111,#REF!,1,0)),"-",$F$1)</f>
        <v>MISEE</v>
      </c>
      <c r="G111" s="42" t="str">
        <f>IF(+ISNA(+VLOOKUP($B111,#REF!,1,0)),"-",$G$1)</f>
        <v>VENDIEE</v>
      </c>
      <c r="H111" s="42" t="str">
        <f>IF(+ISNA(+VLOOKUP($B111,#REF!,1,0)),"-",$H$1)</f>
        <v>VENDSALVEE</v>
      </c>
      <c r="I111" s="42" t="str">
        <f>IF(+ISNA(+VLOOKUP($B111,#REF!,1,0)),"-",$I$1)</f>
        <v>VENDTUTEE</v>
      </c>
      <c r="J111" s="42" t="str">
        <f>IF(+ISNA(+VLOOKUP($B111,#REF!,1,0)),"-",$J$1)</f>
        <v>VENDLIBEE</v>
      </c>
      <c r="K111" s="42" t="str">
        <f>IF(+ISNA(+VLOOKUP($B111,#REF!,1,0)),"-",$K$1)</f>
        <v>EEEST</v>
      </c>
      <c r="L111" s="42" t="str">
        <f>IF(+ISNA(+VLOOKUP($B111,#REF!,1,0)),"-",$L$1)</f>
        <v>DISTGAS</v>
      </c>
      <c r="M111" s="42" t="str">
        <f>IF(+ISNA(+VLOOKUP($B111,#REF!,1,0)),"-",$M$1)</f>
        <v>MISGAS</v>
      </c>
      <c r="N111" s="42" t="str">
        <f>IF(+ISNA(+VLOOKUP($B111,#REF!,1,0)),"-",$N$1)</f>
        <v>VENIGAS</v>
      </c>
      <c r="O111" s="42" t="str">
        <f>IF(+ISNA(+VLOOKUP($B111,#REF!,1,0)),"-",$O$1)</f>
        <v>VENTUTGAS</v>
      </c>
      <c r="P111" s="42" t="str">
        <f>IF(+ISNA(+VLOOKUP($B111,#REF!,1,0)),"-",$P$1)</f>
        <v>VENLIBGAS</v>
      </c>
      <c r="Q111" s="42" t="str">
        <f>IF(+ISNA(+VLOOKUP($B111,#REF!,1,0)),"-",$Q$1)</f>
        <v>GASDIV</v>
      </c>
      <c r="R111" s="42" t="str">
        <f>IF(+ISNA(+VLOOKUP($B111,#REF!,1,0)),"-",$R$1)</f>
        <v>GASEST</v>
      </c>
      <c r="S111" s="42" t="str">
        <f>IF(+ISNA(+VLOOKUP($B111,#REF!,1,0)),"-",$S$1)</f>
        <v>ACQUE</v>
      </c>
      <c r="T111" s="42" t="str">
        <f>IF(+ISNA(+VLOOKUP($B111,#REF!,1,0)),"-",$T$1)</f>
        <v>FOGNA</v>
      </c>
      <c r="U111" s="42" t="str">
        <f>IF(+ISNA(+VLOOKUP($B111,#REF!,1,0)),"-",$U$1)</f>
        <v>DEPU</v>
      </c>
      <c r="V111" s="42" t="str">
        <f>IF(+ISNA(+VLOOKUP($B111,#REF!,1,0)),"-",$V$1)</f>
        <v>ALTRESII</v>
      </c>
      <c r="W111" s="42" t="str">
        <f>IF(+ISNA(+VLOOKUP($B111,#REF!,1,0)),"-",$W$1)</f>
        <v>ATTDIV</v>
      </c>
      <c r="X111" s="42" t="str">
        <f>IF(+ISNA(+VLOOKUP($B111,#REF!,1,0)),"-",$X$1)</f>
        <v>SC</v>
      </c>
      <c r="Y111" s="42" t="str">
        <f>IF(+ISNA(+VLOOKUP($B111,#REF!,1,0)),"-",$Y$1)</f>
        <v>FOC</v>
      </c>
    </row>
    <row r="112" spans="1:25" hidden="1" x14ac:dyDescent="0.2">
      <c r="A112" s="42" t="s">
        <v>107</v>
      </c>
      <c r="B112" s="42" t="s">
        <v>526</v>
      </c>
      <c r="C112" s="55" t="s">
        <v>904</v>
      </c>
      <c r="D112" s="42" t="str">
        <f>IF(+ISNA(+VLOOKUP($B112,#REF!,1,0)),"-",$D$1)</f>
        <v>PRODEE</v>
      </c>
      <c r="E112" s="42" t="str">
        <f>IF(+ISNA(+VLOOKUP($B112,#REF!,1,0)),"-",$E$1)</f>
        <v>DISTEE</v>
      </c>
      <c r="F112" s="42" t="str">
        <f>IF(+ISNA(+VLOOKUP($B112,#REF!,1,0)),"-",$F$1)</f>
        <v>MISEE</v>
      </c>
      <c r="G112" s="42" t="str">
        <f>IF(+ISNA(+VLOOKUP($B112,#REF!,1,0)),"-",$G$1)</f>
        <v>VENDIEE</v>
      </c>
      <c r="H112" s="42" t="str">
        <f>IF(+ISNA(+VLOOKUP($B112,#REF!,1,0)),"-",$H$1)</f>
        <v>VENDSALVEE</v>
      </c>
      <c r="I112" s="42" t="str">
        <f>IF(+ISNA(+VLOOKUP($B112,#REF!,1,0)),"-",$I$1)</f>
        <v>VENDTUTEE</v>
      </c>
      <c r="J112" s="42" t="str">
        <f>IF(+ISNA(+VLOOKUP($B112,#REF!,1,0)),"-",$J$1)</f>
        <v>VENDLIBEE</v>
      </c>
      <c r="K112" s="42" t="str">
        <f>IF(+ISNA(+VLOOKUP($B112,#REF!,1,0)),"-",$K$1)</f>
        <v>EEEST</v>
      </c>
      <c r="L112" s="42" t="str">
        <f>IF(+ISNA(+VLOOKUP($B112,#REF!,1,0)),"-",$L$1)</f>
        <v>DISTGAS</v>
      </c>
      <c r="M112" s="42" t="str">
        <f>IF(+ISNA(+VLOOKUP($B112,#REF!,1,0)),"-",$M$1)</f>
        <v>MISGAS</v>
      </c>
      <c r="N112" s="42" t="str">
        <f>IF(+ISNA(+VLOOKUP($B112,#REF!,1,0)),"-",$N$1)</f>
        <v>VENIGAS</v>
      </c>
      <c r="O112" s="42" t="str">
        <f>IF(+ISNA(+VLOOKUP($B112,#REF!,1,0)),"-",$O$1)</f>
        <v>VENTUTGAS</v>
      </c>
      <c r="P112" s="42" t="str">
        <f>IF(+ISNA(+VLOOKUP($B112,#REF!,1,0)),"-",$P$1)</f>
        <v>VENLIBGAS</v>
      </c>
      <c r="Q112" s="42" t="str">
        <f>IF(+ISNA(+VLOOKUP($B112,#REF!,1,0)),"-",$Q$1)</f>
        <v>GASDIV</v>
      </c>
      <c r="R112" s="42" t="str">
        <f>IF(+ISNA(+VLOOKUP($B112,#REF!,1,0)),"-",$R$1)</f>
        <v>GASEST</v>
      </c>
      <c r="S112" s="42" t="str">
        <f>IF(+ISNA(+VLOOKUP($B112,#REF!,1,0)),"-",$S$1)</f>
        <v>ACQUE</v>
      </c>
      <c r="T112" s="42" t="str">
        <f>IF(+ISNA(+VLOOKUP($B112,#REF!,1,0)),"-",$T$1)</f>
        <v>FOGNA</v>
      </c>
      <c r="U112" s="42" t="str">
        <f>IF(+ISNA(+VLOOKUP($B112,#REF!,1,0)),"-",$U$1)</f>
        <v>DEPU</v>
      </c>
      <c r="V112" s="42" t="str">
        <f>IF(+ISNA(+VLOOKUP($B112,#REF!,1,0)),"-",$V$1)</f>
        <v>ALTRESII</v>
      </c>
      <c r="W112" s="42" t="str">
        <f>IF(+ISNA(+VLOOKUP($B112,#REF!,1,0)),"-",$W$1)</f>
        <v>ATTDIV</v>
      </c>
      <c r="X112" s="42" t="str">
        <f>IF(+ISNA(+VLOOKUP($B112,#REF!,1,0)),"-",$X$1)</f>
        <v>SC</v>
      </c>
      <c r="Y112" s="42" t="str">
        <f>IF(+ISNA(+VLOOKUP($B112,#REF!,1,0)),"-",$Y$1)</f>
        <v>FOC</v>
      </c>
    </row>
    <row r="113" spans="1:25" hidden="1" x14ac:dyDescent="0.2">
      <c r="A113" s="42" t="s">
        <v>107</v>
      </c>
      <c r="B113" s="42" t="s">
        <v>527</v>
      </c>
      <c r="C113" s="55" t="s">
        <v>905</v>
      </c>
      <c r="D113" s="42" t="str">
        <f>IF(+ISNA(+VLOOKUP($B113,#REF!,1,0)),"-",$D$1)</f>
        <v>PRODEE</v>
      </c>
      <c r="E113" s="42" t="str">
        <f>IF(+ISNA(+VLOOKUP($B113,#REF!,1,0)),"-",$E$1)</f>
        <v>DISTEE</v>
      </c>
      <c r="F113" s="42" t="str">
        <f>IF(+ISNA(+VLOOKUP($B113,#REF!,1,0)),"-",$F$1)</f>
        <v>MISEE</v>
      </c>
      <c r="G113" s="42" t="str">
        <f>IF(+ISNA(+VLOOKUP($B113,#REF!,1,0)),"-",$G$1)</f>
        <v>VENDIEE</v>
      </c>
      <c r="H113" s="42" t="str">
        <f>IF(+ISNA(+VLOOKUP($B113,#REF!,1,0)),"-",$H$1)</f>
        <v>VENDSALVEE</v>
      </c>
      <c r="I113" s="42" t="str">
        <f>IF(+ISNA(+VLOOKUP($B113,#REF!,1,0)),"-",$I$1)</f>
        <v>VENDTUTEE</v>
      </c>
      <c r="J113" s="42" t="str">
        <f>IF(+ISNA(+VLOOKUP($B113,#REF!,1,0)),"-",$J$1)</f>
        <v>VENDLIBEE</v>
      </c>
      <c r="K113" s="42" t="str">
        <f>IF(+ISNA(+VLOOKUP($B113,#REF!,1,0)),"-",$K$1)</f>
        <v>EEEST</v>
      </c>
      <c r="L113" s="42" t="str">
        <f>IF(+ISNA(+VLOOKUP($B113,#REF!,1,0)),"-",$L$1)</f>
        <v>DISTGAS</v>
      </c>
      <c r="M113" s="42" t="str">
        <f>IF(+ISNA(+VLOOKUP($B113,#REF!,1,0)),"-",$M$1)</f>
        <v>MISGAS</v>
      </c>
      <c r="N113" s="42" t="str">
        <f>IF(+ISNA(+VLOOKUP($B113,#REF!,1,0)),"-",$N$1)</f>
        <v>VENIGAS</v>
      </c>
      <c r="O113" s="42" t="str">
        <f>IF(+ISNA(+VLOOKUP($B113,#REF!,1,0)),"-",$O$1)</f>
        <v>VENTUTGAS</v>
      </c>
      <c r="P113" s="42" t="str">
        <f>IF(+ISNA(+VLOOKUP($B113,#REF!,1,0)),"-",$P$1)</f>
        <v>VENLIBGAS</v>
      </c>
      <c r="Q113" s="42" t="str">
        <f>IF(+ISNA(+VLOOKUP($B113,#REF!,1,0)),"-",$Q$1)</f>
        <v>GASDIV</v>
      </c>
      <c r="R113" s="42" t="str">
        <f>IF(+ISNA(+VLOOKUP($B113,#REF!,1,0)),"-",$R$1)</f>
        <v>GASEST</v>
      </c>
      <c r="S113" s="42" t="str">
        <f>IF(+ISNA(+VLOOKUP($B113,#REF!,1,0)),"-",$S$1)</f>
        <v>ACQUE</v>
      </c>
      <c r="T113" s="42" t="str">
        <f>IF(+ISNA(+VLOOKUP($B113,#REF!,1,0)),"-",$T$1)</f>
        <v>FOGNA</v>
      </c>
      <c r="U113" s="42" t="str">
        <f>IF(+ISNA(+VLOOKUP($B113,#REF!,1,0)),"-",$U$1)</f>
        <v>DEPU</v>
      </c>
      <c r="V113" s="42" t="str">
        <f>IF(+ISNA(+VLOOKUP($B113,#REF!,1,0)),"-",$V$1)</f>
        <v>ALTRESII</v>
      </c>
      <c r="W113" s="42" t="str">
        <f>IF(+ISNA(+VLOOKUP($B113,#REF!,1,0)),"-",$W$1)</f>
        <v>ATTDIV</v>
      </c>
      <c r="X113" s="42" t="str">
        <f>IF(+ISNA(+VLOOKUP($B113,#REF!,1,0)),"-",$X$1)</f>
        <v>SC</v>
      </c>
      <c r="Y113" s="42" t="str">
        <f>IF(+ISNA(+VLOOKUP($B113,#REF!,1,0)),"-",$Y$1)</f>
        <v>FOC</v>
      </c>
    </row>
    <row r="114" spans="1:25" hidden="1" x14ac:dyDescent="0.2">
      <c r="A114" s="42" t="s">
        <v>107</v>
      </c>
      <c r="B114" s="42" t="s">
        <v>528</v>
      </c>
      <c r="C114" s="55" t="s">
        <v>906</v>
      </c>
      <c r="D114" s="42" t="str">
        <f>IF(+ISNA(+VLOOKUP($B114,#REF!,1,0)),"-",$D$1)</f>
        <v>PRODEE</v>
      </c>
      <c r="E114" s="42" t="str">
        <f>IF(+ISNA(+VLOOKUP($B114,#REF!,1,0)),"-",$E$1)</f>
        <v>DISTEE</v>
      </c>
      <c r="F114" s="42" t="str">
        <f>IF(+ISNA(+VLOOKUP($B114,#REF!,1,0)),"-",$F$1)</f>
        <v>MISEE</v>
      </c>
      <c r="G114" s="42" t="str">
        <f>IF(+ISNA(+VLOOKUP($B114,#REF!,1,0)),"-",$G$1)</f>
        <v>VENDIEE</v>
      </c>
      <c r="H114" s="42" t="str">
        <f>IF(+ISNA(+VLOOKUP($B114,#REF!,1,0)),"-",$H$1)</f>
        <v>VENDSALVEE</v>
      </c>
      <c r="I114" s="42" t="str">
        <f>IF(+ISNA(+VLOOKUP($B114,#REF!,1,0)),"-",$I$1)</f>
        <v>VENDTUTEE</v>
      </c>
      <c r="J114" s="42" t="str">
        <f>IF(+ISNA(+VLOOKUP($B114,#REF!,1,0)),"-",$J$1)</f>
        <v>VENDLIBEE</v>
      </c>
      <c r="K114" s="42" t="str">
        <f>IF(+ISNA(+VLOOKUP($B114,#REF!,1,0)),"-",$K$1)</f>
        <v>EEEST</v>
      </c>
      <c r="L114" s="42" t="str">
        <f>IF(+ISNA(+VLOOKUP($B114,#REF!,1,0)),"-",$L$1)</f>
        <v>DISTGAS</v>
      </c>
      <c r="M114" s="42" t="str">
        <f>IF(+ISNA(+VLOOKUP($B114,#REF!,1,0)),"-",$M$1)</f>
        <v>MISGAS</v>
      </c>
      <c r="N114" s="42" t="str">
        <f>IF(+ISNA(+VLOOKUP($B114,#REF!,1,0)),"-",$N$1)</f>
        <v>VENIGAS</v>
      </c>
      <c r="O114" s="42" t="str">
        <f>IF(+ISNA(+VLOOKUP($B114,#REF!,1,0)),"-",$O$1)</f>
        <v>VENTUTGAS</v>
      </c>
      <c r="P114" s="42" t="str">
        <f>IF(+ISNA(+VLOOKUP($B114,#REF!,1,0)),"-",$P$1)</f>
        <v>VENLIBGAS</v>
      </c>
      <c r="Q114" s="42" t="str">
        <f>IF(+ISNA(+VLOOKUP($B114,#REF!,1,0)),"-",$Q$1)</f>
        <v>GASDIV</v>
      </c>
      <c r="R114" s="42" t="str">
        <f>IF(+ISNA(+VLOOKUP($B114,#REF!,1,0)),"-",$R$1)</f>
        <v>GASEST</v>
      </c>
      <c r="S114" s="42" t="str">
        <f>IF(+ISNA(+VLOOKUP($B114,#REF!,1,0)),"-",$S$1)</f>
        <v>ACQUE</v>
      </c>
      <c r="T114" s="42" t="str">
        <f>IF(+ISNA(+VLOOKUP($B114,#REF!,1,0)),"-",$T$1)</f>
        <v>FOGNA</v>
      </c>
      <c r="U114" s="42" t="str">
        <f>IF(+ISNA(+VLOOKUP($B114,#REF!,1,0)),"-",$U$1)</f>
        <v>DEPU</v>
      </c>
      <c r="V114" s="42" t="str">
        <f>IF(+ISNA(+VLOOKUP($B114,#REF!,1,0)),"-",$V$1)</f>
        <v>ALTRESII</v>
      </c>
      <c r="W114" s="42" t="str">
        <f>IF(+ISNA(+VLOOKUP($B114,#REF!,1,0)),"-",$W$1)</f>
        <v>ATTDIV</v>
      </c>
      <c r="X114" s="42" t="str">
        <f>IF(+ISNA(+VLOOKUP($B114,#REF!,1,0)),"-",$X$1)</f>
        <v>SC</v>
      </c>
      <c r="Y114" s="42" t="str">
        <f>IF(+ISNA(+VLOOKUP($B114,#REF!,1,0)),"-",$Y$1)</f>
        <v>FOC</v>
      </c>
    </row>
    <row r="115" spans="1:25" hidden="1" x14ac:dyDescent="0.2">
      <c r="A115" s="42" t="s">
        <v>107</v>
      </c>
      <c r="B115" s="42" t="s">
        <v>529</v>
      </c>
      <c r="C115" s="55" t="s">
        <v>907</v>
      </c>
      <c r="D115" s="42" t="str">
        <f>IF(+ISNA(+VLOOKUP($B115,#REF!,1,0)),"-",$D$1)</f>
        <v>PRODEE</v>
      </c>
      <c r="E115" s="42" t="str">
        <f>IF(+ISNA(+VLOOKUP($B115,#REF!,1,0)),"-",$E$1)</f>
        <v>DISTEE</v>
      </c>
      <c r="F115" s="42" t="str">
        <f>IF(+ISNA(+VLOOKUP($B115,#REF!,1,0)),"-",$F$1)</f>
        <v>MISEE</v>
      </c>
      <c r="G115" s="42" t="str">
        <f>IF(+ISNA(+VLOOKUP($B115,#REF!,1,0)),"-",$G$1)</f>
        <v>VENDIEE</v>
      </c>
      <c r="H115" s="42" t="str">
        <f>IF(+ISNA(+VLOOKUP($B115,#REF!,1,0)),"-",$H$1)</f>
        <v>VENDSALVEE</v>
      </c>
      <c r="I115" s="42" t="str">
        <f>IF(+ISNA(+VLOOKUP($B115,#REF!,1,0)),"-",$I$1)</f>
        <v>VENDTUTEE</v>
      </c>
      <c r="J115" s="42" t="str">
        <f>IF(+ISNA(+VLOOKUP($B115,#REF!,1,0)),"-",$J$1)</f>
        <v>VENDLIBEE</v>
      </c>
      <c r="K115" s="42" t="str">
        <f>IF(+ISNA(+VLOOKUP($B115,#REF!,1,0)),"-",$K$1)</f>
        <v>EEEST</v>
      </c>
      <c r="L115" s="42" t="str">
        <f>IF(+ISNA(+VLOOKUP($B115,#REF!,1,0)),"-",$L$1)</f>
        <v>DISTGAS</v>
      </c>
      <c r="M115" s="42" t="str">
        <f>IF(+ISNA(+VLOOKUP($B115,#REF!,1,0)),"-",$M$1)</f>
        <v>MISGAS</v>
      </c>
      <c r="N115" s="42" t="str">
        <f>IF(+ISNA(+VLOOKUP($B115,#REF!,1,0)),"-",$N$1)</f>
        <v>VENIGAS</v>
      </c>
      <c r="O115" s="42" t="str">
        <f>IF(+ISNA(+VLOOKUP($B115,#REF!,1,0)),"-",$O$1)</f>
        <v>VENTUTGAS</v>
      </c>
      <c r="P115" s="42" t="str">
        <f>IF(+ISNA(+VLOOKUP($B115,#REF!,1,0)),"-",$P$1)</f>
        <v>VENLIBGAS</v>
      </c>
      <c r="Q115" s="42" t="str">
        <f>IF(+ISNA(+VLOOKUP($B115,#REF!,1,0)),"-",$Q$1)</f>
        <v>GASDIV</v>
      </c>
      <c r="R115" s="42" t="str">
        <f>IF(+ISNA(+VLOOKUP($B115,#REF!,1,0)),"-",$R$1)</f>
        <v>GASEST</v>
      </c>
      <c r="S115" s="42" t="str">
        <f>IF(+ISNA(+VLOOKUP($B115,#REF!,1,0)),"-",$S$1)</f>
        <v>ACQUE</v>
      </c>
      <c r="T115" s="42" t="str">
        <f>IF(+ISNA(+VLOOKUP($B115,#REF!,1,0)),"-",$T$1)</f>
        <v>FOGNA</v>
      </c>
      <c r="U115" s="42" t="str">
        <f>IF(+ISNA(+VLOOKUP($B115,#REF!,1,0)),"-",$U$1)</f>
        <v>DEPU</v>
      </c>
      <c r="V115" s="42" t="str">
        <f>IF(+ISNA(+VLOOKUP($B115,#REF!,1,0)),"-",$V$1)</f>
        <v>ALTRESII</v>
      </c>
      <c r="W115" s="42" t="str">
        <f>IF(+ISNA(+VLOOKUP($B115,#REF!,1,0)),"-",$W$1)</f>
        <v>ATTDIV</v>
      </c>
      <c r="X115" s="42" t="str">
        <f>IF(+ISNA(+VLOOKUP($B115,#REF!,1,0)),"-",$X$1)</f>
        <v>SC</v>
      </c>
      <c r="Y115" s="42" t="str">
        <f>IF(+ISNA(+VLOOKUP($B115,#REF!,1,0)),"-",$Y$1)</f>
        <v>FOC</v>
      </c>
    </row>
    <row r="116" spans="1:25" x14ac:dyDescent="0.2">
      <c r="A116" s="42" t="s">
        <v>107</v>
      </c>
      <c r="B116" s="42" t="s">
        <v>536</v>
      </c>
      <c r="C116" s="55" t="s">
        <v>601</v>
      </c>
      <c r="D116" s="42" t="str">
        <f>IF(+ISNA(+VLOOKUP($B116,#REF!,1,0)),"-",$D$1)</f>
        <v>PRODEE</v>
      </c>
      <c r="E116" s="42" t="str">
        <f>IF(+ISNA(+VLOOKUP($B116,#REF!,1,0)),"-",$E$1)</f>
        <v>DISTEE</v>
      </c>
      <c r="F116" s="42" t="str">
        <f>IF(+ISNA(+VLOOKUP($B116,#REF!,1,0)),"-",$F$1)</f>
        <v>MISEE</v>
      </c>
      <c r="G116" s="42" t="str">
        <f>IF(+ISNA(+VLOOKUP($B116,#REF!,1,0)),"-",$G$1)</f>
        <v>VENDIEE</v>
      </c>
      <c r="H116" s="42" t="str">
        <f>IF(+ISNA(+VLOOKUP($B116,#REF!,1,0)),"-",$H$1)</f>
        <v>VENDSALVEE</v>
      </c>
      <c r="I116" s="42" t="str">
        <f>IF(+ISNA(+VLOOKUP($B116,#REF!,1,0)),"-",$I$1)</f>
        <v>VENDTUTEE</v>
      </c>
      <c r="J116" s="42" t="str">
        <f>IF(+ISNA(+VLOOKUP($B116,#REF!,1,0)),"-",$J$1)</f>
        <v>VENDLIBEE</v>
      </c>
      <c r="K116" s="42" t="str">
        <f>IF(+ISNA(+VLOOKUP($B116,#REF!,1,0)),"-",$K$1)</f>
        <v>EEEST</v>
      </c>
      <c r="L116" s="42" t="str">
        <f>IF(+ISNA(+VLOOKUP($B116,#REF!,1,0)),"-",$L$1)</f>
        <v>DISTGAS</v>
      </c>
      <c r="M116" s="42" t="str">
        <f>IF(+ISNA(+VLOOKUP($B116,#REF!,1,0)),"-",$M$1)</f>
        <v>MISGAS</v>
      </c>
      <c r="N116" s="42" t="str">
        <f>IF(+ISNA(+VLOOKUP($B116,#REF!,1,0)),"-",$N$1)</f>
        <v>VENIGAS</v>
      </c>
      <c r="O116" s="42" t="str">
        <f>IF(+ISNA(+VLOOKUP($B116,#REF!,1,0)),"-",$O$1)</f>
        <v>VENTUTGAS</v>
      </c>
      <c r="P116" s="42" t="str">
        <f>IF(+ISNA(+VLOOKUP($B116,#REF!,1,0)),"-",$P$1)</f>
        <v>VENLIBGAS</v>
      </c>
      <c r="Q116" s="42" t="str">
        <f>IF(+ISNA(+VLOOKUP($B116,#REF!,1,0)),"-",$Q$1)</f>
        <v>GASDIV</v>
      </c>
      <c r="R116" s="42" t="str">
        <f>IF(+ISNA(+VLOOKUP($B116,#REF!,1,0)),"-",$R$1)</f>
        <v>GASEST</v>
      </c>
      <c r="S116" s="42" t="str">
        <f>IF(+ISNA(+VLOOKUP($B116,#REF!,1,0)),"-",$S$1)</f>
        <v>ACQUE</v>
      </c>
      <c r="T116" s="42" t="str">
        <f>IF(+ISNA(+VLOOKUP($B116,#REF!,1,0)),"-",$T$1)</f>
        <v>FOGNA</v>
      </c>
      <c r="U116" s="42" t="str">
        <f>IF(+ISNA(+VLOOKUP($B116,#REF!,1,0)),"-",$U$1)</f>
        <v>DEPU</v>
      </c>
      <c r="V116" s="42" t="str">
        <f>IF(+ISNA(+VLOOKUP($B116,#REF!,1,0)),"-",$V$1)</f>
        <v>ALTRESII</v>
      </c>
      <c r="W116" s="42" t="str">
        <f>IF(+ISNA(+VLOOKUP($B116,#REF!,1,0)),"-",$W$1)</f>
        <v>ATTDIV</v>
      </c>
      <c r="X116" s="42" t="str">
        <f>IF(+ISNA(+VLOOKUP($B116,#REF!,1,0)),"-",$X$1)</f>
        <v>SC</v>
      </c>
      <c r="Y116" s="42" t="str">
        <f>IF(+ISNA(+VLOOKUP($B116,#REF!,1,0)),"-",$Y$1)</f>
        <v>FOC</v>
      </c>
    </row>
    <row r="117" spans="1:25" hidden="1" x14ac:dyDescent="0.2">
      <c r="A117" s="42" t="s">
        <v>107</v>
      </c>
      <c r="B117" s="42" t="s">
        <v>561</v>
      </c>
      <c r="C117" s="61" t="s">
        <v>947</v>
      </c>
      <c r="D117" s="42" t="str">
        <f>IF(+ISNA(+VLOOKUP($B117,#REF!,1,0)),"-",$D$1)</f>
        <v>PRODEE</v>
      </c>
      <c r="E117" s="42" t="str">
        <f>IF(+ISNA(+VLOOKUP($B117,#REF!,1,0)),"-",$E$1)</f>
        <v>DISTEE</v>
      </c>
      <c r="F117" s="42" t="str">
        <f>IF(+ISNA(+VLOOKUP($B117,#REF!,1,0)),"-",$F$1)</f>
        <v>MISEE</v>
      </c>
      <c r="G117" s="42" t="str">
        <f>IF(+ISNA(+VLOOKUP($B117,#REF!,1,0)),"-",$G$1)</f>
        <v>VENDIEE</v>
      </c>
      <c r="H117" s="42" t="str">
        <f>IF(+ISNA(+VLOOKUP($B117,#REF!,1,0)),"-",$H$1)</f>
        <v>VENDSALVEE</v>
      </c>
      <c r="I117" s="42" t="str">
        <f>IF(+ISNA(+VLOOKUP($B117,#REF!,1,0)),"-",$I$1)</f>
        <v>VENDTUTEE</v>
      </c>
      <c r="J117" s="42" t="str">
        <f>IF(+ISNA(+VLOOKUP($B117,#REF!,1,0)),"-",$J$1)</f>
        <v>VENDLIBEE</v>
      </c>
      <c r="K117" s="42" t="str">
        <f>IF(+ISNA(+VLOOKUP($B117,#REF!,1,0)),"-",$K$1)</f>
        <v>EEEST</v>
      </c>
      <c r="L117" s="42" t="str">
        <f>IF(+ISNA(+VLOOKUP($B117,#REF!,1,0)),"-",$L$1)</f>
        <v>DISTGAS</v>
      </c>
      <c r="M117" s="42" t="str">
        <f>IF(+ISNA(+VLOOKUP($B117,#REF!,1,0)),"-",$M$1)</f>
        <v>MISGAS</v>
      </c>
      <c r="N117" s="42" t="str">
        <f>IF(+ISNA(+VLOOKUP($B117,#REF!,1,0)),"-",$N$1)</f>
        <v>VENIGAS</v>
      </c>
      <c r="O117" s="42" t="str">
        <f>IF(+ISNA(+VLOOKUP($B117,#REF!,1,0)),"-",$O$1)</f>
        <v>VENTUTGAS</v>
      </c>
      <c r="P117" s="42" t="str">
        <f>IF(+ISNA(+VLOOKUP($B117,#REF!,1,0)),"-",$P$1)</f>
        <v>VENLIBGAS</v>
      </c>
      <c r="Q117" s="42" t="str">
        <f>IF(+ISNA(+VLOOKUP($B117,#REF!,1,0)),"-",$Q$1)</f>
        <v>GASDIV</v>
      </c>
      <c r="R117" s="42" t="str">
        <f>IF(+ISNA(+VLOOKUP($B117,#REF!,1,0)),"-",$R$1)</f>
        <v>GASEST</v>
      </c>
      <c r="S117" s="42" t="str">
        <f>IF(+ISNA(+VLOOKUP($B117,#REF!,1,0)),"-",$S$1)</f>
        <v>ACQUE</v>
      </c>
      <c r="T117" s="42" t="str">
        <f>IF(+ISNA(+VLOOKUP($B117,#REF!,1,0)),"-",$T$1)</f>
        <v>FOGNA</v>
      </c>
      <c r="U117" s="42" t="str">
        <f>IF(+ISNA(+VLOOKUP($B117,#REF!,1,0)),"-",$U$1)</f>
        <v>DEPU</v>
      </c>
      <c r="V117" s="42" t="str">
        <f>IF(+ISNA(+VLOOKUP($B117,#REF!,1,0)),"-",$V$1)</f>
        <v>ALTRESII</v>
      </c>
      <c r="W117" s="42" t="str">
        <f>IF(+ISNA(+VLOOKUP($B117,#REF!,1,0)),"-",$W$1)</f>
        <v>ATTDIV</v>
      </c>
      <c r="X117" s="42" t="str">
        <f>IF(+ISNA(+VLOOKUP($B117,#REF!,1,0)),"-",$X$1)</f>
        <v>SC</v>
      </c>
      <c r="Y117" s="42" t="str">
        <f>IF(+ISNA(+VLOOKUP($B117,#REF!,1,0)),"-",$Y$1)</f>
        <v>FOC</v>
      </c>
    </row>
    <row r="118" spans="1:25" hidden="1" x14ac:dyDescent="0.2">
      <c r="A118" s="42" t="s">
        <v>107</v>
      </c>
      <c r="B118" s="42" t="s">
        <v>562</v>
      </c>
      <c r="C118" s="61" t="s">
        <v>626</v>
      </c>
      <c r="D118" s="42" t="str">
        <f>IF(+ISNA(+VLOOKUP($B118,#REF!,1,0)),"-",$D$1)</f>
        <v>PRODEE</v>
      </c>
      <c r="E118" s="42" t="str">
        <f>IF(+ISNA(+VLOOKUP($B118,#REF!,1,0)),"-",$E$1)</f>
        <v>DISTEE</v>
      </c>
      <c r="F118" s="42" t="str">
        <f>IF(+ISNA(+VLOOKUP($B118,#REF!,1,0)),"-",$F$1)</f>
        <v>MISEE</v>
      </c>
      <c r="G118" s="42" t="str">
        <f>IF(+ISNA(+VLOOKUP($B118,#REF!,1,0)),"-",$G$1)</f>
        <v>VENDIEE</v>
      </c>
      <c r="H118" s="42" t="str">
        <f>IF(+ISNA(+VLOOKUP($B118,#REF!,1,0)),"-",$H$1)</f>
        <v>VENDSALVEE</v>
      </c>
      <c r="I118" s="42" t="str">
        <f>IF(+ISNA(+VLOOKUP($B118,#REF!,1,0)),"-",$I$1)</f>
        <v>VENDTUTEE</v>
      </c>
      <c r="J118" s="42" t="str">
        <f>IF(+ISNA(+VLOOKUP($B118,#REF!,1,0)),"-",$J$1)</f>
        <v>VENDLIBEE</v>
      </c>
      <c r="K118" s="42" t="str">
        <f>IF(+ISNA(+VLOOKUP($B118,#REF!,1,0)),"-",$K$1)</f>
        <v>EEEST</v>
      </c>
      <c r="L118" s="42" t="str">
        <f>IF(+ISNA(+VLOOKUP($B118,#REF!,1,0)),"-",$L$1)</f>
        <v>DISTGAS</v>
      </c>
      <c r="M118" s="42" t="str">
        <f>IF(+ISNA(+VLOOKUP($B118,#REF!,1,0)),"-",$M$1)</f>
        <v>MISGAS</v>
      </c>
      <c r="N118" s="42" t="str">
        <f>IF(+ISNA(+VLOOKUP($B118,#REF!,1,0)),"-",$N$1)</f>
        <v>VENIGAS</v>
      </c>
      <c r="O118" s="42" t="str">
        <f>IF(+ISNA(+VLOOKUP($B118,#REF!,1,0)),"-",$O$1)</f>
        <v>VENTUTGAS</v>
      </c>
      <c r="P118" s="42" t="str">
        <f>IF(+ISNA(+VLOOKUP($B118,#REF!,1,0)),"-",$P$1)</f>
        <v>VENLIBGAS</v>
      </c>
      <c r="Q118" s="42" t="str">
        <f>IF(+ISNA(+VLOOKUP($B118,#REF!,1,0)),"-",$Q$1)</f>
        <v>GASDIV</v>
      </c>
      <c r="R118" s="42" t="str">
        <f>IF(+ISNA(+VLOOKUP($B118,#REF!,1,0)),"-",$R$1)</f>
        <v>GASEST</v>
      </c>
      <c r="S118" s="42" t="str">
        <f>IF(+ISNA(+VLOOKUP($B118,#REF!,1,0)),"-",$S$1)</f>
        <v>ACQUE</v>
      </c>
      <c r="T118" s="42" t="str">
        <f>IF(+ISNA(+VLOOKUP($B118,#REF!,1,0)),"-",$T$1)</f>
        <v>FOGNA</v>
      </c>
      <c r="U118" s="42" t="str">
        <f>IF(+ISNA(+VLOOKUP($B118,#REF!,1,0)),"-",$U$1)</f>
        <v>DEPU</v>
      </c>
      <c r="V118" s="42" t="str">
        <f>IF(+ISNA(+VLOOKUP($B118,#REF!,1,0)),"-",$V$1)</f>
        <v>ALTRESII</v>
      </c>
      <c r="W118" s="42" t="str">
        <f>IF(+ISNA(+VLOOKUP($B118,#REF!,1,0)),"-",$W$1)</f>
        <v>ATTDIV</v>
      </c>
      <c r="X118" s="42" t="str">
        <f>IF(+ISNA(+VLOOKUP($B118,#REF!,1,0)),"-",$X$1)</f>
        <v>SC</v>
      </c>
      <c r="Y118" s="42" t="str">
        <f>IF(+ISNA(+VLOOKUP($B118,#REF!,1,0)),"-",$Y$1)</f>
        <v>FOC</v>
      </c>
    </row>
    <row r="119" spans="1:25" hidden="1" x14ac:dyDescent="0.2">
      <c r="A119" s="42" t="s">
        <v>107</v>
      </c>
      <c r="B119" s="72" t="s">
        <v>588</v>
      </c>
      <c r="C119" s="65" t="s">
        <v>627</v>
      </c>
      <c r="D119" s="42" t="str">
        <f>IF(+ISNA(+VLOOKUP($B119,#REF!,1,0)),"-",$D$1)</f>
        <v>PRODEE</v>
      </c>
      <c r="E119" s="42" t="str">
        <f>IF(+ISNA(+VLOOKUP($B119,#REF!,1,0)),"-",$E$1)</f>
        <v>DISTEE</v>
      </c>
      <c r="F119" s="42" t="str">
        <f>IF(+ISNA(+VLOOKUP($B119,#REF!,1,0)),"-",$F$1)</f>
        <v>MISEE</v>
      </c>
      <c r="G119" s="42" t="str">
        <f>IF(+ISNA(+VLOOKUP($B119,#REF!,1,0)),"-",$G$1)</f>
        <v>VENDIEE</v>
      </c>
      <c r="H119" s="42" t="str">
        <f>IF(+ISNA(+VLOOKUP($B119,#REF!,1,0)),"-",$H$1)</f>
        <v>VENDSALVEE</v>
      </c>
      <c r="I119" s="42" t="str">
        <f>IF(+ISNA(+VLOOKUP($B119,#REF!,1,0)),"-",$I$1)</f>
        <v>VENDTUTEE</v>
      </c>
      <c r="J119" s="42" t="str">
        <f>IF(+ISNA(+VLOOKUP($B119,#REF!,1,0)),"-",$J$1)</f>
        <v>VENDLIBEE</v>
      </c>
      <c r="K119" s="42" t="str">
        <f>IF(+ISNA(+VLOOKUP($B119,#REF!,1,0)),"-",$K$1)</f>
        <v>EEEST</v>
      </c>
      <c r="L119" s="42" t="str">
        <f>IF(+ISNA(+VLOOKUP($B119,#REF!,1,0)),"-",$L$1)</f>
        <v>DISTGAS</v>
      </c>
      <c r="M119" s="42" t="str">
        <f>IF(+ISNA(+VLOOKUP($B119,#REF!,1,0)),"-",$M$1)</f>
        <v>MISGAS</v>
      </c>
      <c r="N119" s="42" t="str">
        <f>IF(+ISNA(+VLOOKUP($B119,#REF!,1,0)),"-",$N$1)</f>
        <v>VENIGAS</v>
      </c>
      <c r="O119" s="42" t="str">
        <f>IF(+ISNA(+VLOOKUP($B119,#REF!,1,0)),"-",$O$1)</f>
        <v>VENTUTGAS</v>
      </c>
      <c r="P119" s="42" t="str">
        <f>IF(+ISNA(+VLOOKUP($B119,#REF!,1,0)),"-",$P$1)</f>
        <v>VENLIBGAS</v>
      </c>
      <c r="Q119" s="42" t="str">
        <f>IF(+ISNA(+VLOOKUP($B119,#REF!,1,0)),"-",$Q$1)</f>
        <v>GASDIV</v>
      </c>
      <c r="R119" s="42" t="str">
        <f>IF(+ISNA(+VLOOKUP($B119,#REF!,1,0)),"-",$R$1)</f>
        <v>GASEST</v>
      </c>
      <c r="S119" s="42" t="str">
        <f>IF(+ISNA(+VLOOKUP($B119,#REF!,1,0)),"-",$S$1)</f>
        <v>ACQUE</v>
      </c>
      <c r="T119" s="42" t="str">
        <f>IF(+ISNA(+VLOOKUP($B119,#REF!,1,0)),"-",$T$1)</f>
        <v>FOGNA</v>
      </c>
      <c r="U119" s="42" t="str">
        <f>IF(+ISNA(+VLOOKUP($B119,#REF!,1,0)),"-",$U$1)</f>
        <v>DEPU</v>
      </c>
      <c r="V119" s="42" t="str">
        <f>IF(+ISNA(+VLOOKUP($B119,#REF!,1,0)),"-",$V$1)</f>
        <v>ALTRESII</v>
      </c>
      <c r="W119" s="42" t="str">
        <f>IF(+ISNA(+VLOOKUP($B119,#REF!,1,0)),"-",$W$1)</f>
        <v>ATTDIV</v>
      </c>
      <c r="X119" s="42" t="str">
        <f>IF(+ISNA(+VLOOKUP($B119,#REF!,1,0)),"-",$X$1)</f>
        <v>SC</v>
      </c>
      <c r="Y119" s="42" t="str">
        <f>IF(+ISNA(+VLOOKUP($B119,#REF!,1,0)),"-",$Y$1)</f>
        <v>FOC</v>
      </c>
    </row>
    <row r="120" spans="1:25" hidden="1" x14ac:dyDescent="0.2">
      <c r="A120" s="42" t="s">
        <v>107</v>
      </c>
      <c r="B120" s="42" t="s">
        <v>563</v>
      </c>
      <c r="C120" s="61" t="s">
        <v>948</v>
      </c>
      <c r="D120" s="42" t="str">
        <f>IF(+ISNA(+VLOOKUP($B120,#REF!,1,0)),"-",$D$1)</f>
        <v>PRODEE</v>
      </c>
      <c r="E120" s="42" t="str">
        <f>IF(+ISNA(+VLOOKUP($B120,#REF!,1,0)),"-",$E$1)</f>
        <v>DISTEE</v>
      </c>
      <c r="F120" s="42" t="str">
        <f>IF(+ISNA(+VLOOKUP($B120,#REF!,1,0)),"-",$F$1)</f>
        <v>MISEE</v>
      </c>
      <c r="G120" s="42" t="str">
        <f>IF(+ISNA(+VLOOKUP($B120,#REF!,1,0)),"-",$G$1)</f>
        <v>VENDIEE</v>
      </c>
      <c r="H120" s="42" t="str">
        <f>IF(+ISNA(+VLOOKUP($B120,#REF!,1,0)),"-",$H$1)</f>
        <v>VENDSALVEE</v>
      </c>
      <c r="I120" s="42" t="str">
        <f>IF(+ISNA(+VLOOKUP($B120,#REF!,1,0)),"-",$I$1)</f>
        <v>VENDTUTEE</v>
      </c>
      <c r="J120" s="42" t="str">
        <f>IF(+ISNA(+VLOOKUP($B120,#REF!,1,0)),"-",$J$1)</f>
        <v>VENDLIBEE</v>
      </c>
      <c r="K120" s="42" t="str">
        <f>IF(+ISNA(+VLOOKUP($B120,#REF!,1,0)),"-",$K$1)</f>
        <v>EEEST</v>
      </c>
      <c r="L120" s="42" t="str">
        <f>IF(+ISNA(+VLOOKUP($B120,#REF!,1,0)),"-",$L$1)</f>
        <v>DISTGAS</v>
      </c>
      <c r="M120" s="42" t="str">
        <f>IF(+ISNA(+VLOOKUP($B120,#REF!,1,0)),"-",$M$1)</f>
        <v>MISGAS</v>
      </c>
      <c r="N120" s="42" t="str">
        <f>IF(+ISNA(+VLOOKUP($B120,#REF!,1,0)),"-",$N$1)</f>
        <v>VENIGAS</v>
      </c>
      <c r="O120" s="42" t="str">
        <f>IF(+ISNA(+VLOOKUP($B120,#REF!,1,0)),"-",$O$1)</f>
        <v>VENTUTGAS</v>
      </c>
      <c r="P120" s="42" t="str">
        <f>IF(+ISNA(+VLOOKUP($B120,#REF!,1,0)),"-",$P$1)</f>
        <v>VENLIBGAS</v>
      </c>
      <c r="Q120" s="42" t="str">
        <f>IF(+ISNA(+VLOOKUP($B120,#REF!,1,0)),"-",$Q$1)</f>
        <v>GASDIV</v>
      </c>
      <c r="R120" s="42" t="str">
        <f>IF(+ISNA(+VLOOKUP($B120,#REF!,1,0)),"-",$R$1)</f>
        <v>GASEST</v>
      </c>
      <c r="S120" s="42" t="str">
        <f>IF(+ISNA(+VLOOKUP($B120,#REF!,1,0)),"-",$S$1)</f>
        <v>ACQUE</v>
      </c>
      <c r="T120" s="42" t="str">
        <f>IF(+ISNA(+VLOOKUP($B120,#REF!,1,0)),"-",$T$1)</f>
        <v>FOGNA</v>
      </c>
      <c r="U120" s="42" t="str">
        <f>IF(+ISNA(+VLOOKUP($B120,#REF!,1,0)),"-",$U$1)</f>
        <v>DEPU</v>
      </c>
      <c r="V120" s="42" t="str">
        <f>IF(+ISNA(+VLOOKUP($B120,#REF!,1,0)),"-",$V$1)</f>
        <v>ALTRESII</v>
      </c>
      <c r="W120" s="42" t="str">
        <f>IF(+ISNA(+VLOOKUP($B120,#REF!,1,0)),"-",$W$1)</f>
        <v>ATTDIV</v>
      </c>
      <c r="X120" s="42" t="str">
        <f>IF(+ISNA(+VLOOKUP($B120,#REF!,1,0)),"-",$X$1)</f>
        <v>SC</v>
      </c>
      <c r="Y120" s="42" t="str">
        <f>IF(+ISNA(+VLOOKUP($B120,#REF!,1,0)),"-",$Y$1)</f>
        <v>FOC</v>
      </c>
    </row>
    <row r="121" spans="1:25" hidden="1" x14ac:dyDescent="0.2">
      <c r="A121" s="42" t="s">
        <v>107</v>
      </c>
      <c r="B121" s="42" t="s">
        <v>570</v>
      </c>
      <c r="C121" s="61" t="s">
        <v>544</v>
      </c>
      <c r="D121" s="42" t="str">
        <f>IF(+ISNA(+VLOOKUP($B121,#REF!,1,0)),"-",$D$1)</f>
        <v>PRODEE</v>
      </c>
      <c r="E121" s="42" t="str">
        <f>IF(+ISNA(+VLOOKUP($B121,#REF!,1,0)),"-",$E$1)</f>
        <v>DISTEE</v>
      </c>
      <c r="F121" s="42" t="str">
        <f>IF(+ISNA(+VLOOKUP($B121,#REF!,1,0)),"-",$F$1)</f>
        <v>MISEE</v>
      </c>
      <c r="G121" s="42" t="str">
        <f>IF(+ISNA(+VLOOKUP($B121,#REF!,1,0)),"-",$G$1)</f>
        <v>VENDIEE</v>
      </c>
      <c r="H121" s="42" t="str">
        <f>IF(+ISNA(+VLOOKUP($B121,#REF!,1,0)),"-",$H$1)</f>
        <v>VENDSALVEE</v>
      </c>
      <c r="I121" s="42" t="str">
        <f>IF(+ISNA(+VLOOKUP($B121,#REF!,1,0)),"-",$I$1)</f>
        <v>VENDTUTEE</v>
      </c>
      <c r="J121" s="42" t="str">
        <f>IF(+ISNA(+VLOOKUP($B121,#REF!,1,0)),"-",$J$1)</f>
        <v>VENDLIBEE</v>
      </c>
      <c r="K121" s="42" t="str">
        <f>IF(+ISNA(+VLOOKUP($B121,#REF!,1,0)),"-",$K$1)</f>
        <v>EEEST</v>
      </c>
      <c r="L121" s="42" t="str">
        <f>IF(+ISNA(+VLOOKUP($B121,#REF!,1,0)),"-",$L$1)</f>
        <v>DISTGAS</v>
      </c>
      <c r="M121" s="42" t="str">
        <f>IF(+ISNA(+VLOOKUP($B121,#REF!,1,0)),"-",$M$1)</f>
        <v>MISGAS</v>
      </c>
      <c r="N121" s="42" t="str">
        <f>IF(+ISNA(+VLOOKUP($B121,#REF!,1,0)),"-",$N$1)</f>
        <v>VENIGAS</v>
      </c>
      <c r="O121" s="42" t="str">
        <f>IF(+ISNA(+VLOOKUP($B121,#REF!,1,0)),"-",$O$1)</f>
        <v>VENTUTGAS</v>
      </c>
      <c r="P121" s="42" t="str">
        <f>IF(+ISNA(+VLOOKUP($B121,#REF!,1,0)),"-",$P$1)</f>
        <v>VENLIBGAS</v>
      </c>
      <c r="Q121" s="42" t="str">
        <f>IF(+ISNA(+VLOOKUP($B121,#REF!,1,0)),"-",$Q$1)</f>
        <v>GASDIV</v>
      </c>
      <c r="R121" s="42" t="str">
        <f>IF(+ISNA(+VLOOKUP($B121,#REF!,1,0)),"-",$R$1)</f>
        <v>GASEST</v>
      </c>
      <c r="S121" s="42" t="str">
        <f>IF(+ISNA(+VLOOKUP($B121,#REF!,1,0)),"-",$S$1)</f>
        <v>ACQUE</v>
      </c>
      <c r="T121" s="42" t="str">
        <f>IF(+ISNA(+VLOOKUP($B121,#REF!,1,0)),"-",$T$1)</f>
        <v>FOGNA</v>
      </c>
      <c r="U121" s="42" t="str">
        <f>IF(+ISNA(+VLOOKUP($B121,#REF!,1,0)),"-",$U$1)</f>
        <v>DEPU</v>
      </c>
      <c r="V121" s="42" t="str">
        <f>IF(+ISNA(+VLOOKUP($B121,#REF!,1,0)),"-",$V$1)</f>
        <v>ALTRESII</v>
      </c>
      <c r="W121" s="42" t="str">
        <f>IF(+ISNA(+VLOOKUP($B121,#REF!,1,0)),"-",$W$1)</f>
        <v>ATTDIV</v>
      </c>
      <c r="X121" s="42" t="str">
        <f>IF(+ISNA(+VLOOKUP($B121,#REF!,1,0)),"-",$X$1)</f>
        <v>SC</v>
      </c>
      <c r="Y121" s="42" t="str">
        <f>IF(+ISNA(+VLOOKUP($B121,#REF!,1,0)),"-",$Y$1)</f>
        <v>FOC</v>
      </c>
    </row>
    <row r="122" spans="1:25" hidden="1" x14ac:dyDescent="0.2">
      <c r="A122" s="42" t="s">
        <v>107</v>
      </c>
      <c r="B122" s="42" t="s">
        <v>571</v>
      </c>
      <c r="C122" s="61" t="s">
        <v>813</v>
      </c>
      <c r="D122" s="42" t="str">
        <f>IF(+ISNA(+VLOOKUP($B122,#REF!,1,0)),"-",$D$1)</f>
        <v>PRODEE</v>
      </c>
      <c r="E122" s="42" t="str">
        <f>IF(+ISNA(+VLOOKUP($B122,#REF!,1,0)),"-",$E$1)</f>
        <v>DISTEE</v>
      </c>
      <c r="F122" s="42" t="str">
        <f>IF(+ISNA(+VLOOKUP($B122,#REF!,1,0)),"-",$F$1)</f>
        <v>MISEE</v>
      </c>
      <c r="G122" s="42" t="str">
        <f>IF(+ISNA(+VLOOKUP($B122,#REF!,1,0)),"-",$G$1)</f>
        <v>VENDIEE</v>
      </c>
      <c r="H122" s="42" t="str">
        <f>IF(+ISNA(+VLOOKUP($B122,#REF!,1,0)),"-",$H$1)</f>
        <v>VENDSALVEE</v>
      </c>
      <c r="I122" s="42" t="str">
        <f>IF(+ISNA(+VLOOKUP($B122,#REF!,1,0)),"-",$I$1)</f>
        <v>VENDTUTEE</v>
      </c>
      <c r="J122" s="42" t="str">
        <f>IF(+ISNA(+VLOOKUP($B122,#REF!,1,0)),"-",$J$1)</f>
        <v>VENDLIBEE</v>
      </c>
      <c r="K122" s="42" t="str">
        <f>IF(+ISNA(+VLOOKUP($B122,#REF!,1,0)),"-",$K$1)</f>
        <v>EEEST</v>
      </c>
      <c r="L122" s="42" t="str">
        <f>IF(+ISNA(+VLOOKUP($B122,#REF!,1,0)),"-",$L$1)</f>
        <v>DISTGAS</v>
      </c>
      <c r="M122" s="42" t="str">
        <f>IF(+ISNA(+VLOOKUP($B122,#REF!,1,0)),"-",$M$1)</f>
        <v>MISGAS</v>
      </c>
      <c r="N122" s="42" t="str">
        <f>IF(+ISNA(+VLOOKUP($B122,#REF!,1,0)),"-",$N$1)</f>
        <v>VENIGAS</v>
      </c>
      <c r="O122" s="42" t="str">
        <f>IF(+ISNA(+VLOOKUP($B122,#REF!,1,0)),"-",$O$1)</f>
        <v>VENTUTGAS</v>
      </c>
      <c r="P122" s="42" t="str">
        <f>IF(+ISNA(+VLOOKUP($B122,#REF!,1,0)),"-",$P$1)</f>
        <v>VENLIBGAS</v>
      </c>
      <c r="Q122" s="42" t="str">
        <f>IF(+ISNA(+VLOOKUP($B122,#REF!,1,0)),"-",$Q$1)</f>
        <v>GASDIV</v>
      </c>
      <c r="R122" s="42" t="str">
        <f>IF(+ISNA(+VLOOKUP($B122,#REF!,1,0)),"-",$R$1)</f>
        <v>GASEST</v>
      </c>
      <c r="S122" s="42" t="str">
        <f>IF(+ISNA(+VLOOKUP($B122,#REF!,1,0)),"-",$S$1)</f>
        <v>ACQUE</v>
      </c>
      <c r="T122" s="42" t="str">
        <f>IF(+ISNA(+VLOOKUP($B122,#REF!,1,0)),"-",$T$1)</f>
        <v>FOGNA</v>
      </c>
      <c r="U122" s="42" t="str">
        <f>IF(+ISNA(+VLOOKUP($B122,#REF!,1,0)),"-",$U$1)</f>
        <v>DEPU</v>
      </c>
      <c r="V122" s="42" t="str">
        <f>IF(+ISNA(+VLOOKUP($B122,#REF!,1,0)),"-",$V$1)</f>
        <v>ALTRESII</v>
      </c>
      <c r="W122" s="42" t="str">
        <f>IF(+ISNA(+VLOOKUP($B122,#REF!,1,0)),"-",$W$1)</f>
        <v>ATTDIV</v>
      </c>
      <c r="X122" s="42" t="str">
        <f>IF(+ISNA(+VLOOKUP($B122,#REF!,1,0)),"-",$X$1)</f>
        <v>SC</v>
      </c>
      <c r="Y122" s="42" t="str">
        <f>IF(+ISNA(+VLOOKUP($B122,#REF!,1,0)),"-",$Y$1)</f>
        <v>FOC</v>
      </c>
    </row>
    <row r="123" spans="1:25" x14ac:dyDescent="0.2">
      <c r="A123" s="42" t="s">
        <v>107</v>
      </c>
      <c r="B123" s="42" t="s">
        <v>612</v>
      </c>
      <c r="C123" s="55" t="s">
        <v>589</v>
      </c>
      <c r="D123" s="42" t="str">
        <f>IF(+ISNA(+VLOOKUP($B123,#REF!,1,0)),"-",$D$1)</f>
        <v>PRODEE</v>
      </c>
      <c r="E123" s="42" t="str">
        <f>IF(+ISNA(+VLOOKUP($B123,#REF!,1,0)),"-",$E$1)</f>
        <v>DISTEE</v>
      </c>
      <c r="F123" s="42" t="str">
        <f>IF(+ISNA(+VLOOKUP($B123,#REF!,1,0)),"-",$F$1)</f>
        <v>MISEE</v>
      </c>
      <c r="G123" s="42" t="str">
        <f>IF(+ISNA(+VLOOKUP($B123,#REF!,1,0)),"-",$G$1)</f>
        <v>VENDIEE</v>
      </c>
      <c r="H123" s="42" t="str">
        <f>IF(+ISNA(+VLOOKUP($B123,#REF!,1,0)),"-",$H$1)</f>
        <v>VENDSALVEE</v>
      </c>
      <c r="I123" s="42" t="str">
        <f>IF(+ISNA(+VLOOKUP($B123,#REF!,1,0)),"-",$I$1)</f>
        <v>VENDTUTEE</v>
      </c>
      <c r="J123" s="42" t="str">
        <f>IF(+ISNA(+VLOOKUP($B123,#REF!,1,0)),"-",$J$1)</f>
        <v>VENDLIBEE</v>
      </c>
      <c r="K123" s="42" t="str">
        <f>IF(+ISNA(+VLOOKUP($B123,#REF!,1,0)),"-",$K$1)</f>
        <v>EEEST</v>
      </c>
      <c r="L123" s="42" t="str">
        <f>IF(+ISNA(+VLOOKUP($B123,#REF!,1,0)),"-",$L$1)</f>
        <v>DISTGAS</v>
      </c>
      <c r="M123" s="42" t="str">
        <f>IF(+ISNA(+VLOOKUP($B123,#REF!,1,0)),"-",$M$1)</f>
        <v>MISGAS</v>
      </c>
      <c r="N123" s="42" t="str">
        <f>IF(+ISNA(+VLOOKUP($B123,#REF!,1,0)),"-",$N$1)</f>
        <v>VENIGAS</v>
      </c>
      <c r="O123" s="42" t="str">
        <f>IF(+ISNA(+VLOOKUP($B123,#REF!,1,0)),"-",$O$1)</f>
        <v>VENTUTGAS</v>
      </c>
      <c r="P123" s="42" t="str">
        <f>IF(+ISNA(+VLOOKUP($B123,#REF!,1,0)),"-",$P$1)</f>
        <v>VENLIBGAS</v>
      </c>
      <c r="Q123" s="42" t="str">
        <f>IF(+ISNA(+VLOOKUP($B123,#REF!,1,0)),"-",$Q$1)</f>
        <v>GASDIV</v>
      </c>
      <c r="R123" s="42" t="str">
        <f>IF(+ISNA(+VLOOKUP($B123,#REF!,1,0)),"-",$R$1)</f>
        <v>GASEST</v>
      </c>
      <c r="S123" s="42" t="str">
        <f>IF(+ISNA(+VLOOKUP($B123,#REF!,1,0)),"-",$S$1)</f>
        <v>ACQUE</v>
      </c>
      <c r="T123" s="42" t="str">
        <f>IF(+ISNA(+VLOOKUP($B123,#REF!,1,0)),"-",$T$1)</f>
        <v>FOGNA</v>
      </c>
      <c r="U123" s="42" t="str">
        <f>IF(+ISNA(+VLOOKUP($B123,#REF!,1,0)),"-",$U$1)</f>
        <v>DEPU</v>
      </c>
      <c r="V123" s="42" t="str">
        <f>IF(+ISNA(+VLOOKUP($B123,#REF!,1,0)),"-",$V$1)</f>
        <v>ALTRESII</v>
      </c>
      <c r="W123" s="42" t="str">
        <f>IF(+ISNA(+VLOOKUP($B123,#REF!,1,0)),"-",$W$1)</f>
        <v>ATTDIV</v>
      </c>
      <c r="X123" s="42" t="str">
        <f>IF(+ISNA(+VLOOKUP($B123,#REF!,1,0)),"-",$X$1)</f>
        <v>SC</v>
      </c>
      <c r="Y123" s="42" t="str">
        <f>IF(+ISNA(+VLOOKUP($B123,#REF!,1,0)),"-",$Y$1)</f>
        <v>FOC</v>
      </c>
    </row>
    <row r="124" spans="1:25" x14ac:dyDescent="0.2">
      <c r="A124" s="42" t="s">
        <v>107</v>
      </c>
      <c r="B124" s="42" t="s">
        <v>613</v>
      </c>
      <c r="C124" s="55" t="s">
        <v>596</v>
      </c>
      <c r="D124" s="42" t="str">
        <f>IF(+ISNA(+VLOOKUP($B124,#REF!,1,0)),"-",$D$1)</f>
        <v>PRODEE</v>
      </c>
      <c r="E124" s="42" t="str">
        <f>IF(+ISNA(+VLOOKUP($B124,#REF!,1,0)),"-",$E$1)</f>
        <v>DISTEE</v>
      </c>
      <c r="F124" s="42" t="str">
        <f>IF(+ISNA(+VLOOKUP($B124,#REF!,1,0)),"-",$F$1)</f>
        <v>MISEE</v>
      </c>
      <c r="G124" s="42" t="str">
        <f>IF(+ISNA(+VLOOKUP($B124,#REF!,1,0)),"-",$G$1)</f>
        <v>VENDIEE</v>
      </c>
      <c r="H124" s="42" t="str">
        <f>IF(+ISNA(+VLOOKUP($B124,#REF!,1,0)),"-",$H$1)</f>
        <v>VENDSALVEE</v>
      </c>
      <c r="I124" s="42" t="str">
        <f>IF(+ISNA(+VLOOKUP($B124,#REF!,1,0)),"-",$I$1)</f>
        <v>VENDTUTEE</v>
      </c>
      <c r="J124" s="42" t="str">
        <f>IF(+ISNA(+VLOOKUP($B124,#REF!,1,0)),"-",$J$1)</f>
        <v>VENDLIBEE</v>
      </c>
      <c r="K124" s="42" t="str">
        <f>IF(+ISNA(+VLOOKUP($B124,#REF!,1,0)),"-",$K$1)</f>
        <v>EEEST</v>
      </c>
      <c r="L124" s="42" t="str">
        <f>IF(+ISNA(+VLOOKUP($B124,#REF!,1,0)),"-",$L$1)</f>
        <v>DISTGAS</v>
      </c>
      <c r="M124" s="42" t="str">
        <f>IF(+ISNA(+VLOOKUP($B124,#REF!,1,0)),"-",$M$1)</f>
        <v>MISGAS</v>
      </c>
      <c r="N124" s="42" t="str">
        <f>IF(+ISNA(+VLOOKUP($B124,#REF!,1,0)),"-",$N$1)</f>
        <v>VENIGAS</v>
      </c>
      <c r="O124" s="42" t="str">
        <f>IF(+ISNA(+VLOOKUP($B124,#REF!,1,0)),"-",$O$1)</f>
        <v>VENTUTGAS</v>
      </c>
      <c r="P124" s="42" t="str">
        <f>IF(+ISNA(+VLOOKUP($B124,#REF!,1,0)),"-",$P$1)</f>
        <v>VENLIBGAS</v>
      </c>
      <c r="Q124" s="42" t="str">
        <f>IF(+ISNA(+VLOOKUP($B124,#REF!,1,0)),"-",$Q$1)</f>
        <v>GASDIV</v>
      </c>
      <c r="R124" s="42" t="str">
        <f>IF(+ISNA(+VLOOKUP($B124,#REF!,1,0)),"-",$R$1)</f>
        <v>GASEST</v>
      </c>
      <c r="S124" s="42" t="str">
        <f>IF(+ISNA(+VLOOKUP($B124,#REF!,1,0)),"-",$S$1)</f>
        <v>ACQUE</v>
      </c>
      <c r="T124" s="42" t="str">
        <f>IF(+ISNA(+VLOOKUP($B124,#REF!,1,0)),"-",$T$1)</f>
        <v>FOGNA</v>
      </c>
      <c r="U124" s="42" t="str">
        <f>IF(+ISNA(+VLOOKUP($B124,#REF!,1,0)),"-",$U$1)</f>
        <v>DEPU</v>
      </c>
      <c r="V124" s="42" t="str">
        <f>IF(+ISNA(+VLOOKUP($B124,#REF!,1,0)),"-",$V$1)</f>
        <v>ALTRESII</v>
      </c>
      <c r="W124" s="42" t="str">
        <f>IF(+ISNA(+VLOOKUP($B124,#REF!,1,0)),"-",$W$1)</f>
        <v>ATTDIV</v>
      </c>
      <c r="X124" s="42" t="str">
        <f>IF(+ISNA(+VLOOKUP($B124,#REF!,1,0)),"-",$X$1)</f>
        <v>SC</v>
      </c>
      <c r="Y124" s="42" t="str">
        <f>IF(+ISNA(+VLOOKUP($B124,#REF!,1,0)),"-",$Y$1)</f>
        <v>FOC</v>
      </c>
    </row>
    <row r="125" spans="1:25" x14ac:dyDescent="0.2">
      <c r="A125" s="42" t="s">
        <v>107</v>
      </c>
      <c r="B125" s="42" t="s">
        <v>614</v>
      </c>
      <c r="C125" s="55" t="s">
        <v>597</v>
      </c>
      <c r="D125" s="42" t="str">
        <f>IF(+ISNA(+VLOOKUP($B125,#REF!,1,0)),"-",$D$1)</f>
        <v>PRODEE</v>
      </c>
      <c r="E125" s="42" t="str">
        <f>IF(+ISNA(+VLOOKUP($B125,#REF!,1,0)),"-",$E$1)</f>
        <v>DISTEE</v>
      </c>
      <c r="F125" s="42" t="str">
        <f>IF(+ISNA(+VLOOKUP($B125,#REF!,1,0)),"-",$F$1)</f>
        <v>MISEE</v>
      </c>
      <c r="G125" s="42" t="str">
        <f>IF(+ISNA(+VLOOKUP($B125,#REF!,1,0)),"-",$G$1)</f>
        <v>VENDIEE</v>
      </c>
      <c r="H125" s="42" t="str">
        <f>IF(+ISNA(+VLOOKUP($B125,#REF!,1,0)),"-",$H$1)</f>
        <v>VENDSALVEE</v>
      </c>
      <c r="I125" s="42" t="str">
        <f>IF(+ISNA(+VLOOKUP($B125,#REF!,1,0)),"-",$I$1)</f>
        <v>VENDTUTEE</v>
      </c>
      <c r="J125" s="42" t="str">
        <f>IF(+ISNA(+VLOOKUP($B125,#REF!,1,0)),"-",$J$1)</f>
        <v>VENDLIBEE</v>
      </c>
      <c r="K125" s="42" t="str">
        <f>IF(+ISNA(+VLOOKUP($B125,#REF!,1,0)),"-",$K$1)</f>
        <v>EEEST</v>
      </c>
      <c r="L125" s="42" t="str">
        <f>IF(+ISNA(+VLOOKUP($B125,#REF!,1,0)),"-",$L$1)</f>
        <v>DISTGAS</v>
      </c>
      <c r="M125" s="42" t="str">
        <f>IF(+ISNA(+VLOOKUP($B125,#REF!,1,0)),"-",$M$1)</f>
        <v>MISGAS</v>
      </c>
      <c r="N125" s="42" t="str">
        <f>IF(+ISNA(+VLOOKUP($B125,#REF!,1,0)),"-",$N$1)</f>
        <v>VENIGAS</v>
      </c>
      <c r="O125" s="42" t="str">
        <f>IF(+ISNA(+VLOOKUP($B125,#REF!,1,0)),"-",$O$1)</f>
        <v>VENTUTGAS</v>
      </c>
      <c r="P125" s="42" t="str">
        <f>IF(+ISNA(+VLOOKUP($B125,#REF!,1,0)),"-",$P$1)</f>
        <v>VENLIBGAS</v>
      </c>
      <c r="Q125" s="42" t="str">
        <f>IF(+ISNA(+VLOOKUP($B125,#REF!,1,0)),"-",$Q$1)</f>
        <v>GASDIV</v>
      </c>
      <c r="R125" s="42" t="str">
        <f>IF(+ISNA(+VLOOKUP($B125,#REF!,1,0)),"-",$R$1)</f>
        <v>GASEST</v>
      </c>
      <c r="S125" s="42" t="str">
        <f>IF(+ISNA(+VLOOKUP($B125,#REF!,1,0)),"-",$S$1)</f>
        <v>ACQUE</v>
      </c>
      <c r="T125" s="42" t="str">
        <f>IF(+ISNA(+VLOOKUP($B125,#REF!,1,0)),"-",$T$1)</f>
        <v>FOGNA</v>
      </c>
      <c r="U125" s="42" t="str">
        <f>IF(+ISNA(+VLOOKUP($B125,#REF!,1,0)),"-",$U$1)</f>
        <v>DEPU</v>
      </c>
      <c r="V125" s="42" t="str">
        <f>IF(+ISNA(+VLOOKUP($B125,#REF!,1,0)),"-",$V$1)</f>
        <v>ALTRESII</v>
      </c>
      <c r="W125" s="42" t="str">
        <f>IF(+ISNA(+VLOOKUP($B125,#REF!,1,0)),"-",$W$1)</f>
        <v>ATTDIV</v>
      </c>
      <c r="X125" s="42" t="str">
        <f>IF(+ISNA(+VLOOKUP($B125,#REF!,1,0)),"-",$X$1)</f>
        <v>SC</v>
      </c>
      <c r="Y125" s="42" t="str">
        <f>IF(+ISNA(+VLOOKUP($B125,#REF!,1,0)),"-",$Y$1)</f>
        <v>FOC</v>
      </c>
    </row>
    <row r="126" spans="1:25" x14ac:dyDescent="0.2">
      <c r="A126" s="42" t="s">
        <v>107</v>
      </c>
      <c r="B126" s="42" t="s">
        <v>615</v>
      </c>
      <c r="C126" s="55" t="s">
        <v>598</v>
      </c>
      <c r="D126" s="42" t="str">
        <f>IF(+ISNA(+VLOOKUP($B126,#REF!,1,0)),"-",$D$1)</f>
        <v>PRODEE</v>
      </c>
      <c r="E126" s="42" t="str">
        <f>IF(+ISNA(+VLOOKUP($B126,#REF!,1,0)),"-",$E$1)</f>
        <v>DISTEE</v>
      </c>
      <c r="F126" s="42" t="str">
        <f>IF(+ISNA(+VLOOKUP($B126,#REF!,1,0)),"-",$F$1)</f>
        <v>MISEE</v>
      </c>
      <c r="G126" s="42" t="str">
        <f>IF(+ISNA(+VLOOKUP($B126,#REF!,1,0)),"-",$G$1)</f>
        <v>VENDIEE</v>
      </c>
      <c r="H126" s="42" t="str">
        <f>IF(+ISNA(+VLOOKUP($B126,#REF!,1,0)),"-",$H$1)</f>
        <v>VENDSALVEE</v>
      </c>
      <c r="I126" s="42" t="str">
        <f>IF(+ISNA(+VLOOKUP($B126,#REF!,1,0)),"-",$I$1)</f>
        <v>VENDTUTEE</v>
      </c>
      <c r="J126" s="42" t="str">
        <f>IF(+ISNA(+VLOOKUP($B126,#REF!,1,0)),"-",$J$1)</f>
        <v>VENDLIBEE</v>
      </c>
      <c r="K126" s="42" t="str">
        <f>IF(+ISNA(+VLOOKUP($B126,#REF!,1,0)),"-",$K$1)</f>
        <v>EEEST</v>
      </c>
      <c r="L126" s="42" t="str">
        <f>IF(+ISNA(+VLOOKUP($B126,#REF!,1,0)),"-",$L$1)</f>
        <v>DISTGAS</v>
      </c>
      <c r="M126" s="42" t="str">
        <f>IF(+ISNA(+VLOOKUP($B126,#REF!,1,0)),"-",$M$1)</f>
        <v>MISGAS</v>
      </c>
      <c r="N126" s="42" t="str">
        <f>IF(+ISNA(+VLOOKUP($B126,#REF!,1,0)),"-",$N$1)</f>
        <v>VENIGAS</v>
      </c>
      <c r="O126" s="42" t="str">
        <f>IF(+ISNA(+VLOOKUP($B126,#REF!,1,0)),"-",$O$1)</f>
        <v>VENTUTGAS</v>
      </c>
      <c r="P126" s="42" t="str">
        <f>IF(+ISNA(+VLOOKUP($B126,#REF!,1,0)),"-",$P$1)</f>
        <v>VENLIBGAS</v>
      </c>
      <c r="Q126" s="42" t="str">
        <f>IF(+ISNA(+VLOOKUP($B126,#REF!,1,0)),"-",$Q$1)</f>
        <v>GASDIV</v>
      </c>
      <c r="R126" s="42" t="str">
        <f>IF(+ISNA(+VLOOKUP($B126,#REF!,1,0)),"-",$R$1)</f>
        <v>GASEST</v>
      </c>
      <c r="S126" s="42" t="str">
        <f>IF(+ISNA(+VLOOKUP($B126,#REF!,1,0)),"-",$S$1)</f>
        <v>ACQUE</v>
      </c>
      <c r="T126" s="42" t="str">
        <f>IF(+ISNA(+VLOOKUP($B126,#REF!,1,0)),"-",$T$1)</f>
        <v>FOGNA</v>
      </c>
      <c r="U126" s="42" t="str">
        <f>IF(+ISNA(+VLOOKUP($B126,#REF!,1,0)),"-",$U$1)</f>
        <v>DEPU</v>
      </c>
      <c r="V126" s="42" t="str">
        <f>IF(+ISNA(+VLOOKUP($B126,#REF!,1,0)),"-",$V$1)</f>
        <v>ALTRESII</v>
      </c>
      <c r="W126" s="42" t="str">
        <f>IF(+ISNA(+VLOOKUP($B126,#REF!,1,0)),"-",$W$1)</f>
        <v>ATTDIV</v>
      </c>
      <c r="X126" s="42" t="str">
        <f>IF(+ISNA(+VLOOKUP($B126,#REF!,1,0)),"-",$X$1)</f>
        <v>SC</v>
      </c>
      <c r="Y126" s="42" t="str">
        <f>IF(+ISNA(+VLOOKUP($B126,#REF!,1,0)),"-",$Y$1)</f>
        <v>FOC</v>
      </c>
    </row>
    <row r="127" spans="1:25" x14ac:dyDescent="0.2">
      <c r="A127" s="42" t="s">
        <v>107</v>
      </c>
      <c r="B127" s="42" t="s">
        <v>616</v>
      </c>
      <c r="C127" s="55" t="s">
        <v>600</v>
      </c>
      <c r="D127" s="42" t="str">
        <f>IF(+ISNA(+VLOOKUP($B127,#REF!,1,0)),"-",$D$1)</f>
        <v>PRODEE</v>
      </c>
      <c r="E127" s="42" t="str">
        <f>IF(+ISNA(+VLOOKUP($B127,#REF!,1,0)),"-",$E$1)</f>
        <v>DISTEE</v>
      </c>
      <c r="F127" s="42" t="str">
        <f>IF(+ISNA(+VLOOKUP($B127,#REF!,1,0)),"-",$F$1)</f>
        <v>MISEE</v>
      </c>
      <c r="G127" s="42" t="str">
        <f>IF(+ISNA(+VLOOKUP($B127,#REF!,1,0)),"-",$G$1)</f>
        <v>VENDIEE</v>
      </c>
      <c r="H127" s="42" t="str">
        <f>IF(+ISNA(+VLOOKUP($B127,#REF!,1,0)),"-",$H$1)</f>
        <v>VENDSALVEE</v>
      </c>
      <c r="I127" s="42" t="str">
        <f>IF(+ISNA(+VLOOKUP($B127,#REF!,1,0)),"-",$I$1)</f>
        <v>VENDTUTEE</v>
      </c>
      <c r="J127" s="42" t="str">
        <f>IF(+ISNA(+VLOOKUP($B127,#REF!,1,0)),"-",$J$1)</f>
        <v>VENDLIBEE</v>
      </c>
      <c r="K127" s="42" t="str">
        <f>IF(+ISNA(+VLOOKUP($B127,#REF!,1,0)),"-",$K$1)</f>
        <v>EEEST</v>
      </c>
      <c r="L127" s="42" t="str">
        <f>IF(+ISNA(+VLOOKUP($B127,#REF!,1,0)),"-",$L$1)</f>
        <v>DISTGAS</v>
      </c>
      <c r="M127" s="42" t="str">
        <f>IF(+ISNA(+VLOOKUP($B127,#REF!,1,0)),"-",$M$1)</f>
        <v>MISGAS</v>
      </c>
      <c r="N127" s="42" t="str">
        <f>IF(+ISNA(+VLOOKUP($B127,#REF!,1,0)),"-",$N$1)</f>
        <v>VENIGAS</v>
      </c>
      <c r="O127" s="42" t="str">
        <f>IF(+ISNA(+VLOOKUP($B127,#REF!,1,0)),"-",$O$1)</f>
        <v>VENTUTGAS</v>
      </c>
      <c r="P127" s="42" t="str">
        <f>IF(+ISNA(+VLOOKUP($B127,#REF!,1,0)),"-",$P$1)</f>
        <v>VENLIBGAS</v>
      </c>
      <c r="Q127" s="42" t="str">
        <f>IF(+ISNA(+VLOOKUP($B127,#REF!,1,0)),"-",$Q$1)</f>
        <v>GASDIV</v>
      </c>
      <c r="R127" s="42" t="str">
        <f>IF(+ISNA(+VLOOKUP($B127,#REF!,1,0)),"-",$R$1)</f>
        <v>GASEST</v>
      </c>
      <c r="S127" s="42" t="str">
        <f>IF(+ISNA(+VLOOKUP($B127,#REF!,1,0)),"-",$S$1)</f>
        <v>ACQUE</v>
      </c>
      <c r="T127" s="42" t="str">
        <f>IF(+ISNA(+VLOOKUP($B127,#REF!,1,0)),"-",$T$1)</f>
        <v>FOGNA</v>
      </c>
      <c r="U127" s="42" t="str">
        <f>IF(+ISNA(+VLOOKUP($B127,#REF!,1,0)),"-",$U$1)</f>
        <v>DEPU</v>
      </c>
      <c r="V127" s="42" t="str">
        <f>IF(+ISNA(+VLOOKUP($B127,#REF!,1,0)),"-",$V$1)</f>
        <v>ALTRESII</v>
      </c>
      <c r="W127" s="42" t="str">
        <f>IF(+ISNA(+VLOOKUP($B127,#REF!,1,0)),"-",$W$1)</f>
        <v>ATTDIV</v>
      </c>
      <c r="X127" s="42" t="str">
        <f>IF(+ISNA(+VLOOKUP($B127,#REF!,1,0)),"-",$X$1)</f>
        <v>SC</v>
      </c>
      <c r="Y127" s="42" t="str">
        <f>IF(+ISNA(+VLOOKUP($B127,#REF!,1,0)),"-",$Y$1)</f>
        <v>FOC</v>
      </c>
    </row>
    <row r="128" spans="1:25" hidden="1" x14ac:dyDescent="0.2">
      <c r="A128" s="42" t="s">
        <v>107</v>
      </c>
      <c r="B128" s="42" t="s">
        <v>668</v>
      </c>
      <c r="C128" s="55" t="s">
        <v>741</v>
      </c>
      <c r="D128" s="42" t="str">
        <f>IF(+ISNA(+VLOOKUP($B128,#REF!,1,0)),"-",$D$1)</f>
        <v>PRODEE</v>
      </c>
      <c r="E128" s="42" t="str">
        <f>IF(+ISNA(+VLOOKUP($B128,#REF!,1,0)),"-",$E$1)</f>
        <v>DISTEE</v>
      </c>
      <c r="F128" s="42" t="str">
        <f>IF(+ISNA(+VLOOKUP($B128,#REF!,1,0)),"-",$F$1)</f>
        <v>MISEE</v>
      </c>
      <c r="G128" s="42" t="str">
        <f>IF(+ISNA(+VLOOKUP($B128,#REF!,1,0)),"-",$G$1)</f>
        <v>VENDIEE</v>
      </c>
      <c r="H128" s="42" t="str">
        <f>IF(+ISNA(+VLOOKUP($B128,#REF!,1,0)),"-",$H$1)</f>
        <v>VENDSALVEE</v>
      </c>
      <c r="I128" s="42" t="str">
        <f>IF(+ISNA(+VLOOKUP($B128,#REF!,1,0)),"-",$I$1)</f>
        <v>VENDTUTEE</v>
      </c>
      <c r="J128" s="42" t="str">
        <f>IF(+ISNA(+VLOOKUP($B128,#REF!,1,0)),"-",$J$1)</f>
        <v>VENDLIBEE</v>
      </c>
      <c r="K128" s="42" t="str">
        <f>IF(+ISNA(+VLOOKUP($B128,#REF!,1,0)),"-",$K$1)</f>
        <v>EEEST</v>
      </c>
      <c r="L128" s="42" t="str">
        <f>IF(+ISNA(+VLOOKUP($B128,#REF!,1,0)),"-",$L$1)</f>
        <v>DISTGAS</v>
      </c>
      <c r="M128" s="42" t="str">
        <f>IF(+ISNA(+VLOOKUP($B128,#REF!,1,0)),"-",$M$1)</f>
        <v>MISGAS</v>
      </c>
      <c r="N128" s="42" t="str">
        <f>IF(+ISNA(+VLOOKUP($B128,#REF!,1,0)),"-",$N$1)</f>
        <v>VENIGAS</v>
      </c>
      <c r="O128" s="42" t="str">
        <f>IF(+ISNA(+VLOOKUP($B128,#REF!,1,0)),"-",$O$1)</f>
        <v>VENTUTGAS</v>
      </c>
      <c r="P128" s="42" t="str">
        <f>IF(+ISNA(+VLOOKUP($B128,#REF!,1,0)),"-",$P$1)</f>
        <v>VENLIBGAS</v>
      </c>
      <c r="Q128" s="42" t="str">
        <f>IF(+ISNA(+VLOOKUP($B128,#REF!,1,0)),"-",$Q$1)</f>
        <v>GASDIV</v>
      </c>
      <c r="R128" s="42" t="str">
        <f>IF(+ISNA(+VLOOKUP($B128,#REF!,1,0)),"-",$R$1)</f>
        <v>GASEST</v>
      </c>
      <c r="S128" s="42" t="str">
        <f>IF(+ISNA(+VLOOKUP($B128,#REF!,1,0)),"-",$S$1)</f>
        <v>ACQUE</v>
      </c>
      <c r="T128" s="42" t="str">
        <f>IF(+ISNA(+VLOOKUP($B128,#REF!,1,0)),"-",$T$1)</f>
        <v>FOGNA</v>
      </c>
      <c r="U128" s="42" t="str">
        <f>IF(+ISNA(+VLOOKUP($B128,#REF!,1,0)),"-",$U$1)</f>
        <v>DEPU</v>
      </c>
      <c r="V128" s="42" t="str">
        <f>IF(+ISNA(+VLOOKUP($B128,#REF!,1,0)),"-",$V$1)</f>
        <v>ALTRESII</v>
      </c>
      <c r="W128" s="42" t="str">
        <f>IF(+ISNA(+VLOOKUP($B128,#REF!,1,0)),"-",$W$1)</f>
        <v>ATTDIV</v>
      </c>
      <c r="X128" s="42" t="str">
        <f>IF(+ISNA(+VLOOKUP($B128,#REF!,1,0)),"-",$X$1)</f>
        <v>SC</v>
      </c>
      <c r="Y128" s="42" t="str">
        <f>IF(+ISNA(+VLOOKUP($B128,#REF!,1,0)),"-",$Y$1)</f>
        <v>FOC</v>
      </c>
    </row>
    <row r="129" spans="1:25" hidden="1" x14ac:dyDescent="0.2">
      <c r="A129" s="42" t="s">
        <v>107</v>
      </c>
      <c r="B129" s="42" t="s">
        <v>669</v>
      </c>
      <c r="C129" s="55" t="s">
        <v>812</v>
      </c>
      <c r="D129" s="42" t="str">
        <f>IF(+ISNA(+VLOOKUP($B129,#REF!,1,0)),"-",$D$1)</f>
        <v>PRODEE</v>
      </c>
      <c r="E129" s="42" t="str">
        <f>IF(+ISNA(+VLOOKUP($B129,#REF!,1,0)),"-",$E$1)</f>
        <v>DISTEE</v>
      </c>
      <c r="F129" s="42" t="str">
        <f>IF(+ISNA(+VLOOKUP($B129,#REF!,1,0)),"-",$F$1)</f>
        <v>MISEE</v>
      </c>
      <c r="G129" s="42" t="str">
        <f>IF(+ISNA(+VLOOKUP($B129,#REF!,1,0)),"-",$G$1)</f>
        <v>VENDIEE</v>
      </c>
      <c r="H129" s="42" t="str">
        <f>IF(+ISNA(+VLOOKUP($B129,#REF!,1,0)),"-",$H$1)</f>
        <v>VENDSALVEE</v>
      </c>
      <c r="I129" s="42" t="str">
        <f>IF(+ISNA(+VLOOKUP($B129,#REF!,1,0)),"-",$I$1)</f>
        <v>VENDTUTEE</v>
      </c>
      <c r="J129" s="42" t="str">
        <f>IF(+ISNA(+VLOOKUP($B129,#REF!,1,0)),"-",$J$1)</f>
        <v>VENDLIBEE</v>
      </c>
      <c r="K129" s="42" t="str">
        <f>IF(+ISNA(+VLOOKUP($B129,#REF!,1,0)),"-",$K$1)</f>
        <v>EEEST</v>
      </c>
      <c r="L129" s="42" t="str">
        <f>IF(+ISNA(+VLOOKUP($B129,#REF!,1,0)),"-",$L$1)</f>
        <v>DISTGAS</v>
      </c>
      <c r="M129" s="42" t="str">
        <f>IF(+ISNA(+VLOOKUP($B129,#REF!,1,0)),"-",$M$1)</f>
        <v>MISGAS</v>
      </c>
      <c r="N129" s="42" t="str">
        <f>IF(+ISNA(+VLOOKUP($B129,#REF!,1,0)),"-",$N$1)</f>
        <v>VENIGAS</v>
      </c>
      <c r="O129" s="42" t="str">
        <f>IF(+ISNA(+VLOOKUP($B129,#REF!,1,0)),"-",$O$1)</f>
        <v>VENTUTGAS</v>
      </c>
      <c r="P129" s="42" t="str">
        <f>IF(+ISNA(+VLOOKUP($B129,#REF!,1,0)),"-",$P$1)</f>
        <v>VENLIBGAS</v>
      </c>
      <c r="Q129" s="42" t="str">
        <f>IF(+ISNA(+VLOOKUP($B129,#REF!,1,0)),"-",$Q$1)</f>
        <v>GASDIV</v>
      </c>
      <c r="R129" s="42" t="str">
        <f>IF(+ISNA(+VLOOKUP($B129,#REF!,1,0)),"-",$R$1)</f>
        <v>GASEST</v>
      </c>
      <c r="S129" s="42" t="str">
        <f>IF(+ISNA(+VLOOKUP($B129,#REF!,1,0)),"-",$S$1)</f>
        <v>ACQUE</v>
      </c>
      <c r="T129" s="42" t="str">
        <f>IF(+ISNA(+VLOOKUP($B129,#REF!,1,0)),"-",$T$1)</f>
        <v>FOGNA</v>
      </c>
      <c r="U129" s="42" t="str">
        <f>IF(+ISNA(+VLOOKUP($B129,#REF!,1,0)),"-",$U$1)</f>
        <v>DEPU</v>
      </c>
      <c r="V129" s="42" t="str">
        <f>IF(+ISNA(+VLOOKUP($B129,#REF!,1,0)),"-",$V$1)</f>
        <v>ALTRESII</v>
      </c>
      <c r="W129" s="42" t="str">
        <f>IF(+ISNA(+VLOOKUP($B129,#REF!,1,0)),"-",$W$1)</f>
        <v>ATTDIV</v>
      </c>
      <c r="X129" s="42" t="str">
        <f>IF(+ISNA(+VLOOKUP($B129,#REF!,1,0)),"-",$X$1)</f>
        <v>SC</v>
      </c>
      <c r="Y129" s="42" t="str">
        <f>IF(+ISNA(+VLOOKUP($B129,#REF!,1,0)),"-",$Y$1)</f>
        <v>FOC</v>
      </c>
    </row>
    <row r="130" spans="1:25" hidden="1" x14ac:dyDescent="0.2">
      <c r="A130" s="42" t="s">
        <v>107</v>
      </c>
      <c r="B130" s="42" t="s">
        <v>676</v>
      </c>
      <c r="C130" s="61" t="s">
        <v>1429</v>
      </c>
      <c r="D130" s="42" t="str">
        <f>IF(+ISNA(+VLOOKUP($B130,#REF!,1,0)),"-",$D$1)</f>
        <v>PRODEE</v>
      </c>
      <c r="E130" s="42" t="str">
        <f>IF(+ISNA(+VLOOKUP($B130,#REF!,1,0)),"-",$E$1)</f>
        <v>DISTEE</v>
      </c>
      <c r="F130" s="42" t="str">
        <f>IF(+ISNA(+VLOOKUP($B130,#REF!,1,0)),"-",$F$1)</f>
        <v>MISEE</v>
      </c>
      <c r="G130" s="42" t="str">
        <f>IF(+ISNA(+VLOOKUP($B130,#REF!,1,0)),"-",$G$1)</f>
        <v>VENDIEE</v>
      </c>
      <c r="H130" s="42" t="str">
        <f>IF(+ISNA(+VLOOKUP($B130,#REF!,1,0)),"-",$H$1)</f>
        <v>VENDSALVEE</v>
      </c>
      <c r="I130" s="42" t="str">
        <f>IF(+ISNA(+VLOOKUP($B130,#REF!,1,0)),"-",$I$1)</f>
        <v>VENDTUTEE</v>
      </c>
      <c r="J130" s="42" t="str">
        <f>IF(+ISNA(+VLOOKUP($B130,#REF!,1,0)),"-",$J$1)</f>
        <v>VENDLIBEE</v>
      </c>
      <c r="K130" s="42" t="str">
        <f>IF(+ISNA(+VLOOKUP($B130,#REF!,1,0)),"-",$K$1)</f>
        <v>EEEST</v>
      </c>
      <c r="L130" s="42" t="str">
        <f>IF(+ISNA(+VLOOKUP($B130,#REF!,1,0)),"-",$L$1)</f>
        <v>DISTGAS</v>
      </c>
      <c r="M130" s="42" t="str">
        <f>IF(+ISNA(+VLOOKUP($B130,#REF!,1,0)),"-",$M$1)</f>
        <v>MISGAS</v>
      </c>
      <c r="N130" s="42" t="str">
        <f>IF(+ISNA(+VLOOKUP($B130,#REF!,1,0)),"-",$N$1)</f>
        <v>VENIGAS</v>
      </c>
      <c r="O130" s="42" t="str">
        <f>IF(+ISNA(+VLOOKUP($B130,#REF!,1,0)),"-",$O$1)</f>
        <v>VENTUTGAS</v>
      </c>
      <c r="P130" s="42" t="str">
        <f>IF(+ISNA(+VLOOKUP($B130,#REF!,1,0)),"-",$P$1)</f>
        <v>VENLIBGAS</v>
      </c>
      <c r="Q130" s="42" t="str">
        <f>IF(+ISNA(+VLOOKUP($B130,#REF!,1,0)),"-",$Q$1)</f>
        <v>GASDIV</v>
      </c>
      <c r="R130" s="42" t="str">
        <f>IF(+ISNA(+VLOOKUP($B130,#REF!,1,0)),"-",$R$1)</f>
        <v>GASEST</v>
      </c>
      <c r="S130" s="42" t="str">
        <f>IF(+ISNA(+VLOOKUP($B130,#REF!,1,0)),"-",$S$1)</f>
        <v>ACQUE</v>
      </c>
      <c r="T130" s="42" t="str">
        <f>IF(+ISNA(+VLOOKUP($B130,#REF!,1,0)),"-",$T$1)</f>
        <v>FOGNA</v>
      </c>
      <c r="U130" s="42" t="str">
        <f>IF(+ISNA(+VLOOKUP($B130,#REF!,1,0)),"-",$U$1)</f>
        <v>DEPU</v>
      </c>
      <c r="V130" s="42" t="str">
        <f>IF(+ISNA(+VLOOKUP($B130,#REF!,1,0)),"-",$V$1)</f>
        <v>ALTRESII</v>
      </c>
      <c r="W130" s="42" t="str">
        <f>IF(+ISNA(+VLOOKUP($B130,#REF!,1,0)),"-",$W$1)</f>
        <v>ATTDIV</v>
      </c>
      <c r="X130" s="42" t="str">
        <f>IF(+ISNA(+VLOOKUP($B130,#REF!,1,0)),"-",$X$1)</f>
        <v>SC</v>
      </c>
      <c r="Y130" s="42" t="str">
        <f>IF(+ISNA(+VLOOKUP($B130,#REF!,1,0)),"-",$Y$1)</f>
        <v>FOC</v>
      </c>
    </row>
    <row r="131" spans="1:25" hidden="1" x14ac:dyDescent="0.2">
      <c r="A131" s="42" t="s">
        <v>107</v>
      </c>
      <c r="B131" s="42" t="s">
        <v>677</v>
      </c>
      <c r="C131" s="61" t="s">
        <v>1430</v>
      </c>
      <c r="D131" s="42" t="str">
        <f>IF(+ISNA(+VLOOKUP($B131,#REF!,1,0)),"-",$D$1)</f>
        <v>PRODEE</v>
      </c>
      <c r="E131" s="42" t="str">
        <f>IF(+ISNA(+VLOOKUP($B131,#REF!,1,0)),"-",$E$1)</f>
        <v>DISTEE</v>
      </c>
      <c r="F131" s="42" t="str">
        <f>IF(+ISNA(+VLOOKUP($B131,#REF!,1,0)),"-",$F$1)</f>
        <v>MISEE</v>
      </c>
      <c r="G131" s="42" t="str">
        <f>IF(+ISNA(+VLOOKUP($B131,#REF!,1,0)),"-",$G$1)</f>
        <v>VENDIEE</v>
      </c>
      <c r="H131" s="42" t="str">
        <f>IF(+ISNA(+VLOOKUP($B131,#REF!,1,0)),"-",$H$1)</f>
        <v>VENDSALVEE</v>
      </c>
      <c r="I131" s="42" t="str">
        <f>IF(+ISNA(+VLOOKUP($B131,#REF!,1,0)),"-",$I$1)</f>
        <v>VENDTUTEE</v>
      </c>
      <c r="J131" s="42" t="str">
        <f>IF(+ISNA(+VLOOKUP($B131,#REF!,1,0)),"-",$J$1)</f>
        <v>VENDLIBEE</v>
      </c>
      <c r="K131" s="42" t="str">
        <f>IF(+ISNA(+VLOOKUP($B131,#REF!,1,0)),"-",$K$1)</f>
        <v>EEEST</v>
      </c>
      <c r="L131" s="42" t="str">
        <f>IF(+ISNA(+VLOOKUP($B131,#REF!,1,0)),"-",$L$1)</f>
        <v>DISTGAS</v>
      </c>
      <c r="M131" s="42" t="str">
        <f>IF(+ISNA(+VLOOKUP($B131,#REF!,1,0)),"-",$M$1)</f>
        <v>MISGAS</v>
      </c>
      <c r="N131" s="42" t="str">
        <f>IF(+ISNA(+VLOOKUP($B131,#REF!,1,0)),"-",$N$1)</f>
        <v>VENIGAS</v>
      </c>
      <c r="O131" s="42" t="str">
        <f>IF(+ISNA(+VLOOKUP($B131,#REF!,1,0)),"-",$O$1)</f>
        <v>VENTUTGAS</v>
      </c>
      <c r="P131" s="42" t="str">
        <f>IF(+ISNA(+VLOOKUP($B131,#REF!,1,0)),"-",$P$1)</f>
        <v>VENLIBGAS</v>
      </c>
      <c r="Q131" s="42" t="str">
        <f>IF(+ISNA(+VLOOKUP($B131,#REF!,1,0)),"-",$Q$1)</f>
        <v>GASDIV</v>
      </c>
      <c r="R131" s="42" t="str">
        <f>IF(+ISNA(+VLOOKUP($B131,#REF!,1,0)),"-",$R$1)</f>
        <v>GASEST</v>
      </c>
      <c r="S131" s="42" t="str">
        <f>IF(+ISNA(+VLOOKUP($B131,#REF!,1,0)),"-",$S$1)</f>
        <v>ACQUE</v>
      </c>
      <c r="T131" s="42" t="str">
        <f>IF(+ISNA(+VLOOKUP($B131,#REF!,1,0)),"-",$T$1)</f>
        <v>FOGNA</v>
      </c>
      <c r="U131" s="42" t="str">
        <f>IF(+ISNA(+VLOOKUP($B131,#REF!,1,0)),"-",$U$1)</f>
        <v>DEPU</v>
      </c>
      <c r="V131" s="42" t="str">
        <f>IF(+ISNA(+VLOOKUP($B131,#REF!,1,0)),"-",$V$1)</f>
        <v>ALTRESII</v>
      </c>
      <c r="W131" s="42" t="str">
        <f>IF(+ISNA(+VLOOKUP($B131,#REF!,1,0)),"-",$W$1)</f>
        <v>ATTDIV</v>
      </c>
      <c r="X131" s="42" t="str">
        <f>IF(+ISNA(+VLOOKUP($B131,#REF!,1,0)),"-",$X$1)</f>
        <v>SC</v>
      </c>
      <c r="Y131" s="42" t="str">
        <f>IF(+ISNA(+VLOOKUP($B131,#REF!,1,0)),"-",$Y$1)</f>
        <v>FOC</v>
      </c>
    </row>
    <row r="132" spans="1:25" hidden="1" x14ac:dyDescent="0.2">
      <c r="A132" s="42" t="s">
        <v>107</v>
      </c>
      <c r="B132" s="42" t="s">
        <v>678</v>
      </c>
      <c r="C132" s="61" t="s">
        <v>1431</v>
      </c>
      <c r="D132" s="42" t="str">
        <f>IF(+ISNA(+VLOOKUP($B132,#REF!,1,0)),"-",$D$1)</f>
        <v>PRODEE</v>
      </c>
      <c r="E132" s="42" t="str">
        <f>IF(+ISNA(+VLOOKUP($B132,#REF!,1,0)),"-",$E$1)</f>
        <v>DISTEE</v>
      </c>
      <c r="F132" s="42" t="str">
        <f>IF(+ISNA(+VLOOKUP($B132,#REF!,1,0)),"-",$F$1)</f>
        <v>MISEE</v>
      </c>
      <c r="G132" s="42" t="str">
        <f>IF(+ISNA(+VLOOKUP($B132,#REF!,1,0)),"-",$G$1)</f>
        <v>VENDIEE</v>
      </c>
      <c r="H132" s="42" t="str">
        <f>IF(+ISNA(+VLOOKUP($B132,#REF!,1,0)),"-",$H$1)</f>
        <v>VENDSALVEE</v>
      </c>
      <c r="I132" s="42" t="str">
        <f>IF(+ISNA(+VLOOKUP($B132,#REF!,1,0)),"-",$I$1)</f>
        <v>VENDTUTEE</v>
      </c>
      <c r="J132" s="42" t="str">
        <f>IF(+ISNA(+VLOOKUP($B132,#REF!,1,0)),"-",$J$1)</f>
        <v>VENDLIBEE</v>
      </c>
      <c r="K132" s="42" t="str">
        <f>IF(+ISNA(+VLOOKUP($B132,#REF!,1,0)),"-",$K$1)</f>
        <v>EEEST</v>
      </c>
      <c r="L132" s="42" t="str">
        <f>IF(+ISNA(+VLOOKUP($B132,#REF!,1,0)),"-",$L$1)</f>
        <v>DISTGAS</v>
      </c>
      <c r="M132" s="42" t="str">
        <f>IF(+ISNA(+VLOOKUP($B132,#REF!,1,0)),"-",$M$1)</f>
        <v>MISGAS</v>
      </c>
      <c r="N132" s="42" t="str">
        <f>IF(+ISNA(+VLOOKUP($B132,#REF!,1,0)),"-",$N$1)</f>
        <v>VENIGAS</v>
      </c>
      <c r="O132" s="42" t="str">
        <f>IF(+ISNA(+VLOOKUP($B132,#REF!,1,0)),"-",$O$1)</f>
        <v>VENTUTGAS</v>
      </c>
      <c r="P132" s="42" t="str">
        <f>IF(+ISNA(+VLOOKUP($B132,#REF!,1,0)),"-",$P$1)</f>
        <v>VENLIBGAS</v>
      </c>
      <c r="Q132" s="42" t="str">
        <f>IF(+ISNA(+VLOOKUP($B132,#REF!,1,0)),"-",$Q$1)</f>
        <v>GASDIV</v>
      </c>
      <c r="R132" s="42" t="str">
        <f>IF(+ISNA(+VLOOKUP($B132,#REF!,1,0)),"-",$R$1)</f>
        <v>GASEST</v>
      </c>
      <c r="S132" s="42" t="str">
        <f>IF(+ISNA(+VLOOKUP($B132,#REF!,1,0)),"-",$S$1)</f>
        <v>ACQUE</v>
      </c>
      <c r="T132" s="42" t="str">
        <f>IF(+ISNA(+VLOOKUP($B132,#REF!,1,0)),"-",$T$1)</f>
        <v>FOGNA</v>
      </c>
      <c r="U132" s="42" t="str">
        <f>IF(+ISNA(+VLOOKUP($B132,#REF!,1,0)),"-",$U$1)</f>
        <v>DEPU</v>
      </c>
      <c r="V132" s="42" t="str">
        <f>IF(+ISNA(+VLOOKUP($B132,#REF!,1,0)),"-",$V$1)</f>
        <v>ALTRESII</v>
      </c>
      <c r="W132" s="42" t="str">
        <f>IF(+ISNA(+VLOOKUP($B132,#REF!,1,0)),"-",$W$1)</f>
        <v>ATTDIV</v>
      </c>
      <c r="X132" s="42" t="str">
        <f>IF(+ISNA(+VLOOKUP($B132,#REF!,1,0)),"-",$X$1)</f>
        <v>SC</v>
      </c>
      <c r="Y132" s="42" t="str">
        <f>IF(+ISNA(+VLOOKUP($B132,#REF!,1,0)),"-",$Y$1)</f>
        <v>FOC</v>
      </c>
    </row>
    <row r="133" spans="1:25" hidden="1" x14ac:dyDescent="0.2">
      <c r="A133" s="42" t="s">
        <v>107</v>
      </c>
      <c r="B133" s="42" t="s">
        <v>679</v>
      </c>
      <c r="C133" s="61" t="s">
        <v>1432</v>
      </c>
      <c r="D133" s="42" t="str">
        <f>IF(+ISNA(+VLOOKUP($B133,#REF!,1,0)),"-",$D$1)</f>
        <v>PRODEE</v>
      </c>
      <c r="E133" s="42" t="str">
        <f>IF(+ISNA(+VLOOKUP($B133,#REF!,1,0)),"-",$E$1)</f>
        <v>DISTEE</v>
      </c>
      <c r="F133" s="42" t="str">
        <f>IF(+ISNA(+VLOOKUP($B133,#REF!,1,0)),"-",$F$1)</f>
        <v>MISEE</v>
      </c>
      <c r="G133" s="42" t="str">
        <f>IF(+ISNA(+VLOOKUP($B133,#REF!,1,0)),"-",$G$1)</f>
        <v>VENDIEE</v>
      </c>
      <c r="H133" s="42" t="str">
        <f>IF(+ISNA(+VLOOKUP($B133,#REF!,1,0)),"-",$H$1)</f>
        <v>VENDSALVEE</v>
      </c>
      <c r="I133" s="42" t="str">
        <f>IF(+ISNA(+VLOOKUP($B133,#REF!,1,0)),"-",$I$1)</f>
        <v>VENDTUTEE</v>
      </c>
      <c r="J133" s="42" t="str">
        <f>IF(+ISNA(+VLOOKUP($B133,#REF!,1,0)),"-",$J$1)</f>
        <v>VENDLIBEE</v>
      </c>
      <c r="K133" s="42" t="str">
        <f>IF(+ISNA(+VLOOKUP($B133,#REF!,1,0)),"-",$K$1)</f>
        <v>EEEST</v>
      </c>
      <c r="L133" s="42" t="str">
        <f>IF(+ISNA(+VLOOKUP($B133,#REF!,1,0)),"-",$L$1)</f>
        <v>DISTGAS</v>
      </c>
      <c r="M133" s="42" t="str">
        <f>IF(+ISNA(+VLOOKUP($B133,#REF!,1,0)),"-",$M$1)</f>
        <v>MISGAS</v>
      </c>
      <c r="N133" s="42" t="str">
        <f>IF(+ISNA(+VLOOKUP($B133,#REF!,1,0)),"-",$N$1)</f>
        <v>VENIGAS</v>
      </c>
      <c r="O133" s="42" t="str">
        <f>IF(+ISNA(+VLOOKUP($B133,#REF!,1,0)),"-",$O$1)</f>
        <v>VENTUTGAS</v>
      </c>
      <c r="P133" s="42" t="str">
        <f>IF(+ISNA(+VLOOKUP($B133,#REF!,1,0)),"-",$P$1)</f>
        <v>VENLIBGAS</v>
      </c>
      <c r="Q133" s="42" t="str">
        <f>IF(+ISNA(+VLOOKUP($B133,#REF!,1,0)),"-",$Q$1)</f>
        <v>GASDIV</v>
      </c>
      <c r="R133" s="42" t="str">
        <f>IF(+ISNA(+VLOOKUP($B133,#REF!,1,0)),"-",$R$1)</f>
        <v>GASEST</v>
      </c>
      <c r="S133" s="42" t="str">
        <f>IF(+ISNA(+VLOOKUP($B133,#REF!,1,0)),"-",$S$1)</f>
        <v>ACQUE</v>
      </c>
      <c r="T133" s="42" t="str">
        <f>IF(+ISNA(+VLOOKUP($B133,#REF!,1,0)),"-",$T$1)</f>
        <v>FOGNA</v>
      </c>
      <c r="U133" s="42" t="str">
        <f>IF(+ISNA(+VLOOKUP($B133,#REF!,1,0)),"-",$U$1)</f>
        <v>DEPU</v>
      </c>
      <c r="V133" s="42" t="str">
        <f>IF(+ISNA(+VLOOKUP($B133,#REF!,1,0)),"-",$V$1)</f>
        <v>ALTRESII</v>
      </c>
      <c r="W133" s="42" t="str">
        <f>IF(+ISNA(+VLOOKUP($B133,#REF!,1,0)),"-",$W$1)</f>
        <v>ATTDIV</v>
      </c>
      <c r="X133" s="42" t="str">
        <f>IF(+ISNA(+VLOOKUP($B133,#REF!,1,0)),"-",$X$1)</f>
        <v>SC</v>
      </c>
      <c r="Y133" s="42" t="str">
        <f>IF(+ISNA(+VLOOKUP($B133,#REF!,1,0)),"-",$Y$1)</f>
        <v>FOC</v>
      </c>
    </row>
    <row r="134" spans="1:25" hidden="1" x14ac:dyDescent="0.2">
      <c r="A134" s="42" t="s">
        <v>107</v>
      </c>
      <c r="B134" s="42" t="s">
        <v>680</v>
      </c>
      <c r="C134" s="67" t="s">
        <v>1433</v>
      </c>
      <c r="D134" s="42" t="str">
        <f>IF(+ISNA(+VLOOKUP($B134,#REF!,1,0)),"-",$D$1)</f>
        <v>PRODEE</v>
      </c>
      <c r="E134" s="42" t="str">
        <f>IF(+ISNA(+VLOOKUP($B134,#REF!,1,0)),"-",$E$1)</f>
        <v>DISTEE</v>
      </c>
      <c r="F134" s="42" t="str">
        <f>IF(+ISNA(+VLOOKUP($B134,#REF!,1,0)),"-",$F$1)</f>
        <v>MISEE</v>
      </c>
      <c r="G134" s="42" t="str">
        <f>IF(+ISNA(+VLOOKUP($B134,#REF!,1,0)),"-",$G$1)</f>
        <v>VENDIEE</v>
      </c>
      <c r="H134" s="42" t="str">
        <f>IF(+ISNA(+VLOOKUP($B134,#REF!,1,0)),"-",$H$1)</f>
        <v>VENDSALVEE</v>
      </c>
      <c r="I134" s="42" t="str">
        <f>IF(+ISNA(+VLOOKUP($B134,#REF!,1,0)),"-",$I$1)</f>
        <v>VENDTUTEE</v>
      </c>
      <c r="J134" s="42" t="str">
        <f>IF(+ISNA(+VLOOKUP($B134,#REF!,1,0)),"-",$J$1)</f>
        <v>VENDLIBEE</v>
      </c>
      <c r="K134" s="42" t="str">
        <f>IF(+ISNA(+VLOOKUP($B134,#REF!,1,0)),"-",$K$1)</f>
        <v>EEEST</v>
      </c>
      <c r="L134" s="42" t="str">
        <f>IF(+ISNA(+VLOOKUP($B134,#REF!,1,0)),"-",$L$1)</f>
        <v>DISTGAS</v>
      </c>
      <c r="M134" s="42" t="str">
        <f>IF(+ISNA(+VLOOKUP($B134,#REF!,1,0)),"-",$M$1)</f>
        <v>MISGAS</v>
      </c>
      <c r="N134" s="42" t="str">
        <f>IF(+ISNA(+VLOOKUP($B134,#REF!,1,0)),"-",$N$1)</f>
        <v>VENIGAS</v>
      </c>
      <c r="O134" s="42" t="str">
        <f>IF(+ISNA(+VLOOKUP($B134,#REF!,1,0)),"-",$O$1)</f>
        <v>VENTUTGAS</v>
      </c>
      <c r="P134" s="42" t="str">
        <f>IF(+ISNA(+VLOOKUP($B134,#REF!,1,0)),"-",$P$1)</f>
        <v>VENLIBGAS</v>
      </c>
      <c r="Q134" s="42" t="str">
        <f>IF(+ISNA(+VLOOKUP($B134,#REF!,1,0)),"-",$Q$1)</f>
        <v>GASDIV</v>
      </c>
      <c r="R134" s="42" t="str">
        <f>IF(+ISNA(+VLOOKUP($B134,#REF!,1,0)),"-",$R$1)</f>
        <v>GASEST</v>
      </c>
      <c r="S134" s="42" t="str">
        <f>IF(+ISNA(+VLOOKUP($B134,#REF!,1,0)),"-",$S$1)</f>
        <v>ACQUE</v>
      </c>
      <c r="T134" s="42" t="str">
        <f>IF(+ISNA(+VLOOKUP($B134,#REF!,1,0)),"-",$T$1)</f>
        <v>FOGNA</v>
      </c>
      <c r="U134" s="42" t="str">
        <f>IF(+ISNA(+VLOOKUP($B134,#REF!,1,0)),"-",$U$1)</f>
        <v>DEPU</v>
      </c>
      <c r="V134" s="42" t="str">
        <f>IF(+ISNA(+VLOOKUP($B134,#REF!,1,0)),"-",$V$1)</f>
        <v>ALTRESII</v>
      </c>
      <c r="W134" s="42" t="str">
        <f>IF(+ISNA(+VLOOKUP($B134,#REF!,1,0)),"-",$W$1)</f>
        <v>ATTDIV</v>
      </c>
      <c r="X134" s="42" t="str">
        <f>IF(+ISNA(+VLOOKUP($B134,#REF!,1,0)),"-",$X$1)</f>
        <v>SC</v>
      </c>
      <c r="Y134" s="42" t="str">
        <f>IF(+ISNA(+VLOOKUP($B134,#REF!,1,0)),"-",$Y$1)</f>
        <v>FOC</v>
      </c>
    </row>
    <row r="135" spans="1:25" hidden="1" x14ac:dyDescent="0.2">
      <c r="A135" s="42" t="s">
        <v>107</v>
      </c>
      <c r="B135" s="42" t="s">
        <v>681</v>
      </c>
      <c r="C135" s="67" t="s">
        <v>1434</v>
      </c>
      <c r="D135" s="42" t="str">
        <f>IF(+ISNA(+VLOOKUP($B135,#REF!,1,0)),"-",$D$1)</f>
        <v>PRODEE</v>
      </c>
      <c r="E135" s="42" t="str">
        <f>IF(+ISNA(+VLOOKUP($B135,#REF!,1,0)),"-",$E$1)</f>
        <v>DISTEE</v>
      </c>
      <c r="F135" s="42" t="str">
        <f>IF(+ISNA(+VLOOKUP($B135,#REF!,1,0)),"-",$F$1)</f>
        <v>MISEE</v>
      </c>
      <c r="G135" s="42" t="str">
        <f>IF(+ISNA(+VLOOKUP($B135,#REF!,1,0)),"-",$G$1)</f>
        <v>VENDIEE</v>
      </c>
      <c r="H135" s="42" t="str">
        <f>IF(+ISNA(+VLOOKUP($B135,#REF!,1,0)),"-",$H$1)</f>
        <v>VENDSALVEE</v>
      </c>
      <c r="I135" s="42" t="str">
        <f>IF(+ISNA(+VLOOKUP($B135,#REF!,1,0)),"-",$I$1)</f>
        <v>VENDTUTEE</v>
      </c>
      <c r="J135" s="42" t="str">
        <f>IF(+ISNA(+VLOOKUP($B135,#REF!,1,0)),"-",$J$1)</f>
        <v>VENDLIBEE</v>
      </c>
      <c r="K135" s="42" t="str">
        <f>IF(+ISNA(+VLOOKUP($B135,#REF!,1,0)),"-",$K$1)</f>
        <v>EEEST</v>
      </c>
      <c r="L135" s="42" t="str">
        <f>IF(+ISNA(+VLOOKUP($B135,#REF!,1,0)),"-",$L$1)</f>
        <v>DISTGAS</v>
      </c>
      <c r="M135" s="42" t="str">
        <f>IF(+ISNA(+VLOOKUP($B135,#REF!,1,0)),"-",$M$1)</f>
        <v>MISGAS</v>
      </c>
      <c r="N135" s="42" t="str">
        <f>IF(+ISNA(+VLOOKUP($B135,#REF!,1,0)),"-",$N$1)</f>
        <v>VENIGAS</v>
      </c>
      <c r="O135" s="42" t="str">
        <f>IF(+ISNA(+VLOOKUP($B135,#REF!,1,0)),"-",$O$1)</f>
        <v>VENTUTGAS</v>
      </c>
      <c r="P135" s="42" t="str">
        <f>IF(+ISNA(+VLOOKUP($B135,#REF!,1,0)),"-",$P$1)</f>
        <v>VENLIBGAS</v>
      </c>
      <c r="Q135" s="42" t="str">
        <f>IF(+ISNA(+VLOOKUP($B135,#REF!,1,0)),"-",$Q$1)</f>
        <v>GASDIV</v>
      </c>
      <c r="R135" s="42" t="str">
        <f>IF(+ISNA(+VLOOKUP($B135,#REF!,1,0)),"-",$R$1)</f>
        <v>GASEST</v>
      </c>
      <c r="S135" s="42" t="str">
        <f>IF(+ISNA(+VLOOKUP($B135,#REF!,1,0)),"-",$S$1)</f>
        <v>ACQUE</v>
      </c>
      <c r="T135" s="42" t="str">
        <f>IF(+ISNA(+VLOOKUP($B135,#REF!,1,0)),"-",$T$1)</f>
        <v>FOGNA</v>
      </c>
      <c r="U135" s="42" t="str">
        <f>IF(+ISNA(+VLOOKUP($B135,#REF!,1,0)),"-",$U$1)</f>
        <v>DEPU</v>
      </c>
      <c r="V135" s="42" t="str">
        <f>IF(+ISNA(+VLOOKUP($B135,#REF!,1,0)),"-",$V$1)</f>
        <v>ALTRESII</v>
      </c>
      <c r="W135" s="42" t="str">
        <f>IF(+ISNA(+VLOOKUP($B135,#REF!,1,0)),"-",$W$1)</f>
        <v>ATTDIV</v>
      </c>
      <c r="X135" s="42" t="str">
        <f>IF(+ISNA(+VLOOKUP($B135,#REF!,1,0)),"-",$X$1)</f>
        <v>SC</v>
      </c>
      <c r="Y135" s="42" t="str">
        <f>IF(+ISNA(+VLOOKUP($B135,#REF!,1,0)),"-",$Y$1)</f>
        <v>FOC</v>
      </c>
    </row>
    <row r="136" spans="1:25" hidden="1" x14ac:dyDescent="0.2">
      <c r="A136" s="42" t="s">
        <v>107</v>
      </c>
      <c r="B136" s="42" t="s">
        <v>682</v>
      </c>
      <c r="C136" s="67" t="s">
        <v>1435</v>
      </c>
      <c r="D136" s="42" t="str">
        <f>IF(+ISNA(+VLOOKUP($B136,#REF!,1,0)),"-",$D$1)</f>
        <v>PRODEE</v>
      </c>
      <c r="E136" s="42" t="str">
        <f>IF(+ISNA(+VLOOKUP($B136,#REF!,1,0)),"-",$E$1)</f>
        <v>DISTEE</v>
      </c>
      <c r="F136" s="42" t="str">
        <f>IF(+ISNA(+VLOOKUP($B136,#REF!,1,0)),"-",$F$1)</f>
        <v>MISEE</v>
      </c>
      <c r="G136" s="42" t="str">
        <f>IF(+ISNA(+VLOOKUP($B136,#REF!,1,0)),"-",$G$1)</f>
        <v>VENDIEE</v>
      </c>
      <c r="H136" s="42" t="str">
        <f>IF(+ISNA(+VLOOKUP($B136,#REF!,1,0)),"-",$H$1)</f>
        <v>VENDSALVEE</v>
      </c>
      <c r="I136" s="42" t="str">
        <f>IF(+ISNA(+VLOOKUP($B136,#REF!,1,0)),"-",$I$1)</f>
        <v>VENDTUTEE</v>
      </c>
      <c r="J136" s="42" t="str">
        <f>IF(+ISNA(+VLOOKUP($B136,#REF!,1,0)),"-",$J$1)</f>
        <v>VENDLIBEE</v>
      </c>
      <c r="K136" s="42" t="str">
        <f>IF(+ISNA(+VLOOKUP($B136,#REF!,1,0)),"-",$K$1)</f>
        <v>EEEST</v>
      </c>
      <c r="L136" s="42" t="str">
        <f>IF(+ISNA(+VLOOKUP($B136,#REF!,1,0)),"-",$L$1)</f>
        <v>DISTGAS</v>
      </c>
      <c r="M136" s="42" t="str">
        <f>IF(+ISNA(+VLOOKUP($B136,#REF!,1,0)),"-",$M$1)</f>
        <v>MISGAS</v>
      </c>
      <c r="N136" s="42" t="str">
        <f>IF(+ISNA(+VLOOKUP($B136,#REF!,1,0)),"-",$N$1)</f>
        <v>VENIGAS</v>
      </c>
      <c r="O136" s="42" t="str">
        <f>IF(+ISNA(+VLOOKUP($B136,#REF!,1,0)),"-",$O$1)</f>
        <v>VENTUTGAS</v>
      </c>
      <c r="P136" s="42" t="str">
        <f>IF(+ISNA(+VLOOKUP($B136,#REF!,1,0)),"-",$P$1)</f>
        <v>VENLIBGAS</v>
      </c>
      <c r="Q136" s="42" t="str">
        <f>IF(+ISNA(+VLOOKUP($B136,#REF!,1,0)),"-",$Q$1)</f>
        <v>GASDIV</v>
      </c>
      <c r="R136" s="42" t="str">
        <f>IF(+ISNA(+VLOOKUP($B136,#REF!,1,0)),"-",$R$1)</f>
        <v>GASEST</v>
      </c>
      <c r="S136" s="42" t="str">
        <f>IF(+ISNA(+VLOOKUP($B136,#REF!,1,0)),"-",$S$1)</f>
        <v>ACQUE</v>
      </c>
      <c r="T136" s="42" t="str">
        <f>IF(+ISNA(+VLOOKUP($B136,#REF!,1,0)),"-",$T$1)</f>
        <v>FOGNA</v>
      </c>
      <c r="U136" s="42" t="str">
        <f>IF(+ISNA(+VLOOKUP($B136,#REF!,1,0)),"-",$U$1)</f>
        <v>DEPU</v>
      </c>
      <c r="V136" s="42" t="str">
        <f>IF(+ISNA(+VLOOKUP($B136,#REF!,1,0)),"-",$V$1)</f>
        <v>ALTRESII</v>
      </c>
      <c r="W136" s="42" t="str">
        <f>IF(+ISNA(+VLOOKUP($B136,#REF!,1,0)),"-",$W$1)</f>
        <v>ATTDIV</v>
      </c>
      <c r="X136" s="42" t="str">
        <f>IF(+ISNA(+VLOOKUP($B136,#REF!,1,0)),"-",$X$1)</f>
        <v>SC</v>
      </c>
      <c r="Y136" s="42" t="str">
        <f>IF(+ISNA(+VLOOKUP($B136,#REF!,1,0)),"-",$Y$1)</f>
        <v>FOC</v>
      </c>
    </row>
    <row r="137" spans="1:25" hidden="1" x14ac:dyDescent="0.2">
      <c r="A137" s="42" t="s">
        <v>107</v>
      </c>
      <c r="B137" s="42" t="s">
        <v>683</v>
      </c>
      <c r="C137" s="67" t="s">
        <v>1436</v>
      </c>
      <c r="D137" s="42" t="str">
        <f>IF(+ISNA(+VLOOKUP($B137,#REF!,1,0)),"-",$D$1)</f>
        <v>PRODEE</v>
      </c>
      <c r="E137" s="42" t="str">
        <f>IF(+ISNA(+VLOOKUP($B137,#REF!,1,0)),"-",$E$1)</f>
        <v>DISTEE</v>
      </c>
      <c r="F137" s="42" t="str">
        <f>IF(+ISNA(+VLOOKUP($B137,#REF!,1,0)),"-",$F$1)</f>
        <v>MISEE</v>
      </c>
      <c r="G137" s="42" t="str">
        <f>IF(+ISNA(+VLOOKUP($B137,#REF!,1,0)),"-",$G$1)</f>
        <v>VENDIEE</v>
      </c>
      <c r="H137" s="42" t="str">
        <f>IF(+ISNA(+VLOOKUP($B137,#REF!,1,0)),"-",$H$1)</f>
        <v>VENDSALVEE</v>
      </c>
      <c r="I137" s="42" t="str">
        <f>IF(+ISNA(+VLOOKUP($B137,#REF!,1,0)),"-",$I$1)</f>
        <v>VENDTUTEE</v>
      </c>
      <c r="J137" s="42" t="str">
        <f>IF(+ISNA(+VLOOKUP($B137,#REF!,1,0)),"-",$J$1)</f>
        <v>VENDLIBEE</v>
      </c>
      <c r="K137" s="42" t="str">
        <f>IF(+ISNA(+VLOOKUP($B137,#REF!,1,0)),"-",$K$1)</f>
        <v>EEEST</v>
      </c>
      <c r="L137" s="42" t="str">
        <f>IF(+ISNA(+VLOOKUP($B137,#REF!,1,0)),"-",$L$1)</f>
        <v>DISTGAS</v>
      </c>
      <c r="M137" s="42" t="str">
        <f>IF(+ISNA(+VLOOKUP($B137,#REF!,1,0)),"-",$M$1)</f>
        <v>MISGAS</v>
      </c>
      <c r="N137" s="42" t="str">
        <f>IF(+ISNA(+VLOOKUP($B137,#REF!,1,0)),"-",$N$1)</f>
        <v>VENIGAS</v>
      </c>
      <c r="O137" s="42" t="str">
        <f>IF(+ISNA(+VLOOKUP($B137,#REF!,1,0)),"-",$O$1)</f>
        <v>VENTUTGAS</v>
      </c>
      <c r="P137" s="42" t="str">
        <f>IF(+ISNA(+VLOOKUP($B137,#REF!,1,0)),"-",$P$1)</f>
        <v>VENLIBGAS</v>
      </c>
      <c r="Q137" s="42" t="str">
        <f>IF(+ISNA(+VLOOKUP($B137,#REF!,1,0)),"-",$Q$1)</f>
        <v>GASDIV</v>
      </c>
      <c r="R137" s="42" t="str">
        <f>IF(+ISNA(+VLOOKUP($B137,#REF!,1,0)),"-",$R$1)</f>
        <v>GASEST</v>
      </c>
      <c r="S137" s="42" t="str">
        <f>IF(+ISNA(+VLOOKUP($B137,#REF!,1,0)),"-",$S$1)</f>
        <v>ACQUE</v>
      </c>
      <c r="T137" s="42" t="str">
        <f>IF(+ISNA(+VLOOKUP($B137,#REF!,1,0)),"-",$T$1)</f>
        <v>FOGNA</v>
      </c>
      <c r="U137" s="42" t="str">
        <f>IF(+ISNA(+VLOOKUP($B137,#REF!,1,0)),"-",$U$1)</f>
        <v>DEPU</v>
      </c>
      <c r="V137" s="42" t="str">
        <f>IF(+ISNA(+VLOOKUP($B137,#REF!,1,0)),"-",$V$1)</f>
        <v>ALTRESII</v>
      </c>
      <c r="W137" s="42" t="str">
        <f>IF(+ISNA(+VLOOKUP($B137,#REF!,1,0)),"-",$W$1)</f>
        <v>ATTDIV</v>
      </c>
      <c r="X137" s="42" t="str">
        <f>IF(+ISNA(+VLOOKUP($B137,#REF!,1,0)),"-",$X$1)</f>
        <v>SC</v>
      </c>
      <c r="Y137" s="42" t="str">
        <f>IF(+ISNA(+VLOOKUP($B137,#REF!,1,0)),"-",$Y$1)</f>
        <v>FOC</v>
      </c>
    </row>
    <row r="138" spans="1:25" hidden="1" x14ac:dyDescent="0.2">
      <c r="A138" s="42" t="s">
        <v>107</v>
      </c>
      <c r="B138" s="93" t="s">
        <v>1603</v>
      </c>
      <c r="C138" s="97" t="s">
        <v>1604</v>
      </c>
      <c r="D138" s="42" t="str">
        <f>IF(+ISNA(+VLOOKUP($B138,#REF!,1,0)),"-",$D$1)</f>
        <v>PRODEE</v>
      </c>
      <c r="E138" s="42" t="str">
        <f>IF(+ISNA(+VLOOKUP($B138,#REF!,1,0)),"-",$E$1)</f>
        <v>DISTEE</v>
      </c>
      <c r="F138" s="42" t="str">
        <f>IF(+ISNA(+VLOOKUP($B138,#REF!,1,0)),"-",$F$1)</f>
        <v>MISEE</v>
      </c>
      <c r="G138" s="42" t="str">
        <f>IF(+ISNA(+VLOOKUP($B138,#REF!,1,0)),"-",$G$1)</f>
        <v>VENDIEE</v>
      </c>
      <c r="H138" s="42" t="str">
        <f>IF(+ISNA(+VLOOKUP($B138,#REF!,1,0)),"-",$H$1)</f>
        <v>VENDSALVEE</v>
      </c>
      <c r="I138" s="42" t="str">
        <f>IF(+ISNA(+VLOOKUP($B138,#REF!,1,0)),"-",$I$1)</f>
        <v>VENDTUTEE</v>
      </c>
      <c r="J138" s="42" t="str">
        <f>IF(+ISNA(+VLOOKUP($B138,#REF!,1,0)),"-",$J$1)</f>
        <v>VENDLIBEE</v>
      </c>
      <c r="K138" s="42" t="str">
        <f>IF(+ISNA(+VLOOKUP($B138,#REF!,1,0)),"-",$K$1)</f>
        <v>EEEST</v>
      </c>
      <c r="L138" s="42" t="str">
        <f>IF(+ISNA(+VLOOKUP($B138,#REF!,1,0)),"-",$L$1)</f>
        <v>DISTGAS</v>
      </c>
      <c r="M138" s="42" t="str">
        <f>IF(+ISNA(+VLOOKUP($B138,#REF!,1,0)),"-",$M$1)</f>
        <v>MISGAS</v>
      </c>
      <c r="N138" s="42" t="str">
        <f>IF(+ISNA(+VLOOKUP($B138,#REF!,1,0)),"-",$N$1)</f>
        <v>VENIGAS</v>
      </c>
      <c r="O138" s="42" t="str">
        <f>IF(+ISNA(+VLOOKUP($B138,#REF!,1,0)),"-",$O$1)</f>
        <v>VENTUTGAS</v>
      </c>
      <c r="P138" s="42" t="str">
        <f>IF(+ISNA(+VLOOKUP($B138,#REF!,1,0)),"-",$P$1)</f>
        <v>VENLIBGAS</v>
      </c>
      <c r="Q138" s="42" t="str">
        <f>IF(+ISNA(+VLOOKUP($B138,#REF!,1,0)),"-",$Q$1)</f>
        <v>GASDIV</v>
      </c>
      <c r="R138" s="42" t="str">
        <f>IF(+ISNA(+VLOOKUP($B138,#REF!,1,0)),"-",$R$1)</f>
        <v>GASEST</v>
      </c>
      <c r="S138" s="42" t="str">
        <f>IF(+ISNA(+VLOOKUP($B138,#REF!,1,0)),"-",$S$1)</f>
        <v>ACQUE</v>
      </c>
      <c r="T138" s="42" t="str">
        <f>IF(+ISNA(+VLOOKUP($B138,#REF!,1,0)),"-",$T$1)</f>
        <v>FOGNA</v>
      </c>
      <c r="U138" s="42" t="str">
        <f>IF(+ISNA(+VLOOKUP($B138,#REF!,1,0)),"-",$U$1)</f>
        <v>DEPU</v>
      </c>
      <c r="V138" s="42" t="str">
        <f>IF(+ISNA(+VLOOKUP($B138,#REF!,1,0)),"-",$V$1)</f>
        <v>ALTRESII</v>
      </c>
      <c r="W138" s="42" t="str">
        <f>IF(+ISNA(+VLOOKUP($B138,#REF!,1,0)),"-",$W$1)</f>
        <v>ATTDIV</v>
      </c>
      <c r="X138" s="42" t="str">
        <f>IF(+ISNA(+VLOOKUP($B138,#REF!,1,0)),"-",$X$1)</f>
        <v>SC</v>
      </c>
      <c r="Y138" s="42" t="str">
        <f>IF(+ISNA(+VLOOKUP($B138,#REF!,1,0)),"-",$Y$1)</f>
        <v>FOC</v>
      </c>
    </row>
    <row r="139" spans="1:25" hidden="1" x14ac:dyDescent="0.2">
      <c r="A139" s="42" t="s">
        <v>107</v>
      </c>
      <c r="B139" s="42" t="s">
        <v>684</v>
      </c>
      <c r="C139" s="67" t="s">
        <v>658</v>
      </c>
      <c r="D139" s="42" t="str">
        <f>IF(+ISNA(+VLOOKUP($B139,#REF!,1,0)),"-",$D$1)</f>
        <v>PRODEE</v>
      </c>
      <c r="E139" s="42" t="str">
        <f>IF(+ISNA(+VLOOKUP($B139,#REF!,1,0)),"-",$E$1)</f>
        <v>DISTEE</v>
      </c>
      <c r="F139" s="42" t="str">
        <f>IF(+ISNA(+VLOOKUP($B139,#REF!,1,0)),"-",$F$1)</f>
        <v>MISEE</v>
      </c>
      <c r="G139" s="42" t="str">
        <f>IF(+ISNA(+VLOOKUP($B139,#REF!,1,0)),"-",$G$1)</f>
        <v>VENDIEE</v>
      </c>
      <c r="H139" s="42" t="str">
        <f>IF(+ISNA(+VLOOKUP($B139,#REF!,1,0)),"-",$H$1)</f>
        <v>VENDSALVEE</v>
      </c>
      <c r="I139" s="42" t="str">
        <f>IF(+ISNA(+VLOOKUP($B139,#REF!,1,0)),"-",$I$1)</f>
        <v>VENDTUTEE</v>
      </c>
      <c r="J139" s="42" t="str">
        <f>IF(+ISNA(+VLOOKUP($B139,#REF!,1,0)),"-",$J$1)</f>
        <v>VENDLIBEE</v>
      </c>
      <c r="K139" s="42" t="str">
        <f>IF(+ISNA(+VLOOKUP($B139,#REF!,1,0)),"-",$K$1)</f>
        <v>EEEST</v>
      </c>
      <c r="L139" s="42" t="str">
        <f>IF(+ISNA(+VLOOKUP($B139,#REF!,1,0)),"-",$L$1)</f>
        <v>DISTGAS</v>
      </c>
      <c r="M139" s="42" t="str">
        <f>IF(+ISNA(+VLOOKUP($B139,#REF!,1,0)),"-",$M$1)</f>
        <v>MISGAS</v>
      </c>
      <c r="N139" s="42" t="str">
        <f>IF(+ISNA(+VLOOKUP($B139,#REF!,1,0)),"-",$N$1)</f>
        <v>VENIGAS</v>
      </c>
      <c r="O139" s="42" t="str">
        <f>IF(+ISNA(+VLOOKUP($B139,#REF!,1,0)),"-",$O$1)</f>
        <v>VENTUTGAS</v>
      </c>
      <c r="P139" s="42" t="str">
        <f>IF(+ISNA(+VLOOKUP($B139,#REF!,1,0)),"-",$P$1)</f>
        <v>VENLIBGAS</v>
      </c>
      <c r="Q139" s="42" t="str">
        <f>IF(+ISNA(+VLOOKUP($B139,#REF!,1,0)),"-",$Q$1)</f>
        <v>GASDIV</v>
      </c>
      <c r="R139" s="42" t="str">
        <f>IF(+ISNA(+VLOOKUP($B139,#REF!,1,0)),"-",$R$1)</f>
        <v>GASEST</v>
      </c>
      <c r="S139" s="42" t="str">
        <f>IF(+ISNA(+VLOOKUP($B139,#REF!,1,0)),"-",$S$1)</f>
        <v>ACQUE</v>
      </c>
      <c r="T139" s="42" t="str">
        <f>IF(+ISNA(+VLOOKUP($B139,#REF!,1,0)),"-",$T$1)</f>
        <v>FOGNA</v>
      </c>
      <c r="U139" s="42" t="str">
        <f>IF(+ISNA(+VLOOKUP($B139,#REF!,1,0)),"-",$U$1)</f>
        <v>DEPU</v>
      </c>
      <c r="V139" s="42" t="str">
        <f>IF(+ISNA(+VLOOKUP($B139,#REF!,1,0)),"-",$V$1)</f>
        <v>ALTRESII</v>
      </c>
      <c r="W139" s="42" t="str">
        <f>IF(+ISNA(+VLOOKUP($B139,#REF!,1,0)),"-",$W$1)</f>
        <v>ATTDIV</v>
      </c>
      <c r="X139" s="42" t="str">
        <f>IF(+ISNA(+VLOOKUP($B139,#REF!,1,0)),"-",$X$1)</f>
        <v>SC</v>
      </c>
      <c r="Y139" s="42" t="str">
        <f>IF(+ISNA(+VLOOKUP($B139,#REF!,1,0)),"-",$Y$1)</f>
        <v>FOC</v>
      </c>
    </row>
    <row r="140" spans="1:25" hidden="1" x14ac:dyDescent="0.2">
      <c r="A140" s="42" t="s">
        <v>107</v>
      </c>
      <c r="B140" s="42" t="s">
        <v>685</v>
      </c>
      <c r="C140" s="67" t="s">
        <v>659</v>
      </c>
      <c r="D140" s="42" t="str">
        <f>IF(+ISNA(+VLOOKUP($B140,#REF!,1,0)),"-",$D$1)</f>
        <v>PRODEE</v>
      </c>
      <c r="E140" s="42" t="str">
        <f>IF(+ISNA(+VLOOKUP($B140,#REF!,1,0)),"-",$E$1)</f>
        <v>DISTEE</v>
      </c>
      <c r="F140" s="42" t="str">
        <f>IF(+ISNA(+VLOOKUP($B140,#REF!,1,0)),"-",$F$1)</f>
        <v>MISEE</v>
      </c>
      <c r="G140" s="42" t="str">
        <f>IF(+ISNA(+VLOOKUP($B140,#REF!,1,0)),"-",$G$1)</f>
        <v>VENDIEE</v>
      </c>
      <c r="H140" s="42" t="str">
        <f>IF(+ISNA(+VLOOKUP($B140,#REF!,1,0)),"-",$H$1)</f>
        <v>VENDSALVEE</v>
      </c>
      <c r="I140" s="42" t="str">
        <f>IF(+ISNA(+VLOOKUP($B140,#REF!,1,0)),"-",$I$1)</f>
        <v>VENDTUTEE</v>
      </c>
      <c r="J140" s="42" t="str">
        <f>IF(+ISNA(+VLOOKUP($B140,#REF!,1,0)),"-",$J$1)</f>
        <v>VENDLIBEE</v>
      </c>
      <c r="K140" s="42" t="str">
        <f>IF(+ISNA(+VLOOKUP($B140,#REF!,1,0)),"-",$K$1)</f>
        <v>EEEST</v>
      </c>
      <c r="L140" s="42" t="str">
        <f>IF(+ISNA(+VLOOKUP($B140,#REF!,1,0)),"-",$L$1)</f>
        <v>DISTGAS</v>
      </c>
      <c r="M140" s="42" t="str">
        <f>IF(+ISNA(+VLOOKUP($B140,#REF!,1,0)),"-",$M$1)</f>
        <v>MISGAS</v>
      </c>
      <c r="N140" s="42" t="str">
        <f>IF(+ISNA(+VLOOKUP($B140,#REF!,1,0)),"-",$N$1)</f>
        <v>VENIGAS</v>
      </c>
      <c r="O140" s="42" t="str">
        <f>IF(+ISNA(+VLOOKUP($B140,#REF!,1,0)),"-",$O$1)</f>
        <v>VENTUTGAS</v>
      </c>
      <c r="P140" s="42" t="str">
        <f>IF(+ISNA(+VLOOKUP($B140,#REF!,1,0)),"-",$P$1)</f>
        <v>VENLIBGAS</v>
      </c>
      <c r="Q140" s="42" t="str">
        <f>IF(+ISNA(+VLOOKUP($B140,#REF!,1,0)),"-",$Q$1)</f>
        <v>GASDIV</v>
      </c>
      <c r="R140" s="42" t="str">
        <f>IF(+ISNA(+VLOOKUP($B140,#REF!,1,0)),"-",$R$1)</f>
        <v>GASEST</v>
      </c>
      <c r="S140" s="42" t="str">
        <f>IF(+ISNA(+VLOOKUP($B140,#REF!,1,0)),"-",$S$1)</f>
        <v>ACQUE</v>
      </c>
      <c r="T140" s="42" t="str">
        <f>IF(+ISNA(+VLOOKUP($B140,#REF!,1,0)),"-",$T$1)</f>
        <v>FOGNA</v>
      </c>
      <c r="U140" s="42" t="str">
        <f>IF(+ISNA(+VLOOKUP($B140,#REF!,1,0)),"-",$U$1)</f>
        <v>DEPU</v>
      </c>
      <c r="V140" s="42" t="str">
        <f>IF(+ISNA(+VLOOKUP($B140,#REF!,1,0)),"-",$V$1)</f>
        <v>ALTRESII</v>
      </c>
      <c r="W140" s="42" t="str">
        <f>IF(+ISNA(+VLOOKUP($B140,#REF!,1,0)),"-",$W$1)</f>
        <v>ATTDIV</v>
      </c>
      <c r="X140" s="42" t="str">
        <f>IF(+ISNA(+VLOOKUP($B140,#REF!,1,0)),"-",$X$1)</f>
        <v>SC</v>
      </c>
      <c r="Y140" s="42" t="str">
        <f>IF(+ISNA(+VLOOKUP($B140,#REF!,1,0)),"-",$Y$1)</f>
        <v>FOC</v>
      </c>
    </row>
    <row r="141" spans="1:25" hidden="1" x14ac:dyDescent="0.2">
      <c r="A141" s="42" t="s">
        <v>107</v>
      </c>
      <c r="B141" s="42" t="s">
        <v>715</v>
      </c>
      <c r="C141" s="61" t="s">
        <v>1017</v>
      </c>
      <c r="D141" s="42" t="str">
        <f>IF(+ISNA(+VLOOKUP($B141,#REF!,1,0)),"-",$D$1)</f>
        <v>PRODEE</v>
      </c>
      <c r="E141" s="42" t="str">
        <f>IF(+ISNA(+VLOOKUP($B141,#REF!,1,0)),"-",$E$1)</f>
        <v>DISTEE</v>
      </c>
      <c r="F141" s="42" t="str">
        <f>IF(+ISNA(+VLOOKUP($B141,#REF!,1,0)),"-",$F$1)</f>
        <v>MISEE</v>
      </c>
      <c r="G141" s="42" t="str">
        <f>IF(+ISNA(+VLOOKUP($B141,#REF!,1,0)),"-",$G$1)</f>
        <v>VENDIEE</v>
      </c>
      <c r="H141" s="42" t="str">
        <f>IF(+ISNA(+VLOOKUP($B141,#REF!,1,0)),"-",$H$1)</f>
        <v>VENDSALVEE</v>
      </c>
      <c r="I141" s="42" t="str">
        <f>IF(+ISNA(+VLOOKUP($B141,#REF!,1,0)),"-",$I$1)</f>
        <v>VENDTUTEE</v>
      </c>
      <c r="J141" s="42" t="str">
        <f>IF(+ISNA(+VLOOKUP($B141,#REF!,1,0)),"-",$J$1)</f>
        <v>VENDLIBEE</v>
      </c>
      <c r="K141" s="42" t="str">
        <f>IF(+ISNA(+VLOOKUP($B141,#REF!,1,0)),"-",$K$1)</f>
        <v>EEEST</v>
      </c>
      <c r="L141" s="42" t="str">
        <f>IF(+ISNA(+VLOOKUP($B141,#REF!,1,0)),"-",$L$1)</f>
        <v>DISTGAS</v>
      </c>
      <c r="M141" s="42" t="str">
        <f>IF(+ISNA(+VLOOKUP($B141,#REF!,1,0)),"-",$M$1)</f>
        <v>MISGAS</v>
      </c>
      <c r="N141" s="42" t="str">
        <f>IF(+ISNA(+VLOOKUP($B141,#REF!,1,0)),"-",$N$1)</f>
        <v>VENIGAS</v>
      </c>
      <c r="O141" s="42" t="str">
        <f>IF(+ISNA(+VLOOKUP($B141,#REF!,1,0)),"-",$O$1)</f>
        <v>VENTUTGAS</v>
      </c>
      <c r="P141" s="42" t="str">
        <f>IF(+ISNA(+VLOOKUP($B141,#REF!,1,0)),"-",$P$1)</f>
        <v>VENLIBGAS</v>
      </c>
      <c r="Q141" s="42" t="str">
        <f>IF(+ISNA(+VLOOKUP($B141,#REF!,1,0)),"-",$Q$1)</f>
        <v>GASDIV</v>
      </c>
      <c r="R141" s="42" t="str">
        <f>IF(+ISNA(+VLOOKUP($B141,#REF!,1,0)),"-",$R$1)</f>
        <v>GASEST</v>
      </c>
      <c r="S141" s="42" t="str">
        <f>IF(+ISNA(+VLOOKUP($B141,#REF!,1,0)),"-",$S$1)</f>
        <v>ACQUE</v>
      </c>
      <c r="T141" s="42" t="str">
        <f>IF(+ISNA(+VLOOKUP($B141,#REF!,1,0)),"-",$T$1)</f>
        <v>FOGNA</v>
      </c>
      <c r="U141" s="42" t="str">
        <f>IF(+ISNA(+VLOOKUP($B141,#REF!,1,0)),"-",$U$1)</f>
        <v>DEPU</v>
      </c>
      <c r="V141" s="42" t="str">
        <f>IF(+ISNA(+VLOOKUP($B141,#REF!,1,0)),"-",$V$1)</f>
        <v>ALTRESII</v>
      </c>
      <c r="W141" s="42" t="str">
        <f>IF(+ISNA(+VLOOKUP($B141,#REF!,1,0)),"-",$W$1)</f>
        <v>ATTDIV</v>
      </c>
      <c r="X141" s="42" t="str">
        <f>IF(+ISNA(+VLOOKUP($B141,#REF!,1,0)),"-",$X$1)</f>
        <v>SC</v>
      </c>
      <c r="Y141" s="42" t="str">
        <f>IF(+ISNA(+VLOOKUP($B141,#REF!,1,0)),"-",$Y$1)</f>
        <v>FOC</v>
      </c>
    </row>
    <row r="142" spans="1:25" hidden="1" x14ac:dyDescent="0.2">
      <c r="A142" s="42" t="s">
        <v>107</v>
      </c>
      <c r="B142" s="42" t="s">
        <v>716</v>
      </c>
      <c r="C142" s="61" t="s">
        <v>1018</v>
      </c>
      <c r="D142" s="42" t="str">
        <f>IF(+ISNA(+VLOOKUP($B142,#REF!,1,0)),"-",$D$1)</f>
        <v>PRODEE</v>
      </c>
      <c r="E142" s="42" t="str">
        <f>IF(+ISNA(+VLOOKUP($B142,#REF!,1,0)),"-",$E$1)</f>
        <v>DISTEE</v>
      </c>
      <c r="F142" s="42" t="str">
        <f>IF(+ISNA(+VLOOKUP($B142,#REF!,1,0)),"-",$F$1)</f>
        <v>MISEE</v>
      </c>
      <c r="G142" s="42" t="str">
        <f>IF(+ISNA(+VLOOKUP($B142,#REF!,1,0)),"-",$G$1)</f>
        <v>VENDIEE</v>
      </c>
      <c r="H142" s="42" t="str">
        <f>IF(+ISNA(+VLOOKUP($B142,#REF!,1,0)),"-",$H$1)</f>
        <v>VENDSALVEE</v>
      </c>
      <c r="I142" s="42" t="str">
        <f>IF(+ISNA(+VLOOKUP($B142,#REF!,1,0)),"-",$I$1)</f>
        <v>VENDTUTEE</v>
      </c>
      <c r="J142" s="42" t="str">
        <f>IF(+ISNA(+VLOOKUP($B142,#REF!,1,0)),"-",$J$1)</f>
        <v>VENDLIBEE</v>
      </c>
      <c r="K142" s="42" t="str">
        <f>IF(+ISNA(+VLOOKUP($B142,#REF!,1,0)),"-",$K$1)</f>
        <v>EEEST</v>
      </c>
      <c r="L142" s="42" t="str">
        <f>IF(+ISNA(+VLOOKUP($B142,#REF!,1,0)),"-",$L$1)</f>
        <v>DISTGAS</v>
      </c>
      <c r="M142" s="42" t="str">
        <f>IF(+ISNA(+VLOOKUP($B142,#REF!,1,0)),"-",$M$1)</f>
        <v>MISGAS</v>
      </c>
      <c r="N142" s="42" t="str">
        <f>IF(+ISNA(+VLOOKUP($B142,#REF!,1,0)),"-",$N$1)</f>
        <v>VENIGAS</v>
      </c>
      <c r="O142" s="42" t="str">
        <f>IF(+ISNA(+VLOOKUP($B142,#REF!,1,0)),"-",$O$1)</f>
        <v>VENTUTGAS</v>
      </c>
      <c r="P142" s="42" t="str">
        <f>IF(+ISNA(+VLOOKUP($B142,#REF!,1,0)),"-",$P$1)</f>
        <v>VENLIBGAS</v>
      </c>
      <c r="Q142" s="42" t="str">
        <f>IF(+ISNA(+VLOOKUP($B142,#REF!,1,0)),"-",$Q$1)</f>
        <v>GASDIV</v>
      </c>
      <c r="R142" s="42" t="str">
        <f>IF(+ISNA(+VLOOKUP($B142,#REF!,1,0)),"-",$R$1)</f>
        <v>GASEST</v>
      </c>
      <c r="S142" s="42" t="str">
        <f>IF(+ISNA(+VLOOKUP($B142,#REF!,1,0)),"-",$S$1)</f>
        <v>ACQUE</v>
      </c>
      <c r="T142" s="42" t="str">
        <f>IF(+ISNA(+VLOOKUP($B142,#REF!,1,0)),"-",$T$1)</f>
        <v>FOGNA</v>
      </c>
      <c r="U142" s="42" t="str">
        <f>IF(+ISNA(+VLOOKUP($B142,#REF!,1,0)),"-",$U$1)</f>
        <v>DEPU</v>
      </c>
      <c r="V142" s="42" t="str">
        <f>IF(+ISNA(+VLOOKUP($B142,#REF!,1,0)),"-",$V$1)</f>
        <v>ALTRESII</v>
      </c>
      <c r="W142" s="42" t="str">
        <f>IF(+ISNA(+VLOOKUP($B142,#REF!,1,0)),"-",$W$1)</f>
        <v>ATTDIV</v>
      </c>
      <c r="X142" s="42" t="str">
        <f>IF(+ISNA(+VLOOKUP($B142,#REF!,1,0)),"-",$X$1)</f>
        <v>SC</v>
      </c>
      <c r="Y142" s="42" t="str">
        <f>IF(+ISNA(+VLOOKUP($B142,#REF!,1,0)),"-",$Y$1)</f>
        <v>FOC</v>
      </c>
    </row>
    <row r="143" spans="1:25" hidden="1" x14ac:dyDescent="0.2">
      <c r="A143" s="42" t="s">
        <v>107</v>
      </c>
      <c r="B143" s="42" t="s">
        <v>1412</v>
      </c>
      <c r="C143" s="62" t="s">
        <v>1413</v>
      </c>
      <c r="D143" s="42" t="str">
        <f>IF(+ISNA(+VLOOKUP($B143,#REF!,1,0)),"-",$D$1)</f>
        <v>PRODEE</v>
      </c>
      <c r="E143" s="42" t="str">
        <f>IF(+ISNA(+VLOOKUP($B143,#REF!,1,0)),"-",$E$1)</f>
        <v>DISTEE</v>
      </c>
      <c r="F143" s="42" t="str">
        <f>IF(+ISNA(+VLOOKUP($B143,#REF!,1,0)),"-",$F$1)</f>
        <v>MISEE</v>
      </c>
      <c r="G143" s="42" t="str">
        <f>IF(+ISNA(+VLOOKUP($B143,#REF!,1,0)),"-",$G$1)</f>
        <v>VENDIEE</v>
      </c>
      <c r="H143" s="42" t="str">
        <f>IF(+ISNA(+VLOOKUP($B143,#REF!,1,0)),"-",$H$1)</f>
        <v>VENDSALVEE</v>
      </c>
      <c r="I143" s="42" t="str">
        <f>IF(+ISNA(+VLOOKUP($B143,#REF!,1,0)),"-",$I$1)</f>
        <v>VENDTUTEE</v>
      </c>
      <c r="J143" s="42" t="str">
        <f>IF(+ISNA(+VLOOKUP($B143,#REF!,1,0)),"-",$J$1)</f>
        <v>VENDLIBEE</v>
      </c>
      <c r="K143" s="42" t="str">
        <f>IF(+ISNA(+VLOOKUP($B143,#REF!,1,0)),"-",$K$1)</f>
        <v>EEEST</v>
      </c>
      <c r="L143" s="42" t="str">
        <f>IF(+ISNA(+VLOOKUP($B143,#REF!,1,0)),"-",$L$1)</f>
        <v>DISTGAS</v>
      </c>
      <c r="M143" s="42" t="str">
        <f>IF(+ISNA(+VLOOKUP($B143,#REF!,1,0)),"-",$M$1)</f>
        <v>MISGAS</v>
      </c>
      <c r="N143" s="42" t="str">
        <f>IF(+ISNA(+VLOOKUP($B143,#REF!,1,0)),"-",$N$1)</f>
        <v>VENIGAS</v>
      </c>
      <c r="O143" s="42" t="str">
        <f>IF(+ISNA(+VLOOKUP($B143,#REF!,1,0)),"-",$O$1)</f>
        <v>VENTUTGAS</v>
      </c>
      <c r="P143" s="42" t="str">
        <f>IF(+ISNA(+VLOOKUP($B143,#REF!,1,0)),"-",$P$1)</f>
        <v>VENLIBGAS</v>
      </c>
      <c r="Q143" s="42" t="str">
        <f>IF(+ISNA(+VLOOKUP($B143,#REF!,1,0)),"-",$Q$1)</f>
        <v>GASDIV</v>
      </c>
      <c r="R143" s="42" t="str">
        <f>IF(+ISNA(+VLOOKUP($B143,#REF!,1,0)),"-",$R$1)</f>
        <v>GASEST</v>
      </c>
      <c r="S143" s="42" t="str">
        <f>IF(+ISNA(+VLOOKUP($B143,#REF!,1,0)),"-",$S$1)</f>
        <v>ACQUE</v>
      </c>
      <c r="T143" s="42" t="str">
        <f>IF(+ISNA(+VLOOKUP($B143,#REF!,1,0)),"-",$T$1)</f>
        <v>FOGNA</v>
      </c>
      <c r="U143" s="42" t="str">
        <f>IF(+ISNA(+VLOOKUP($B143,#REF!,1,0)),"-",$U$1)</f>
        <v>DEPU</v>
      </c>
      <c r="V143" s="42" t="str">
        <f>IF(+ISNA(+VLOOKUP($B143,#REF!,1,0)),"-",$V$1)</f>
        <v>ALTRESII</v>
      </c>
      <c r="W143" s="42" t="str">
        <f>IF(+ISNA(+VLOOKUP($B143,#REF!,1,0)),"-",$W$1)</f>
        <v>ATTDIV</v>
      </c>
      <c r="X143" s="42" t="str">
        <f>IF(+ISNA(+VLOOKUP($B143,#REF!,1,0)),"-",$X$1)</f>
        <v>SC</v>
      </c>
      <c r="Y143" s="42" t="str">
        <f>IF(+ISNA(+VLOOKUP($B143,#REF!,1,0)),"-",$Y$1)</f>
        <v>FOC</v>
      </c>
    </row>
    <row r="144" spans="1:25" hidden="1" x14ac:dyDescent="0.2">
      <c r="A144" s="42" t="s">
        <v>107</v>
      </c>
      <c r="B144" s="42" t="s">
        <v>1414</v>
      </c>
      <c r="C144" s="62" t="s">
        <v>1500</v>
      </c>
      <c r="D144" s="42" t="str">
        <f>IF(+ISNA(+VLOOKUP($B144,#REF!,1,0)),"-",$D$1)</f>
        <v>PRODEE</v>
      </c>
      <c r="E144" s="42" t="str">
        <f>IF(+ISNA(+VLOOKUP($B144,#REF!,1,0)),"-",$E$1)</f>
        <v>DISTEE</v>
      </c>
      <c r="F144" s="42" t="str">
        <f>IF(+ISNA(+VLOOKUP($B144,#REF!,1,0)),"-",$F$1)</f>
        <v>MISEE</v>
      </c>
      <c r="G144" s="42" t="str">
        <f>IF(+ISNA(+VLOOKUP($B144,#REF!,1,0)),"-",$G$1)</f>
        <v>VENDIEE</v>
      </c>
      <c r="H144" s="42" t="str">
        <f>IF(+ISNA(+VLOOKUP($B144,#REF!,1,0)),"-",$H$1)</f>
        <v>VENDSALVEE</v>
      </c>
      <c r="I144" s="42" t="str">
        <f>IF(+ISNA(+VLOOKUP($B144,#REF!,1,0)),"-",$I$1)</f>
        <v>VENDTUTEE</v>
      </c>
      <c r="J144" s="42" t="str">
        <f>IF(+ISNA(+VLOOKUP($B144,#REF!,1,0)),"-",$J$1)</f>
        <v>VENDLIBEE</v>
      </c>
      <c r="K144" s="42" t="str">
        <f>IF(+ISNA(+VLOOKUP($B144,#REF!,1,0)),"-",$K$1)</f>
        <v>EEEST</v>
      </c>
      <c r="L144" s="42" t="str">
        <f>IF(+ISNA(+VLOOKUP($B144,#REF!,1,0)),"-",$L$1)</f>
        <v>DISTGAS</v>
      </c>
      <c r="M144" s="42" t="str">
        <f>IF(+ISNA(+VLOOKUP($B144,#REF!,1,0)),"-",$M$1)</f>
        <v>MISGAS</v>
      </c>
      <c r="N144" s="42" t="str">
        <f>IF(+ISNA(+VLOOKUP($B144,#REF!,1,0)),"-",$N$1)</f>
        <v>VENIGAS</v>
      </c>
      <c r="O144" s="42" t="str">
        <f>IF(+ISNA(+VLOOKUP($B144,#REF!,1,0)),"-",$O$1)</f>
        <v>VENTUTGAS</v>
      </c>
      <c r="P144" s="42" t="str">
        <f>IF(+ISNA(+VLOOKUP($B144,#REF!,1,0)),"-",$P$1)</f>
        <v>VENLIBGAS</v>
      </c>
      <c r="Q144" s="42" t="str">
        <f>IF(+ISNA(+VLOOKUP($B144,#REF!,1,0)),"-",$Q$1)</f>
        <v>GASDIV</v>
      </c>
      <c r="R144" s="42" t="str">
        <f>IF(+ISNA(+VLOOKUP($B144,#REF!,1,0)),"-",$R$1)</f>
        <v>GASEST</v>
      </c>
      <c r="S144" s="42" t="str">
        <f>IF(+ISNA(+VLOOKUP($B144,#REF!,1,0)),"-",$S$1)</f>
        <v>ACQUE</v>
      </c>
      <c r="T144" s="42" t="str">
        <f>IF(+ISNA(+VLOOKUP($B144,#REF!,1,0)),"-",$T$1)</f>
        <v>FOGNA</v>
      </c>
      <c r="U144" s="42" t="str">
        <f>IF(+ISNA(+VLOOKUP($B144,#REF!,1,0)),"-",$U$1)</f>
        <v>DEPU</v>
      </c>
      <c r="V144" s="42" t="str">
        <f>IF(+ISNA(+VLOOKUP($B144,#REF!,1,0)),"-",$V$1)</f>
        <v>ALTRESII</v>
      </c>
      <c r="W144" s="42" t="str">
        <f>IF(+ISNA(+VLOOKUP($B144,#REF!,1,0)),"-",$W$1)</f>
        <v>ATTDIV</v>
      </c>
      <c r="X144" s="42" t="str">
        <f>IF(+ISNA(+VLOOKUP($B144,#REF!,1,0)),"-",$X$1)</f>
        <v>SC</v>
      </c>
      <c r="Y144" s="42" t="str">
        <f>IF(+ISNA(+VLOOKUP($B144,#REF!,1,0)),"-",$Y$1)</f>
        <v>FOC</v>
      </c>
    </row>
    <row r="145" spans="1:25" hidden="1" x14ac:dyDescent="0.2">
      <c r="A145" s="42" t="s">
        <v>107</v>
      </c>
      <c r="B145" s="42" t="s">
        <v>388</v>
      </c>
      <c r="C145" s="55" t="s">
        <v>1087</v>
      </c>
      <c r="D145" s="42" t="str">
        <f>IF(+ISNA(+VLOOKUP($B145,#REF!,1,0)),"-",$D$1)</f>
        <v>PRODEE</v>
      </c>
      <c r="E145" s="42" t="str">
        <f>IF(+ISNA(+VLOOKUP($B145,#REF!,1,0)),"-",$E$1)</f>
        <v>DISTEE</v>
      </c>
      <c r="F145" s="42" t="str">
        <f>IF(+ISNA(+VLOOKUP($B145,#REF!,1,0)),"-",$F$1)</f>
        <v>MISEE</v>
      </c>
      <c r="G145" s="42" t="str">
        <f>IF(+ISNA(+VLOOKUP($B145,#REF!,1,0)),"-",$G$1)</f>
        <v>VENDIEE</v>
      </c>
      <c r="H145" s="42" t="str">
        <f>IF(+ISNA(+VLOOKUP($B145,#REF!,1,0)),"-",$H$1)</f>
        <v>VENDSALVEE</v>
      </c>
      <c r="I145" s="42" t="str">
        <f>IF(+ISNA(+VLOOKUP($B145,#REF!,1,0)),"-",$I$1)</f>
        <v>VENDTUTEE</v>
      </c>
      <c r="J145" s="42" t="str">
        <f>IF(+ISNA(+VLOOKUP($B145,#REF!,1,0)),"-",$J$1)</f>
        <v>VENDLIBEE</v>
      </c>
      <c r="K145" s="42" t="str">
        <f>IF(+ISNA(+VLOOKUP($B145,#REF!,1,0)),"-",$K$1)</f>
        <v>EEEST</v>
      </c>
      <c r="L145" s="42" t="str">
        <f>IF(+ISNA(+VLOOKUP($B145,#REF!,1,0)),"-",$L$1)</f>
        <v>DISTGAS</v>
      </c>
      <c r="M145" s="42" t="str">
        <f>IF(+ISNA(+VLOOKUP($B145,#REF!,1,0)),"-",$M$1)</f>
        <v>MISGAS</v>
      </c>
      <c r="N145" s="42" t="str">
        <f>IF(+ISNA(+VLOOKUP($B145,#REF!,1,0)),"-",$N$1)</f>
        <v>VENIGAS</v>
      </c>
      <c r="O145" s="42" t="str">
        <f>IF(+ISNA(+VLOOKUP($B145,#REF!,1,0)),"-",$O$1)</f>
        <v>VENTUTGAS</v>
      </c>
      <c r="P145" s="42" t="str">
        <f>IF(+ISNA(+VLOOKUP($B145,#REF!,1,0)),"-",$P$1)</f>
        <v>VENLIBGAS</v>
      </c>
      <c r="Q145" s="42" t="str">
        <f>IF(+ISNA(+VLOOKUP($B145,#REF!,1,0)),"-",$Q$1)</f>
        <v>GASDIV</v>
      </c>
      <c r="R145" s="42" t="str">
        <f>IF(+ISNA(+VLOOKUP($B145,#REF!,1,0)),"-",$R$1)</f>
        <v>GASEST</v>
      </c>
      <c r="S145" s="42" t="str">
        <f>IF(+ISNA(+VLOOKUP($B145,#REF!,1,0)),"-",$S$1)</f>
        <v>ACQUE</v>
      </c>
      <c r="T145" s="42" t="str">
        <f>IF(+ISNA(+VLOOKUP($B145,#REF!,1,0)),"-",$T$1)</f>
        <v>FOGNA</v>
      </c>
      <c r="U145" s="42" t="str">
        <f>IF(+ISNA(+VLOOKUP($B145,#REF!,1,0)),"-",$U$1)</f>
        <v>DEPU</v>
      </c>
      <c r="V145" s="42" t="str">
        <f>IF(+ISNA(+VLOOKUP($B145,#REF!,1,0)),"-",$V$1)</f>
        <v>ALTRESII</v>
      </c>
      <c r="W145" s="42" t="str">
        <f>IF(+ISNA(+VLOOKUP($B145,#REF!,1,0)),"-",$W$1)</f>
        <v>ATTDIV</v>
      </c>
      <c r="X145" s="42" t="str">
        <f>IF(+ISNA(+VLOOKUP($B145,#REF!,1,0)),"-",$X$1)</f>
        <v>SC</v>
      </c>
      <c r="Y145" s="42" t="str">
        <f>IF(+ISNA(+VLOOKUP($B145,#REF!,1,0)),"-",$Y$1)</f>
        <v>FOC</v>
      </c>
    </row>
    <row r="146" spans="1:25" hidden="1" x14ac:dyDescent="0.2">
      <c r="A146" s="42" t="s">
        <v>107</v>
      </c>
      <c r="B146" s="42" t="s">
        <v>389</v>
      </c>
      <c r="C146" s="55" t="s">
        <v>1088</v>
      </c>
      <c r="D146" s="42" t="str">
        <f>IF(+ISNA(+VLOOKUP($B146,#REF!,1,0)),"-",$D$1)</f>
        <v>PRODEE</v>
      </c>
      <c r="E146" s="42" t="str">
        <f>IF(+ISNA(+VLOOKUP($B146,#REF!,1,0)),"-",$E$1)</f>
        <v>DISTEE</v>
      </c>
      <c r="F146" s="42" t="str">
        <f>IF(+ISNA(+VLOOKUP($B146,#REF!,1,0)),"-",$F$1)</f>
        <v>MISEE</v>
      </c>
      <c r="G146" s="42" t="str">
        <f>IF(+ISNA(+VLOOKUP($B146,#REF!,1,0)),"-",$G$1)</f>
        <v>VENDIEE</v>
      </c>
      <c r="H146" s="42" t="str">
        <f>IF(+ISNA(+VLOOKUP($B146,#REF!,1,0)),"-",$H$1)</f>
        <v>VENDSALVEE</v>
      </c>
      <c r="I146" s="42" t="str">
        <f>IF(+ISNA(+VLOOKUP($B146,#REF!,1,0)),"-",$I$1)</f>
        <v>VENDTUTEE</v>
      </c>
      <c r="J146" s="42" t="str">
        <f>IF(+ISNA(+VLOOKUP($B146,#REF!,1,0)),"-",$J$1)</f>
        <v>VENDLIBEE</v>
      </c>
      <c r="K146" s="42" t="str">
        <f>IF(+ISNA(+VLOOKUP($B146,#REF!,1,0)),"-",$K$1)</f>
        <v>EEEST</v>
      </c>
      <c r="L146" s="42" t="str">
        <f>IF(+ISNA(+VLOOKUP($B146,#REF!,1,0)),"-",$L$1)</f>
        <v>DISTGAS</v>
      </c>
      <c r="M146" s="42" t="str">
        <f>IF(+ISNA(+VLOOKUP($B146,#REF!,1,0)),"-",$M$1)</f>
        <v>MISGAS</v>
      </c>
      <c r="N146" s="42" t="str">
        <f>IF(+ISNA(+VLOOKUP($B146,#REF!,1,0)),"-",$N$1)</f>
        <v>VENIGAS</v>
      </c>
      <c r="O146" s="42" t="str">
        <f>IF(+ISNA(+VLOOKUP($B146,#REF!,1,0)),"-",$O$1)</f>
        <v>VENTUTGAS</v>
      </c>
      <c r="P146" s="42" t="str">
        <f>IF(+ISNA(+VLOOKUP($B146,#REF!,1,0)),"-",$P$1)</f>
        <v>VENLIBGAS</v>
      </c>
      <c r="Q146" s="42" t="str">
        <f>IF(+ISNA(+VLOOKUP($B146,#REF!,1,0)),"-",$Q$1)</f>
        <v>GASDIV</v>
      </c>
      <c r="R146" s="42" t="str">
        <f>IF(+ISNA(+VLOOKUP($B146,#REF!,1,0)),"-",$R$1)</f>
        <v>GASEST</v>
      </c>
      <c r="S146" s="42" t="str">
        <f>IF(+ISNA(+VLOOKUP($B146,#REF!,1,0)),"-",$S$1)</f>
        <v>ACQUE</v>
      </c>
      <c r="T146" s="42" t="str">
        <f>IF(+ISNA(+VLOOKUP($B146,#REF!,1,0)),"-",$T$1)</f>
        <v>FOGNA</v>
      </c>
      <c r="U146" s="42" t="str">
        <f>IF(+ISNA(+VLOOKUP($B146,#REF!,1,0)),"-",$U$1)</f>
        <v>DEPU</v>
      </c>
      <c r="V146" s="42" t="str">
        <f>IF(+ISNA(+VLOOKUP($B146,#REF!,1,0)),"-",$V$1)</f>
        <v>ALTRESII</v>
      </c>
      <c r="W146" s="42" t="str">
        <f>IF(+ISNA(+VLOOKUP($B146,#REF!,1,0)),"-",$W$1)</f>
        <v>ATTDIV</v>
      </c>
      <c r="X146" s="42" t="str">
        <f>IF(+ISNA(+VLOOKUP($B146,#REF!,1,0)),"-",$X$1)</f>
        <v>SC</v>
      </c>
      <c r="Y146" s="42" t="str">
        <f>IF(+ISNA(+VLOOKUP($B146,#REF!,1,0)),"-",$Y$1)</f>
        <v>FOC</v>
      </c>
    </row>
    <row r="147" spans="1:25" hidden="1" x14ac:dyDescent="0.2">
      <c r="A147" s="42" t="s">
        <v>107</v>
      </c>
      <c r="B147" s="42" t="s">
        <v>75</v>
      </c>
      <c r="C147" s="55" t="s">
        <v>0</v>
      </c>
      <c r="D147" s="42" t="str">
        <f>IF(+ISNA(+VLOOKUP($B147,#REF!,1,0)),"-",$D$1)</f>
        <v>PRODEE</v>
      </c>
      <c r="E147" s="42" t="str">
        <f>IF(+ISNA(+VLOOKUP($B147,#REF!,1,0)),"-",$E$1)</f>
        <v>DISTEE</v>
      </c>
      <c r="F147" s="42" t="str">
        <f>IF(+ISNA(+VLOOKUP($B147,#REF!,1,0)),"-",$F$1)</f>
        <v>MISEE</v>
      </c>
      <c r="G147" s="42" t="str">
        <f>IF(+ISNA(+VLOOKUP($B147,#REF!,1,0)),"-",$G$1)</f>
        <v>VENDIEE</v>
      </c>
      <c r="H147" s="42" t="str">
        <f>IF(+ISNA(+VLOOKUP($B147,#REF!,1,0)),"-",$H$1)</f>
        <v>VENDSALVEE</v>
      </c>
      <c r="I147" s="42" t="str">
        <f>IF(+ISNA(+VLOOKUP($B147,#REF!,1,0)),"-",$I$1)</f>
        <v>VENDTUTEE</v>
      </c>
      <c r="J147" s="42" t="str">
        <f>IF(+ISNA(+VLOOKUP($B147,#REF!,1,0)),"-",$J$1)</f>
        <v>VENDLIBEE</v>
      </c>
      <c r="K147" s="42" t="str">
        <f>IF(+ISNA(+VLOOKUP($B147,#REF!,1,0)),"-",$K$1)</f>
        <v>EEEST</v>
      </c>
      <c r="L147" s="42" t="str">
        <f>IF(+ISNA(+VLOOKUP($B147,#REF!,1,0)),"-",$L$1)</f>
        <v>DISTGAS</v>
      </c>
      <c r="M147" s="42" t="str">
        <f>IF(+ISNA(+VLOOKUP($B147,#REF!,1,0)),"-",$M$1)</f>
        <v>MISGAS</v>
      </c>
      <c r="N147" s="42" t="str">
        <f>IF(+ISNA(+VLOOKUP($B147,#REF!,1,0)),"-",$N$1)</f>
        <v>VENIGAS</v>
      </c>
      <c r="O147" s="42" t="str">
        <f>IF(+ISNA(+VLOOKUP($B147,#REF!,1,0)),"-",$O$1)</f>
        <v>VENTUTGAS</v>
      </c>
      <c r="P147" s="42" t="str">
        <f>IF(+ISNA(+VLOOKUP($B147,#REF!,1,0)),"-",$P$1)</f>
        <v>VENLIBGAS</v>
      </c>
      <c r="Q147" s="42" t="str">
        <f>IF(+ISNA(+VLOOKUP($B147,#REF!,1,0)),"-",$Q$1)</f>
        <v>GASDIV</v>
      </c>
      <c r="R147" s="42" t="str">
        <f>IF(+ISNA(+VLOOKUP($B147,#REF!,1,0)),"-",$R$1)</f>
        <v>GASEST</v>
      </c>
      <c r="S147" s="42" t="str">
        <f>IF(+ISNA(+VLOOKUP($B147,#REF!,1,0)),"-",$S$1)</f>
        <v>ACQUE</v>
      </c>
      <c r="T147" s="42" t="str">
        <f>IF(+ISNA(+VLOOKUP($B147,#REF!,1,0)),"-",$T$1)</f>
        <v>FOGNA</v>
      </c>
      <c r="U147" s="42" t="str">
        <f>IF(+ISNA(+VLOOKUP($B147,#REF!,1,0)),"-",$U$1)</f>
        <v>DEPU</v>
      </c>
      <c r="V147" s="42" t="str">
        <f>IF(+ISNA(+VLOOKUP($B147,#REF!,1,0)),"-",$V$1)</f>
        <v>ALTRESII</v>
      </c>
      <c r="W147" s="42" t="str">
        <f>IF(+ISNA(+VLOOKUP($B147,#REF!,1,0)),"-",$W$1)</f>
        <v>ATTDIV</v>
      </c>
      <c r="X147" s="42" t="str">
        <f>IF(+ISNA(+VLOOKUP($B147,#REF!,1,0)),"-",$X$1)</f>
        <v>SC</v>
      </c>
      <c r="Y147" s="42" t="str">
        <f>IF(+ISNA(+VLOOKUP($B147,#REF!,1,0)),"-",$Y$1)</f>
        <v>FOC</v>
      </c>
    </row>
    <row r="148" spans="1:25" hidden="1" x14ac:dyDescent="0.2">
      <c r="A148" s="42" t="s">
        <v>107</v>
      </c>
      <c r="B148" s="42" t="s">
        <v>1</v>
      </c>
      <c r="C148" s="55" t="s">
        <v>809</v>
      </c>
      <c r="D148" s="42" t="str">
        <f>IF(+ISNA(+VLOOKUP($B148,#REF!,1,0)),"-",$D$1)</f>
        <v>PRODEE</v>
      </c>
      <c r="E148" s="42" t="str">
        <f>IF(+ISNA(+VLOOKUP($B148,#REF!,1,0)),"-",$E$1)</f>
        <v>DISTEE</v>
      </c>
      <c r="F148" s="42" t="str">
        <f>IF(+ISNA(+VLOOKUP($B148,#REF!,1,0)),"-",$F$1)</f>
        <v>MISEE</v>
      </c>
      <c r="G148" s="42" t="str">
        <f>IF(+ISNA(+VLOOKUP($B148,#REF!,1,0)),"-",$G$1)</f>
        <v>VENDIEE</v>
      </c>
      <c r="H148" s="42" t="str">
        <f>IF(+ISNA(+VLOOKUP($B148,#REF!,1,0)),"-",$H$1)</f>
        <v>VENDSALVEE</v>
      </c>
      <c r="I148" s="42" t="str">
        <f>IF(+ISNA(+VLOOKUP($B148,#REF!,1,0)),"-",$I$1)</f>
        <v>VENDTUTEE</v>
      </c>
      <c r="J148" s="42" t="str">
        <f>IF(+ISNA(+VLOOKUP($B148,#REF!,1,0)),"-",$J$1)</f>
        <v>VENDLIBEE</v>
      </c>
      <c r="K148" s="42" t="str">
        <f>IF(+ISNA(+VLOOKUP($B148,#REF!,1,0)),"-",$K$1)</f>
        <v>EEEST</v>
      </c>
      <c r="L148" s="42" t="str">
        <f>IF(+ISNA(+VLOOKUP($B148,#REF!,1,0)),"-",$L$1)</f>
        <v>DISTGAS</v>
      </c>
      <c r="M148" s="42" t="str">
        <f>IF(+ISNA(+VLOOKUP($B148,#REF!,1,0)),"-",$M$1)</f>
        <v>MISGAS</v>
      </c>
      <c r="N148" s="42" t="str">
        <f>IF(+ISNA(+VLOOKUP($B148,#REF!,1,0)),"-",$N$1)</f>
        <v>VENIGAS</v>
      </c>
      <c r="O148" s="42" t="str">
        <f>IF(+ISNA(+VLOOKUP($B148,#REF!,1,0)),"-",$O$1)</f>
        <v>VENTUTGAS</v>
      </c>
      <c r="P148" s="42" t="str">
        <f>IF(+ISNA(+VLOOKUP($B148,#REF!,1,0)),"-",$P$1)</f>
        <v>VENLIBGAS</v>
      </c>
      <c r="Q148" s="42" t="str">
        <f>IF(+ISNA(+VLOOKUP($B148,#REF!,1,0)),"-",$Q$1)</f>
        <v>GASDIV</v>
      </c>
      <c r="R148" s="42" t="str">
        <f>IF(+ISNA(+VLOOKUP($B148,#REF!,1,0)),"-",$R$1)</f>
        <v>GASEST</v>
      </c>
      <c r="S148" s="42" t="str">
        <f>IF(+ISNA(+VLOOKUP($B148,#REF!,1,0)),"-",$S$1)</f>
        <v>ACQUE</v>
      </c>
      <c r="T148" s="42" t="str">
        <f>IF(+ISNA(+VLOOKUP($B148,#REF!,1,0)),"-",$T$1)</f>
        <v>FOGNA</v>
      </c>
      <c r="U148" s="42" t="str">
        <f>IF(+ISNA(+VLOOKUP($B148,#REF!,1,0)),"-",$U$1)</f>
        <v>DEPU</v>
      </c>
      <c r="V148" s="42" t="str">
        <f>IF(+ISNA(+VLOOKUP($B148,#REF!,1,0)),"-",$V$1)</f>
        <v>ALTRESII</v>
      </c>
      <c r="W148" s="42" t="str">
        <f>IF(+ISNA(+VLOOKUP($B148,#REF!,1,0)),"-",$W$1)</f>
        <v>ATTDIV</v>
      </c>
      <c r="X148" s="42" t="str">
        <f>IF(+ISNA(+VLOOKUP($B148,#REF!,1,0)),"-",$X$1)</f>
        <v>SC</v>
      </c>
      <c r="Y148" s="42" t="str">
        <f>IF(+ISNA(+VLOOKUP($B148,#REF!,1,0)),"-",$Y$1)</f>
        <v>FOC</v>
      </c>
    </row>
    <row r="149" spans="1:25" hidden="1" x14ac:dyDescent="0.2">
      <c r="A149" s="42" t="s">
        <v>107</v>
      </c>
      <c r="B149" s="42" t="s">
        <v>2</v>
      </c>
      <c r="C149" s="55" t="s">
        <v>810</v>
      </c>
      <c r="D149" s="42" t="str">
        <f>IF(+ISNA(+VLOOKUP($B149,#REF!,1,0)),"-",$D$1)</f>
        <v>PRODEE</v>
      </c>
      <c r="E149" s="42" t="str">
        <f>IF(+ISNA(+VLOOKUP($B149,#REF!,1,0)),"-",$E$1)</f>
        <v>DISTEE</v>
      </c>
      <c r="F149" s="42" t="str">
        <f>IF(+ISNA(+VLOOKUP($B149,#REF!,1,0)),"-",$F$1)</f>
        <v>MISEE</v>
      </c>
      <c r="G149" s="42" t="str">
        <f>IF(+ISNA(+VLOOKUP($B149,#REF!,1,0)),"-",$G$1)</f>
        <v>VENDIEE</v>
      </c>
      <c r="H149" s="42" t="str">
        <f>IF(+ISNA(+VLOOKUP($B149,#REF!,1,0)),"-",$H$1)</f>
        <v>VENDSALVEE</v>
      </c>
      <c r="I149" s="42" t="str">
        <f>IF(+ISNA(+VLOOKUP($B149,#REF!,1,0)),"-",$I$1)</f>
        <v>VENDTUTEE</v>
      </c>
      <c r="J149" s="42" t="str">
        <f>IF(+ISNA(+VLOOKUP($B149,#REF!,1,0)),"-",$J$1)</f>
        <v>VENDLIBEE</v>
      </c>
      <c r="K149" s="42" t="str">
        <f>IF(+ISNA(+VLOOKUP($B149,#REF!,1,0)),"-",$K$1)</f>
        <v>EEEST</v>
      </c>
      <c r="L149" s="42" t="str">
        <f>IF(+ISNA(+VLOOKUP($B149,#REF!,1,0)),"-",$L$1)</f>
        <v>DISTGAS</v>
      </c>
      <c r="M149" s="42" t="str">
        <f>IF(+ISNA(+VLOOKUP($B149,#REF!,1,0)),"-",$M$1)</f>
        <v>MISGAS</v>
      </c>
      <c r="N149" s="42" t="str">
        <f>IF(+ISNA(+VLOOKUP($B149,#REF!,1,0)),"-",$N$1)</f>
        <v>VENIGAS</v>
      </c>
      <c r="O149" s="42" t="str">
        <f>IF(+ISNA(+VLOOKUP($B149,#REF!,1,0)),"-",$O$1)</f>
        <v>VENTUTGAS</v>
      </c>
      <c r="P149" s="42" t="str">
        <f>IF(+ISNA(+VLOOKUP($B149,#REF!,1,0)),"-",$P$1)</f>
        <v>VENLIBGAS</v>
      </c>
      <c r="Q149" s="42" t="str">
        <f>IF(+ISNA(+VLOOKUP($B149,#REF!,1,0)),"-",$Q$1)</f>
        <v>GASDIV</v>
      </c>
      <c r="R149" s="42" t="str">
        <f>IF(+ISNA(+VLOOKUP($B149,#REF!,1,0)),"-",$R$1)</f>
        <v>GASEST</v>
      </c>
      <c r="S149" s="42" t="str">
        <f>IF(+ISNA(+VLOOKUP($B149,#REF!,1,0)),"-",$S$1)</f>
        <v>ACQUE</v>
      </c>
      <c r="T149" s="42" t="str">
        <f>IF(+ISNA(+VLOOKUP($B149,#REF!,1,0)),"-",$T$1)</f>
        <v>FOGNA</v>
      </c>
      <c r="U149" s="42" t="str">
        <f>IF(+ISNA(+VLOOKUP($B149,#REF!,1,0)),"-",$U$1)</f>
        <v>DEPU</v>
      </c>
      <c r="V149" s="42" t="str">
        <f>IF(+ISNA(+VLOOKUP($B149,#REF!,1,0)),"-",$V$1)</f>
        <v>ALTRESII</v>
      </c>
      <c r="W149" s="42" t="str">
        <f>IF(+ISNA(+VLOOKUP($B149,#REF!,1,0)),"-",$W$1)</f>
        <v>ATTDIV</v>
      </c>
      <c r="X149" s="42" t="str">
        <f>IF(+ISNA(+VLOOKUP($B149,#REF!,1,0)),"-",$X$1)</f>
        <v>SC</v>
      </c>
      <c r="Y149" s="42" t="str">
        <f>IF(+ISNA(+VLOOKUP($B149,#REF!,1,0)),"-",$Y$1)</f>
        <v>FOC</v>
      </c>
    </row>
    <row r="150" spans="1:25" hidden="1" x14ac:dyDescent="0.2">
      <c r="A150" s="42" t="s">
        <v>107</v>
      </c>
      <c r="B150" s="42" t="s">
        <v>3</v>
      </c>
      <c r="C150" s="55" t="s">
        <v>811</v>
      </c>
      <c r="D150" s="42" t="str">
        <f>IF(+ISNA(+VLOOKUP($B150,#REF!,1,0)),"-",$D$1)</f>
        <v>PRODEE</v>
      </c>
      <c r="E150" s="42" t="str">
        <f>IF(+ISNA(+VLOOKUP($B150,#REF!,1,0)),"-",$E$1)</f>
        <v>DISTEE</v>
      </c>
      <c r="F150" s="42" t="str">
        <f>IF(+ISNA(+VLOOKUP($B150,#REF!,1,0)),"-",$F$1)</f>
        <v>MISEE</v>
      </c>
      <c r="G150" s="42" t="str">
        <f>IF(+ISNA(+VLOOKUP($B150,#REF!,1,0)),"-",$G$1)</f>
        <v>VENDIEE</v>
      </c>
      <c r="H150" s="42" t="str">
        <f>IF(+ISNA(+VLOOKUP($B150,#REF!,1,0)),"-",$H$1)</f>
        <v>VENDSALVEE</v>
      </c>
      <c r="I150" s="42" t="str">
        <f>IF(+ISNA(+VLOOKUP($B150,#REF!,1,0)),"-",$I$1)</f>
        <v>VENDTUTEE</v>
      </c>
      <c r="J150" s="42" t="str">
        <f>IF(+ISNA(+VLOOKUP($B150,#REF!,1,0)),"-",$J$1)</f>
        <v>VENDLIBEE</v>
      </c>
      <c r="K150" s="42" t="str">
        <f>IF(+ISNA(+VLOOKUP($B150,#REF!,1,0)),"-",$K$1)</f>
        <v>EEEST</v>
      </c>
      <c r="L150" s="42" t="str">
        <f>IF(+ISNA(+VLOOKUP($B150,#REF!,1,0)),"-",$L$1)</f>
        <v>DISTGAS</v>
      </c>
      <c r="M150" s="42" t="str">
        <f>IF(+ISNA(+VLOOKUP($B150,#REF!,1,0)),"-",$M$1)</f>
        <v>MISGAS</v>
      </c>
      <c r="N150" s="42" t="str">
        <f>IF(+ISNA(+VLOOKUP($B150,#REF!,1,0)),"-",$N$1)</f>
        <v>VENIGAS</v>
      </c>
      <c r="O150" s="42" t="str">
        <f>IF(+ISNA(+VLOOKUP($B150,#REF!,1,0)),"-",$O$1)</f>
        <v>VENTUTGAS</v>
      </c>
      <c r="P150" s="42" t="str">
        <f>IF(+ISNA(+VLOOKUP($B150,#REF!,1,0)),"-",$P$1)</f>
        <v>VENLIBGAS</v>
      </c>
      <c r="Q150" s="42" t="str">
        <f>IF(+ISNA(+VLOOKUP($B150,#REF!,1,0)),"-",$Q$1)</f>
        <v>GASDIV</v>
      </c>
      <c r="R150" s="42" t="str">
        <f>IF(+ISNA(+VLOOKUP($B150,#REF!,1,0)),"-",$R$1)</f>
        <v>GASEST</v>
      </c>
      <c r="S150" s="42" t="str">
        <f>IF(+ISNA(+VLOOKUP($B150,#REF!,1,0)),"-",$S$1)</f>
        <v>ACQUE</v>
      </c>
      <c r="T150" s="42" t="str">
        <f>IF(+ISNA(+VLOOKUP($B150,#REF!,1,0)),"-",$T$1)</f>
        <v>FOGNA</v>
      </c>
      <c r="U150" s="42" t="str">
        <f>IF(+ISNA(+VLOOKUP($B150,#REF!,1,0)),"-",$U$1)</f>
        <v>DEPU</v>
      </c>
      <c r="V150" s="42" t="str">
        <f>IF(+ISNA(+VLOOKUP($B150,#REF!,1,0)),"-",$V$1)</f>
        <v>ALTRESII</v>
      </c>
      <c r="W150" s="42" t="str">
        <f>IF(+ISNA(+VLOOKUP($B150,#REF!,1,0)),"-",$W$1)</f>
        <v>ATTDIV</v>
      </c>
      <c r="X150" s="42" t="str">
        <f>IF(+ISNA(+VLOOKUP($B150,#REF!,1,0)),"-",$X$1)</f>
        <v>SC</v>
      </c>
      <c r="Y150" s="42" t="str">
        <f>IF(+ISNA(+VLOOKUP($B150,#REF!,1,0)),"-",$Y$1)</f>
        <v>FOC</v>
      </c>
    </row>
    <row r="151" spans="1:25" hidden="1" x14ac:dyDescent="0.2">
      <c r="A151" s="42" t="s">
        <v>107</v>
      </c>
      <c r="B151" s="42" t="s">
        <v>4</v>
      </c>
      <c r="C151" s="55" t="s">
        <v>877</v>
      </c>
      <c r="D151" s="42" t="str">
        <f>IF(+ISNA(+VLOOKUP($B151,#REF!,1,0)),"-",$D$1)</f>
        <v>PRODEE</v>
      </c>
      <c r="E151" s="42" t="str">
        <f>IF(+ISNA(+VLOOKUP($B151,#REF!,1,0)),"-",$E$1)</f>
        <v>DISTEE</v>
      </c>
      <c r="F151" s="42" t="str">
        <f>IF(+ISNA(+VLOOKUP($B151,#REF!,1,0)),"-",$F$1)</f>
        <v>MISEE</v>
      </c>
      <c r="G151" s="42" t="str">
        <f>IF(+ISNA(+VLOOKUP($B151,#REF!,1,0)),"-",$G$1)</f>
        <v>VENDIEE</v>
      </c>
      <c r="H151" s="42" t="str">
        <f>IF(+ISNA(+VLOOKUP($B151,#REF!,1,0)),"-",$H$1)</f>
        <v>VENDSALVEE</v>
      </c>
      <c r="I151" s="42" t="str">
        <f>IF(+ISNA(+VLOOKUP($B151,#REF!,1,0)),"-",$I$1)</f>
        <v>VENDTUTEE</v>
      </c>
      <c r="J151" s="42" t="str">
        <f>IF(+ISNA(+VLOOKUP($B151,#REF!,1,0)),"-",$J$1)</f>
        <v>VENDLIBEE</v>
      </c>
      <c r="K151" s="42" t="str">
        <f>IF(+ISNA(+VLOOKUP($B151,#REF!,1,0)),"-",$K$1)</f>
        <v>EEEST</v>
      </c>
      <c r="L151" s="42" t="str">
        <f>IF(+ISNA(+VLOOKUP($B151,#REF!,1,0)),"-",$L$1)</f>
        <v>DISTGAS</v>
      </c>
      <c r="M151" s="42" t="str">
        <f>IF(+ISNA(+VLOOKUP($B151,#REF!,1,0)),"-",$M$1)</f>
        <v>MISGAS</v>
      </c>
      <c r="N151" s="42" t="str">
        <f>IF(+ISNA(+VLOOKUP($B151,#REF!,1,0)),"-",$N$1)</f>
        <v>VENIGAS</v>
      </c>
      <c r="O151" s="42" t="str">
        <f>IF(+ISNA(+VLOOKUP($B151,#REF!,1,0)),"-",$O$1)</f>
        <v>VENTUTGAS</v>
      </c>
      <c r="P151" s="42" t="str">
        <f>IF(+ISNA(+VLOOKUP($B151,#REF!,1,0)),"-",$P$1)</f>
        <v>VENLIBGAS</v>
      </c>
      <c r="Q151" s="42" t="str">
        <f>IF(+ISNA(+VLOOKUP($B151,#REF!,1,0)),"-",$Q$1)</f>
        <v>GASDIV</v>
      </c>
      <c r="R151" s="42" t="str">
        <f>IF(+ISNA(+VLOOKUP($B151,#REF!,1,0)),"-",$R$1)</f>
        <v>GASEST</v>
      </c>
      <c r="S151" s="42" t="str">
        <f>IF(+ISNA(+VLOOKUP($B151,#REF!,1,0)),"-",$S$1)</f>
        <v>ACQUE</v>
      </c>
      <c r="T151" s="42" t="str">
        <f>IF(+ISNA(+VLOOKUP($B151,#REF!,1,0)),"-",$T$1)</f>
        <v>FOGNA</v>
      </c>
      <c r="U151" s="42" t="str">
        <f>IF(+ISNA(+VLOOKUP($B151,#REF!,1,0)),"-",$U$1)</f>
        <v>DEPU</v>
      </c>
      <c r="V151" s="42" t="str">
        <f>IF(+ISNA(+VLOOKUP($B151,#REF!,1,0)),"-",$V$1)</f>
        <v>ALTRESII</v>
      </c>
      <c r="W151" s="42" t="str">
        <f>IF(+ISNA(+VLOOKUP($B151,#REF!,1,0)),"-",$W$1)</f>
        <v>ATTDIV</v>
      </c>
      <c r="X151" s="42" t="str">
        <f>IF(+ISNA(+VLOOKUP($B151,#REF!,1,0)),"-",$X$1)</f>
        <v>SC</v>
      </c>
      <c r="Y151" s="42" t="str">
        <f>IF(+ISNA(+VLOOKUP($B151,#REF!,1,0)),"-",$Y$1)</f>
        <v>FOC</v>
      </c>
    </row>
    <row r="152" spans="1:25" hidden="1" x14ac:dyDescent="0.2">
      <c r="A152" s="42" t="s">
        <v>107</v>
      </c>
      <c r="B152" s="42" t="s">
        <v>1292</v>
      </c>
      <c r="C152" s="55" t="s">
        <v>1191</v>
      </c>
      <c r="D152" s="42" t="str">
        <f>IF(+ISNA(+VLOOKUP($B152,#REF!,1,0)),"-",$D$1)</f>
        <v>PRODEE</v>
      </c>
      <c r="E152" s="42" t="str">
        <f>IF(+ISNA(+VLOOKUP($B152,#REF!,1,0)),"-",$E$1)</f>
        <v>DISTEE</v>
      </c>
      <c r="F152" s="42" t="str">
        <f>IF(+ISNA(+VLOOKUP($B152,#REF!,1,0)),"-",$F$1)</f>
        <v>MISEE</v>
      </c>
      <c r="G152" s="42" t="str">
        <f>IF(+ISNA(+VLOOKUP($B152,#REF!,1,0)),"-",$G$1)</f>
        <v>VENDIEE</v>
      </c>
      <c r="H152" s="42" t="str">
        <f>IF(+ISNA(+VLOOKUP($B152,#REF!,1,0)),"-",$H$1)</f>
        <v>VENDSALVEE</v>
      </c>
      <c r="I152" s="42" t="str">
        <f>IF(+ISNA(+VLOOKUP($B152,#REF!,1,0)),"-",$I$1)</f>
        <v>VENDTUTEE</v>
      </c>
      <c r="J152" s="42" t="str">
        <f>IF(+ISNA(+VLOOKUP($B152,#REF!,1,0)),"-",$J$1)</f>
        <v>VENDLIBEE</v>
      </c>
      <c r="K152" s="42" t="str">
        <f>IF(+ISNA(+VLOOKUP($B152,#REF!,1,0)),"-",$K$1)</f>
        <v>EEEST</v>
      </c>
      <c r="L152" s="42" t="str">
        <f>IF(+ISNA(+VLOOKUP($B152,#REF!,1,0)),"-",$L$1)</f>
        <v>DISTGAS</v>
      </c>
      <c r="M152" s="42" t="str">
        <f>IF(+ISNA(+VLOOKUP($B152,#REF!,1,0)),"-",$M$1)</f>
        <v>MISGAS</v>
      </c>
      <c r="N152" s="42" t="str">
        <f>IF(+ISNA(+VLOOKUP($B152,#REF!,1,0)),"-",$N$1)</f>
        <v>VENIGAS</v>
      </c>
      <c r="O152" s="42" t="str">
        <f>IF(+ISNA(+VLOOKUP($B152,#REF!,1,0)),"-",$O$1)</f>
        <v>VENTUTGAS</v>
      </c>
      <c r="P152" s="42" t="str">
        <f>IF(+ISNA(+VLOOKUP($B152,#REF!,1,0)),"-",$P$1)</f>
        <v>VENLIBGAS</v>
      </c>
      <c r="Q152" s="42" t="str">
        <f>IF(+ISNA(+VLOOKUP($B152,#REF!,1,0)),"-",$Q$1)</f>
        <v>GASDIV</v>
      </c>
      <c r="R152" s="42" t="str">
        <f>IF(+ISNA(+VLOOKUP($B152,#REF!,1,0)),"-",$R$1)</f>
        <v>GASEST</v>
      </c>
      <c r="S152" s="42" t="str">
        <f>IF(+ISNA(+VLOOKUP($B152,#REF!,1,0)),"-",$S$1)</f>
        <v>ACQUE</v>
      </c>
      <c r="T152" s="42" t="str">
        <f>IF(+ISNA(+VLOOKUP($B152,#REF!,1,0)),"-",$T$1)</f>
        <v>FOGNA</v>
      </c>
      <c r="U152" s="42" t="str">
        <f>IF(+ISNA(+VLOOKUP($B152,#REF!,1,0)),"-",$U$1)</f>
        <v>DEPU</v>
      </c>
      <c r="V152" s="42" t="str">
        <f>IF(+ISNA(+VLOOKUP($B152,#REF!,1,0)),"-",$V$1)</f>
        <v>ALTRESII</v>
      </c>
      <c r="W152" s="42" t="str">
        <f>IF(+ISNA(+VLOOKUP($B152,#REF!,1,0)),"-",$W$1)</f>
        <v>ATTDIV</v>
      </c>
      <c r="X152" s="42" t="str">
        <f>IF(+ISNA(+VLOOKUP($B152,#REF!,1,0)),"-",$X$1)</f>
        <v>SC</v>
      </c>
      <c r="Y152" s="42" t="str">
        <f>IF(+ISNA(+VLOOKUP($B152,#REF!,1,0)),"-",$Y$1)</f>
        <v>FOC</v>
      </c>
    </row>
    <row r="153" spans="1:25" hidden="1" x14ac:dyDescent="0.2">
      <c r="A153" s="42" t="s">
        <v>107</v>
      </c>
      <c r="B153" s="42" t="s">
        <v>1293</v>
      </c>
      <c r="C153" s="55" t="s">
        <v>1192</v>
      </c>
      <c r="D153" s="42" t="str">
        <f>IF(+ISNA(+VLOOKUP($B153,#REF!,1,0)),"-",$D$1)</f>
        <v>PRODEE</v>
      </c>
      <c r="E153" s="42" t="str">
        <f>IF(+ISNA(+VLOOKUP($B153,#REF!,1,0)),"-",$E$1)</f>
        <v>DISTEE</v>
      </c>
      <c r="F153" s="42" t="str">
        <f>IF(+ISNA(+VLOOKUP($B153,#REF!,1,0)),"-",$F$1)</f>
        <v>MISEE</v>
      </c>
      <c r="G153" s="42" t="str">
        <f>IF(+ISNA(+VLOOKUP($B153,#REF!,1,0)),"-",$G$1)</f>
        <v>VENDIEE</v>
      </c>
      <c r="H153" s="42" t="str">
        <f>IF(+ISNA(+VLOOKUP($B153,#REF!,1,0)),"-",$H$1)</f>
        <v>VENDSALVEE</v>
      </c>
      <c r="I153" s="42" t="str">
        <f>IF(+ISNA(+VLOOKUP($B153,#REF!,1,0)),"-",$I$1)</f>
        <v>VENDTUTEE</v>
      </c>
      <c r="J153" s="42" t="str">
        <f>IF(+ISNA(+VLOOKUP($B153,#REF!,1,0)),"-",$J$1)</f>
        <v>VENDLIBEE</v>
      </c>
      <c r="K153" s="42" t="str">
        <f>IF(+ISNA(+VLOOKUP($B153,#REF!,1,0)),"-",$K$1)</f>
        <v>EEEST</v>
      </c>
      <c r="L153" s="42" t="str">
        <f>IF(+ISNA(+VLOOKUP($B153,#REF!,1,0)),"-",$L$1)</f>
        <v>DISTGAS</v>
      </c>
      <c r="M153" s="42" t="str">
        <f>IF(+ISNA(+VLOOKUP($B153,#REF!,1,0)),"-",$M$1)</f>
        <v>MISGAS</v>
      </c>
      <c r="N153" s="42" t="str">
        <f>IF(+ISNA(+VLOOKUP($B153,#REF!,1,0)),"-",$N$1)</f>
        <v>VENIGAS</v>
      </c>
      <c r="O153" s="42" t="str">
        <f>IF(+ISNA(+VLOOKUP($B153,#REF!,1,0)),"-",$O$1)</f>
        <v>VENTUTGAS</v>
      </c>
      <c r="P153" s="42" t="str">
        <f>IF(+ISNA(+VLOOKUP($B153,#REF!,1,0)),"-",$P$1)</f>
        <v>VENLIBGAS</v>
      </c>
      <c r="Q153" s="42" t="str">
        <f>IF(+ISNA(+VLOOKUP($B153,#REF!,1,0)),"-",$Q$1)</f>
        <v>GASDIV</v>
      </c>
      <c r="R153" s="42" t="str">
        <f>IF(+ISNA(+VLOOKUP($B153,#REF!,1,0)),"-",$R$1)</f>
        <v>GASEST</v>
      </c>
      <c r="S153" s="42" t="str">
        <f>IF(+ISNA(+VLOOKUP($B153,#REF!,1,0)),"-",$S$1)</f>
        <v>ACQUE</v>
      </c>
      <c r="T153" s="42" t="str">
        <f>IF(+ISNA(+VLOOKUP($B153,#REF!,1,0)),"-",$T$1)</f>
        <v>FOGNA</v>
      </c>
      <c r="U153" s="42" t="str">
        <f>IF(+ISNA(+VLOOKUP($B153,#REF!,1,0)),"-",$U$1)</f>
        <v>DEPU</v>
      </c>
      <c r="V153" s="42" t="str">
        <f>IF(+ISNA(+VLOOKUP($B153,#REF!,1,0)),"-",$V$1)</f>
        <v>ALTRESII</v>
      </c>
      <c r="W153" s="42" t="str">
        <f>IF(+ISNA(+VLOOKUP($B153,#REF!,1,0)),"-",$W$1)</f>
        <v>ATTDIV</v>
      </c>
      <c r="X153" s="42" t="str">
        <f>IF(+ISNA(+VLOOKUP($B153,#REF!,1,0)),"-",$X$1)</f>
        <v>SC</v>
      </c>
      <c r="Y153" s="42" t="str">
        <f>IF(+ISNA(+VLOOKUP($B153,#REF!,1,0)),"-",$Y$1)</f>
        <v>FOC</v>
      </c>
    </row>
    <row r="154" spans="1:25" hidden="1" x14ac:dyDescent="0.2">
      <c r="A154" s="42" t="s">
        <v>107</v>
      </c>
      <c r="B154" s="42" t="s">
        <v>1294</v>
      </c>
      <c r="C154" s="55" t="s">
        <v>1193</v>
      </c>
      <c r="D154" s="42" t="str">
        <f>IF(+ISNA(+VLOOKUP($B154,#REF!,1,0)),"-",$D$1)</f>
        <v>PRODEE</v>
      </c>
      <c r="E154" s="42" t="str">
        <f>IF(+ISNA(+VLOOKUP($B154,#REF!,1,0)),"-",$E$1)</f>
        <v>DISTEE</v>
      </c>
      <c r="F154" s="42" t="str">
        <f>IF(+ISNA(+VLOOKUP($B154,#REF!,1,0)),"-",$F$1)</f>
        <v>MISEE</v>
      </c>
      <c r="G154" s="42" t="str">
        <f>IF(+ISNA(+VLOOKUP($B154,#REF!,1,0)),"-",$G$1)</f>
        <v>VENDIEE</v>
      </c>
      <c r="H154" s="42" t="str">
        <f>IF(+ISNA(+VLOOKUP($B154,#REF!,1,0)),"-",$H$1)</f>
        <v>VENDSALVEE</v>
      </c>
      <c r="I154" s="42" t="str">
        <f>IF(+ISNA(+VLOOKUP($B154,#REF!,1,0)),"-",$I$1)</f>
        <v>VENDTUTEE</v>
      </c>
      <c r="J154" s="42" t="str">
        <f>IF(+ISNA(+VLOOKUP($B154,#REF!,1,0)),"-",$J$1)</f>
        <v>VENDLIBEE</v>
      </c>
      <c r="K154" s="42" t="str">
        <f>IF(+ISNA(+VLOOKUP($B154,#REF!,1,0)),"-",$K$1)</f>
        <v>EEEST</v>
      </c>
      <c r="L154" s="42" t="str">
        <f>IF(+ISNA(+VLOOKUP($B154,#REF!,1,0)),"-",$L$1)</f>
        <v>DISTGAS</v>
      </c>
      <c r="M154" s="42" t="str">
        <f>IF(+ISNA(+VLOOKUP($B154,#REF!,1,0)),"-",$M$1)</f>
        <v>MISGAS</v>
      </c>
      <c r="N154" s="42" t="str">
        <f>IF(+ISNA(+VLOOKUP($B154,#REF!,1,0)),"-",$N$1)</f>
        <v>VENIGAS</v>
      </c>
      <c r="O154" s="42" t="str">
        <f>IF(+ISNA(+VLOOKUP($B154,#REF!,1,0)),"-",$O$1)</f>
        <v>VENTUTGAS</v>
      </c>
      <c r="P154" s="42" t="str">
        <f>IF(+ISNA(+VLOOKUP($B154,#REF!,1,0)),"-",$P$1)</f>
        <v>VENLIBGAS</v>
      </c>
      <c r="Q154" s="42" t="str">
        <f>IF(+ISNA(+VLOOKUP($B154,#REF!,1,0)),"-",$Q$1)</f>
        <v>GASDIV</v>
      </c>
      <c r="R154" s="42" t="str">
        <f>IF(+ISNA(+VLOOKUP($B154,#REF!,1,0)),"-",$R$1)</f>
        <v>GASEST</v>
      </c>
      <c r="S154" s="42" t="str">
        <f>IF(+ISNA(+VLOOKUP($B154,#REF!,1,0)),"-",$S$1)</f>
        <v>ACQUE</v>
      </c>
      <c r="T154" s="42" t="str">
        <f>IF(+ISNA(+VLOOKUP($B154,#REF!,1,0)),"-",$T$1)</f>
        <v>FOGNA</v>
      </c>
      <c r="U154" s="42" t="str">
        <f>IF(+ISNA(+VLOOKUP($B154,#REF!,1,0)),"-",$U$1)</f>
        <v>DEPU</v>
      </c>
      <c r="V154" s="42" t="str">
        <f>IF(+ISNA(+VLOOKUP($B154,#REF!,1,0)),"-",$V$1)</f>
        <v>ALTRESII</v>
      </c>
      <c r="W154" s="42" t="str">
        <f>IF(+ISNA(+VLOOKUP($B154,#REF!,1,0)),"-",$W$1)</f>
        <v>ATTDIV</v>
      </c>
      <c r="X154" s="42" t="str">
        <f>IF(+ISNA(+VLOOKUP($B154,#REF!,1,0)),"-",$X$1)</f>
        <v>SC</v>
      </c>
      <c r="Y154" s="42" t="str">
        <f>IF(+ISNA(+VLOOKUP($B154,#REF!,1,0)),"-",$Y$1)</f>
        <v>FOC</v>
      </c>
    </row>
    <row r="155" spans="1:25" hidden="1" x14ac:dyDescent="0.2">
      <c r="A155" s="42" t="s">
        <v>107</v>
      </c>
      <c r="B155" s="42" t="s">
        <v>1295</v>
      </c>
      <c r="C155" s="55" t="s">
        <v>1194</v>
      </c>
      <c r="D155" s="42" t="str">
        <f>IF(+ISNA(+VLOOKUP($B155,#REF!,1,0)),"-",$D$1)</f>
        <v>PRODEE</v>
      </c>
      <c r="E155" s="42" t="str">
        <f>IF(+ISNA(+VLOOKUP($B155,#REF!,1,0)),"-",$E$1)</f>
        <v>DISTEE</v>
      </c>
      <c r="F155" s="42" t="str">
        <f>IF(+ISNA(+VLOOKUP($B155,#REF!,1,0)),"-",$F$1)</f>
        <v>MISEE</v>
      </c>
      <c r="G155" s="42" t="str">
        <f>IF(+ISNA(+VLOOKUP($B155,#REF!,1,0)),"-",$G$1)</f>
        <v>VENDIEE</v>
      </c>
      <c r="H155" s="42" t="str">
        <f>IF(+ISNA(+VLOOKUP($B155,#REF!,1,0)),"-",$H$1)</f>
        <v>VENDSALVEE</v>
      </c>
      <c r="I155" s="42" t="str">
        <f>IF(+ISNA(+VLOOKUP($B155,#REF!,1,0)),"-",$I$1)</f>
        <v>VENDTUTEE</v>
      </c>
      <c r="J155" s="42" t="str">
        <f>IF(+ISNA(+VLOOKUP($B155,#REF!,1,0)),"-",$J$1)</f>
        <v>VENDLIBEE</v>
      </c>
      <c r="K155" s="42" t="str">
        <f>IF(+ISNA(+VLOOKUP($B155,#REF!,1,0)),"-",$K$1)</f>
        <v>EEEST</v>
      </c>
      <c r="L155" s="42" t="str">
        <f>IF(+ISNA(+VLOOKUP($B155,#REF!,1,0)),"-",$L$1)</f>
        <v>DISTGAS</v>
      </c>
      <c r="M155" s="42" t="str">
        <f>IF(+ISNA(+VLOOKUP($B155,#REF!,1,0)),"-",$M$1)</f>
        <v>MISGAS</v>
      </c>
      <c r="N155" s="42" t="str">
        <f>IF(+ISNA(+VLOOKUP($B155,#REF!,1,0)),"-",$N$1)</f>
        <v>VENIGAS</v>
      </c>
      <c r="O155" s="42" t="str">
        <f>IF(+ISNA(+VLOOKUP($B155,#REF!,1,0)),"-",$O$1)</f>
        <v>VENTUTGAS</v>
      </c>
      <c r="P155" s="42" t="str">
        <f>IF(+ISNA(+VLOOKUP($B155,#REF!,1,0)),"-",$P$1)</f>
        <v>VENLIBGAS</v>
      </c>
      <c r="Q155" s="42" t="str">
        <f>IF(+ISNA(+VLOOKUP($B155,#REF!,1,0)),"-",$Q$1)</f>
        <v>GASDIV</v>
      </c>
      <c r="R155" s="42" t="str">
        <f>IF(+ISNA(+VLOOKUP($B155,#REF!,1,0)),"-",$R$1)</f>
        <v>GASEST</v>
      </c>
      <c r="S155" s="42" t="str">
        <f>IF(+ISNA(+VLOOKUP($B155,#REF!,1,0)),"-",$S$1)</f>
        <v>ACQUE</v>
      </c>
      <c r="T155" s="42" t="str">
        <f>IF(+ISNA(+VLOOKUP($B155,#REF!,1,0)),"-",$T$1)</f>
        <v>FOGNA</v>
      </c>
      <c r="U155" s="42" t="str">
        <f>IF(+ISNA(+VLOOKUP($B155,#REF!,1,0)),"-",$U$1)</f>
        <v>DEPU</v>
      </c>
      <c r="V155" s="42" t="str">
        <f>IF(+ISNA(+VLOOKUP($B155,#REF!,1,0)),"-",$V$1)</f>
        <v>ALTRESII</v>
      </c>
      <c r="W155" s="42" t="str">
        <f>IF(+ISNA(+VLOOKUP($B155,#REF!,1,0)),"-",$W$1)</f>
        <v>ATTDIV</v>
      </c>
      <c r="X155" s="42" t="str">
        <f>IF(+ISNA(+VLOOKUP($B155,#REF!,1,0)),"-",$X$1)</f>
        <v>SC</v>
      </c>
      <c r="Y155" s="42" t="str">
        <f>IF(+ISNA(+VLOOKUP($B155,#REF!,1,0)),"-",$Y$1)</f>
        <v>FOC</v>
      </c>
    </row>
    <row r="156" spans="1:25" hidden="1" x14ac:dyDescent="0.2">
      <c r="A156" s="42" t="s">
        <v>107</v>
      </c>
      <c r="B156" s="42" t="s">
        <v>1296</v>
      </c>
      <c r="C156" s="55" t="s">
        <v>1195</v>
      </c>
      <c r="D156" s="42" t="str">
        <f>IF(+ISNA(+VLOOKUP($B156,#REF!,1,0)),"-",$D$1)</f>
        <v>PRODEE</v>
      </c>
      <c r="E156" s="42" t="str">
        <f>IF(+ISNA(+VLOOKUP($B156,#REF!,1,0)),"-",$E$1)</f>
        <v>DISTEE</v>
      </c>
      <c r="F156" s="42" t="str">
        <f>IF(+ISNA(+VLOOKUP($B156,#REF!,1,0)),"-",$F$1)</f>
        <v>MISEE</v>
      </c>
      <c r="G156" s="42" t="str">
        <f>IF(+ISNA(+VLOOKUP($B156,#REF!,1,0)),"-",$G$1)</f>
        <v>VENDIEE</v>
      </c>
      <c r="H156" s="42" t="str">
        <f>IF(+ISNA(+VLOOKUP($B156,#REF!,1,0)),"-",$H$1)</f>
        <v>VENDSALVEE</v>
      </c>
      <c r="I156" s="42" t="str">
        <f>IF(+ISNA(+VLOOKUP($B156,#REF!,1,0)),"-",$I$1)</f>
        <v>VENDTUTEE</v>
      </c>
      <c r="J156" s="42" t="str">
        <f>IF(+ISNA(+VLOOKUP($B156,#REF!,1,0)),"-",$J$1)</f>
        <v>VENDLIBEE</v>
      </c>
      <c r="K156" s="42" t="str">
        <f>IF(+ISNA(+VLOOKUP($B156,#REF!,1,0)),"-",$K$1)</f>
        <v>EEEST</v>
      </c>
      <c r="L156" s="42" t="str">
        <f>IF(+ISNA(+VLOOKUP($B156,#REF!,1,0)),"-",$L$1)</f>
        <v>DISTGAS</v>
      </c>
      <c r="M156" s="42" t="str">
        <f>IF(+ISNA(+VLOOKUP($B156,#REF!,1,0)),"-",$M$1)</f>
        <v>MISGAS</v>
      </c>
      <c r="N156" s="42" t="str">
        <f>IF(+ISNA(+VLOOKUP($B156,#REF!,1,0)),"-",$N$1)</f>
        <v>VENIGAS</v>
      </c>
      <c r="O156" s="42" t="str">
        <f>IF(+ISNA(+VLOOKUP($B156,#REF!,1,0)),"-",$O$1)</f>
        <v>VENTUTGAS</v>
      </c>
      <c r="P156" s="42" t="str">
        <f>IF(+ISNA(+VLOOKUP($B156,#REF!,1,0)),"-",$P$1)</f>
        <v>VENLIBGAS</v>
      </c>
      <c r="Q156" s="42" t="str">
        <f>IF(+ISNA(+VLOOKUP($B156,#REF!,1,0)),"-",$Q$1)</f>
        <v>GASDIV</v>
      </c>
      <c r="R156" s="42" t="str">
        <f>IF(+ISNA(+VLOOKUP($B156,#REF!,1,0)),"-",$R$1)</f>
        <v>GASEST</v>
      </c>
      <c r="S156" s="42" t="str">
        <f>IF(+ISNA(+VLOOKUP($B156,#REF!,1,0)),"-",$S$1)</f>
        <v>ACQUE</v>
      </c>
      <c r="T156" s="42" t="str">
        <f>IF(+ISNA(+VLOOKUP($B156,#REF!,1,0)),"-",$T$1)</f>
        <v>FOGNA</v>
      </c>
      <c r="U156" s="42" t="str">
        <f>IF(+ISNA(+VLOOKUP($B156,#REF!,1,0)),"-",$U$1)</f>
        <v>DEPU</v>
      </c>
      <c r="V156" s="42" t="str">
        <f>IF(+ISNA(+VLOOKUP($B156,#REF!,1,0)),"-",$V$1)</f>
        <v>ALTRESII</v>
      </c>
      <c r="W156" s="42" t="str">
        <f>IF(+ISNA(+VLOOKUP($B156,#REF!,1,0)),"-",$W$1)</f>
        <v>ATTDIV</v>
      </c>
      <c r="X156" s="42" t="str">
        <f>IF(+ISNA(+VLOOKUP($B156,#REF!,1,0)),"-",$X$1)</f>
        <v>SC</v>
      </c>
      <c r="Y156" s="42" t="str">
        <f>IF(+ISNA(+VLOOKUP($B156,#REF!,1,0)),"-",$Y$1)</f>
        <v>FOC</v>
      </c>
    </row>
    <row r="157" spans="1:25" hidden="1" x14ac:dyDescent="0.2">
      <c r="A157" s="42" t="s">
        <v>107</v>
      </c>
      <c r="B157" s="42" t="s">
        <v>1297</v>
      </c>
      <c r="C157" s="55" t="s">
        <v>1196</v>
      </c>
      <c r="D157" s="42" t="str">
        <f>IF(+ISNA(+VLOOKUP($B157,#REF!,1,0)),"-",$D$1)</f>
        <v>PRODEE</v>
      </c>
      <c r="E157" s="42" t="str">
        <f>IF(+ISNA(+VLOOKUP($B157,#REF!,1,0)),"-",$E$1)</f>
        <v>DISTEE</v>
      </c>
      <c r="F157" s="42" t="str">
        <f>IF(+ISNA(+VLOOKUP($B157,#REF!,1,0)),"-",$F$1)</f>
        <v>MISEE</v>
      </c>
      <c r="G157" s="42" t="str">
        <f>IF(+ISNA(+VLOOKUP($B157,#REF!,1,0)),"-",$G$1)</f>
        <v>VENDIEE</v>
      </c>
      <c r="H157" s="42" t="str">
        <f>IF(+ISNA(+VLOOKUP($B157,#REF!,1,0)),"-",$H$1)</f>
        <v>VENDSALVEE</v>
      </c>
      <c r="I157" s="42" t="str">
        <f>IF(+ISNA(+VLOOKUP($B157,#REF!,1,0)),"-",$I$1)</f>
        <v>VENDTUTEE</v>
      </c>
      <c r="J157" s="42" t="str">
        <f>IF(+ISNA(+VLOOKUP($B157,#REF!,1,0)),"-",$J$1)</f>
        <v>VENDLIBEE</v>
      </c>
      <c r="K157" s="42" t="str">
        <f>IF(+ISNA(+VLOOKUP($B157,#REF!,1,0)),"-",$K$1)</f>
        <v>EEEST</v>
      </c>
      <c r="L157" s="42" t="str">
        <f>IF(+ISNA(+VLOOKUP($B157,#REF!,1,0)),"-",$L$1)</f>
        <v>DISTGAS</v>
      </c>
      <c r="M157" s="42" t="str">
        <f>IF(+ISNA(+VLOOKUP($B157,#REF!,1,0)),"-",$M$1)</f>
        <v>MISGAS</v>
      </c>
      <c r="N157" s="42" t="str">
        <f>IF(+ISNA(+VLOOKUP($B157,#REF!,1,0)),"-",$N$1)</f>
        <v>VENIGAS</v>
      </c>
      <c r="O157" s="42" t="str">
        <f>IF(+ISNA(+VLOOKUP($B157,#REF!,1,0)),"-",$O$1)</f>
        <v>VENTUTGAS</v>
      </c>
      <c r="P157" s="42" t="str">
        <f>IF(+ISNA(+VLOOKUP($B157,#REF!,1,0)),"-",$P$1)</f>
        <v>VENLIBGAS</v>
      </c>
      <c r="Q157" s="42" t="str">
        <f>IF(+ISNA(+VLOOKUP($B157,#REF!,1,0)),"-",$Q$1)</f>
        <v>GASDIV</v>
      </c>
      <c r="R157" s="42" t="str">
        <f>IF(+ISNA(+VLOOKUP($B157,#REF!,1,0)),"-",$R$1)</f>
        <v>GASEST</v>
      </c>
      <c r="S157" s="42" t="str">
        <f>IF(+ISNA(+VLOOKUP($B157,#REF!,1,0)),"-",$S$1)</f>
        <v>ACQUE</v>
      </c>
      <c r="T157" s="42" t="str">
        <f>IF(+ISNA(+VLOOKUP($B157,#REF!,1,0)),"-",$T$1)</f>
        <v>FOGNA</v>
      </c>
      <c r="U157" s="42" t="str">
        <f>IF(+ISNA(+VLOOKUP($B157,#REF!,1,0)),"-",$U$1)</f>
        <v>DEPU</v>
      </c>
      <c r="V157" s="42" t="str">
        <f>IF(+ISNA(+VLOOKUP($B157,#REF!,1,0)),"-",$V$1)</f>
        <v>ALTRESII</v>
      </c>
      <c r="W157" s="42" t="str">
        <f>IF(+ISNA(+VLOOKUP($B157,#REF!,1,0)),"-",$W$1)</f>
        <v>ATTDIV</v>
      </c>
      <c r="X157" s="42" t="str">
        <f>IF(+ISNA(+VLOOKUP($B157,#REF!,1,0)),"-",$X$1)</f>
        <v>SC</v>
      </c>
      <c r="Y157" s="42" t="str">
        <f>IF(+ISNA(+VLOOKUP($B157,#REF!,1,0)),"-",$Y$1)</f>
        <v>FOC</v>
      </c>
    </row>
    <row r="158" spans="1:25" hidden="1" x14ac:dyDescent="0.2">
      <c r="A158" s="42" t="s">
        <v>107</v>
      </c>
      <c r="B158" s="42" t="s">
        <v>1298</v>
      </c>
      <c r="C158" s="55" t="s">
        <v>1197</v>
      </c>
      <c r="D158" s="42" t="str">
        <f>IF(+ISNA(+VLOOKUP($B158,#REF!,1,0)),"-",$D$1)</f>
        <v>PRODEE</v>
      </c>
      <c r="E158" s="42" t="str">
        <f>IF(+ISNA(+VLOOKUP($B158,#REF!,1,0)),"-",$E$1)</f>
        <v>DISTEE</v>
      </c>
      <c r="F158" s="42" t="str">
        <f>IF(+ISNA(+VLOOKUP($B158,#REF!,1,0)),"-",$F$1)</f>
        <v>MISEE</v>
      </c>
      <c r="G158" s="42" t="str">
        <f>IF(+ISNA(+VLOOKUP($B158,#REF!,1,0)),"-",$G$1)</f>
        <v>VENDIEE</v>
      </c>
      <c r="H158" s="42" t="str">
        <f>IF(+ISNA(+VLOOKUP($B158,#REF!,1,0)),"-",$H$1)</f>
        <v>VENDSALVEE</v>
      </c>
      <c r="I158" s="42" t="str">
        <f>IF(+ISNA(+VLOOKUP($B158,#REF!,1,0)),"-",$I$1)</f>
        <v>VENDTUTEE</v>
      </c>
      <c r="J158" s="42" t="str">
        <f>IF(+ISNA(+VLOOKUP($B158,#REF!,1,0)),"-",$J$1)</f>
        <v>VENDLIBEE</v>
      </c>
      <c r="K158" s="42" t="str">
        <f>IF(+ISNA(+VLOOKUP($B158,#REF!,1,0)),"-",$K$1)</f>
        <v>EEEST</v>
      </c>
      <c r="L158" s="42" t="str">
        <f>IF(+ISNA(+VLOOKUP($B158,#REF!,1,0)),"-",$L$1)</f>
        <v>DISTGAS</v>
      </c>
      <c r="M158" s="42" t="str">
        <f>IF(+ISNA(+VLOOKUP($B158,#REF!,1,0)),"-",$M$1)</f>
        <v>MISGAS</v>
      </c>
      <c r="N158" s="42" t="str">
        <f>IF(+ISNA(+VLOOKUP($B158,#REF!,1,0)),"-",$N$1)</f>
        <v>VENIGAS</v>
      </c>
      <c r="O158" s="42" t="str">
        <f>IF(+ISNA(+VLOOKUP($B158,#REF!,1,0)),"-",$O$1)</f>
        <v>VENTUTGAS</v>
      </c>
      <c r="P158" s="42" t="str">
        <f>IF(+ISNA(+VLOOKUP($B158,#REF!,1,0)),"-",$P$1)</f>
        <v>VENLIBGAS</v>
      </c>
      <c r="Q158" s="42" t="str">
        <f>IF(+ISNA(+VLOOKUP($B158,#REF!,1,0)),"-",$Q$1)</f>
        <v>GASDIV</v>
      </c>
      <c r="R158" s="42" t="str">
        <f>IF(+ISNA(+VLOOKUP($B158,#REF!,1,0)),"-",$R$1)</f>
        <v>GASEST</v>
      </c>
      <c r="S158" s="42" t="str">
        <f>IF(+ISNA(+VLOOKUP($B158,#REF!,1,0)),"-",$S$1)</f>
        <v>ACQUE</v>
      </c>
      <c r="T158" s="42" t="str">
        <f>IF(+ISNA(+VLOOKUP($B158,#REF!,1,0)),"-",$T$1)</f>
        <v>FOGNA</v>
      </c>
      <c r="U158" s="42" t="str">
        <f>IF(+ISNA(+VLOOKUP($B158,#REF!,1,0)),"-",$U$1)</f>
        <v>DEPU</v>
      </c>
      <c r="V158" s="42" t="str">
        <f>IF(+ISNA(+VLOOKUP($B158,#REF!,1,0)),"-",$V$1)</f>
        <v>ALTRESII</v>
      </c>
      <c r="W158" s="42" t="str">
        <f>IF(+ISNA(+VLOOKUP($B158,#REF!,1,0)),"-",$W$1)</f>
        <v>ATTDIV</v>
      </c>
      <c r="X158" s="42" t="str">
        <f>IF(+ISNA(+VLOOKUP($B158,#REF!,1,0)),"-",$X$1)</f>
        <v>SC</v>
      </c>
      <c r="Y158" s="42" t="str">
        <f>IF(+ISNA(+VLOOKUP($B158,#REF!,1,0)),"-",$Y$1)</f>
        <v>FOC</v>
      </c>
    </row>
    <row r="159" spans="1:25" hidden="1" x14ac:dyDescent="0.2">
      <c r="A159" s="42" t="s">
        <v>107</v>
      </c>
      <c r="B159" s="42" t="s">
        <v>1299</v>
      </c>
      <c r="C159" s="55" t="s">
        <v>1198</v>
      </c>
      <c r="D159" s="42" t="str">
        <f>IF(+ISNA(+VLOOKUP($B159,#REF!,1,0)),"-",$D$1)</f>
        <v>PRODEE</v>
      </c>
      <c r="E159" s="42" t="str">
        <f>IF(+ISNA(+VLOOKUP($B159,#REF!,1,0)),"-",$E$1)</f>
        <v>DISTEE</v>
      </c>
      <c r="F159" s="42" t="str">
        <f>IF(+ISNA(+VLOOKUP($B159,#REF!,1,0)),"-",$F$1)</f>
        <v>MISEE</v>
      </c>
      <c r="G159" s="42" t="str">
        <f>IF(+ISNA(+VLOOKUP($B159,#REF!,1,0)),"-",$G$1)</f>
        <v>VENDIEE</v>
      </c>
      <c r="H159" s="42" t="str">
        <f>IF(+ISNA(+VLOOKUP($B159,#REF!,1,0)),"-",$H$1)</f>
        <v>VENDSALVEE</v>
      </c>
      <c r="I159" s="42" t="str">
        <f>IF(+ISNA(+VLOOKUP($B159,#REF!,1,0)),"-",$I$1)</f>
        <v>VENDTUTEE</v>
      </c>
      <c r="J159" s="42" t="str">
        <f>IF(+ISNA(+VLOOKUP($B159,#REF!,1,0)),"-",$J$1)</f>
        <v>VENDLIBEE</v>
      </c>
      <c r="K159" s="42" t="str">
        <f>IF(+ISNA(+VLOOKUP($B159,#REF!,1,0)),"-",$K$1)</f>
        <v>EEEST</v>
      </c>
      <c r="L159" s="42" t="str">
        <f>IF(+ISNA(+VLOOKUP($B159,#REF!,1,0)),"-",$L$1)</f>
        <v>DISTGAS</v>
      </c>
      <c r="M159" s="42" t="str">
        <f>IF(+ISNA(+VLOOKUP($B159,#REF!,1,0)),"-",$M$1)</f>
        <v>MISGAS</v>
      </c>
      <c r="N159" s="42" t="str">
        <f>IF(+ISNA(+VLOOKUP($B159,#REF!,1,0)),"-",$N$1)</f>
        <v>VENIGAS</v>
      </c>
      <c r="O159" s="42" t="str">
        <f>IF(+ISNA(+VLOOKUP($B159,#REF!,1,0)),"-",$O$1)</f>
        <v>VENTUTGAS</v>
      </c>
      <c r="P159" s="42" t="str">
        <f>IF(+ISNA(+VLOOKUP($B159,#REF!,1,0)),"-",$P$1)</f>
        <v>VENLIBGAS</v>
      </c>
      <c r="Q159" s="42" t="str">
        <f>IF(+ISNA(+VLOOKUP($B159,#REF!,1,0)),"-",$Q$1)</f>
        <v>GASDIV</v>
      </c>
      <c r="R159" s="42" t="str">
        <f>IF(+ISNA(+VLOOKUP($B159,#REF!,1,0)),"-",$R$1)</f>
        <v>GASEST</v>
      </c>
      <c r="S159" s="42" t="str">
        <f>IF(+ISNA(+VLOOKUP($B159,#REF!,1,0)),"-",$S$1)</f>
        <v>ACQUE</v>
      </c>
      <c r="T159" s="42" t="str">
        <f>IF(+ISNA(+VLOOKUP($B159,#REF!,1,0)),"-",$T$1)</f>
        <v>FOGNA</v>
      </c>
      <c r="U159" s="42" t="str">
        <f>IF(+ISNA(+VLOOKUP($B159,#REF!,1,0)),"-",$U$1)</f>
        <v>DEPU</v>
      </c>
      <c r="V159" s="42" t="str">
        <f>IF(+ISNA(+VLOOKUP($B159,#REF!,1,0)),"-",$V$1)</f>
        <v>ALTRESII</v>
      </c>
      <c r="W159" s="42" t="str">
        <f>IF(+ISNA(+VLOOKUP($B159,#REF!,1,0)),"-",$W$1)</f>
        <v>ATTDIV</v>
      </c>
      <c r="X159" s="42" t="str">
        <f>IF(+ISNA(+VLOOKUP($B159,#REF!,1,0)),"-",$X$1)</f>
        <v>SC</v>
      </c>
      <c r="Y159" s="42" t="str">
        <f>IF(+ISNA(+VLOOKUP($B159,#REF!,1,0)),"-",$Y$1)</f>
        <v>FOC</v>
      </c>
    </row>
    <row r="160" spans="1:25" hidden="1" x14ac:dyDescent="0.2">
      <c r="A160" s="42" t="s">
        <v>107</v>
      </c>
      <c r="B160" s="42" t="s">
        <v>1300</v>
      </c>
      <c r="C160" s="80" t="s">
        <v>1288</v>
      </c>
      <c r="D160" s="42" t="str">
        <f>IF(+ISNA(+VLOOKUP($B160,#REF!,1,0)),"-",$D$1)</f>
        <v>PRODEE</v>
      </c>
      <c r="E160" s="42" t="str">
        <f>IF(+ISNA(+VLOOKUP($B160,#REF!,1,0)),"-",$E$1)</f>
        <v>DISTEE</v>
      </c>
      <c r="F160" s="42" t="str">
        <f>IF(+ISNA(+VLOOKUP($B160,#REF!,1,0)),"-",$F$1)</f>
        <v>MISEE</v>
      </c>
      <c r="G160" s="42" t="str">
        <f>IF(+ISNA(+VLOOKUP($B160,#REF!,1,0)),"-",$G$1)</f>
        <v>VENDIEE</v>
      </c>
      <c r="H160" s="42" t="str">
        <f>IF(+ISNA(+VLOOKUP($B160,#REF!,1,0)),"-",$H$1)</f>
        <v>VENDSALVEE</v>
      </c>
      <c r="I160" s="42" t="str">
        <f>IF(+ISNA(+VLOOKUP($B160,#REF!,1,0)),"-",$I$1)</f>
        <v>VENDTUTEE</v>
      </c>
      <c r="J160" s="42" t="str">
        <f>IF(+ISNA(+VLOOKUP($B160,#REF!,1,0)),"-",$J$1)</f>
        <v>VENDLIBEE</v>
      </c>
      <c r="K160" s="42" t="str">
        <f>IF(+ISNA(+VLOOKUP($B160,#REF!,1,0)),"-",$K$1)</f>
        <v>EEEST</v>
      </c>
      <c r="L160" s="42" t="str">
        <f>IF(+ISNA(+VLOOKUP($B160,#REF!,1,0)),"-",$L$1)</f>
        <v>DISTGAS</v>
      </c>
      <c r="M160" s="42" t="str">
        <f>IF(+ISNA(+VLOOKUP($B160,#REF!,1,0)),"-",$M$1)</f>
        <v>MISGAS</v>
      </c>
      <c r="N160" s="42" t="str">
        <f>IF(+ISNA(+VLOOKUP($B160,#REF!,1,0)),"-",$N$1)</f>
        <v>VENIGAS</v>
      </c>
      <c r="O160" s="42" t="str">
        <f>IF(+ISNA(+VLOOKUP($B160,#REF!,1,0)),"-",$O$1)</f>
        <v>VENTUTGAS</v>
      </c>
      <c r="P160" s="42" t="str">
        <f>IF(+ISNA(+VLOOKUP($B160,#REF!,1,0)),"-",$P$1)</f>
        <v>VENLIBGAS</v>
      </c>
      <c r="Q160" s="42" t="str">
        <f>IF(+ISNA(+VLOOKUP($B160,#REF!,1,0)),"-",$Q$1)</f>
        <v>GASDIV</v>
      </c>
      <c r="R160" s="42" t="str">
        <f>IF(+ISNA(+VLOOKUP($B160,#REF!,1,0)),"-",$R$1)</f>
        <v>GASEST</v>
      </c>
      <c r="S160" s="42" t="str">
        <f>IF(+ISNA(+VLOOKUP($B160,#REF!,1,0)),"-",$S$1)</f>
        <v>ACQUE</v>
      </c>
      <c r="T160" s="42" t="str">
        <f>IF(+ISNA(+VLOOKUP($B160,#REF!,1,0)),"-",$T$1)</f>
        <v>FOGNA</v>
      </c>
      <c r="U160" s="42" t="str">
        <f>IF(+ISNA(+VLOOKUP($B160,#REF!,1,0)),"-",$U$1)</f>
        <v>DEPU</v>
      </c>
      <c r="V160" s="42" t="str">
        <f>IF(+ISNA(+VLOOKUP($B160,#REF!,1,0)),"-",$V$1)</f>
        <v>ALTRESII</v>
      </c>
      <c r="W160" s="42" t="str">
        <f>IF(+ISNA(+VLOOKUP($B160,#REF!,1,0)),"-",$W$1)</f>
        <v>ATTDIV</v>
      </c>
      <c r="X160" s="42" t="str">
        <f>IF(+ISNA(+VLOOKUP($B160,#REF!,1,0)),"-",$X$1)</f>
        <v>SC</v>
      </c>
      <c r="Y160" s="42" t="str">
        <f>IF(+ISNA(+VLOOKUP($B160,#REF!,1,0)),"-",$Y$1)</f>
        <v>FOC</v>
      </c>
    </row>
    <row r="161" spans="1:25" hidden="1" x14ac:dyDescent="0.2">
      <c r="A161" s="42" t="s">
        <v>107</v>
      </c>
      <c r="B161" s="42" t="s">
        <v>1301</v>
      </c>
      <c r="C161" s="80" t="s">
        <v>1289</v>
      </c>
      <c r="D161" s="42" t="str">
        <f>IF(+ISNA(+VLOOKUP($B161,#REF!,1,0)),"-",$D$1)</f>
        <v>PRODEE</v>
      </c>
      <c r="E161" s="42" t="str">
        <f>IF(+ISNA(+VLOOKUP($B161,#REF!,1,0)),"-",$E$1)</f>
        <v>DISTEE</v>
      </c>
      <c r="F161" s="42" t="str">
        <f>IF(+ISNA(+VLOOKUP($B161,#REF!,1,0)),"-",$F$1)</f>
        <v>MISEE</v>
      </c>
      <c r="G161" s="42" t="str">
        <f>IF(+ISNA(+VLOOKUP($B161,#REF!,1,0)),"-",$G$1)</f>
        <v>VENDIEE</v>
      </c>
      <c r="H161" s="42" t="str">
        <f>IF(+ISNA(+VLOOKUP($B161,#REF!,1,0)),"-",$H$1)</f>
        <v>VENDSALVEE</v>
      </c>
      <c r="I161" s="42" t="str">
        <f>IF(+ISNA(+VLOOKUP($B161,#REF!,1,0)),"-",$I$1)</f>
        <v>VENDTUTEE</v>
      </c>
      <c r="J161" s="42" t="str">
        <f>IF(+ISNA(+VLOOKUP($B161,#REF!,1,0)),"-",$J$1)</f>
        <v>VENDLIBEE</v>
      </c>
      <c r="K161" s="42" t="str">
        <f>IF(+ISNA(+VLOOKUP($B161,#REF!,1,0)),"-",$K$1)</f>
        <v>EEEST</v>
      </c>
      <c r="L161" s="42" t="str">
        <f>IF(+ISNA(+VLOOKUP($B161,#REF!,1,0)),"-",$L$1)</f>
        <v>DISTGAS</v>
      </c>
      <c r="M161" s="42" t="str">
        <f>IF(+ISNA(+VLOOKUP($B161,#REF!,1,0)),"-",$M$1)</f>
        <v>MISGAS</v>
      </c>
      <c r="N161" s="42" t="str">
        <f>IF(+ISNA(+VLOOKUP($B161,#REF!,1,0)),"-",$N$1)</f>
        <v>VENIGAS</v>
      </c>
      <c r="O161" s="42" t="str">
        <f>IF(+ISNA(+VLOOKUP($B161,#REF!,1,0)),"-",$O$1)</f>
        <v>VENTUTGAS</v>
      </c>
      <c r="P161" s="42" t="str">
        <f>IF(+ISNA(+VLOOKUP($B161,#REF!,1,0)),"-",$P$1)</f>
        <v>VENLIBGAS</v>
      </c>
      <c r="Q161" s="42" t="str">
        <f>IF(+ISNA(+VLOOKUP($B161,#REF!,1,0)),"-",$Q$1)</f>
        <v>GASDIV</v>
      </c>
      <c r="R161" s="42" t="str">
        <f>IF(+ISNA(+VLOOKUP($B161,#REF!,1,0)),"-",$R$1)</f>
        <v>GASEST</v>
      </c>
      <c r="S161" s="42" t="str">
        <f>IF(+ISNA(+VLOOKUP($B161,#REF!,1,0)),"-",$S$1)</f>
        <v>ACQUE</v>
      </c>
      <c r="T161" s="42" t="str">
        <f>IF(+ISNA(+VLOOKUP($B161,#REF!,1,0)),"-",$T$1)</f>
        <v>FOGNA</v>
      </c>
      <c r="U161" s="42" t="str">
        <f>IF(+ISNA(+VLOOKUP($B161,#REF!,1,0)),"-",$U$1)</f>
        <v>DEPU</v>
      </c>
      <c r="V161" s="42" t="str">
        <f>IF(+ISNA(+VLOOKUP($B161,#REF!,1,0)),"-",$V$1)</f>
        <v>ALTRESII</v>
      </c>
      <c r="W161" s="42" t="str">
        <f>IF(+ISNA(+VLOOKUP($B161,#REF!,1,0)),"-",$W$1)</f>
        <v>ATTDIV</v>
      </c>
      <c r="X161" s="42" t="str">
        <f>IF(+ISNA(+VLOOKUP($B161,#REF!,1,0)),"-",$X$1)</f>
        <v>SC</v>
      </c>
      <c r="Y161" s="42" t="str">
        <f>IF(+ISNA(+VLOOKUP($B161,#REF!,1,0)),"-",$Y$1)</f>
        <v>FOC</v>
      </c>
    </row>
    <row r="162" spans="1:25" hidden="1" x14ac:dyDescent="0.2">
      <c r="A162" s="42" t="s">
        <v>107</v>
      </c>
      <c r="B162" s="42" t="s">
        <v>1302</v>
      </c>
      <c r="C162" s="55" t="s">
        <v>1199</v>
      </c>
      <c r="D162" s="42" t="str">
        <f>IF(+ISNA(+VLOOKUP($B162,#REF!,1,0)),"-",$D$1)</f>
        <v>PRODEE</v>
      </c>
      <c r="E162" s="42" t="str">
        <f>IF(+ISNA(+VLOOKUP($B162,#REF!,1,0)),"-",$E$1)</f>
        <v>DISTEE</v>
      </c>
      <c r="F162" s="42" t="str">
        <f>IF(+ISNA(+VLOOKUP($B162,#REF!,1,0)),"-",$F$1)</f>
        <v>MISEE</v>
      </c>
      <c r="G162" s="42" t="str">
        <f>IF(+ISNA(+VLOOKUP($B162,#REF!,1,0)),"-",$G$1)</f>
        <v>VENDIEE</v>
      </c>
      <c r="H162" s="42" t="str">
        <f>IF(+ISNA(+VLOOKUP($B162,#REF!,1,0)),"-",$H$1)</f>
        <v>VENDSALVEE</v>
      </c>
      <c r="I162" s="42" t="str">
        <f>IF(+ISNA(+VLOOKUP($B162,#REF!,1,0)),"-",$I$1)</f>
        <v>VENDTUTEE</v>
      </c>
      <c r="J162" s="42" t="str">
        <f>IF(+ISNA(+VLOOKUP($B162,#REF!,1,0)),"-",$J$1)</f>
        <v>VENDLIBEE</v>
      </c>
      <c r="K162" s="42" t="str">
        <f>IF(+ISNA(+VLOOKUP($B162,#REF!,1,0)),"-",$K$1)</f>
        <v>EEEST</v>
      </c>
      <c r="L162" s="42" t="str">
        <f>IF(+ISNA(+VLOOKUP($B162,#REF!,1,0)),"-",$L$1)</f>
        <v>DISTGAS</v>
      </c>
      <c r="M162" s="42" t="str">
        <f>IF(+ISNA(+VLOOKUP($B162,#REF!,1,0)),"-",$M$1)</f>
        <v>MISGAS</v>
      </c>
      <c r="N162" s="42" t="str">
        <f>IF(+ISNA(+VLOOKUP($B162,#REF!,1,0)),"-",$N$1)</f>
        <v>VENIGAS</v>
      </c>
      <c r="O162" s="42" t="str">
        <f>IF(+ISNA(+VLOOKUP($B162,#REF!,1,0)),"-",$O$1)</f>
        <v>VENTUTGAS</v>
      </c>
      <c r="P162" s="42" t="str">
        <f>IF(+ISNA(+VLOOKUP($B162,#REF!,1,0)),"-",$P$1)</f>
        <v>VENLIBGAS</v>
      </c>
      <c r="Q162" s="42" t="str">
        <f>IF(+ISNA(+VLOOKUP($B162,#REF!,1,0)),"-",$Q$1)</f>
        <v>GASDIV</v>
      </c>
      <c r="R162" s="42" t="str">
        <f>IF(+ISNA(+VLOOKUP($B162,#REF!,1,0)),"-",$R$1)</f>
        <v>GASEST</v>
      </c>
      <c r="S162" s="42" t="str">
        <f>IF(+ISNA(+VLOOKUP($B162,#REF!,1,0)),"-",$S$1)</f>
        <v>ACQUE</v>
      </c>
      <c r="T162" s="42" t="str">
        <f>IF(+ISNA(+VLOOKUP($B162,#REF!,1,0)),"-",$T$1)</f>
        <v>FOGNA</v>
      </c>
      <c r="U162" s="42" t="str">
        <f>IF(+ISNA(+VLOOKUP($B162,#REF!,1,0)),"-",$U$1)</f>
        <v>DEPU</v>
      </c>
      <c r="V162" s="42" t="str">
        <f>IF(+ISNA(+VLOOKUP($B162,#REF!,1,0)),"-",$V$1)</f>
        <v>ALTRESII</v>
      </c>
      <c r="W162" s="42" t="str">
        <f>IF(+ISNA(+VLOOKUP($B162,#REF!,1,0)),"-",$W$1)</f>
        <v>ATTDIV</v>
      </c>
      <c r="X162" s="42" t="str">
        <f>IF(+ISNA(+VLOOKUP($B162,#REF!,1,0)),"-",$X$1)</f>
        <v>SC</v>
      </c>
      <c r="Y162" s="42" t="str">
        <f>IF(+ISNA(+VLOOKUP($B162,#REF!,1,0)),"-",$Y$1)</f>
        <v>FOC</v>
      </c>
    </row>
    <row r="163" spans="1:25" hidden="1" x14ac:dyDescent="0.2">
      <c r="A163" s="42" t="s">
        <v>107</v>
      </c>
      <c r="B163" s="42" t="s">
        <v>1303</v>
      </c>
      <c r="C163" s="55" t="s">
        <v>1200</v>
      </c>
      <c r="D163" s="42" t="str">
        <f>IF(+ISNA(+VLOOKUP($B163,#REF!,1,0)),"-",$D$1)</f>
        <v>PRODEE</v>
      </c>
      <c r="E163" s="42" t="str">
        <f>IF(+ISNA(+VLOOKUP($B163,#REF!,1,0)),"-",$E$1)</f>
        <v>DISTEE</v>
      </c>
      <c r="F163" s="42" t="str">
        <f>IF(+ISNA(+VLOOKUP($B163,#REF!,1,0)),"-",$F$1)</f>
        <v>MISEE</v>
      </c>
      <c r="G163" s="42" t="str">
        <f>IF(+ISNA(+VLOOKUP($B163,#REF!,1,0)),"-",$G$1)</f>
        <v>VENDIEE</v>
      </c>
      <c r="H163" s="42" t="str">
        <f>IF(+ISNA(+VLOOKUP($B163,#REF!,1,0)),"-",$H$1)</f>
        <v>VENDSALVEE</v>
      </c>
      <c r="I163" s="42" t="str">
        <f>IF(+ISNA(+VLOOKUP($B163,#REF!,1,0)),"-",$I$1)</f>
        <v>VENDTUTEE</v>
      </c>
      <c r="J163" s="42" t="str">
        <f>IF(+ISNA(+VLOOKUP($B163,#REF!,1,0)),"-",$J$1)</f>
        <v>VENDLIBEE</v>
      </c>
      <c r="K163" s="42" t="str">
        <f>IF(+ISNA(+VLOOKUP($B163,#REF!,1,0)),"-",$K$1)</f>
        <v>EEEST</v>
      </c>
      <c r="L163" s="42" t="str">
        <f>IF(+ISNA(+VLOOKUP($B163,#REF!,1,0)),"-",$L$1)</f>
        <v>DISTGAS</v>
      </c>
      <c r="M163" s="42" t="str">
        <f>IF(+ISNA(+VLOOKUP($B163,#REF!,1,0)),"-",$M$1)</f>
        <v>MISGAS</v>
      </c>
      <c r="N163" s="42" t="str">
        <f>IF(+ISNA(+VLOOKUP($B163,#REF!,1,0)),"-",$N$1)</f>
        <v>VENIGAS</v>
      </c>
      <c r="O163" s="42" t="str">
        <f>IF(+ISNA(+VLOOKUP($B163,#REF!,1,0)),"-",$O$1)</f>
        <v>VENTUTGAS</v>
      </c>
      <c r="P163" s="42" t="str">
        <f>IF(+ISNA(+VLOOKUP($B163,#REF!,1,0)),"-",$P$1)</f>
        <v>VENLIBGAS</v>
      </c>
      <c r="Q163" s="42" t="str">
        <f>IF(+ISNA(+VLOOKUP($B163,#REF!,1,0)),"-",$Q$1)</f>
        <v>GASDIV</v>
      </c>
      <c r="R163" s="42" t="str">
        <f>IF(+ISNA(+VLOOKUP($B163,#REF!,1,0)),"-",$R$1)</f>
        <v>GASEST</v>
      </c>
      <c r="S163" s="42" t="str">
        <f>IF(+ISNA(+VLOOKUP($B163,#REF!,1,0)),"-",$S$1)</f>
        <v>ACQUE</v>
      </c>
      <c r="T163" s="42" t="str">
        <f>IF(+ISNA(+VLOOKUP($B163,#REF!,1,0)),"-",$T$1)</f>
        <v>FOGNA</v>
      </c>
      <c r="U163" s="42" t="str">
        <f>IF(+ISNA(+VLOOKUP($B163,#REF!,1,0)),"-",$U$1)</f>
        <v>DEPU</v>
      </c>
      <c r="V163" s="42" t="str">
        <f>IF(+ISNA(+VLOOKUP($B163,#REF!,1,0)),"-",$V$1)</f>
        <v>ALTRESII</v>
      </c>
      <c r="W163" s="42" t="str">
        <f>IF(+ISNA(+VLOOKUP($B163,#REF!,1,0)),"-",$W$1)</f>
        <v>ATTDIV</v>
      </c>
      <c r="X163" s="42" t="str">
        <f>IF(+ISNA(+VLOOKUP($B163,#REF!,1,0)),"-",$X$1)</f>
        <v>SC</v>
      </c>
      <c r="Y163" s="42" t="str">
        <f>IF(+ISNA(+VLOOKUP($B163,#REF!,1,0)),"-",$Y$1)</f>
        <v>FOC</v>
      </c>
    </row>
    <row r="164" spans="1:25" hidden="1" x14ac:dyDescent="0.2">
      <c r="A164" s="42" t="s">
        <v>107</v>
      </c>
      <c r="B164" s="42" t="s">
        <v>1304</v>
      </c>
      <c r="C164" s="55" t="s">
        <v>1201</v>
      </c>
      <c r="D164" s="42" t="str">
        <f>IF(+ISNA(+VLOOKUP($B164,#REF!,1,0)),"-",$D$1)</f>
        <v>PRODEE</v>
      </c>
      <c r="E164" s="42" t="str">
        <f>IF(+ISNA(+VLOOKUP($B164,#REF!,1,0)),"-",$E$1)</f>
        <v>DISTEE</v>
      </c>
      <c r="F164" s="42" t="str">
        <f>IF(+ISNA(+VLOOKUP($B164,#REF!,1,0)),"-",$F$1)</f>
        <v>MISEE</v>
      </c>
      <c r="G164" s="42" t="str">
        <f>IF(+ISNA(+VLOOKUP($B164,#REF!,1,0)),"-",$G$1)</f>
        <v>VENDIEE</v>
      </c>
      <c r="H164" s="42" t="str">
        <f>IF(+ISNA(+VLOOKUP($B164,#REF!,1,0)),"-",$H$1)</f>
        <v>VENDSALVEE</v>
      </c>
      <c r="I164" s="42" t="str">
        <f>IF(+ISNA(+VLOOKUP($B164,#REF!,1,0)),"-",$I$1)</f>
        <v>VENDTUTEE</v>
      </c>
      <c r="J164" s="42" t="str">
        <f>IF(+ISNA(+VLOOKUP($B164,#REF!,1,0)),"-",$J$1)</f>
        <v>VENDLIBEE</v>
      </c>
      <c r="K164" s="42" t="str">
        <f>IF(+ISNA(+VLOOKUP($B164,#REF!,1,0)),"-",$K$1)</f>
        <v>EEEST</v>
      </c>
      <c r="L164" s="42" t="str">
        <f>IF(+ISNA(+VLOOKUP($B164,#REF!,1,0)),"-",$L$1)</f>
        <v>DISTGAS</v>
      </c>
      <c r="M164" s="42" t="str">
        <f>IF(+ISNA(+VLOOKUP($B164,#REF!,1,0)),"-",$M$1)</f>
        <v>MISGAS</v>
      </c>
      <c r="N164" s="42" t="str">
        <f>IF(+ISNA(+VLOOKUP($B164,#REF!,1,0)),"-",$N$1)</f>
        <v>VENIGAS</v>
      </c>
      <c r="O164" s="42" t="str">
        <f>IF(+ISNA(+VLOOKUP($B164,#REF!,1,0)),"-",$O$1)</f>
        <v>VENTUTGAS</v>
      </c>
      <c r="P164" s="42" t="str">
        <f>IF(+ISNA(+VLOOKUP($B164,#REF!,1,0)),"-",$P$1)</f>
        <v>VENLIBGAS</v>
      </c>
      <c r="Q164" s="42" t="str">
        <f>IF(+ISNA(+VLOOKUP($B164,#REF!,1,0)),"-",$Q$1)</f>
        <v>GASDIV</v>
      </c>
      <c r="R164" s="42" t="str">
        <f>IF(+ISNA(+VLOOKUP($B164,#REF!,1,0)),"-",$R$1)</f>
        <v>GASEST</v>
      </c>
      <c r="S164" s="42" t="str">
        <f>IF(+ISNA(+VLOOKUP($B164,#REF!,1,0)),"-",$S$1)</f>
        <v>ACQUE</v>
      </c>
      <c r="T164" s="42" t="str">
        <f>IF(+ISNA(+VLOOKUP($B164,#REF!,1,0)),"-",$T$1)</f>
        <v>FOGNA</v>
      </c>
      <c r="U164" s="42" t="str">
        <f>IF(+ISNA(+VLOOKUP($B164,#REF!,1,0)),"-",$U$1)</f>
        <v>DEPU</v>
      </c>
      <c r="V164" s="42" t="str">
        <f>IF(+ISNA(+VLOOKUP($B164,#REF!,1,0)),"-",$V$1)</f>
        <v>ALTRESII</v>
      </c>
      <c r="W164" s="42" t="str">
        <f>IF(+ISNA(+VLOOKUP($B164,#REF!,1,0)),"-",$W$1)</f>
        <v>ATTDIV</v>
      </c>
      <c r="X164" s="42" t="str">
        <f>IF(+ISNA(+VLOOKUP($B164,#REF!,1,0)),"-",$X$1)</f>
        <v>SC</v>
      </c>
      <c r="Y164" s="42" t="str">
        <f>IF(+ISNA(+VLOOKUP($B164,#REF!,1,0)),"-",$Y$1)</f>
        <v>FOC</v>
      </c>
    </row>
    <row r="165" spans="1:25" hidden="1" x14ac:dyDescent="0.2">
      <c r="A165" s="42" t="s">
        <v>107</v>
      </c>
      <c r="B165" s="42" t="s">
        <v>1305</v>
      </c>
      <c r="C165" s="55" t="s">
        <v>1202</v>
      </c>
      <c r="D165" s="42" t="str">
        <f>IF(+ISNA(+VLOOKUP($B165,#REF!,1,0)),"-",$D$1)</f>
        <v>PRODEE</v>
      </c>
      <c r="E165" s="42" t="str">
        <f>IF(+ISNA(+VLOOKUP($B165,#REF!,1,0)),"-",$E$1)</f>
        <v>DISTEE</v>
      </c>
      <c r="F165" s="42" t="str">
        <f>IF(+ISNA(+VLOOKUP($B165,#REF!,1,0)),"-",$F$1)</f>
        <v>MISEE</v>
      </c>
      <c r="G165" s="42" t="str">
        <f>IF(+ISNA(+VLOOKUP($B165,#REF!,1,0)),"-",$G$1)</f>
        <v>VENDIEE</v>
      </c>
      <c r="H165" s="42" t="str">
        <f>IF(+ISNA(+VLOOKUP($B165,#REF!,1,0)),"-",$H$1)</f>
        <v>VENDSALVEE</v>
      </c>
      <c r="I165" s="42" t="str">
        <f>IF(+ISNA(+VLOOKUP($B165,#REF!,1,0)),"-",$I$1)</f>
        <v>VENDTUTEE</v>
      </c>
      <c r="J165" s="42" t="str">
        <f>IF(+ISNA(+VLOOKUP($B165,#REF!,1,0)),"-",$J$1)</f>
        <v>VENDLIBEE</v>
      </c>
      <c r="K165" s="42" t="str">
        <f>IF(+ISNA(+VLOOKUP($B165,#REF!,1,0)),"-",$K$1)</f>
        <v>EEEST</v>
      </c>
      <c r="L165" s="42" t="str">
        <f>IF(+ISNA(+VLOOKUP($B165,#REF!,1,0)),"-",$L$1)</f>
        <v>DISTGAS</v>
      </c>
      <c r="M165" s="42" t="str">
        <f>IF(+ISNA(+VLOOKUP($B165,#REF!,1,0)),"-",$M$1)</f>
        <v>MISGAS</v>
      </c>
      <c r="N165" s="42" t="str">
        <f>IF(+ISNA(+VLOOKUP($B165,#REF!,1,0)),"-",$N$1)</f>
        <v>VENIGAS</v>
      </c>
      <c r="O165" s="42" t="str">
        <f>IF(+ISNA(+VLOOKUP($B165,#REF!,1,0)),"-",$O$1)</f>
        <v>VENTUTGAS</v>
      </c>
      <c r="P165" s="42" t="str">
        <f>IF(+ISNA(+VLOOKUP($B165,#REF!,1,0)),"-",$P$1)</f>
        <v>VENLIBGAS</v>
      </c>
      <c r="Q165" s="42" t="str">
        <f>IF(+ISNA(+VLOOKUP($B165,#REF!,1,0)),"-",$Q$1)</f>
        <v>GASDIV</v>
      </c>
      <c r="R165" s="42" t="str">
        <f>IF(+ISNA(+VLOOKUP($B165,#REF!,1,0)),"-",$R$1)</f>
        <v>GASEST</v>
      </c>
      <c r="S165" s="42" t="str">
        <f>IF(+ISNA(+VLOOKUP($B165,#REF!,1,0)),"-",$S$1)</f>
        <v>ACQUE</v>
      </c>
      <c r="T165" s="42" t="str">
        <f>IF(+ISNA(+VLOOKUP($B165,#REF!,1,0)),"-",$T$1)</f>
        <v>FOGNA</v>
      </c>
      <c r="U165" s="42" t="str">
        <f>IF(+ISNA(+VLOOKUP($B165,#REF!,1,0)),"-",$U$1)</f>
        <v>DEPU</v>
      </c>
      <c r="V165" s="42" t="str">
        <f>IF(+ISNA(+VLOOKUP($B165,#REF!,1,0)),"-",$V$1)</f>
        <v>ALTRESII</v>
      </c>
      <c r="W165" s="42" t="str">
        <f>IF(+ISNA(+VLOOKUP($B165,#REF!,1,0)),"-",$W$1)</f>
        <v>ATTDIV</v>
      </c>
      <c r="X165" s="42" t="str">
        <f>IF(+ISNA(+VLOOKUP($B165,#REF!,1,0)),"-",$X$1)</f>
        <v>SC</v>
      </c>
      <c r="Y165" s="42" t="str">
        <f>IF(+ISNA(+VLOOKUP($B165,#REF!,1,0)),"-",$Y$1)</f>
        <v>FOC</v>
      </c>
    </row>
    <row r="166" spans="1:25" hidden="1" x14ac:dyDescent="0.2">
      <c r="A166" s="42" t="s">
        <v>107</v>
      </c>
      <c r="B166" s="42" t="s">
        <v>1306</v>
      </c>
      <c r="C166" s="55" t="s">
        <v>1203</v>
      </c>
      <c r="D166" s="42" t="str">
        <f>IF(+ISNA(+VLOOKUP($B166,#REF!,1,0)),"-",$D$1)</f>
        <v>PRODEE</v>
      </c>
      <c r="E166" s="42" t="str">
        <f>IF(+ISNA(+VLOOKUP($B166,#REF!,1,0)),"-",$E$1)</f>
        <v>DISTEE</v>
      </c>
      <c r="F166" s="42" t="str">
        <f>IF(+ISNA(+VLOOKUP($B166,#REF!,1,0)),"-",$F$1)</f>
        <v>MISEE</v>
      </c>
      <c r="G166" s="42" t="str">
        <f>IF(+ISNA(+VLOOKUP($B166,#REF!,1,0)),"-",$G$1)</f>
        <v>VENDIEE</v>
      </c>
      <c r="H166" s="42" t="str">
        <f>IF(+ISNA(+VLOOKUP($B166,#REF!,1,0)),"-",$H$1)</f>
        <v>VENDSALVEE</v>
      </c>
      <c r="I166" s="42" t="str">
        <f>IF(+ISNA(+VLOOKUP($B166,#REF!,1,0)),"-",$I$1)</f>
        <v>VENDTUTEE</v>
      </c>
      <c r="J166" s="42" t="str">
        <f>IF(+ISNA(+VLOOKUP($B166,#REF!,1,0)),"-",$J$1)</f>
        <v>VENDLIBEE</v>
      </c>
      <c r="K166" s="42" t="str">
        <f>IF(+ISNA(+VLOOKUP($B166,#REF!,1,0)),"-",$K$1)</f>
        <v>EEEST</v>
      </c>
      <c r="L166" s="42" t="str">
        <f>IF(+ISNA(+VLOOKUP($B166,#REF!,1,0)),"-",$L$1)</f>
        <v>DISTGAS</v>
      </c>
      <c r="M166" s="42" t="str">
        <f>IF(+ISNA(+VLOOKUP($B166,#REF!,1,0)),"-",$M$1)</f>
        <v>MISGAS</v>
      </c>
      <c r="N166" s="42" t="str">
        <f>IF(+ISNA(+VLOOKUP($B166,#REF!,1,0)),"-",$N$1)</f>
        <v>VENIGAS</v>
      </c>
      <c r="O166" s="42" t="str">
        <f>IF(+ISNA(+VLOOKUP($B166,#REF!,1,0)),"-",$O$1)</f>
        <v>VENTUTGAS</v>
      </c>
      <c r="P166" s="42" t="str">
        <f>IF(+ISNA(+VLOOKUP($B166,#REF!,1,0)),"-",$P$1)</f>
        <v>VENLIBGAS</v>
      </c>
      <c r="Q166" s="42" t="str">
        <f>IF(+ISNA(+VLOOKUP($B166,#REF!,1,0)),"-",$Q$1)</f>
        <v>GASDIV</v>
      </c>
      <c r="R166" s="42" t="str">
        <f>IF(+ISNA(+VLOOKUP($B166,#REF!,1,0)),"-",$R$1)</f>
        <v>GASEST</v>
      </c>
      <c r="S166" s="42" t="str">
        <f>IF(+ISNA(+VLOOKUP($B166,#REF!,1,0)),"-",$S$1)</f>
        <v>ACQUE</v>
      </c>
      <c r="T166" s="42" t="str">
        <f>IF(+ISNA(+VLOOKUP($B166,#REF!,1,0)),"-",$T$1)</f>
        <v>FOGNA</v>
      </c>
      <c r="U166" s="42" t="str">
        <f>IF(+ISNA(+VLOOKUP($B166,#REF!,1,0)),"-",$U$1)</f>
        <v>DEPU</v>
      </c>
      <c r="V166" s="42" t="str">
        <f>IF(+ISNA(+VLOOKUP($B166,#REF!,1,0)),"-",$V$1)</f>
        <v>ALTRESII</v>
      </c>
      <c r="W166" s="42" t="str">
        <f>IF(+ISNA(+VLOOKUP($B166,#REF!,1,0)),"-",$W$1)</f>
        <v>ATTDIV</v>
      </c>
      <c r="X166" s="42" t="str">
        <f>IF(+ISNA(+VLOOKUP($B166,#REF!,1,0)),"-",$X$1)</f>
        <v>SC</v>
      </c>
      <c r="Y166" s="42" t="str">
        <f>IF(+ISNA(+VLOOKUP($B166,#REF!,1,0)),"-",$Y$1)</f>
        <v>FOC</v>
      </c>
    </row>
    <row r="167" spans="1:25" hidden="1" x14ac:dyDescent="0.2">
      <c r="A167" s="42" t="s">
        <v>107</v>
      </c>
      <c r="B167" s="42" t="s">
        <v>1307</v>
      </c>
      <c r="C167" s="55" t="s">
        <v>1204</v>
      </c>
      <c r="D167" s="42" t="str">
        <f>IF(+ISNA(+VLOOKUP($B167,#REF!,1,0)),"-",$D$1)</f>
        <v>PRODEE</v>
      </c>
      <c r="E167" s="42" t="str">
        <f>IF(+ISNA(+VLOOKUP($B167,#REF!,1,0)),"-",$E$1)</f>
        <v>DISTEE</v>
      </c>
      <c r="F167" s="42" t="str">
        <f>IF(+ISNA(+VLOOKUP($B167,#REF!,1,0)),"-",$F$1)</f>
        <v>MISEE</v>
      </c>
      <c r="G167" s="42" t="str">
        <f>IF(+ISNA(+VLOOKUP($B167,#REF!,1,0)),"-",$G$1)</f>
        <v>VENDIEE</v>
      </c>
      <c r="H167" s="42" t="str">
        <f>IF(+ISNA(+VLOOKUP($B167,#REF!,1,0)),"-",$H$1)</f>
        <v>VENDSALVEE</v>
      </c>
      <c r="I167" s="42" t="str">
        <f>IF(+ISNA(+VLOOKUP($B167,#REF!,1,0)),"-",$I$1)</f>
        <v>VENDTUTEE</v>
      </c>
      <c r="J167" s="42" t="str">
        <f>IF(+ISNA(+VLOOKUP($B167,#REF!,1,0)),"-",$J$1)</f>
        <v>VENDLIBEE</v>
      </c>
      <c r="K167" s="42" t="str">
        <f>IF(+ISNA(+VLOOKUP($B167,#REF!,1,0)),"-",$K$1)</f>
        <v>EEEST</v>
      </c>
      <c r="L167" s="42" t="str">
        <f>IF(+ISNA(+VLOOKUP($B167,#REF!,1,0)),"-",$L$1)</f>
        <v>DISTGAS</v>
      </c>
      <c r="M167" s="42" t="str">
        <f>IF(+ISNA(+VLOOKUP($B167,#REF!,1,0)),"-",$M$1)</f>
        <v>MISGAS</v>
      </c>
      <c r="N167" s="42" t="str">
        <f>IF(+ISNA(+VLOOKUP($B167,#REF!,1,0)),"-",$N$1)</f>
        <v>VENIGAS</v>
      </c>
      <c r="O167" s="42" t="str">
        <f>IF(+ISNA(+VLOOKUP($B167,#REF!,1,0)),"-",$O$1)</f>
        <v>VENTUTGAS</v>
      </c>
      <c r="P167" s="42" t="str">
        <f>IF(+ISNA(+VLOOKUP($B167,#REF!,1,0)),"-",$P$1)</f>
        <v>VENLIBGAS</v>
      </c>
      <c r="Q167" s="42" t="str">
        <f>IF(+ISNA(+VLOOKUP($B167,#REF!,1,0)),"-",$Q$1)</f>
        <v>GASDIV</v>
      </c>
      <c r="R167" s="42" t="str">
        <f>IF(+ISNA(+VLOOKUP($B167,#REF!,1,0)),"-",$R$1)</f>
        <v>GASEST</v>
      </c>
      <c r="S167" s="42" t="str">
        <f>IF(+ISNA(+VLOOKUP($B167,#REF!,1,0)),"-",$S$1)</f>
        <v>ACQUE</v>
      </c>
      <c r="T167" s="42" t="str">
        <f>IF(+ISNA(+VLOOKUP($B167,#REF!,1,0)),"-",$T$1)</f>
        <v>FOGNA</v>
      </c>
      <c r="U167" s="42" t="str">
        <f>IF(+ISNA(+VLOOKUP($B167,#REF!,1,0)),"-",$U$1)</f>
        <v>DEPU</v>
      </c>
      <c r="V167" s="42" t="str">
        <f>IF(+ISNA(+VLOOKUP($B167,#REF!,1,0)),"-",$V$1)</f>
        <v>ALTRESII</v>
      </c>
      <c r="W167" s="42" t="str">
        <f>IF(+ISNA(+VLOOKUP($B167,#REF!,1,0)),"-",$W$1)</f>
        <v>ATTDIV</v>
      </c>
      <c r="X167" s="42" t="str">
        <f>IF(+ISNA(+VLOOKUP($B167,#REF!,1,0)),"-",$X$1)</f>
        <v>SC</v>
      </c>
      <c r="Y167" s="42" t="str">
        <f>IF(+ISNA(+VLOOKUP($B167,#REF!,1,0)),"-",$Y$1)</f>
        <v>FOC</v>
      </c>
    </row>
    <row r="168" spans="1:25" hidden="1" x14ac:dyDescent="0.2">
      <c r="A168" s="42" t="s">
        <v>107</v>
      </c>
      <c r="B168" s="42" t="s">
        <v>1308</v>
      </c>
      <c r="C168" s="55" t="s">
        <v>1205</v>
      </c>
      <c r="D168" s="42" t="str">
        <f>IF(+ISNA(+VLOOKUP($B168,#REF!,1,0)),"-",$D$1)</f>
        <v>PRODEE</v>
      </c>
      <c r="E168" s="42" t="str">
        <f>IF(+ISNA(+VLOOKUP($B168,#REF!,1,0)),"-",$E$1)</f>
        <v>DISTEE</v>
      </c>
      <c r="F168" s="42" t="str">
        <f>IF(+ISNA(+VLOOKUP($B168,#REF!,1,0)),"-",$F$1)</f>
        <v>MISEE</v>
      </c>
      <c r="G168" s="42" t="str">
        <f>IF(+ISNA(+VLOOKUP($B168,#REF!,1,0)),"-",$G$1)</f>
        <v>VENDIEE</v>
      </c>
      <c r="H168" s="42" t="str">
        <f>IF(+ISNA(+VLOOKUP($B168,#REF!,1,0)),"-",$H$1)</f>
        <v>VENDSALVEE</v>
      </c>
      <c r="I168" s="42" t="str">
        <f>IF(+ISNA(+VLOOKUP($B168,#REF!,1,0)),"-",$I$1)</f>
        <v>VENDTUTEE</v>
      </c>
      <c r="J168" s="42" t="str">
        <f>IF(+ISNA(+VLOOKUP($B168,#REF!,1,0)),"-",$J$1)</f>
        <v>VENDLIBEE</v>
      </c>
      <c r="K168" s="42" t="str">
        <f>IF(+ISNA(+VLOOKUP($B168,#REF!,1,0)),"-",$K$1)</f>
        <v>EEEST</v>
      </c>
      <c r="L168" s="42" t="str">
        <f>IF(+ISNA(+VLOOKUP($B168,#REF!,1,0)),"-",$L$1)</f>
        <v>DISTGAS</v>
      </c>
      <c r="M168" s="42" t="str">
        <f>IF(+ISNA(+VLOOKUP($B168,#REF!,1,0)),"-",$M$1)</f>
        <v>MISGAS</v>
      </c>
      <c r="N168" s="42" t="str">
        <f>IF(+ISNA(+VLOOKUP($B168,#REF!,1,0)),"-",$N$1)</f>
        <v>VENIGAS</v>
      </c>
      <c r="O168" s="42" t="str">
        <f>IF(+ISNA(+VLOOKUP($B168,#REF!,1,0)),"-",$O$1)</f>
        <v>VENTUTGAS</v>
      </c>
      <c r="P168" s="42" t="str">
        <f>IF(+ISNA(+VLOOKUP($B168,#REF!,1,0)),"-",$P$1)</f>
        <v>VENLIBGAS</v>
      </c>
      <c r="Q168" s="42" t="str">
        <f>IF(+ISNA(+VLOOKUP($B168,#REF!,1,0)),"-",$Q$1)</f>
        <v>GASDIV</v>
      </c>
      <c r="R168" s="42" t="str">
        <f>IF(+ISNA(+VLOOKUP($B168,#REF!,1,0)),"-",$R$1)</f>
        <v>GASEST</v>
      </c>
      <c r="S168" s="42" t="str">
        <f>IF(+ISNA(+VLOOKUP($B168,#REF!,1,0)),"-",$S$1)</f>
        <v>ACQUE</v>
      </c>
      <c r="T168" s="42" t="str">
        <f>IF(+ISNA(+VLOOKUP($B168,#REF!,1,0)),"-",$T$1)</f>
        <v>FOGNA</v>
      </c>
      <c r="U168" s="42" t="str">
        <f>IF(+ISNA(+VLOOKUP($B168,#REF!,1,0)),"-",$U$1)</f>
        <v>DEPU</v>
      </c>
      <c r="V168" s="42" t="str">
        <f>IF(+ISNA(+VLOOKUP($B168,#REF!,1,0)),"-",$V$1)</f>
        <v>ALTRESII</v>
      </c>
      <c r="W168" s="42" t="str">
        <f>IF(+ISNA(+VLOOKUP($B168,#REF!,1,0)),"-",$W$1)</f>
        <v>ATTDIV</v>
      </c>
      <c r="X168" s="42" t="str">
        <f>IF(+ISNA(+VLOOKUP($B168,#REF!,1,0)),"-",$X$1)</f>
        <v>SC</v>
      </c>
      <c r="Y168" s="42" t="str">
        <f>IF(+ISNA(+VLOOKUP($B168,#REF!,1,0)),"-",$Y$1)</f>
        <v>FOC</v>
      </c>
    </row>
    <row r="169" spans="1:25" hidden="1" x14ac:dyDescent="0.2">
      <c r="A169" s="42" t="s">
        <v>107</v>
      </c>
      <c r="B169" s="42" t="s">
        <v>1309</v>
      </c>
      <c r="C169" s="55" t="s">
        <v>1206</v>
      </c>
      <c r="D169" s="42" t="str">
        <f>IF(+ISNA(+VLOOKUP($B169,#REF!,1,0)),"-",$D$1)</f>
        <v>PRODEE</v>
      </c>
      <c r="E169" s="42" t="str">
        <f>IF(+ISNA(+VLOOKUP($B169,#REF!,1,0)),"-",$E$1)</f>
        <v>DISTEE</v>
      </c>
      <c r="F169" s="42" t="str">
        <f>IF(+ISNA(+VLOOKUP($B169,#REF!,1,0)),"-",$F$1)</f>
        <v>MISEE</v>
      </c>
      <c r="G169" s="42" t="str">
        <f>IF(+ISNA(+VLOOKUP($B169,#REF!,1,0)),"-",$G$1)</f>
        <v>VENDIEE</v>
      </c>
      <c r="H169" s="42" t="str">
        <f>IF(+ISNA(+VLOOKUP($B169,#REF!,1,0)),"-",$H$1)</f>
        <v>VENDSALVEE</v>
      </c>
      <c r="I169" s="42" t="str">
        <f>IF(+ISNA(+VLOOKUP($B169,#REF!,1,0)),"-",$I$1)</f>
        <v>VENDTUTEE</v>
      </c>
      <c r="J169" s="42" t="str">
        <f>IF(+ISNA(+VLOOKUP($B169,#REF!,1,0)),"-",$J$1)</f>
        <v>VENDLIBEE</v>
      </c>
      <c r="K169" s="42" t="str">
        <f>IF(+ISNA(+VLOOKUP($B169,#REF!,1,0)),"-",$K$1)</f>
        <v>EEEST</v>
      </c>
      <c r="L169" s="42" t="str">
        <f>IF(+ISNA(+VLOOKUP($B169,#REF!,1,0)),"-",$L$1)</f>
        <v>DISTGAS</v>
      </c>
      <c r="M169" s="42" t="str">
        <f>IF(+ISNA(+VLOOKUP($B169,#REF!,1,0)),"-",$M$1)</f>
        <v>MISGAS</v>
      </c>
      <c r="N169" s="42" t="str">
        <f>IF(+ISNA(+VLOOKUP($B169,#REF!,1,0)),"-",$N$1)</f>
        <v>VENIGAS</v>
      </c>
      <c r="O169" s="42" t="str">
        <f>IF(+ISNA(+VLOOKUP($B169,#REF!,1,0)),"-",$O$1)</f>
        <v>VENTUTGAS</v>
      </c>
      <c r="P169" s="42" t="str">
        <f>IF(+ISNA(+VLOOKUP($B169,#REF!,1,0)),"-",$P$1)</f>
        <v>VENLIBGAS</v>
      </c>
      <c r="Q169" s="42" t="str">
        <f>IF(+ISNA(+VLOOKUP($B169,#REF!,1,0)),"-",$Q$1)</f>
        <v>GASDIV</v>
      </c>
      <c r="R169" s="42" t="str">
        <f>IF(+ISNA(+VLOOKUP($B169,#REF!,1,0)),"-",$R$1)</f>
        <v>GASEST</v>
      </c>
      <c r="S169" s="42" t="str">
        <f>IF(+ISNA(+VLOOKUP($B169,#REF!,1,0)),"-",$S$1)</f>
        <v>ACQUE</v>
      </c>
      <c r="T169" s="42" t="str">
        <f>IF(+ISNA(+VLOOKUP($B169,#REF!,1,0)),"-",$T$1)</f>
        <v>FOGNA</v>
      </c>
      <c r="U169" s="42" t="str">
        <f>IF(+ISNA(+VLOOKUP($B169,#REF!,1,0)),"-",$U$1)</f>
        <v>DEPU</v>
      </c>
      <c r="V169" s="42" t="str">
        <f>IF(+ISNA(+VLOOKUP($B169,#REF!,1,0)),"-",$V$1)</f>
        <v>ALTRESII</v>
      </c>
      <c r="W169" s="42" t="str">
        <f>IF(+ISNA(+VLOOKUP($B169,#REF!,1,0)),"-",$W$1)</f>
        <v>ATTDIV</v>
      </c>
      <c r="X169" s="42" t="str">
        <f>IF(+ISNA(+VLOOKUP($B169,#REF!,1,0)),"-",$X$1)</f>
        <v>SC</v>
      </c>
      <c r="Y169" s="42" t="str">
        <f>IF(+ISNA(+VLOOKUP($B169,#REF!,1,0)),"-",$Y$1)</f>
        <v>FOC</v>
      </c>
    </row>
    <row r="170" spans="1:25" hidden="1" x14ac:dyDescent="0.2">
      <c r="A170" s="42" t="s">
        <v>107</v>
      </c>
      <c r="B170" s="42" t="s">
        <v>1310</v>
      </c>
      <c r="C170" s="55" t="s">
        <v>1207</v>
      </c>
      <c r="D170" s="42" t="str">
        <f>IF(+ISNA(+VLOOKUP($B170,#REF!,1,0)),"-",$D$1)</f>
        <v>PRODEE</v>
      </c>
      <c r="E170" s="42" t="str">
        <f>IF(+ISNA(+VLOOKUP($B170,#REF!,1,0)),"-",$E$1)</f>
        <v>DISTEE</v>
      </c>
      <c r="F170" s="42" t="str">
        <f>IF(+ISNA(+VLOOKUP($B170,#REF!,1,0)),"-",$F$1)</f>
        <v>MISEE</v>
      </c>
      <c r="G170" s="42" t="str">
        <f>IF(+ISNA(+VLOOKUP($B170,#REF!,1,0)),"-",$G$1)</f>
        <v>VENDIEE</v>
      </c>
      <c r="H170" s="42" t="str">
        <f>IF(+ISNA(+VLOOKUP($B170,#REF!,1,0)),"-",$H$1)</f>
        <v>VENDSALVEE</v>
      </c>
      <c r="I170" s="42" t="str">
        <f>IF(+ISNA(+VLOOKUP($B170,#REF!,1,0)),"-",$I$1)</f>
        <v>VENDTUTEE</v>
      </c>
      <c r="J170" s="42" t="str">
        <f>IF(+ISNA(+VLOOKUP($B170,#REF!,1,0)),"-",$J$1)</f>
        <v>VENDLIBEE</v>
      </c>
      <c r="K170" s="42" t="str">
        <f>IF(+ISNA(+VLOOKUP($B170,#REF!,1,0)),"-",$K$1)</f>
        <v>EEEST</v>
      </c>
      <c r="L170" s="42" t="str">
        <f>IF(+ISNA(+VLOOKUP($B170,#REF!,1,0)),"-",$L$1)</f>
        <v>DISTGAS</v>
      </c>
      <c r="M170" s="42" t="str">
        <f>IF(+ISNA(+VLOOKUP($B170,#REF!,1,0)),"-",$M$1)</f>
        <v>MISGAS</v>
      </c>
      <c r="N170" s="42" t="str">
        <f>IF(+ISNA(+VLOOKUP($B170,#REF!,1,0)),"-",$N$1)</f>
        <v>VENIGAS</v>
      </c>
      <c r="O170" s="42" t="str">
        <f>IF(+ISNA(+VLOOKUP($B170,#REF!,1,0)),"-",$O$1)</f>
        <v>VENTUTGAS</v>
      </c>
      <c r="P170" s="42" t="str">
        <f>IF(+ISNA(+VLOOKUP($B170,#REF!,1,0)),"-",$P$1)</f>
        <v>VENLIBGAS</v>
      </c>
      <c r="Q170" s="42" t="str">
        <f>IF(+ISNA(+VLOOKUP($B170,#REF!,1,0)),"-",$Q$1)</f>
        <v>GASDIV</v>
      </c>
      <c r="R170" s="42" t="str">
        <f>IF(+ISNA(+VLOOKUP($B170,#REF!,1,0)),"-",$R$1)</f>
        <v>GASEST</v>
      </c>
      <c r="S170" s="42" t="str">
        <f>IF(+ISNA(+VLOOKUP($B170,#REF!,1,0)),"-",$S$1)</f>
        <v>ACQUE</v>
      </c>
      <c r="T170" s="42" t="str">
        <f>IF(+ISNA(+VLOOKUP($B170,#REF!,1,0)),"-",$T$1)</f>
        <v>FOGNA</v>
      </c>
      <c r="U170" s="42" t="str">
        <f>IF(+ISNA(+VLOOKUP($B170,#REF!,1,0)),"-",$U$1)</f>
        <v>DEPU</v>
      </c>
      <c r="V170" s="42" t="str">
        <f>IF(+ISNA(+VLOOKUP($B170,#REF!,1,0)),"-",$V$1)</f>
        <v>ALTRESII</v>
      </c>
      <c r="W170" s="42" t="str">
        <f>IF(+ISNA(+VLOOKUP($B170,#REF!,1,0)),"-",$W$1)</f>
        <v>ATTDIV</v>
      </c>
      <c r="X170" s="42" t="str">
        <f>IF(+ISNA(+VLOOKUP($B170,#REF!,1,0)),"-",$X$1)</f>
        <v>SC</v>
      </c>
      <c r="Y170" s="42" t="str">
        <f>IF(+ISNA(+VLOOKUP($B170,#REF!,1,0)),"-",$Y$1)</f>
        <v>FOC</v>
      </c>
    </row>
    <row r="171" spans="1:25" hidden="1" x14ac:dyDescent="0.2">
      <c r="A171" s="42" t="s">
        <v>107</v>
      </c>
      <c r="B171" s="42" t="s">
        <v>1311</v>
      </c>
      <c r="C171" s="55" t="s">
        <v>1208</v>
      </c>
      <c r="D171" s="42" t="str">
        <f>IF(+ISNA(+VLOOKUP($B171,#REF!,1,0)),"-",$D$1)</f>
        <v>PRODEE</v>
      </c>
      <c r="E171" s="42" t="str">
        <f>IF(+ISNA(+VLOOKUP($B171,#REF!,1,0)),"-",$E$1)</f>
        <v>DISTEE</v>
      </c>
      <c r="F171" s="42" t="str">
        <f>IF(+ISNA(+VLOOKUP($B171,#REF!,1,0)),"-",$F$1)</f>
        <v>MISEE</v>
      </c>
      <c r="G171" s="42" t="str">
        <f>IF(+ISNA(+VLOOKUP($B171,#REF!,1,0)),"-",$G$1)</f>
        <v>VENDIEE</v>
      </c>
      <c r="H171" s="42" t="str">
        <f>IF(+ISNA(+VLOOKUP($B171,#REF!,1,0)),"-",$H$1)</f>
        <v>VENDSALVEE</v>
      </c>
      <c r="I171" s="42" t="str">
        <f>IF(+ISNA(+VLOOKUP($B171,#REF!,1,0)),"-",$I$1)</f>
        <v>VENDTUTEE</v>
      </c>
      <c r="J171" s="42" t="str">
        <f>IF(+ISNA(+VLOOKUP($B171,#REF!,1,0)),"-",$J$1)</f>
        <v>VENDLIBEE</v>
      </c>
      <c r="K171" s="42" t="str">
        <f>IF(+ISNA(+VLOOKUP($B171,#REF!,1,0)),"-",$K$1)</f>
        <v>EEEST</v>
      </c>
      <c r="L171" s="42" t="str">
        <f>IF(+ISNA(+VLOOKUP($B171,#REF!,1,0)),"-",$L$1)</f>
        <v>DISTGAS</v>
      </c>
      <c r="M171" s="42" t="str">
        <f>IF(+ISNA(+VLOOKUP($B171,#REF!,1,0)),"-",$M$1)</f>
        <v>MISGAS</v>
      </c>
      <c r="N171" s="42" t="str">
        <f>IF(+ISNA(+VLOOKUP($B171,#REF!,1,0)),"-",$N$1)</f>
        <v>VENIGAS</v>
      </c>
      <c r="O171" s="42" t="str">
        <f>IF(+ISNA(+VLOOKUP($B171,#REF!,1,0)),"-",$O$1)</f>
        <v>VENTUTGAS</v>
      </c>
      <c r="P171" s="42" t="str">
        <f>IF(+ISNA(+VLOOKUP($B171,#REF!,1,0)),"-",$P$1)</f>
        <v>VENLIBGAS</v>
      </c>
      <c r="Q171" s="42" t="str">
        <f>IF(+ISNA(+VLOOKUP($B171,#REF!,1,0)),"-",$Q$1)</f>
        <v>GASDIV</v>
      </c>
      <c r="R171" s="42" t="str">
        <f>IF(+ISNA(+VLOOKUP($B171,#REF!,1,0)),"-",$R$1)</f>
        <v>GASEST</v>
      </c>
      <c r="S171" s="42" t="str">
        <f>IF(+ISNA(+VLOOKUP($B171,#REF!,1,0)),"-",$S$1)</f>
        <v>ACQUE</v>
      </c>
      <c r="T171" s="42" t="str">
        <f>IF(+ISNA(+VLOOKUP($B171,#REF!,1,0)),"-",$T$1)</f>
        <v>FOGNA</v>
      </c>
      <c r="U171" s="42" t="str">
        <f>IF(+ISNA(+VLOOKUP($B171,#REF!,1,0)),"-",$U$1)</f>
        <v>DEPU</v>
      </c>
      <c r="V171" s="42" t="str">
        <f>IF(+ISNA(+VLOOKUP($B171,#REF!,1,0)),"-",$V$1)</f>
        <v>ALTRESII</v>
      </c>
      <c r="W171" s="42" t="str">
        <f>IF(+ISNA(+VLOOKUP($B171,#REF!,1,0)),"-",$W$1)</f>
        <v>ATTDIV</v>
      </c>
      <c r="X171" s="42" t="str">
        <f>IF(+ISNA(+VLOOKUP($B171,#REF!,1,0)),"-",$X$1)</f>
        <v>SC</v>
      </c>
      <c r="Y171" s="42" t="str">
        <f>IF(+ISNA(+VLOOKUP($B171,#REF!,1,0)),"-",$Y$1)</f>
        <v>FOC</v>
      </c>
    </row>
    <row r="172" spans="1:25" hidden="1" x14ac:dyDescent="0.2">
      <c r="A172" s="42" t="s">
        <v>107</v>
      </c>
      <c r="B172" s="42" t="s">
        <v>1312</v>
      </c>
      <c r="C172" s="55" t="s">
        <v>1209</v>
      </c>
      <c r="D172" s="42" t="str">
        <f>IF(+ISNA(+VLOOKUP($B172,#REF!,1,0)),"-",$D$1)</f>
        <v>PRODEE</v>
      </c>
      <c r="E172" s="42" t="str">
        <f>IF(+ISNA(+VLOOKUP($B172,#REF!,1,0)),"-",$E$1)</f>
        <v>DISTEE</v>
      </c>
      <c r="F172" s="42" t="str">
        <f>IF(+ISNA(+VLOOKUP($B172,#REF!,1,0)),"-",$F$1)</f>
        <v>MISEE</v>
      </c>
      <c r="G172" s="42" t="str">
        <f>IF(+ISNA(+VLOOKUP($B172,#REF!,1,0)),"-",$G$1)</f>
        <v>VENDIEE</v>
      </c>
      <c r="H172" s="42" t="str">
        <f>IF(+ISNA(+VLOOKUP($B172,#REF!,1,0)),"-",$H$1)</f>
        <v>VENDSALVEE</v>
      </c>
      <c r="I172" s="42" t="str">
        <f>IF(+ISNA(+VLOOKUP($B172,#REF!,1,0)),"-",$I$1)</f>
        <v>VENDTUTEE</v>
      </c>
      <c r="J172" s="42" t="str">
        <f>IF(+ISNA(+VLOOKUP($B172,#REF!,1,0)),"-",$J$1)</f>
        <v>VENDLIBEE</v>
      </c>
      <c r="K172" s="42" t="str">
        <f>IF(+ISNA(+VLOOKUP($B172,#REF!,1,0)),"-",$K$1)</f>
        <v>EEEST</v>
      </c>
      <c r="L172" s="42" t="str">
        <f>IF(+ISNA(+VLOOKUP($B172,#REF!,1,0)),"-",$L$1)</f>
        <v>DISTGAS</v>
      </c>
      <c r="M172" s="42" t="str">
        <f>IF(+ISNA(+VLOOKUP($B172,#REF!,1,0)),"-",$M$1)</f>
        <v>MISGAS</v>
      </c>
      <c r="N172" s="42" t="str">
        <f>IF(+ISNA(+VLOOKUP($B172,#REF!,1,0)),"-",$N$1)</f>
        <v>VENIGAS</v>
      </c>
      <c r="O172" s="42" t="str">
        <f>IF(+ISNA(+VLOOKUP($B172,#REF!,1,0)),"-",$O$1)</f>
        <v>VENTUTGAS</v>
      </c>
      <c r="P172" s="42" t="str">
        <f>IF(+ISNA(+VLOOKUP($B172,#REF!,1,0)),"-",$P$1)</f>
        <v>VENLIBGAS</v>
      </c>
      <c r="Q172" s="42" t="str">
        <f>IF(+ISNA(+VLOOKUP($B172,#REF!,1,0)),"-",$Q$1)</f>
        <v>GASDIV</v>
      </c>
      <c r="R172" s="42" t="str">
        <f>IF(+ISNA(+VLOOKUP($B172,#REF!,1,0)),"-",$R$1)</f>
        <v>GASEST</v>
      </c>
      <c r="S172" s="42" t="str">
        <f>IF(+ISNA(+VLOOKUP($B172,#REF!,1,0)),"-",$S$1)</f>
        <v>ACQUE</v>
      </c>
      <c r="T172" s="42" t="str">
        <f>IF(+ISNA(+VLOOKUP($B172,#REF!,1,0)),"-",$T$1)</f>
        <v>FOGNA</v>
      </c>
      <c r="U172" s="42" t="str">
        <f>IF(+ISNA(+VLOOKUP($B172,#REF!,1,0)),"-",$U$1)</f>
        <v>DEPU</v>
      </c>
      <c r="V172" s="42" t="str">
        <f>IF(+ISNA(+VLOOKUP($B172,#REF!,1,0)),"-",$V$1)</f>
        <v>ALTRESII</v>
      </c>
      <c r="W172" s="42" t="str">
        <f>IF(+ISNA(+VLOOKUP($B172,#REF!,1,0)),"-",$W$1)</f>
        <v>ATTDIV</v>
      </c>
      <c r="X172" s="42" t="str">
        <f>IF(+ISNA(+VLOOKUP($B172,#REF!,1,0)),"-",$X$1)</f>
        <v>SC</v>
      </c>
      <c r="Y172" s="42" t="str">
        <f>IF(+ISNA(+VLOOKUP($B172,#REF!,1,0)),"-",$Y$1)</f>
        <v>FOC</v>
      </c>
    </row>
    <row r="173" spans="1:25" hidden="1" x14ac:dyDescent="0.2">
      <c r="A173" s="42" t="s">
        <v>107</v>
      </c>
      <c r="B173" s="42" t="s">
        <v>1313</v>
      </c>
      <c r="C173" s="55" t="s">
        <v>1210</v>
      </c>
      <c r="D173" s="42" t="str">
        <f>IF(+ISNA(+VLOOKUP($B173,#REF!,1,0)),"-",$D$1)</f>
        <v>PRODEE</v>
      </c>
      <c r="E173" s="42" t="str">
        <f>IF(+ISNA(+VLOOKUP($B173,#REF!,1,0)),"-",$E$1)</f>
        <v>DISTEE</v>
      </c>
      <c r="F173" s="42" t="str">
        <f>IF(+ISNA(+VLOOKUP($B173,#REF!,1,0)),"-",$F$1)</f>
        <v>MISEE</v>
      </c>
      <c r="G173" s="42" t="str">
        <f>IF(+ISNA(+VLOOKUP($B173,#REF!,1,0)),"-",$G$1)</f>
        <v>VENDIEE</v>
      </c>
      <c r="H173" s="42" t="str">
        <f>IF(+ISNA(+VLOOKUP($B173,#REF!,1,0)),"-",$H$1)</f>
        <v>VENDSALVEE</v>
      </c>
      <c r="I173" s="42" t="str">
        <f>IF(+ISNA(+VLOOKUP($B173,#REF!,1,0)),"-",$I$1)</f>
        <v>VENDTUTEE</v>
      </c>
      <c r="J173" s="42" t="str">
        <f>IF(+ISNA(+VLOOKUP($B173,#REF!,1,0)),"-",$J$1)</f>
        <v>VENDLIBEE</v>
      </c>
      <c r="K173" s="42" t="str">
        <f>IF(+ISNA(+VLOOKUP($B173,#REF!,1,0)),"-",$K$1)</f>
        <v>EEEST</v>
      </c>
      <c r="L173" s="42" t="str">
        <f>IF(+ISNA(+VLOOKUP($B173,#REF!,1,0)),"-",$L$1)</f>
        <v>DISTGAS</v>
      </c>
      <c r="M173" s="42" t="str">
        <f>IF(+ISNA(+VLOOKUP($B173,#REF!,1,0)),"-",$M$1)</f>
        <v>MISGAS</v>
      </c>
      <c r="N173" s="42" t="str">
        <f>IF(+ISNA(+VLOOKUP($B173,#REF!,1,0)),"-",$N$1)</f>
        <v>VENIGAS</v>
      </c>
      <c r="O173" s="42" t="str">
        <f>IF(+ISNA(+VLOOKUP($B173,#REF!,1,0)),"-",$O$1)</f>
        <v>VENTUTGAS</v>
      </c>
      <c r="P173" s="42" t="str">
        <f>IF(+ISNA(+VLOOKUP($B173,#REF!,1,0)),"-",$P$1)</f>
        <v>VENLIBGAS</v>
      </c>
      <c r="Q173" s="42" t="str">
        <f>IF(+ISNA(+VLOOKUP($B173,#REF!,1,0)),"-",$Q$1)</f>
        <v>GASDIV</v>
      </c>
      <c r="R173" s="42" t="str">
        <f>IF(+ISNA(+VLOOKUP($B173,#REF!,1,0)),"-",$R$1)</f>
        <v>GASEST</v>
      </c>
      <c r="S173" s="42" t="str">
        <f>IF(+ISNA(+VLOOKUP($B173,#REF!,1,0)),"-",$S$1)</f>
        <v>ACQUE</v>
      </c>
      <c r="T173" s="42" t="str">
        <f>IF(+ISNA(+VLOOKUP($B173,#REF!,1,0)),"-",$T$1)</f>
        <v>FOGNA</v>
      </c>
      <c r="U173" s="42" t="str">
        <f>IF(+ISNA(+VLOOKUP($B173,#REF!,1,0)),"-",$U$1)</f>
        <v>DEPU</v>
      </c>
      <c r="V173" s="42" t="str">
        <f>IF(+ISNA(+VLOOKUP($B173,#REF!,1,0)),"-",$V$1)</f>
        <v>ALTRESII</v>
      </c>
      <c r="W173" s="42" t="str">
        <f>IF(+ISNA(+VLOOKUP($B173,#REF!,1,0)),"-",$W$1)</f>
        <v>ATTDIV</v>
      </c>
      <c r="X173" s="42" t="str">
        <f>IF(+ISNA(+VLOOKUP($B173,#REF!,1,0)),"-",$X$1)</f>
        <v>SC</v>
      </c>
      <c r="Y173" s="42" t="str">
        <f>IF(+ISNA(+VLOOKUP($B173,#REF!,1,0)),"-",$Y$1)</f>
        <v>FOC</v>
      </c>
    </row>
    <row r="174" spans="1:25" hidden="1" x14ac:dyDescent="0.2">
      <c r="A174" s="42" t="s">
        <v>107</v>
      </c>
      <c r="B174" s="42" t="s">
        <v>1314</v>
      </c>
      <c r="C174" s="55" t="s">
        <v>1211</v>
      </c>
      <c r="D174" s="42" t="str">
        <f>IF(+ISNA(+VLOOKUP($B174,#REF!,1,0)),"-",$D$1)</f>
        <v>PRODEE</v>
      </c>
      <c r="E174" s="42" t="str">
        <f>IF(+ISNA(+VLOOKUP($B174,#REF!,1,0)),"-",$E$1)</f>
        <v>DISTEE</v>
      </c>
      <c r="F174" s="42" t="str">
        <f>IF(+ISNA(+VLOOKUP($B174,#REF!,1,0)),"-",$F$1)</f>
        <v>MISEE</v>
      </c>
      <c r="G174" s="42" t="str">
        <f>IF(+ISNA(+VLOOKUP($B174,#REF!,1,0)),"-",$G$1)</f>
        <v>VENDIEE</v>
      </c>
      <c r="H174" s="42" t="str">
        <f>IF(+ISNA(+VLOOKUP($B174,#REF!,1,0)),"-",$H$1)</f>
        <v>VENDSALVEE</v>
      </c>
      <c r="I174" s="42" t="str">
        <f>IF(+ISNA(+VLOOKUP($B174,#REF!,1,0)),"-",$I$1)</f>
        <v>VENDTUTEE</v>
      </c>
      <c r="J174" s="42" t="str">
        <f>IF(+ISNA(+VLOOKUP($B174,#REF!,1,0)),"-",$J$1)</f>
        <v>VENDLIBEE</v>
      </c>
      <c r="K174" s="42" t="str">
        <f>IF(+ISNA(+VLOOKUP($B174,#REF!,1,0)),"-",$K$1)</f>
        <v>EEEST</v>
      </c>
      <c r="L174" s="42" t="str">
        <f>IF(+ISNA(+VLOOKUP($B174,#REF!,1,0)),"-",$L$1)</f>
        <v>DISTGAS</v>
      </c>
      <c r="M174" s="42" t="str">
        <f>IF(+ISNA(+VLOOKUP($B174,#REF!,1,0)),"-",$M$1)</f>
        <v>MISGAS</v>
      </c>
      <c r="N174" s="42" t="str">
        <f>IF(+ISNA(+VLOOKUP($B174,#REF!,1,0)),"-",$N$1)</f>
        <v>VENIGAS</v>
      </c>
      <c r="O174" s="42" t="str">
        <f>IF(+ISNA(+VLOOKUP($B174,#REF!,1,0)),"-",$O$1)</f>
        <v>VENTUTGAS</v>
      </c>
      <c r="P174" s="42" t="str">
        <f>IF(+ISNA(+VLOOKUP($B174,#REF!,1,0)),"-",$P$1)</f>
        <v>VENLIBGAS</v>
      </c>
      <c r="Q174" s="42" t="str">
        <f>IF(+ISNA(+VLOOKUP($B174,#REF!,1,0)),"-",$Q$1)</f>
        <v>GASDIV</v>
      </c>
      <c r="R174" s="42" t="str">
        <f>IF(+ISNA(+VLOOKUP($B174,#REF!,1,0)),"-",$R$1)</f>
        <v>GASEST</v>
      </c>
      <c r="S174" s="42" t="str">
        <f>IF(+ISNA(+VLOOKUP($B174,#REF!,1,0)),"-",$S$1)</f>
        <v>ACQUE</v>
      </c>
      <c r="T174" s="42" t="str">
        <f>IF(+ISNA(+VLOOKUP($B174,#REF!,1,0)),"-",$T$1)</f>
        <v>FOGNA</v>
      </c>
      <c r="U174" s="42" t="str">
        <f>IF(+ISNA(+VLOOKUP($B174,#REF!,1,0)),"-",$U$1)</f>
        <v>DEPU</v>
      </c>
      <c r="V174" s="42" t="str">
        <f>IF(+ISNA(+VLOOKUP($B174,#REF!,1,0)),"-",$V$1)</f>
        <v>ALTRESII</v>
      </c>
      <c r="W174" s="42" t="str">
        <f>IF(+ISNA(+VLOOKUP($B174,#REF!,1,0)),"-",$W$1)</f>
        <v>ATTDIV</v>
      </c>
      <c r="X174" s="42" t="str">
        <f>IF(+ISNA(+VLOOKUP($B174,#REF!,1,0)),"-",$X$1)</f>
        <v>SC</v>
      </c>
      <c r="Y174" s="42" t="str">
        <f>IF(+ISNA(+VLOOKUP($B174,#REF!,1,0)),"-",$Y$1)</f>
        <v>FOC</v>
      </c>
    </row>
    <row r="175" spans="1:25" hidden="1" x14ac:dyDescent="0.2">
      <c r="A175" s="42" t="s">
        <v>107</v>
      </c>
      <c r="B175" s="42" t="s">
        <v>1315</v>
      </c>
      <c r="C175" s="55" t="s">
        <v>1212</v>
      </c>
      <c r="D175" s="42" t="str">
        <f>IF(+ISNA(+VLOOKUP($B175,#REF!,1,0)),"-",$D$1)</f>
        <v>PRODEE</v>
      </c>
      <c r="E175" s="42" t="str">
        <f>IF(+ISNA(+VLOOKUP($B175,#REF!,1,0)),"-",$E$1)</f>
        <v>DISTEE</v>
      </c>
      <c r="F175" s="42" t="str">
        <f>IF(+ISNA(+VLOOKUP($B175,#REF!,1,0)),"-",$F$1)</f>
        <v>MISEE</v>
      </c>
      <c r="G175" s="42" t="str">
        <f>IF(+ISNA(+VLOOKUP($B175,#REF!,1,0)),"-",$G$1)</f>
        <v>VENDIEE</v>
      </c>
      <c r="H175" s="42" t="str">
        <f>IF(+ISNA(+VLOOKUP($B175,#REF!,1,0)),"-",$H$1)</f>
        <v>VENDSALVEE</v>
      </c>
      <c r="I175" s="42" t="str">
        <f>IF(+ISNA(+VLOOKUP($B175,#REF!,1,0)),"-",$I$1)</f>
        <v>VENDTUTEE</v>
      </c>
      <c r="J175" s="42" t="str">
        <f>IF(+ISNA(+VLOOKUP($B175,#REF!,1,0)),"-",$J$1)</f>
        <v>VENDLIBEE</v>
      </c>
      <c r="K175" s="42" t="str">
        <f>IF(+ISNA(+VLOOKUP($B175,#REF!,1,0)),"-",$K$1)</f>
        <v>EEEST</v>
      </c>
      <c r="L175" s="42" t="str">
        <f>IF(+ISNA(+VLOOKUP($B175,#REF!,1,0)),"-",$L$1)</f>
        <v>DISTGAS</v>
      </c>
      <c r="M175" s="42" t="str">
        <f>IF(+ISNA(+VLOOKUP($B175,#REF!,1,0)),"-",$M$1)</f>
        <v>MISGAS</v>
      </c>
      <c r="N175" s="42" t="str">
        <f>IF(+ISNA(+VLOOKUP($B175,#REF!,1,0)),"-",$N$1)</f>
        <v>VENIGAS</v>
      </c>
      <c r="O175" s="42" t="str">
        <f>IF(+ISNA(+VLOOKUP($B175,#REF!,1,0)),"-",$O$1)</f>
        <v>VENTUTGAS</v>
      </c>
      <c r="P175" s="42" t="str">
        <f>IF(+ISNA(+VLOOKUP($B175,#REF!,1,0)),"-",$P$1)</f>
        <v>VENLIBGAS</v>
      </c>
      <c r="Q175" s="42" t="str">
        <f>IF(+ISNA(+VLOOKUP($B175,#REF!,1,0)),"-",$Q$1)</f>
        <v>GASDIV</v>
      </c>
      <c r="R175" s="42" t="str">
        <f>IF(+ISNA(+VLOOKUP($B175,#REF!,1,0)),"-",$R$1)</f>
        <v>GASEST</v>
      </c>
      <c r="S175" s="42" t="str">
        <f>IF(+ISNA(+VLOOKUP($B175,#REF!,1,0)),"-",$S$1)</f>
        <v>ACQUE</v>
      </c>
      <c r="T175" s="42" t="str">
        <f>IF(+ISNA(+VLOOKUP($B175,#REF!,1,0)),"-",$T$1)</f>
        <v>FOGNA</v>
      </c>
      <c r="U175" s="42" t="str">
        <f>IF(+ISNA(+VLOOKUP($B175,#REF!,1,0)),"-",$U$1)</f>
        <v>DEPU</v>
      </c>
      <c r="V175" s="42" t="str">
        <f>IF(+ISNA(+VLOOKUP($B175,#REF!,1,0)),"-",$V$1)</f>
        <v>ALTRESII</v>
      </c>
      <c r="W175" s="42" t="str">
        <f>IF(+ISNA(+VLOOKUP($B175,#REF!,1,0)),"-",$W$1)</f>
        <v>ATTDIV</v>
      </c>
      <c r="X175" s="42" t="str">
        <f>IF(+ISNA(+VLOOKUP($B175,#REF!,1,0)),"-",$X$1)</f>
        <v>SC</v>
      </c>
      <c r="Y175" s="42" t="str">
        <f>IF(+ISNA(+VLOOKUP($B175,#REF!,1,0)),"-",$Y$1)</f>
        <v>FOC</v>
      </c>
    </row>
    <row r="176" spans="1:25" hidden="1" x14ac:dyDescent="0.2">
      <c r="A176" s="42" t="s">
        <v>107</v>
      </c>
      <c r="B176" s="42" t="s">
        <v>1316</v>
      </c>
      <c r="C176" s="55" t="s">
        <v>1213</v>
      </c>
      <c r="D176" s="42" t="str">
        <f>IF(+ISNA(+VLOOKUP($B176,#REF!,1,0)),"-",$D$1)</f>
        <v>PRODEE</v>
      </c>
      <c r="E176" s="42" t="str">
        <f>IF(+ISNA(+VLOOKUP($B176,#REF!,1,0)),"-",$E$1)</f>
        <v>DISTEE</v>
      </c>
      <c r="F176" s="42" t="str">
        <f>IF(+ISNA(+VLOOKUP($B176,#REF!,1,0)),"-",$F$1)</f>
        <v>MISEE</v>
      </c>
      <c r="G176" s="42" t="str">
        <f>IF(+ISNA(+VLOOKUP($B176,#REF!,1,0)),"-",$G$1)</f>
        <v>VENDIEE</v>
      </c>
      <c r="H176" s="42" t="str">
        <f>IF(+ISNA(+VLOOKUP($B176,#REF!,1,0)),"-",$H$1)</f>
        <v>VENDSALVEE</v>
      </c>
      <c r="I176" s="42" t="str">
        <f>IF(+ISNA(+VLOOKUP($B176,#REF!,1,0)),"-",$I$1)</f>
        <v>VENDTUTEE</v>
      </c>
      <c r="J176" s="42" t="str">
        <f>IF(+ISNA(+VLOOKUP($B176,#REF!,1,0)),"-",$J$1)</f>
        <v>VENDLIBEE</v>
      </c>
      <c r="K176" s="42" t="str">
        <f>IF(+ISNA(+VLOOKUP($B176,#REF!,1,0)),"-",$K$1)</f>
        <v>EEEST</v>
      </c>
      <c r="L176" s="42" t="str">
        <f>IF(+ISNA(+VLOOKUP($B176,#REF!,1,0)),"-",$L$1)</f>
        <v>DISTGAS</v>
      </c>
      <c r="M176" s="42" t="str">
        <f>IF(+ISNA(+VLOOKUP($B176,#REF!,1,0)),"-",$M$1)</f>
        <v>MISGAS</v>
      </c>
      <c r="N176" s="42" t="str">
        <f>IF(+ISNA(+VLOOKUP($B176,#REF!,1,0)),"-",$N$1)</f>
        <v>VENIGAS</v>
      </c>
      <c r="O176" s="42" t="str">
        <f>IF(+ISNA(+VLOOKUP($B176,#REF!,1,0)),"-",$O$1)</f>
        <v>VENTUTGAS</v>
      </c>
      <c r="P176" s="42" t="str">
        <f>IF(+ISNA(+VLOOKUP($B176,#REF!,1,0)),"-",$P$1)</f>
        <v>VENLIBGAS</v>
      </c>
      <c r="Q176" s="42" t="str">
        <f>IF(+ISNA(+VLOOKUP($B176,#REF!,1,0)),"-",$Q$1)</f>
        <v>GASDIV</v>
      </c>
      <c r="R176" s="42" t="str">
        <f>IF(+ISNA(+VLOOKUP($B176,#REF!,1,0)),"-",$R$1)</f>
        <v>GASEST</v>
      </c>
      <c r="S176" s="42" t="str">
        <f>IF(+ISNA(+VLOOKUP($B176,#REF!,1,0)),"-",$S$1)</f>
        <v>ACQUE</v>
      </c>
      <c r="T176" s="42" t="str">
        <f>IF(+ISNA(+VLOOKUP($B176,#REF!,1,0)),"-",$T$1)</f>
        <v>FOGNA</v>
      </c>
      <c r="U176" s="42" t="str">
        <f>IF(+ISNA(+VLOOKUP($B176,#REF!,1,0)),"-",$U$1)</f>
        <v>DEPU</v>
      </c>
      <c r="V176" s="42" t="str">
        <f>IF(+ISNA(+VLOOKUP($B176,#REF!,1,0)),"-",$V$1)</f>
        <v>ALTRESII</v>
      </c>
      <c r="W176" s="42" t="str">
        <f>IF(+ISNA(+VLOOKUP($B176,#REF!,1,0)),"-",$W$1)</f>
        <v>ATTDIV</v>
      </c>
      <c r="X176" s="42" t="str">
        <f>IF(+ISNA(+VLOOKUP($B176,#REF!,1,0)),"-",$X$1)</f>
        <v>SC</v>
      </c>
      <c r="Y176" s="42" t="str">
        <f>IF(+ISNA(+VLOOKUP($B176,#REF!,1,0)),"-",$Y$1)</f>
        <v>FOC</v>
      </c>
    </row>
    <row r="177" spans="1:25" hidden="1" x14ac:dyDescent="0.2">
      <c r="A177" s="42" t="s">
        <v>107</v>
      </c>
      <c r="B177" s="42" t="s">
        <v>1317</v>
      </c>
      <c r="C177" s="55" t="s">
        <v>1290</v>
      </c>
      <c r="D177" s="42" t="str">
        <f>IF(+ISNA(+VLOOKUP($B177,#REF!,1,0)),"-",$D$1)</f>
        <v>PRODEE</v>
      </c>
      <c r="E177" s="42" t="str">
        <f>IF(+ISNA(+VLOOKUP($B177,#REF!,1,0)),"-",$E$1)</f>
        <v>DISTEE</v>
      </c>
      <c r="F177" s="42" t="str">
        <f>IF(+ISNA(+VLOOKUP($B177,#REF!,1,0)),"-",$F$1)</f>
        <v>MISEE</v>
      </c>
      <c r="G177" s="42" t="str">
        <f>IF(+ISNA(+VLOOKUP($B177,#REF!,1,0)),"-",$G$1)</f>
        <v>VENDIEE</v>
      </c>
      <c r="H177" s="42" t="str">
        <f>IF(+ISNA(+VLOOKUP($B177,#REF!,1,0)),"-",$H$1)</f>
        <v>VENDSALVEE</v>
      </c>
      <c r="I177" s="42" t="str">
        <f>IF(+ISNA(+VLOOKUP($B177,#REF!,1,0)),"-",$I$1)</f>
        <v>VENDTUTEE</v>
      </c>
      <c r="J177" s="42" t="str">
        <f>IF(+ISNA(+VLOOKUP($B177,#REF!,1,0)),"-",$J$1)</f>
        <v>VENDLIBEE</v>
      </c>
      <c r="K177" s="42" t="str">
        <f>IF(+ISNA(+VLOOKUP($B177,#REF!,1,0)),"-",$K$1)</f>
        <v>EEEST</v>
      </c>
      <c r="L177" s="42" t="str">
        <f>IF(+ISNA(+VLOOKUP($B177,#REF!,1,0)),"-",$L$1)</f>
        <v>DISTGAS</v>
      </c>
      <c r="M177" s="42" t="str">
        <f>IF(+ISNA(+VLOOKUP($B177,#REF!,1,0)),"-",$M$1)</f>
        <v>MISGAS</v>
      </c>
      <c r="N177" s="42" t="str">
        <f>IF(+ISNA(+VLOOKUP($B177,#REF!,1,0)),"-",$N$1)</f>
        <v>VENIGAS</v>
      </c>
      <c r="O177" s="42" t="str">
        <f>IF(+ISNA(+VLOOKUP($B177,#REF!,1,0)),"-",$O$1)</f>
        <v>VENTUTGAS</v>
      </c>
      <c r="P177" s="42" t="str">
        <f>IF(+ISNA(+VLOOKUP($B177,#REF!,1,0)),"-",$P$1)</f>
        <v>VENLIBGAS</v>
      </c>
      <c r="Q177" s="42" t="str">
        <f>IF(+ISNA(+VLOOKUP($B177,#REF!,1,0)),"-",$Q$1)</f>
        <v>GASDIV</v>
      </c>
      <c r="R177" s="42" t="str">
        <f>IF(+ISNA(+VLOOKUP($B177,#REF!,1,0)),"-",$R$1)</f>
        <v>GASEST</v>
      </c>
      <c r="S177" s="42" t="str">
        <f>IF(+ISNA(+VLOOKUP($B177,#REF!,1,0)),"-",$S$1)</f>
        <v>ACQUE</v>
      </c>
      <c r="T177" s="42" t="str">
        <f>IF(+ISNA(+VLOOKUP($B177,#REF!,1,0)),"-",$T$1)</f>
        <v>FOGNA</v>
      </c>
      <c r="U177" s="42" t="str">
        <f>IF(+ISNA(+VLOOKUP($B177,#REF!,1,0)),"-",$U$1)</f>
        <v>DEPU</v>
      </c>
      <c r="V177" s="42" t="str">
        <f>IF(+ISNA(+VLOOKUP($B177,#REF!,1,0)),"-",$V$1)</f>
        <v>ALTRESII</v>
      </c>
      <c r="W177" s="42" t="str">
        <f>IF(+ISNA(+VLOOKUP($B177,#REF!,1,0)),"-",$W$1)</f>
        <v>ATTDIV</v>
      </c>
      <c r="X177" s="42" t="str">
        <f>IF(+ISNA(+VLOOKUP($B177,#REF!,1,0)),"-",$X$1)</f>
        <v>SC</v>
      </c>
      <c r="Y177" s="42" t="str">
        <f>IF(+ISNA(+VLOOKUP($B177,#REF!,1,0)),"-",$Y$1)</f>
        <v>FOC</v>
      </c>
    </row>
    <row r="178" spans="1:25" hidden="1" x14ac:dyDescent="0.2">
      <c r="A178" s="42" t="s">
        <v>107</v>
      </c>
      <c r="B178" s="42" t="s">
        <v>1318</v>
      </c>
      <c r="C178" s="55" t="s">
        <v>1291</v>
      </c>
      <c r="D178" s="42" t="str">
        <f>IF(+ISNA(+VLOOKUP($B178,#REF!,1,0)),"-",$D$1)</f>
        <v>PRODEE</v>
      </c>
      <c r="E178" s="42" t="str">
        <f>IF(+ISNA(+VLOOKUP($B178,#REF!,1,0)),"-",$E$1)</f>
        <v>DISTEE</v>
      </c>
      <c r="F178" s="42" t="str">
        <f>IF(+ISNA(+VLOOKUP($B178,#REF!,1,0)),"-",$F$1)</f>
        <v>MISEE</v>
      </c>
      <c r="G178" s="42" t="str">
        <f>IF(+ISNA(+VLOOKUP($B178,#REF!,1,0)),"-",$G$1)</f>
        <v>VENDIEE</v>
      </c>
      <c r="H178" s="42" t="str">
        <f>IF(+ISNA(+VLOOKUP($B178,#REF!,1,0)),"-",$H$1)</f>
        <v>VENDSALVEE</v>
      </c>
      <c r="I178" s="42" t="str">
        <f>IF(+ISNA(+VLOOKUP($B178,#REF!,1,0)),"-",$I$1)</f>
        <v>VENDTUTEE</v>
      </c>
      <c r="J178" s="42" t="str">
        <f>IF(+ISNA(+VLOOKUP($B178,#REF!,1,0)),"-",$J$1)</f>
        <v>VENDLIBEE</v>
      </c>
      <c r="K178" s="42" t="str">
        <f>IF(+ISNA(+VLOOKUP($B178,#REF!,1,0)),"-",$K$1)</f>
        <v>EEEST</v>
      </c>
      <c r="L178" s="42" t="str">
        <f>IF(+ISNA(+VLOOKUP($B178,#REF!,1,0)),"-",$L$1)</f>
        <v>DISTGAS</v>
      </c>
      <c r="M178" s="42" t="str">
        <f>IF(+ISNA(+VLOOKUP($B178,#REF!,1,0)),"-",$M$1)</f>
        <v>MISGAS</v>
      </c>
      <c r="N178" s="42" t="str">
        <f>IF(+ISNA(+VLOOKUP($B178,#REF!,1,0)),"-",$N$1)</f>
        <v>VENIGAS</v>
      </c>
      <c r="O178" s="42" t="str">
        <f>IF(+ISNA(+VLOOKUP($B178,#REF!,1,0)),"-",$O$1)</f>
        <v>VENTUTGAS</v>
      </c>
      <c r="P178" s="42" t="str">
        <f>IF(+ISNA(+VLOOKUP($B178,#REF!,1,0)),"-",$P$1)</f>
        <v>VENLIBGAS</v>
      </c>
      <c r="Q178" s="42" t="str">
        <f>IF(+ISNA(+VLOOKUP($B178,#REF!,1,0)),"-",$Q$1)</f>
        <v>GASDIV</v>
      </c>
      <c r="R178" s="42" t="str">
        <f>IF(+ISNA(+VLOOKUP($B178,#REF!,1,0)),"-",$R$1)</f>
        <v>GASEST</v>
      </c>
      <c r="S178" s="42" t="str">
        <f>IF(+ISNA(+VLOOKUP($B178,#REF!,1,0)),"-",$S$1)</f>
        <v>ACQUE</v>
      </c>
      <c r="T178" s="42" t="str">
        <f>IF(+ISNA(+VLOOKUP($B178,#REF!,1,0)),"-",$T$1)</f>
        <v>FOGNA</v>
      </c>
      <c r="U178" s="42" t="str">
        <f>IF(+ISNA(+VLOOKUP($B178,#REF!,1,0)),"-",$U$1)</f>
        <v>DEPU</v>
      </c>
      <c r="V178" s="42" t="str">
        <f>IF(+ISNA(+VLOOKUP($B178,#REF!,1,0)),"-",$V$1)</f>
        <v>ALTRESII</v>
      </c>
      <c r="W178" s="42" t="str">
        <f>IF(+ISNA(+VLOOKUP($B178,#REF!,1,0)),"-",$W$1)</f>
        <v>ATTDIV</v>
      </c>
      <c r="X178" s="42" t="str">
        <f>IF(+ISNA(+VLOOKUP($B178,#REF!,1,0)),"-",$X$1)</f>
        <v>SC</v>
      </c>
      <c r="Y178" s="42" t="str">
        <f>IF(+ISNA(+VLOOKUP($B178,#REF!,1,0)),"-",$Y$1)</f>
        <v>FOC</v>
      </c>
    </row>
    <row r="179" spans="1:25" hidden="1" x14ac:dyDescent="0.2">
      <c r="A179" s="42" t="s">
        <v>107</v>
      </c>
      <c r="B179" s="42" t="s">
        <v>1493</v>
      </c>
      <c r="C179" s="55" t="s">
        <v>1486</v>
      </c>
      <c r="D179" s="42" t="str">
        <f>IF(+ISNA(+VLOOKUP($B179,#REF!,1,0)),"-",$D$1)</f>
        <v>PRODEE</v>
      </c>
      <c r="E179" s="42" t="str">
        <f>IF(+ISNA(+VLOOKUP($B179,#REF!,1,0)),"-",$E$1)</f>
        <v>DISTEE</v>
      </c>
      <c r="F179" s="42" t="str">
        <f>IF(+ISNA(+VLOOKUP($B179,#REF!,1,0)),"-",$F$1)</f>
        <v>MISEE</v>
      </c>
      <c r="G179" s="42" t="str">
        <f>IF(+ISNA(+VLOOKUP($B179,#REF!,1,0)),"-",$G$1)</f>
        <v>VENDIEE</v>
      </c>
      <c r="H179" s="42" t="str">
        <f>IF(+ISNA(+VLOOKUP($B179,#REF!,1,0)),"-",$H$1)</f>
        <v>VENDSALVEE</v>
      </c>
      <c r="I179" s="42" t="str">
        <f>IF(+ISNA(+VLOOKUP($B179,#REF!,1,0)),"-",$I$1)</f>
        <v>VENDTUTEE</v>
      </c>
      <c r="J179" s="42" t="str">
        <f>IF(+ISNA(+VLOOKUP($B179,#REF!,1,0)),"-",$J$1)</f>
        <v>VENDLIBEE</v>
      </c>
      <c r="K179" s="42" t="str">
        <f>IF(+ISNA(+VLOOKUP($B179,#REF!,1,0)),"-",$K$1)</f>
        <v>EEEST</v>
      </c>
      <c r="L179" s="42" t="str">
        <f>IF(+ISNA(+VLOOKUP($B179,#REF!,1,0)),"-",$L$1)</f>
        <v>DISTGAS</v>
      </c>
      <c r="M179" s="42" t="str">
        <f>IF(+ISNA(+VLOOKUP($B179,#REF!,1,0)),"-",$M$1)</f>
        <v>MISGAS</v>
      </c>
      <c r="N179" s="42" t="str">
        <f>IF(+ISNA(+VLOOKUP($B179,#REF!,1,0)),"-",$N$1)</f>
        <v>VENIGAS</v>
      </c>
      <c r="O179" s="42" t="str">
        <f>IF(+ISNA(+VLOOKUP($B179,#REF!,1,0)),"-",$O$1)</f>
        <v>VENTUTGAS</v>
      </c>
      <c r="P179" s="42" t="str">
        <f>IF(+ISNA(+VLOOKUP($B179,#REF!,1,0)),"-",$P$1)</f>
        <v>VENLIBGAS</v>
      </c>
      <c r="Q179" s="42" t="str">
        <f>IF(+ISNA(+VLOOKUP($B179,#REF!,1,0)),"-",$Q$1)</f>
        <v>GASDIV</v>
      </c>
      <c r="R179" s="42" t="str">
        <f>IF(+ISNA(+VLOOKUP($B179,#REF!,1,0)),"-",$R$1)</f>
        <v>GASEST</v>
      </c>
      <c r="S179" s="42" t="str">
        <f>IF(+ISNA(+VLOOKUP($B179,#REF!,1,0)),"-",$S$1)</f>
        <v>ACQUE</v>
      </c>
      <c r="T179" s="42" t="str">
        <f>IF(+ISNA(+VLOOKUP($B179,#REF!,1,0)),"-",$T$1)</f>
        <v>FOGNA</v>
      </c>
      <c r="U179" s="42" t="str">
        <f>IF(+ISNA(+VLOOKUP($B179,#REF!,1,0)),"-",$U$1)</f>
        <v>DEPU</v>
      </c>
      <c r="V179" s="42" t="str">
        <f>IF(+ISNA(+VLOOKUP($B179,#REF!,1,0)),"-",$V$1)</f>
        <v>ALTRESII</v>
      </c>
      <c r="W179" s="42" t="str">
        <f>IF(+ISNA(+VLOOKUP($B179,#REF!,1,0)),"-",$W$1)</f>
        <v>ATTDIV</v>
      </c>
      <c r="X179" s="42" t="str">
        <f>IF(+ISNA(+VLOOKUP($B179,#REF!,1,0)),"-",$X$1)</f>
        <v>SC</v>
      </c>
      <c r="Y179" s="42" t="str">
        <f>IF(+ISNA(+VLOOKUP($B179,#REF!,1,0)),"-",$Y$1)</f>
        <v>FOC</v>
      </c>
    </row>
    <row r="180" spans="1:25" hidden="1" x14ac:dyDescent="0.2">
      <c r="A180" s="42" t="s">
        <v>107</v>
      </c>
      <c r="B180" s="42" t="s">
        <v>1494</v>
      </c>
      <c r="C180" s="55" t="s">
        <v>1487</v>
      </c>
      <c r="D180" s="42" t="str">
        <f>IF(+ISNA(+VLOOKUP($B180,#REF!,1,0)),"-",$D$1)</f>
        <v>PRODEE</v>
      </c>
      <c r="E180" s="42" t="str">
        <f>IF(+ISNA(+VLOOKUP($B180,#REF!,1,0)),"-",$E$1)</f>
        <v>DISTEE</v>
      </c>
      <c r="F180" s="42" t="str">
        <f>IF(+ISNA(+VLOOKUP($B180,#REF!,1,0)),"-",$F$1)</f>
        <v>MISEE</v>
      </c>
      <c r="G180" s="42" t="str">
        <f>IF(+ISNA(+VLOOKUP($B180,#REF!,1,0)),"-",$G$1)</f>
        <v>VENDIEE</v>
      </c>
      <c r="H180" s="42" t="str">
        <f>IF(+ISNA(+VLOOKUP($B180,#REF!,1,0)),"-",$H$1)</f>
        <v>VENDSALVEE</v>
      </c>
      <c r="I180" s="42" t="str">
        <f>IF(+ISNA(+VLOOKUP($B180,#REF!,1,0)),"-",$I$1)</f>
        <v>VENDTUTEE</v>
      </c>
      <c r="J180" s="42" t="str">
        <f>IF(+ISNA(+VLOOKUP($B180,#REF!,1,0)),"-",$J$1)</f>
        <v>VENDLIBEE</v>
      </c>
      <c r="K180" s="42" t="str">
        <f>IF(+ISNA(+VLOOKUP($B180,#REF!,1,0)),"-",$K$1)</f>
        <v>EEEST</v>
      </c>
      <c r="L180" s="42" t="str">
        <f>IF(+ISNA(+VLOOKUP($B180,#REF!,1,0)),"-",$L$1)</f>
        <v>DISTGAS</v>
      </c>
      <c r="M180" s="42" t="str">
        <f>IF(+ISNA(+VLOOKUP($B180,#REF!,1,0)),"-",$M$1)</f>
        <v>MISGAS</v>
      </c>
      <c r="N180" s="42" t="str">
        <f>IF(+ISNA(+VLOOKUP($B180,#REF!,1,0)),"-",$N$1)</f>
        <v>VENIGAS</v>
      </c>
      <c r="O180" s="42" t="str">
        <f>IF(+ISNA(+VLOOKUP($B180,#REF!,1,0)),"-",$O$1)</f>
        <v>VENTUTGAS</v>
      </c>
      <c r="P180" s="42" t="str">
        <f>IF(+ISNA(+VLOOKUP($B180,#REF!,1,0)),"-",$P$1)</f>
        <v>VENLIBGAS</v>
      </c>
      <c r="Q180" s="42" t="str">
        <f>IF(+ISNA(+VLOOKUP($B180,#REF!,1,0)),"-",$Q$1)</f>
        <v>GASDIV</v>
      </c>
      <c r="R180" s="42" t="str">
        <f>IF(+ISNA(+VLOOKUP($B180,#REF!,1,0)),"-",$R$1)</f>
        <v>GASEST</v>
      </c>
      <c r="S180" s="42" t="str">
        <f>IF(+ISNA(+VLOOKUP($B180,#REF!,1,0)),"-",$S$1)</f>
        <v>ACQUE</v>
      </c>
      <c r="T180" s="42" t="str">
        <f>IF(+ISNA(+VLOOKUP($B180,#REF!,1,0)),"-",$T$1)</f>
        <v>FOGNA</v>
      </c>
      <c r="U180" s="42" t="str">
        <f>IF(+ISNA(+VLOOKUP($B180,#REF!,1,0)),"-",$U$1)</f>
        <v>DEPU</v>
      </c>
      <c r="V180" s="42" t="str">
        <f>IF(+ISNA(+VLOOKUP($B180,#REF!,1,0)),"-",$V$1)</f>
        <v>ALTRESII</v>
      </c>
      <c r="W180" s="42" t="str">
        <f>IF(+ISNA(+VLOOKUP($B180,#REF!,1,0)),"-",$W$1)</f>
        <v>ATTDIV</v>
      </c>
      <c r="X180" s="42" t="str">
        <f>IF(+ISNA(+VLOOKUP($B180,#REF!,1,0)),"-",$X$1)</f>
        <v>SC</v>
      </c>
      <c r="Y180" s="42" t="str">
        <f>IF(+ISNA(+VLOOKUP($B180,#REF!,1,0)),"-",$Y$1)</f>
        <v>FOC</v>
      </c>
    </row>
    <row r="181" spans="1:25" hidden="1" x14ac:dyDescent="0.2">
      <c r="A181" s="42" t="s">
        <v>107</v>
      </c>
      <c r="B181" s="42" t="s">
        <v>1495</v>
      </c>
      <c r="C181" s="55" t="s">
        <v>1488</v>
      </c>
      <c r="D181" s="42" t="str">
        <f>IF(+ISNA(+VLOOKUP($B181,#REF!,1,0)),"-",$D$1)</f>
        <v>PRODEE</v>
      </c>
      <c r="E181" s="42" t="str">
        <f>IF(+ISNA(+VLOOKUP($B181,#REF!,1,0)),"-",$E$1)</f>
        <v>DISTEE</v>
      </c>
      <c r="F181" s="42" t="str">
        <f>IF(+ISNA(+VLOOKUP($B181,#REF!,1,0)),"-",$F$1)</f>
        <v>MISEE</v>
      </c>
      <c r="G181" s="42" t="str">
        <f>IF(+ISNA(+VLOOKUP($B181,#REF!,1,0)),"-",$G$1)</f>
        <v>VENDIEE</v>
      </c>
      <c r="H181" s="42" t="str">
        <f>IF(+ISNA(+VLOOKUP($B181,#REF!,1,0)),"-",$H$1)</f>
        <v>VENDSALVEE</v>
      </c>
      <c r="I181" s="42" t="str">
        <f>IF(+ISNA(+VLOOKUP($B181,#REF!,1,0)),"-",$I$1)</f>
        <v>VENDTUTEE</v>
      </c>
      <c r="J181" s="42" t="str">
        <f>IF(+ISNA(+VLOOKUP($B181,#REF!,1,0)),"-",$J$1)</f>
        <v>VENDLIBEE</v>
      </c>
      <c r="K181" s="42" t="str">
        <f>IF(+ISNA(+VLOOKUP($B181,#REF!,1,0)),"-",$K$1)</f>
        <v>EEEST</v>
      </c>
      <c r="L181" s="42" t="str">
        <f>IF(+ISNA(+VLOOKUP($B181,#REF!,1,0)),"-",$L$1)</f>
        <v>DISTGAS</v>
      </c>
      <c r="M181" s="42" t="str">
        <f>IF(+ISNA(+VLOOKUP($B181,#REF!,1,0)),"-",$M$1)</f>
        <v>MISGAS</v>
      </c>
      <c r="N181" s="42" t="str">
        <f>IF(+ISNA(+VLOOKUP($B181,#REF!,1,0)),"-",$N$1)</f>
        <v>VENIGAS</v>
      </c>
      <c r="O181" s="42" t="str">
        <f>IF(+ISNA(+VLOOKUP($B181,#REF!,1,0)),"-",$O$1)</f>
        <v>VENTUTGAS</v>
      </c>
      <c r="P181" s="42" t="str">
        <f>IF(+ISNA(+VLOOKUP($B181,#REF!,1,0)),"-",$P$1)</f>
        <v>VENLIBGAS</v>
      </c>
      <c r="Q181" s="42" t="str">
        <f>IF(+ISNA(+VLOOKUP($B181,#REF!,1,0)),"-",$Q$1)</f>
        <v>GASDIV</v>
      </c>
      <c r="R181" s="42" t="str">
        <f>IF(+ISNA(+VLOOKUP($B181,#REF!,1,0)),"-",$R$1)</f>
        <v>GASEST</v>
      </c>
      <c r="S181" s="42" t="str">
        <f>IF(+ISNA(+VLOOKUP($B181,#REF!,1,0)),"-",$S$1)</f>
        <v>ACQUE</v>
      </c>
      <c r="T181" s="42" t="str">
        <f>IF(+ISNA(+VLOOKUP($B181,#REF!,1,0)),"-",$T$1)</f>
        <v>FOGNA</v>
      </c>
      <c r="U181" s="42" t="str">
        <f>IF(+ISNA(+VLOOKUP($B181,#REF!,1,0)),"-",$U$1)</f>
        <v>DEPU</v>
      </c>
      <c r="V181" s="42" t="str">
        <f>IF(+ISNA(+VLOOKUP($B181,#REF!,1,0)),"-",$V$1)</f>
        <v>ALTRESII</v>
      </c>
      <c r="W181" s="42" t="str">
        <f>IF(+ISNA(+VLOOKUP($B181,#REF!,1,0)),"-",$W$1)</f>
        <v>ATTDIV</v>
      </c>
      <c r="X181" s="42" t="str">
        <f>IF(+ISNA(+VLOOKUP($B181,#REF!,1,0)),"-",$X$1)</f>
        <v>SC</v>
      </c>
      <c r="Y181" s="42" t="str">
        <f>IF(+ISNA(+VLOOKUP($B181,#REF!,1,0)),"-",$Y$1)</f>
        <v>FOC</v>
      </c>
    </row>
    <row r="182" spans="1:25" hidden="1" x14ac:dyDescent="0.2">
      <c r="A182" s="42" t="s">
        <v>107</v>
      </c>
      <c r="B182" s="42" t="s">
        <v>1496</v>
      </c>
      <c r="C182" s="55" t="s">
        <v>1489</v>
      </c>
      <c r="D182" s="42" t="str">
        <f>IF(+ISNA(+VLOOKUP($B182,#REF!,1,0)),"-",$D$1)</f>
        <v>PRODEE</v>
      </c>
      <c r="E182" s="42" t="str">
        <f>IF(+ISNA(+VLOOKUP($B182,#REF!,1,0)),"-",$E$1)</f>
        <v>DISTEE</v>
      </c>
      <c r="F182" s="42" t="str">
        <f>IF(+ISNA(+VLOOKUP($B182,#REF!,1,0)),"-",$F$1)</f>
        <v>MISEE</v>
      </c>
      <c r="G182" s="42" t="str">
        <f>IF(+ISNA(+VLOOKUP($B182,#REF!,1,0)),"-",$G$1)</f>
        <v>VENDIEE</v>
      </c>
      <c r="H182" s="42" t="str">
        <f>IF(+ISNA(+VLOOKUP($B182,#REF!,1,0)),"-",$H$1)</f>
        <v>VENDSALVEE</v>
      </c>
      <c r="I182" s="42" t="str">
        <f>IF(+ISNA(+VLOOKUP($B182,#REF!,1,0)),"-",$I$1)</f>
        <v>VENDTUTEE</v>
      </c>
      <c r="J182" s="42" t="str">
        <f>IF(+ISNA(+VLOOKUP($B182,#REF!,1,0)),"-",$J$1)</f>
        <v>VENDLIBEE</v>
      </c>
      <c r="K182" s="42" t="str">
        <f>IF(+ISNA(+VLOOKUP($B182,#REF!,1,0)),"-",$K$1)</f>
        <v>EEEST</v>
      </c>
      <c r="L182" s="42" t="str">
        <f>IF(+ISNA(+VLOOKUP($B182,#REF!,1,0)),"-",$L$1)</f>
        <v>DISTGAS</v>
      </c>
      <c r="M182" s="42" t="str">
        <f>IF(+ISNA(+VLOOKUP($B182,#REF!,1,0)),"-",$M$1)</f>
        <v>MISGAS</v>
      </c>
      <c r="N182" s="42" t="str">
        <f>IF(+ISNA(+VLOOKUP($B182,#REF!,1,0)),"-",$N$1)</f>
        <v>VENIGAS</v>
      </c>
      <c r="O182" s="42" t="str">
        <f>IF(+ISNA(+VLOOKUP($B182,#REF!,1,0)),"-",$O$1)</f>
        <v>VENTUTGAS</v>
      </c>
      <c r="P182" s="42" t="str">
        <f>IF(+ISNA(+VLOOKUP($B182,#REF!,1,0)),"-",$P$1)</f>
        <v>VENLIBGAS</v>
      </c>
      <c r="Q182" s="42" t="str">
        <f>IF(+ISNA(+VLOOKUP($B182,#REF!,1,0)),"-",$Q$1)</f>
        <v>GASDIV</v>
      </c>
      <c r="R182" s="42" t="str">
        <f>IF(+ISNA(+VLOOKUP($B182,#REF!,1,0)),"-",$R$1)</f>
        <v>GASEST</v>
      </c>
      <c r="S182" s="42" t="str">
        <f>IF(+ISNA(+VLOOKUP($B182,#REF!,1,0)),"-",$S$1)</f>
        <v>ACQUE</v>
      </c>
      <c r="T182" s="42" t="str">
        <f>IF(+ISNA(+VLOOKUP($B182,#REF!,1,0)),"-",$T$1)</f>
        <v>FOGNA</v>
      </c>
      <c r="U182" s="42" t="str">
        <f>IF(+ISNA(+VLOOKUP($B182,#REF!,1,0)),"-",$U$1)</f>
        <v>DEPU</v>
      </c>
      <c r="V182" s="42" t="str">
        <f>IF(+ISNA(+VLOOKUP($B182,#REF!,1,0)),"-",$V$1)</f>
        <v>ALTRESII</v>
      </c>
      <c r="W182" s="42" t="str">
        <f>IF(+ISNA(+VLOOKUP($B182,#REF!,1,0)),"-",$W$1)</f>
        <v>ATTDIV</v>
      </c>
      <c r="X182" s="42" t="str">
        <f>IF(+ISNA(+VLOOKUP($B182,#REF!,1,0)),"-",$X$1)</f>
        <v>SC</v>
      </c>
      <c r="Y182" s="42" t="str">
        <f>IF(+ISNA(+VLOOKUP($B182,#REF!,1,0)),"-",$Y$1)</f>
        <v>FOC</v>
      </c>
    </row>
    <row r="183" spans="1:25" hidden="1" x14ac:dyDescent="0.2">
      <c r="A183" s="42" t="s">
        <v>107</v>
      </c>
      <c r="B183" s="42" t="s">
        <v>1497</v>
      </c>
      <c r="C183" s="55" t="s">
        <v>1490</v>
      </c>
      <c r="D183" s="42" t="str">
        <f>IF(+ISNA(+VLOOKUP($B183,#REF!,1,0)),"-",$D$1)</f>
        <v>PRODEE</v>
      </c>
      <c r="E183" s="42" t="str">
        <f>IF(+ISNA(+VLOOKUP($B183,#REF!,1,0)),"-",$E$1)</f>
        <v>DISTEE</v>
      </c>
      <c r="F183" s="42" t="str">
        <f>IF(+ISNA(+VLOOKUP($B183,#REF!,1,0)),"-",$F$1)</f>
        <v>MISEE</v>
      </c>
      <c r="G183" s="42" t="str">
        <f>IF(+ISNA(+VLOOKUP($B183,#REF!,1,0)),"-",$G$1)</f>
        <v>VENDIEE</v>
      </c>
      <c r="H183" s="42" t="str">
        <f>IF(+ISNA(+VLOOKUP($B183,#REF!,1,0)),"-",$H$1)</f>
        <v>VENDSALVEE</v>
      </c>
      <c r="I183" s="42" t="str">
        <f>IF(+ISNA(+VLOOKUP($B183,#REF!,1,0)),"-",$I$1)</f>
        <v>VENDTUTEE</v>
      </c>
      <c r="J183" s="42" t="str">
        <f>IF(+ISNA(+VLOOKUP($B183,#REF!,1,0)),"-",$J$1)</f>
        <v>VENDLIBEE</v>
      </c>
      <c r="K183" s="42" t="str">
        <f>IF(+ISNA(+VLOOKUP($B183,#REF!,1,0)),"-",$K$1)</f>
        <v>EEEST</v>
      </c>
      <c r="L183" s="42" t="str">
        <f>IF(+ISNA(+VLOOKUP($B183,#REF!,1,0)),"-",$L$1)</f>
        <v>DISTGAS</v>
      </c>
      <c r="M183" s="42" t="str">
        <f>IF(+ISNA(+VLOOKUP($B183,#REF!,1,0)),"-",$M$1)</f>
        <v>MISGAS</v>
      </c>
      <c r="N183" s="42" t="str">
        <f>IF(+ISNA(+VLOOKUP($B183,#REF!,1,0)),"-",$N$1)</f>
        <v>VENIGAS</v>
      </c>
      <c r="O183" s="42" t="str">
        <f>IF(+ISNA(+VLOOKUP($B183,#REF!,1,0)),"-",$O$1)</f>
        <v>VENTUTGAS</v>
      </c>
      <c r="P183" s="42" t="str">
        <f>IF(+ISNA(+VLOOKUP($B183,#REF!,1,0)),"-",$P$1)</f>
        <v>VENLIBGAS</v>
      </c>
      <c r="Q183" s="42" t="str">
        <f>IF(+ISNA(+VLOOKUP($B183,#REF!,1,0)),"-",$Q$1)</f>
        <v>GASDIV</v>
      </c>
      <c r="R183" s="42" t="str">
        <f>IF(+ISNA(+VLOOKUP($B183,#REF!,1,0)),"-",$R$1)</f>
        <v>GASEST</v>
      </c>
      <c r="S183" s="42" t="str">
        <f>IF(+ISNA(+VLOOKUP($B183,#REF!,1,0)),"-",$S$1)</f>
        <v>ACQUE</v>
      </c>
      <c r="T183" s="42" t="str">
        <f>IF(+ISNA(+VLOOKUP($B183,#REF!,1,0)),"-",$T$1)</f>
        <v>FOGNA</v>
      </c>
      <c r="U183" s="42" t="str">
        <f>IF(+ISNA(+VLOOKUP($B183,#REF!,1,0)),"-",$U$1)</f>
        <v>DEPU</v>
      </c>
      <c r="V183" s="42" t="str">
        <f>IF(+ISNA(+VLOOKUP($B183,#REF!,1,0)),"-",$V$1)</f>
        <v>ALTRESII</v>
      </c>
      <c r="W183" s="42" t="str">
        <f>IF(+ISNA(+VLOOKUP($B183,#REF!,1,0)),"-",$W$1)</f>
        <v>ATTDIV</v>
      </c>
      <c r="X183" s="42" t="str">
        <f>IF(+ISNA(+VLOOKUP($B183,#REF!,1,0)),"-",$X$1)</f>
        <v>SC</v>
      </c>
      <c r="Y183" s="42" t="str">
        <f>IF(+ISNA(+VLOOKUP($B183,#REF!,1,0)),"-",$Y$1)</f>
        <v>FOC</v>
      </c>
    </row>
    <row r="184" spans="1:25" hidden="1" x14ac:dyDescent="0.2">
      <c r="A184" s="42" t="s">
        <v>107</v>
      </c>
      <c r="B184" s="42" t="s">
        <v>1498</v>
      </c>
      <c r="C184" s="55" t="s">
        <v>1491</v>
      </c>
      <c r="D184" s="42" t="str">
        <f>IF(+ISNA(+VLOOKUP($B184,#REF!,1,0)),"-",$D$1)</f>
        <v>PRODEE</v>
      </c>
      <c r="E184" s="42" t="str">
        <f>IF(+ISNA(+VLOOKUP($B184,#REF!,1,0)),"-",$E$1)</f>
        <v>DISTEE</v>
      </c>
      <c r="F184" s="42" t="str">
        <f>IF(+ISNA(+VLOOKUP($B184,#REF!,1,0)),"-",$F$1)</f>
        <v>MISEE</v>
      </c>
      <c r="G184" s="42" t="str">
        <f>IF(+ISNA(+VLOOKUP($B184,#REF!,1,0)),"-",$G$1)</f>
        <v>VENDIEE</v>
      </c>
      <c r="H184" s="42" t="str">
        <f>IF(+ISNA(+VLOOKUP($B184,#REF!,1,0)),"-",$H$1)</f>
        <v>VENDSALVEE</v>
      </c>
      <c r="I184" s="42" t="str">
        <f>IF(+ISNA(+VLOOKUP($B184,#REF!,1,0)),"-",$I$1)</f>
        <v>VENDTUTEE</v>
      </c>
      <c r="J184" s="42" t="str">
        <f>IF(+ISNA(+VLOOKUP($B184,#REF!,1,0)),"-",$J$1)</f>
        <v>VENDLIBEE</v>
      </c>
      <c r="K184" s="42" t="str">
        <f>IF(+ISNA(+VLOOKUP($B184,#REF!,1,0)),"-",$K$1)</f>
        <v>EEEST</v>
      </c>
      <c r="L184" s="42" t="str">
        <f>IF(+ISNA(+VLOOKUP($B184,#REF!,1,0)),"-",$L$1)</f>
        <v>DISTGAS</v>
      </c>
      <c r="M184" s="42" t="str">
        <f>IF(+ISNA(+VLOOKUP($B184,#REF!,1,0)),"-",$M$1)</f>
        <v>MISGAS</v>
      </c>
      <c r="N184" s="42" t="str">
        <f>IF(+ISNA(+VLOOKUP($B184,#REF!,1,0)),"-",$N$1)</f>
        <v>VENIGAS</v>
      </c>
      <c r="O184" s="42" t="str">
        <f>IF(+ISNA(+VLOOKUP($B184,#REF!,1,0)),"-",$O$1)</f>
        <v>VENTUTGAS</v>
      </c>
      <c r="P184" s="42" t="str">
        <f>IF(+ISNA(+VLOOKUP($B184,#REF!,1,0)),"-",$P$1)</f>
        <v>VENLIBGAS</v>
      </c>
      <c r="Q184" s="42" t="str">
        <f>IF(+ISNA(+VLOOKUP($B184,#REF!,1,0)),"-",$Q$1)</f>
        <v>GASDIV</v>
      </c>
      <c r="R184" s="42" t="str">
        <f>IF(+ISNA(+VLOOKUP($B184,#REF!,1,0)),"-",$R$1)</f>
        <v>GASEST</v>
      </c>
      <c r="S184" s="42" t="str">
        <f>IF(+ISNA(+VLOOKUP($B184,#REF!,1,0)),"-",$S$1)</f>
        <v>ACQUE</v>
      </c>
      <c r="T184" s="42" t="str">
        <f>IF(+ISNA(+VLOOKUP($B184,#REF!,1,0)),"-",$T$1)</f>
        <v>FOGNA</v>
      </c>
      <c r="U184" s="42" t="str">
        <f>IF(+ISNA(+VLOOKUP($B184,#REF!,1,0)),"-",$U$1)</f>
        <v>DEPU</v>
      </c>
      <c r="V184" s="42" t="str">
        <f>IF(+ISNA(+VLOOKUP($B184,#REF!,1,0)),"-",$V$1)</f>
        <v>ALTRESII</v>
      </c>
      <c r="W184" s="42" t="str">
        <f>IF(+ISNA(+VLOOKUP($B184,#REF!,1,0)),"-",$W$1)</f>
        <v>ATTDIV</v>
      </c>
      <c r="X184" s="42" t="str">
        <f>IF(+ISNA(+VLOOKUP($B184,#REF!,1,0)),"-",$X$1)</f>
        <v>SC</v>
      </c>
      <c r="Y184" s="42" t="str">
        <f>IF(+ISNA(+VLOOKUP($B184,#REF!,1,0)),"-",$Y$1)</f>
        <v>FOC</v>
      </c>
    </row>
    <row r="185" spans="1:25" hidden="1" x14ac:dyDescent="0.2">
      <c r="A185" s="42" t="s">
        <v>107</v>
      </c>
      <c r="B185" s="42" t="s">
        <v>1499</v>
      </c>
      <c r="C185" s="55" t="s">
        <v>1492</v>
      </c>
      <c r="D185" s="42" t="str">
        <f>IF(+ISNA(+VLOOKUP($B185,#REF!,1,0)),"-",$D$1)</f>
        <v>PRODEE</v>
      </c>
      <c r="E185" s="42" t="str">
        <f>IF(+ISNA(+VLOOKUP($B185,#REF!,1,0)),"-",$E$1)</f>
        <v>DISTEE</v>
      </c>
      <c r="F185" s="42" t="str">
        <f>IF(+ISNA(+VLOOKUP($B185,#REF!,1,0)),"-",$F$1)</f>
        <v>MISEE</v>
      </c>
      <c r="G185" s="42" t="str">
        <f>IF(+ISNA(+VLOOKUP($B185,#REF!,1,0)),"-",$G$1)</f>
        <v>VENDIEE</v>
      </c>
      <c r="H185" s="42" t="str">
        <f>IF(+ISNA(+VLOOKUP($B185,#REF!,1,0)),"-",$H$1)</f>
        <v>VENDSALVEE</v>
      </c>
      <c r="I185" s="42" t="str">
        <f>IF(+ISNA(+VLOOKUP($B185,#REF!,1,0)),"-",$I$1)</f>
        <v>VENDTUTEE</v>
      </c>
      <c r="J185" s="42" t="str">
        <f>IF(+ISNA(+VLOOKUP($B185,#REF!,1,0)),"-",$J$1)</f>
        <v>VENDLIBEE</v>
      </c>
      <c r="K185" s="42" t="str">
        <f>IF(+ISNA(+VLOOKUP($B185,#REF!,1,0)),"-",$K$1)</f>
        <v>EEEST</v>
      </c>
      <c r="L185" s="42" t="str">
        <f>IF(+ISNA(+VLOOKUP($B185,#REF!,1,0)),"-",$L$1)</f>
        <v>DISTGAS</v>
      </c>
      <c r="M185" s="42" t="str">
        <f>IF(+ISNA(+VLOOKUP($B185,#REF!,1,0)),"-",$M$1)</f>
        <v>MISGAS</v>
      </c>
      <c r="N185" s="42" t="str">
        <f>IF(+ISNA(+VLOOKUP($B185,#REF!,1,0)),"-",$N$1)</f>
        <v>VENIGAS</v>
      </c>
      <c r="O185" s="42" t="str">
        <f>IF(+ISNA(+VLOOKUP($B185,#REF!,1,0)),"-",$O$1)</f>
        <v>VENTUTGAS</v>
      </c>
      <c r="P185" s="42" t="str">
        <f>IF(+ISNA(+VLOOKUP($B185,#REF!,1,0)),"-",$P$1)</f>
        <v>VENLIBGAS</v>
      </c>
      <c r="Q185" s="42" t="str">
        <f>IF(+ISNA(+VLOOKUP($B185,#REF!,1,0)),"-",$Q$1)</f>
        <v>GASDIV</v>
      </c>
      <c r="R185" s="42" t="str">
        <f>IF(+ISNA(+VLOOKUP($B185,#REF!,1,0)),"-",$R$1)</f>
        <v>GASEST</v>
      </c>
      <c r="S185" s="42" t="str">
        <f>IF(+ISNA(+VLOOKUP($B185,#REF!,1,0)),"-",$S$1)</f>
        <v>ACQUE</v>
      </c>
      <c r="T185" s="42" t="str">
        <f>IF(+ISNA(+VLOOKUP($B185,#REF!,1,0)),"-",$T$1)</f>
        <v>FOGNA</v>
      </c>
      <c r="U185" s="42" t="str">
        <f>IF(+ISNA(+VLOOKUP($B185,#REF!,1,0)),"-",$U$1)</f>
        <v>DEPU</v>
      </c>
      <c r="V185" s="42" t="str">
        <f>IF(+ISNA(+VLOOKUP($B185,#REF!,1,0)),"-",$V$1)</f>
        <v>ALTRESII</v>
      </c>
      <c r="W185" s="42" t="str">
        <f>IF(+ISNA(+VLOOKUP($B185,#REF!,1,0)),"-",$W$1)</f>
        <v>ATTDIV</v>
      </c>
      <c r="X185" s="42" t="str">
        <f>IF(+ISNA(+VLOOKUP($B185,#REF!,1,0)),"-",$X$1)</f>
        <v>SC</v>
      </c>
      <c r="Y185" s="42" t="str">
        <f>IF(+ISNA(+VLOOKUP($B185,#REF!,1,0)),"-",$Y$1)</f>
        <v>FOC</v>
      </c>
    </row>
    <row r="186" spans="1:25" x14ac:dyDescent="0.2">
      <c r="A186" s="42" t="s">
        <v>107</v>
      </c>
      <c r="B186" s="93" t="s">
        <v>1572</v>
      </c>
      <c r="C186" s="95" t="s">
        <v>1578</v>
      </c>
      <c r="D186" s="42" t="str">
        <f>IF(+ISNA(+VLOOKUP($B186,#REF!,1,0)),"-",$D$1)</f>
        <v>PRODEE</v>
      </c>
      <c r="E186" s="42" t="str">
        <f>IF(+ISNA(+VLOOKUP($B186,#REF!,1,0)),"-",$E$1)</f>
        <v>DISTEE</v>
      </c>
      <c r="F186" s="42" t="str">
        <f>IF(+ISNA(+VLOOKUP($B186,#REF!,1,0)),"-",$F$1)</f>
        <v>MISEE</v>
      </c>
      <c r="G186" s="42" t="str">
        <f>IF(+ISNA(+VLOOKUP($B186,#REF!,1,0)),"-",$G$1)</f>
        <v>VENDIEE</v>
      </c>
      <c r="H186" s="42" t="str">
        <f>IF(+ISNA(+VLOOKUP($B186,#REF!,1,0)),"-",$H$1)</f>
        <v>VENDSALVEE</v>
      </c>
      <c r="I186" s="42" t="str">
        <f>IF(+ISNA(+VLOOKUP($B186,#REF!,1,0)),"-",$I$1)</f>
        <v>VENDTUTEE</v>
      </c>
      <c r="J186" s="42" t="str">
        <f>IF(+ISNA(+VLOOKUP($B186,#REF!,1,0)),"-",$J$1)</f>
        <v>VENDLIBEE</v>
      </c>
      <c r="K186" s="42" t="str">
        <f>IF(+ISNA(+VLOOKUP($B186,#REF!,1,0)),"-",$K$1)</f>
        <v>EEEST</v>
      </c>
      <c r="L186" s="42" t="str">
        <f>IF(+ISNA(+VLOOKUP($B186,#REF!,1,0)),"-",$L$1)</f>
        <v>DISTGAS</v>
      </c>
      <c r="M186" s="42" t="str">
        <f>IF(+ISNA(+VLOOKUP($B186,#REF!,1,0)),"-",$M$1)</f>
        <v>MISGAS</v>
      </c>
      <c r="N186" s="42" t="str">
        <f>IF(+ISNA(+VLOOKUP($B186,#REF!,1,0)),"-",$N$1)</f>
        <v>VENIGAS</v>
      </c>
      <c r="O186" s="42" t="str">
        <f>IF(+ISNA(+VLOOKUP($B186,#REF!,1,0)),"-",$O$1)</f>
        <v>VENTUTGAS</v>
      </c>
      <c r="P186" s="42" t="str">
        <f>IF(+ISNA(+VLOOKUP($B186,#REF!,1,0)),"-",$P$1)</f>
        <v>VENLIBGAS</v>
      </c>
      <c r="Q186" s="42" t="str">
        <f>IF(+ISNA(+VLOOKUP($B186,#REF!,1,0)),"-",$Q$1)</f>
        <v>GASDIV</v>
      </c>
      <c r="R186" s="42" t="str">
        <f>IF(+ISNA(+VLOOKUP($B186,#REF!,1,0)),"-",$R$1)</f>
        <v>GASEST</v>
      </c>
      <c r="S186" s="42" t="str">
        <f>IF(+ISNA(+VLOOKUP($B186,#REF!,1,0)),"-",$S$1)</f>
        <v>ACQUE</v>
      </c>
      <c r="T186" s="42" t="str">
        <f>IF(+ISNA(+VLOOKUP($B186,#REF!,1,0)),"-",$T$1)</f>
        <v>FOGNA</v>
      </c>
      <c r="U186" s="42" t="str">
        <f>IF(+ISNA(+VLOOKUP($B186,#REF!,1,0)),"-",$U$1)</f>
        <v>DEPU</v>
      </c>
      <c r="V186" s="42" t="str">
        <f>IF(+ISNA(+VLOOKUP($B186,#REF!,1,0)),"-",$V$1)</f>
        <v>ALTRESII</v>
      </c>
      <c r="W186" s="42" t="str">
        <f>IF(+ISNA(+VLOOKUP($B186,#REF!,1,0)),"-",$W$1)</f>
        <v>ATTDIV</v>
      </c>
      <c r="X186" s="42" t="str">
        <f>IF(+ISNA(+VLOOKUP($B186,#REF!,1,0)),"-",$X$1)</f>
        <v>SC</v>
      </c>
      <c r="Y186" s="42" t="str">
        <f>IF(+ISNA(+VLOOKUP($B186,#REF!,1,0)),"-",$Y$1)</f>
        <v>FOC</v>
      </c>
    </row>
    <row r="187" spans="1:25" x14ac:dyDescent="0.2">
      <c r="A187" s="42" t="s">
        <v>107</v>
      </c>
      <c r="B187" s="93" t="s">
        <v>1573</v>
      </c>
      <c r="C187" s="95" t="s">
        <v>1579</v>
      </c>
      <c r="D187" s="42" t="str">
        <f>IF(+ISNA(+VLOOKUP($B187,#REF!,1,0)),"-",$D$1)</f>
        <v>PRODEE</v>
      </c>
      <c r="E187" s="42" t="str">
        <f>IF(+ISNA(+VLOOKUP($B187,#REF!,1,0)),"-",$E$1)</f>
        <v>DISTEE</v>
      </c>
      <c r="F187" s="42" t="str">
        <f>IF(+ISNA(+VLOOKUP($B187,#REF!,1,0)),"-",$F$1)</f>
        <v>MISEE</v>
      </c>
      <c r="G187" s="42" t="str">
        <f>IF(+ISNA(+VLOOKUP($B187,#REF!,1,0)),"-",$G$1)</f>
        <v>VENDIEE</v>
      </c>
      <c r="H187" s="42" t="str">
        <f>IF(+ISNA(+VLOOKUP($B187,#REF!,1,0)),"-",$H$1)</f>
        <v>VENDSALVEE</v>
      </c>
      <c r="I187" s="42" t="str">
        <f>IF(+ISNA(+VLOOKUP($B187,#REF!,1,0)),"-",$I$1)</f>
        <v>VENDTUTEE</v>
      </c>
      <c r="J187" s="42" t="str">
        <f>IF(+ISNA(+VLOOKUP($B187,#REF!,1,0)),"-",$J$1)</f>
        <v>VENDLIBEE</v>
      </c>
      <c r="K187" s="42" t="str">
        <f>IF(+ISNA(+VLOOKUP($B187,#REF!,1,0)),"-",$K$1)</f>
        <v>EEEST</v>
      </c>
      <c r="L187" s="42" t="str">
        <f>IF(+ISNA(+VLOOKUP($B187,#REF!,1,0)),"-",$L$1)</f>
        <v>DISTGAS</v>
      </c>
      <c r="M187" s="42" t="str">
        <f>IF(+ISNA(+VLOOKUP($B187,#REF!,1,0)),"-",$M$1)</f>
        <v>MISGAS</v>
      </c>
      <c r="N187" s="42" t="str">
        <f>IF(+ISNA(+VLOOKUP($B187,#REF!,1,0)),"-",$N$1)</f>
        <v>VENIGAS</v>
      </c>
      <c r="O187" s="42" t="str">
        <f>IF(+ISNA(+VLOOKUP($B187,#REF!,1,0)),"-",$O$1)</f>
        <v>VENTUTGAS</v>
      </c>
      <c r="P187" s="42" t="str">
        <f>IF(+ISNA(+VLOOKUP($B187,#REF!,1,0)),"-",$P$1)</f>
        <v>VENLIBGAS</v>
      </c>
      <c r="Q187" s="42" t="str">
        <f>IF(+ISNA(+VLOOKUP($B187,#REF!,1,0)),"-",$Q$1)</f>
        <v>GASDIV</v>
      </c>
      <c r="R187" s="42" t="str">
        <f>IF(+ISNA(+VLOOKUP($B187,#REF!,1,0)),"-",$R$1)</f>
        <v>GASEST</v>
      </c>
      <c r="S187" s="42" t="str">
        <f>IF(+ISNA(+VLOOKUP($B187,#REF!,1,0)),"-",$S$1)</f>
        <v>ACQUE</v>
      </c>
      <c r="T187" s="42" t="str">
        <f>IF(+ISNA(+VLOOKUP($B187,#REF!,1,0)),"-",$T$1)</f>
        <v>FOGNA</v>
      </c>
      <c r="U187" s="42" t="str">
        <f>IF(+ISNA(+VLOOKUP($B187,#REF!,1,0)),"-",$U$1)</f>
        <v>DEPU</v>
      </c>
      <c r="V187" s="42" t="str">
        <f>IF(+ISNA(+VLOOKUP($B187,#REF!,1,0)),"-",$V$1)</f>
        <v>ALTRESII</v>
      </c>
      <c r="W187" s="42" t="str">
        <f>IF(+ISNA(+VLOOKUP($B187,#REF!,1,0)),"-",$W$1)</f>
        <v>ATTDIV</v>
      </c>
      <c r="X187" s="42" t="str">
        <f>IF(+ISNA(+VLOOKUP($B187,#REF!,1,0)),"-",$X$1)</f>
        <v>SC</v>
      </c>
      <c r="Y187" s="42" t="str">
        <f>IF(+ISNA(+VLOOKUP($B187,#REF!,1,0)),"-",$Y$1)</f>
        <v>FOC</v>
      </c>
    </row>
    <row r="188" spans="1:25" x14ac:dyDescent="0.2">
      <c r="A188" s="42" t="s">
        <v>107</v>
      </c>
      <c r="B188" s="93" t="s">
        <v>1574</v>
      </c>
      <c r="C188" s="95" t="s">
        <v>1580</v>
      </c>
      <c r="D188" s="42" t="str">
        <f>IF(+ISNA(+VLOOKUP($B188,#REF!,1,0)),"-",$D$1)</f>
        <v>PRODEE</v>
      </c>
      <c r="E188" s="42" t="str">
        <f>IF(+ISNA(+VLOOKUP($B188,#REF!,1,0)),"-",$E$1)</f>
        <v>DISTEE</v>
      </c>
      <c r="F188" s="42" t="str">
        <f>IF(+ISNA(+VLOOKUP($B188,#REF!,1,0)),"-",$F$1)</f>
        <v>MISEE</v>
      </c>
      <c r="G188" s="42" t="str">
        <f>IF(+ISNA(+VLOOKUP($B188,#REF!,1,0)),"-",$G$1)</f>
        <v>VENDIEE</v>
      </c>
      <c r="H188" s="42" t="str">
        <f>IF(+ISNA(+VLOOKUP($B188,#REF!,1,0)),"-",$H$1)</f>
        <v>VENDSALVEE</v>
      </c>
      <c r="I188" s="42" t="str">
        <f>IF(+ISNA(+VLOOKUP($B188,#REF!,1,0)),"-",$I$1)</f>
        <v>VENDTUTEE</v>
      </c>
      <c r="J188" s="42" t="str">
        <f>IF(+ISNA(+VLOOKUP($B188,#REF!,1,0)),"-",$J$1)</f>
        <v>VENDLIBEE</v>
      </c>
      <c r="K188" s="42" t="str">
        <f>IF(+ISNA(+VLOOKUP($B188,#REF!,1,0)),"-",$K$1)</f>
        <v>EEEST</v>
      </c>
      <c r="L188" s="42" t="str">
        <f>IF(+ISNA(+VLOOKUP($B188,#REF!,1,0)),"-",$L$1)</f>
        <v>DISTGAS</v>
      </c>
      <c r="M188" s="42" t="str">
        <f>IF(+ISNA(+VLOOKUP($B188,#REF!,1,0)),"-",$M$1)</f>
        <v>MISGAS</v>
      </c>
      <c r="N188" s="42" t="str">
        <f>IF(+ISNA(+VLOOKUP($B188,#REF!,1,0)),"-",$N$1)</f>
        <v>VENIGAS</v>
      </c>
      <c r="O188" s="42" t="str">
        <f>IF(+ISNA(+VLOOKUP($B188,#REF!,1,0)),"-",$O$1)</f>
        <v>VENTUTGAS</v>
      </c>
      <c r="P188" s="42" t="str">
        <f>IF(+ISNA(+VLOOKUP($B188,#REF!,1,0)),"-",$P$1)</f>
        <v>VENLIBGAS</v>
      </c>
      <c r="Q188" s="42" t="str">
        <f>IF(+ISNA(+VLOOKUP($B188,#REF!,1,0)),"-",$Q$1)</f>
        <v>GASDIV</v>
      </c>
      <c r="R188" s="42" t="str">
        <f>IF(+ISNA(+VLOOKUP($B188,#REF!,1,0)),"-",$R$1)</f>
        <v>GASEST</v>
      </c>
      <c r="S188" s="42" t="str">
        <f>IF(+ISNA(+VLOOKUP($B188,#REF!,1,0)),"-",$S$1)</f>
        <v>ACQUE</v>
      </c>
      <c r="T188" s="42" t="str">
        <f>IF(+ISNA(+VLOOKUP($B188,#REF!,1,0)),"-",$T$1)</f>
        <v>FOGNA</v>
      </c>
      <c r="U188" s="42" t="str">
        <f>IF(+ISNA(+VLOOKUP($B188,#REF!,1,0)),"-",$U$1)</f>
        <v>DEPU</v>
      </c>
      <c r="V188" s="42" t="str">
        <f>IF(+ISNA(+VLOOKUP($B188,#REF!,1,0)),"-",$V$1)</f>
        <v>ALTRESII</v>
      </c>
      <c r="W188" s="42" t="str">
        <f>IF(+ISNA(+VLOOKUP($B188,#REF!,1,0)),"-",$W$1)</f>
        <v>ATTDIV</v>
      </c>
      <c r="X188" s="42" t="str">
        <f>IF(+ISNA(+VLOOKUP($B188,#REF!,1,0)),"-",$X$1)</f>
        <v>SC</v>
      </c>
      <c r="Y188" s="42" t="str">
        <f>IF(+ISNA(+VLOOKUP($B188,#REF!,1,0)),"-",$Y$1)</f>
        <v>FOC</v>
      </c>
    </row>
    <row r="189" spans="1:25" x14ac:dyDescent="0.2">
      <c r="A189" s="42" t="s">
        <v>107</v>
      </c>
      <c r="B189" s="93" t="s">
        <v>1575</v>
      </c>
      <c r="C189" s="95" t="s">
        <v>1581</v>
      </c>
      <c r="D189" s="42" t="str">
        <f>IF(+ISNA(+VLOOKUP($B189,#REF!,1,0)),"-",$D$1)</f>
        <v>PRODEE</v>
      </c>
      <c r="E189" s="42" t="str">
        <f>IF(+ISNA(+VLOOKUP($B189,#REF!,1,0)),"-",$E$1)</f>
        <v>DISTEE</v>
      </c>
      <c r="F189" s="42" t="str">
        <f>IF(+ISNA(+VLOOKUP($B189,#REF!,1,0)),"-",$F$1)</f>
        <v>MISEE</v>
      </c>
      <c r="G189" s="42" t="str">
        <f>IF(+ISNA(+VLOOKUP($B189,#REF!,1,0)),"-",$G$1)</f>
        <v>VENDIEE</v>
      </c>
      <c r="H189" s="42" t="str">
        <f>IF(+ISNA(+VLOOKUP($B189,#REF!,1,0)),"-",$H$1)</f>
        <v>VENDSALVEE</v>
      </c>
      <c r="I189" s="42" t="str">
        <f>IF(+ISNA(+VLOOKUP($B189,#REF!,1,0)),"-",$I$1)</f>
        <v>VENDTUTEE</v>
      </c>
      <c r="J189" s="42" t="str">
        <f>IF(+ISNA(+VLOOKUP($B189,#REF!,1,0)),"-",$J$1)</f>
        <v>VENDLIBEE</v>
      </c>
      <c r="K189" s="42" t="str">
        <f>IF(+ISNA(+VLOOKUP($B189,#REF!,1,0)),"-",$K$1)</f>
        <v>EEEST</v>
      </c>
      <c r="L189" s="42" t="str">
        <f>IF(+ISNA(+VLOOKUP($B189,#REF!,1,0)),"-",$L$1)</f>
        <v>DISTGAS</v>
      </c>
      <c r="M189" s="42" t="str">
        <f>IF(+ISNA(+VLOOKUP($B189,#REF!,1,0)),"-",$M$1)</f>
        <v>MISGAS</v>
      </c>
      <c r="N189" s="42" t="str">
        <f>IF(+ISNA(+VLOOKUP($B189,#REF!,1,0)),"-",$N$1)</f>
        <v>VENIGAS</v>
      </c>
      <c r="O189" s="42" t="str">
        <f>IF(+ISNA(+VLOOKUP($B189,#REF!,1,0)),"-",$O$1)</f>
        <v>VENTUTGAS</v>
      </c>
      <c r="P189" s="42" t="str">
        <f>IF(+ISNA(+VLOOKUP($B189,#REF!,1,0)),"-",$P$1)</f>
        <v>VENLIBGAS</v>
      </c>
      <c r="Q189" s="42" t="str">
        <f>IF(+ISNA(+VLOOKUP($B189,#REF!,1,0)),"-",$Q$1)</f>
        <v>GASDIV</v>
      </c>
      <c r="R189" s="42" t="str">
        <f>IF(+ISNA(+VLOOKUP($B189,#REF!,1,0)),"-",$R$1)</f>
        <v>GASEST</v>
      </c>
      <c r="S189" s="42" t="str">
        <f>IF(+ISNA(+VLOOKUP($B189,#REF!,1,0)),"-",$S$1)</f>
        <v>ACQUE</v>
      </c>
      <c r="T189" s="42" t="str">
        <f>IF(+ISNA(+VLOOKUP($B189,#REF!,1,0)),"-",$T$1)</f>
        <v>FOGNA</v>
      </c>
      <c r="U189" s="42" t="str">
        <f>IF(+ISNA(+VLOOKUP($B189,#REF!,1,0)),"-",$U$1)</f>
        <v>DEPU</v>
      </c>
      <c r="V189" s="42" t="str">
        <f>IF(+ISNA(+VLOOKUP($B189,#REF!,1,0)),"-",$V$1)</f>
        <v>ALTRESII</v>
      </c>
      <c r="W189" s="42" t="str">
        <f>IF(+ISNA(+VLOOKUP($B189,#REF!,1,0)),"-",$W$1)</f>
        <v>ATTDIV</v>
      </c>
      <c r="X189" s="42" t="str">
        <f>IF(+ISNA(+VLOOKUP($B189,#REF!,1,0)),"-",$X$1)</f>
        <v>SC</v>
      </c>
      <c r="Y189" s="42" t="str">
        <f>IF(+ISNA(+VLOOKUP($B189,#REF!,1,0)),"-",$Y$1)</f>
        <v>FOC</v>
      </c>
    </row>
    <row r="190" spans="1:25" x14ac:dyDescent="0.2">
      <c r="A190" s="42" t="s">
        <v>107</v>
      </c>
      <c r="B190" s="93" t="s">
        <v>1576</v>
      </c>
      <c r="C190" s="95" t="s">
        <v>1582</v>
      </c>
      <c r="D190" s="42" t="str">
        <f>IF(+ISNA(+VLOOKUP($B190,#REF!,1,0)),"-",$D$1)</f>
        <v>PRODEE</v>
      </c>
      <c r="E190" s="42" t="str">
        <f>IF(+ISNA(+VLOOKUP($B190,#REF!,1,0)),"-",$E$1)</f>
        <v>DISTEE</v>
      </c>
      <c r="F190" s="42" t="str">
        <f>IF(+ISNA(+VLOOKUP($B190,#REF!,1,0)),"-",$F$1)</f>
        <v>MISEE</v>
      </c>
      <c r="G190" s="42" t="str">
        <f>IF(+ISNA(+VLOOKUP($B190,#REF!,1,0)),"-",$G$1)</f>
        <v>VENDIEE</v>
      </c>
      <c r="H190" s="42" t="str">
        <f>IF(+ISNA(+VLOOKUP($B190,#REF!,1,0)),"-",$H$1)</f>
        <v>VENDSALVEE</v>
      </c>
      <c r="I190" s="42" t="str">
        <f>IF(+ISNA(+VLOOKUP($B190,#REF!,1,0)),"-",$I$1)</f>
        <v>VENDTUTEE</v>
      </c>
      <c r="J190" s="42" t="str">
        <f>IF(+ISNA(+VLOOKUP($B190,#REF!,1,0)),"-",$J$1)</f>
        <v>VENDLIBEE</v>
      </c>
      <c r="K190" s="42" t="str">
        <f>IF(+ISNA(+VLOOKUP($B190,#REF!,1,0)),"-",$K$1)</f>
        <v>EEEST</v>
      </c>
      <c r="L190" s="42" t="str">
        <f>IF(+ISNA(+VLOOKUP($B190,#REF!,1,0)),"-",$L$1)</f>
        <v>DISTGAS</v>
      </c>
      <c r="M190" s="42" t="str">
        <f>IF(+ISNA(+VLOOKUP($B190,#REF!,1,0)),"-",$M$1)</f>
        <v>MISGAS</v>
      </c>
      <c r="N190" s="42" t="str">
        <f>IF(+ISNA(+VLOOKUP($B190,#REF!,1,0)),"-",$N$1)</f>
        <v>VENIGAS</v>
      </c>
      <c r="O190" s="42" t="str">
        <f>IF(+ISNA(+VLOOKUP($B190,#REF!,1,0)),"-",$O$1)</f>
        <v>VENTUTGAS</v>
      </c>
      <c r="P190" s="42" t="str">
        <f>IF(+ISNA(+VLOOKUP($B190,#REF!,1,0)),"-",$P$1)</f>
        <v>VENLIBGAS</v>
      </c>
      <c r="Q190" s="42" t="str">
        <f>IF(+ISNA(+VLOOKUP($B190,#REF!,1,0)),"-",$Q$1)</f>
        <v>GASDIV</v>
      </c>
      <c r="R190" s="42" t="str">
        <f>IF(+ISNA(+VLOOKUP($B190,#REF!,1,0)),"-",$R$1)</f>
        <v>GASEST</v>
      </c>
      <c r="S190" s="42" t="str">
        <f>IF(+ISNA(+VLOOKUP($B190,#REF!,1,0)),"-",$S$1)</f>
        <v>ACQUE</v>
      </c>
      <c r="T190" s="42" t="str">
        <f>IF(+ISNA(+VLOOKUP($B190,#REF!,1,0)),"-",$T$1)</f>
        <v>FOGNA</v>
      </c>
      <c r="U190" s="42" t="str">
        <f>IF(+ISNA(+VLOOKUP($B190,#REF!,1,0)),"-",$U$1)</f>
        <v>DEPU</v>
      </c>
      <c r="V190" s="42" t="str">
        <f>IF(+ISNA(+VLOOKUP($B190,#REF!,1,0)),"-",$V$1)</f>
        <v>ALTRESII</v>
      </c>
      <c r="W190" s="42" t="str">
        <f>IF(+ISNA(+VLOOKUP($B190,#REF!,1,0)),"-",$W$1)</f>
        <v>ATTDIV</v>
      </c>
      <c r="X190" s="42" t="str">
        <f>IF(+ISNA(+VLOOKUP($B190,#REF!,1,0)),"-",$X$1)</f>
        <v>SC</v>
      </c>
      <c r="Y190" s="42" t="str">
        <f>IF(+ISNA(+VLOOKUP($B190,#REF!,1,0)),"-",$Y$1)</f>
        <v>FOC</v>
      </c>
    </row>
    <row r="191" spans="1:25" x14ac:dyDescent="0.2">
      <c r="A191" s="42" t="s">
        <v>107</v>
      </c>
      <c r="B191" s="93" t="s">
        <v>1577</v>
      </c>
      <c r="C191" s="95" t="s">
        <v>1583</v>
      </c>
      <c r="D191" s="42" t="str">
        <f>IF(+ISNA(+VLOOKUP($B191,#REF!,1,0)),"-",$D$1)</f>
        <v>PRODEE</v>
      </c>
      <c r="E191" s="42" t="str">
        <f>IF(+ISNA(+VLOOKUP($B191,#REF!,1,0)),"-",$E$1)</f>
        <v>DISTEE</v>
      </c>
      <c r="F191" s="42" t="str">
        <f>IF(+ISNA(+VLOOKUP($B191,#REF!,1,0)),"-",$F$1)</f>
        <v>MISEE</v>
      </c>
      <c r="G191" s="42" t="str">
        <f>IF(+ISNA(+VLOOKUP($B191,#REF!,1,0)),"-",$G$1)</f>
        <v>VENDIEE</v>
      </c>
      <c r="H191" s="42" t="str">
        <f>IF(+ISNA(+VLOOKUP($B191,#REF!,1,0)),"-",$H$1)</f>
        <v>VENDSALVEE</v>
      </c>
      <c r="I191" s="42" t="str">
        <f>IF(+ISNA(+VLOOKUP($B191,#REF!,1,0)),"-",$I$1)</f>
        <v>VENDTUTEE</v>
      </c>
      <c r="J191" s="42" t="str">
        <f>IF(+ISNA(+VLOOKUP($B191,#REF!,1,0)),"-",$J$1)</f>
        <v>VENDLIBEE</v>
      </c>
      <c r="K191" s="42" t="str">
        <f>IF(+ISNA(+VLOOKUP($B191,#REF!,1,0)),"-",$K$1)</f>
        <v>EEEST</v>
      </c>
      <c r="L191" s="42" t="str">
        <f>IF(+ISNA(+VLOOKUP($B191,#REF!,1,0)),"-",$L$1)</f>
        <v>DISTGAS</v>
      </c>
      <c r="M191" s="42" t="str">
        <f>IF(+ISNA(+VLOOKUP($B191,#REF!,1,0)),"-",$M$1)</f>
        <v>MISGAS</v>
      </c>
      <c r="N191" s="42" t="str">
        <f>IF(+ISNA(+VLOOKUP($B191,#REF!,1,0)),"-",$N$1)</f>
        <v>VENIGAS</v>
      </c>
      <c r="O191" s="42" t="str">
        <f>IF(+ISNA(+VLOOKUP($B191,#REF!,1,0)),"-",$O$1)</f>
        <v>VENTUTGAS</v>
      </c>
      <c r="P191" s="42" t="str">
        <f>IF(+ISNA(+VLOOKUP($B191,#REF!,1,0)),"-",$P$1)</f>
        <v>VENLIBGAS</v>
      </c>
      <c r="Q191" s="42" t="str">
        <f>IF(+ISNA(+VLOOKUP($B191,#REF!,1,0)),"-",$Q$1)</f>
        <v>GASDIV</v>
      </c>
      <c r="R191" s="42" t="str">
        <f>IF(+ISNA(+VLOOKUP($B191,#REF!,1,0)),"-",$R$1)</f>
        <v>GASEST</v>
      </c>
      <c r="S191" s="42" t="str">
        <f>IF(+ISNA(+VLOOKUP($B191,#REF!,1,0)),"-",$S$1)</f>
        <v>ACQUE</v>
      </c>
      <c r="T191" s="42" t="str">
        <f>IF(+ISNA(+VLOOKUP($B191,#REF!,1,0)),"-",$T$1)</f>
        <v>FOGNA</v>
      </c>
      <c r="U191" s="42" t="str">
        <f>IF(+ISNA(+VLOOKUP($B191,#REF!,1,0)),"-",$U$1)</f>
        <v>DEPU</v>
      </c>
      <c r="V191" s="42" t="str">
        <f>IF(+ISNA(+VLOOKUP($B191,#REF!,1,0)),"-",$V$1)</f>
        <v>ALTRESII</v>
      </c>
      <c r="W191" s="42" t="str">
        <f>IF(+ISNA(+VLOOKUP($B191,#REF!,1,0)),"-",$W$1)</f>
        <v>ATTDIV</v>
      </c>
      <c r="X191" s="42" t="str">
        <f>IF(+ISNA(+VLOOKUP($B191,#REF!,1,0)),"-",$X$1)</f>
        <v>SC</v>
      </c>
      <c r="Y191" s="42" t="str">
        <f>IF(+ISNA(+VLOOKUP($B191,#REF!,1,0)),"-",$Y$1)</f>
        <v>FOC</v>
      </c>
    </row>
    <row r="192" spans="1:25" hidden="1" x14ac:dyDescent="0.2">
      <c r="A192" s="42" t="s">
        <v>107</v>
      </c>
      <c r="B192" s="93" t="s">
        <v>1592</v>
      </c>
      <c r="C192" s="95" t="s">
        <v>1591</v>
      </c>
      <c r="D192" s="42" t="str">
        <f>IF(+ISNA(+VLOOKUP($B192,#REF!,1,0)),"-",$D$1)</f>
        <v>PRODEE</v>
      </c>
      <c r="E192" s="42" t="str">
        <f>IF(+ISNA(+VLOOKUP($B192,#REF!,1,0)),"-",$E$1)</f>
        <v>DISTEE</v>
      </c>
      <c r="F192" s="42" t="str">
        <f>IF(+ISNA(+VLOOKUP($B192,#REF!,1,0)),"-",$F$1)</f>
        <v>MISEE</v>
      </c>
      <c r="G192" s="42" t="str">
        <f>IF(+ISNA(+VLOOKUP($B192,#REF!,1,0)),"-",$G$1)</f>
        <v>VENDIEE</v>
      </c>
      <c r="H192" s="42" t="str">
        <f>IF(+ISNA(+VLOOKUP($B192,#REF!,1,0)),"-",$H$1)</f>
        <v>VENDSALVEE</v>
      </c>
      <c r="I192" s="42" t="str">
        <f>IF(+ISNA(+VLOOKUP($B192,#REF!,1,0)),"-",$I$1)</f>
        <v>VENDTUTEE</v>
      </c>
      <c r="J192" s="42" t="str">
        <f>IF(+ISNA(+VLOOKUP($B192,#REF!,1,0)),"-",$J$1)</f>
        <v>VENDLIBEE</v>
      </c>
      <c r="K192" s="42" t="str">
        <f>IF(+ISNA(+VLOOKUP($B192,#REF!,1,0)),"-",$K$1)</f>
        <v>EEEST</v>
      </c>
      <c r="L192" s="42" t="str">
        <f>IF(+ISNA(+VLOOKUP($B192,#REF!,1,0)),"-",$L$1)</f>
        <v>DISTGAS</v>
      </c>
      <c r="M192" s="42" t="str">
        <f>IF(+ISNA(+VLOOKUP($B192,#REF!,1,0)),"-",$M$1)</f>
        <v>MISGAS</v>
      </c>
      <c r="N192" s="42" t="str">
        <f>IF(+ISNA(+VLOOKUP($B192,#REF!,1,0)),"-",$N$1)</f>
        <v>VENIGAS</v>
      </c>
      <c r="O192" s="42" t="str">
        <f>IF(+ISNA(+VLOOKUP($B192,#REF!,1,0)),"-",$O$1)</f>
        <v>VENTUTGAS</v>
      </c>
      <c r="P192" s="42" t="str">
        <f>IF(+ISNA(+VLOOKUP($B192,#REF!,1,0)),"-",$P$1)</f>
        <v>VENLIBGAS</v>
      </c>
      <c r="Q192" s="42" t="str">
        <f>IF(+ISNA(+VLOOKUP($B192,#REF!,1,0)),"-",$Q$1)</f>
        <v>GASDIV</v>
      </c>
      <c r="R192" s="42" t="str">
        <f>IF(+ISNA(+VLOOKUP($B192,#REF!,1,0)),"-",$R$1)</f>
        <v>GASEST</v>
      </c>
      <c r="S192" s="42" t="str">
        <f>IF(+ISNA(+VLOOKUP($B192,#REF!,1,0)),"-",$S$1)</f>
        <v>ACQUE</v>
      </c>
      <c r="T192" s="42" t="str">
        <f>IF(+ISNA(+VLOOKUP($B192,#REF!,1,0)),"-",$T$1)</f>
        <v>FOGNA</v>
      </c>
      <c r="U192" s="42" t="str">
        <f>IF(+ISNA(+VLOOKUP($B192,#REF!,1,0)),"-",$U$1)</f>
        <v>DEPU</v>
      </c>
      <c r="V192" s="42" t="str">
        <f>IF(+ISNA(+VLOOKUP($B192,#REF!,1,0)),"-",$V$1)</f>
        <v>ALTRESII</v>
      </c>
      <c r="W192" s="42" t="str">
        <f>IF(+ISNA(+VLOOKUP($B192,#REF!,1,0)),"-",$W$1)</f>
        <v>ATTDIV</v>
      </c>
      <c r="X192" s="42" t="str">
        <f>IF(+ISNA(+VLOOKUP($B192,#REF!,1,0)),"-",$X$1)</f>
        <v>SC</v>
      </c>
      <c r="Y192" s="42" t="str">
        <f>IF(+ISNA(+VLOOKUP($B192,#REF!,1,0)),"-",$Y$1)</f>
        <v>FOC</v>
      </c>
    </row>
    <row r="193" spans="1:25" x14ac:dyDescent="0.2">
      <c r="A193" s="39" t="s">
        <v>109</v>
      </c>
      <c r="B193" s="39" t="s">
        <v>109</v>
      </c>
      <c r="C193" s="57" t="s">
        <v>386</v>
      </c>
      <c r="D193" s="40" t="str">
        <f>IF(+ISNA(+VLOOKUP($B193,#REF!,1,0)),"-",$D$1)</f>
        <v>PRODEE</v>
      </c>
      <c r="E193" s="40" t="str">
        <f>IF(+ISNA(+VLOOKUP($B193,#REF!,1,0)),"-",$E$1)</f>
        <v>DISTEE</v>
      </c>
      <c r="F193" s="40" t="str">
        <f>IF(+ISNA(+VLOOKUP($B193,#REF!,1,0)),"-",$F$1)</f>
        <v>MISEE</v>
      </c>
      <c r="G193" s="40" t="str">
        <f>IF(+ISNA(+VLOOKUP($B193,#REF!,1,0)),"-",$G$1)</f>
        <v>VENDIEE</v>
      </c>
      <c r="H193" s="40" t="str">
        <f>IF(+ISNA(+VLOOKUP($B193,#REF!,1,0)),"-",$H$1)</f>
        <v>VENDSALVEE</v>
      </c>
      <c r="I193" s="40" t="str">
        <f>IF(+ISNA(+VLOOKUP($B193,#REF!,1,0)),"-",$I$1)</f>
        <v>VENDTUTEE</v>
      </c>
      <c r="J193" s="40" t="str">
        <f>IF(+ISNA(+VLOOKUP($B193,#REF!,1,0)),"-",$J$1)</f>
        <v>VENDLIBEE</v>
      </c>
      <c r="K193" s="40" t="str">
        <f>IF(+ISNA(+VLOOKUP($B193,#REF!,1,0)),"-",$K$1)</f>
        <v>EEEST</v>
      </c>
      <c r="L193" s="40" t="str">
        <f>IF(+ISNA(+VLOOKUP($B193,#REF!,1,0)),"-",$L$1)</f>
        <v>DISTGAS</v>
      </c>
      <c r="M193" s="40" t="str">
        <f>IF(+ISNA(+VLOOKUP($B193,#REF!,1,0)),"-",$M$1)</f>
        <v>MISGAS</v>
      </c>
      <c r="N193" s="40" t="str">
        <f>IF(+ISNA(+VLOOKUP($B193,#REF!,1,0)),"-",$N$1)</f>
        <v>VENIGAS</v>
      </c>
      <c r="O193" s="40" t="str">
        <f>IF(+ISNA(+VLOOKUP($B193,#REF!,1,0)),"-",$O$1)</f>
        <v>VENTUTGAS</v>
      </c>
      <c r="P193" s="40" t="str">
        <f>IF(+ISNA(+VLOOKUP($B193,#REF!,1,0)),"-",$P$1)</f>
        <v>VENLIBGAS</v>
      </c>
      <c r="Q193" s="40" t="str">
        <f>IF(+ISNA(+VLOOKUP($B193,#REF!,1,0)),"-",$Q$1)</f>
        <v>GASDIV</v>
      </c>
      <c r="R193" s="40" t="str">
        <f>IF(+ISNA(+VLOOKUP($B193,#REF!,1,0)),"-",$R$1)</f>
        <v>GASEST</v>
      </c>
      <c r="S193" s="40" t="str">
        <f>IF(+ISNA(+VLOOKUP($B193,#REF!,1,0)),"-",$S$1)</f>
        <v>ACQUE</v>
      </c>
      <c r="T193" s="40" t="str">
        <f>IF(+ISNA(+VLOOKUP($B193,#REF!,1,0)),"-",$T$1)</f>
        <v>FOGNA</v>
      </c>
      <c r="U193" s="40" t="str">
        <f>IF(+ISNA(+VLOOKUP($B193,#REF!,1,0)),"-",$U$1)</f>
        <v>DEPU</v>
      </c>
      <c r="V193" s="40" t="str">
        <f>IF(+ISNA(+VLOOKUP($B193,#REF!,1,0)),"-",$V$1)</f>
        <v>ALTRESII</v>
      </c>
      <c r="W193" s="40" t="str">
        <f>IF(+ISNA(+VLOOKUP($B193,#REF!,1,0)),"-",$W$1)</f>
        <v>ATTDIV</v>
      </c>
      <c r="X193" s="40" t="str">
        <f>IF(+ISNA(+VLOOKUP($B193,#REF!,1,0)),"-",$X$1)</f>
        <v>SC</v>
      </c>
      <c r="Y193" s="40" t="str">
        <f>IF(+ISNA(+VLOOKUP($B193,#REF!,1,0)),"-",$Y$1)</f>
        <v>FOC</v>
      </c>
    </row>
    <row r="194" spans="1:25" x14ac:dyDescent="0.2">
      <c r="A194" s="39" t="s">
        <v>110</v>
      </c>
      <c r="B194" s="39" t="s">
        <v>110</v>
      </c>
      <c r="C194" s="57" t="s">
        <v>364</v>
      </c>
      <c r="D194" s="40" t="str">
        <f>IF(+ISNA(+VLOOKUP($B194,#REF!,1,0)),"-",$D$1)</f>
        <v>PRODEE</v>
      </c>
      <c r="E194" s="40" t="str">
        <f>IF(+ISNA(+VLOOKUP($B194,#REF!,1,0)),"-",$E$1)</f>
        <v>DISTEE</v>
      </c>
      <c r="F194" s="40" t="str">
        <f>IF(+ISNA(+VLOOKUP($B194,#REF!,1,0)),"-",$F$1)</f>
        <v>MISEE</v>
      </c>
      <c r="G194" s="40" t="str">
        <f>IF(+ISNA(+VLOOKUP($B194,#REF!,1,0)),"-",$G$1)</f>
        <v>VENDIEE</v>
      </c>
      <c r="H194" s="40" t="str">
        <f>IF(+ISNA(+VLOOKUP($B194,#REF!,1,0)),"-",$H$1)</f>
        <v>VENDSALVEE</v>
      </c>
      <c r="I194" s="40" t="str">
        <f>IF(+ISNA(+VLOOKUP($B194,#REF!,1,0)),"-",$I$1)</f>
        <v>VENDTUTEE</v>
      </c>
      <c r="J194" s="40" t="str">
        <f>IF(+ISNA(+VLOOKUP($B194,#REF!,1,0)),"-",$J$1)</f>
        <v>VENDLIBEE</v>
      </c>
      <c r="K194" s="40" t="str">
        <f>IF(+ISNA(+VLOOKUP($B194,#REF!,1,0)),"-",$K$1)</f>
        <v>EEEST</v>
      </c>
      <c r="L194" s="40" t="str">
        <f>IF(+ISNA(+VLOOKUP($B194,#REF!,1,0)),"-",$L$1)</f>
        <v>DISTGAS</v>
      </c>
      <c r="M194" s="40" t="str">
        <f>IF(+ISNA(+VLOOKUP($B194,#REF!,1,0)),"-",$M$1)</f>
        <v>MISGAS</v>
      </c>
      <c r="N194" s="40" t="str">
        <f>IF(+ISNA(+VLOOKUP($B194,#REF!,1,0)),"-",$N$1)</f>
        <v>VENIGAS</v>
      </c>
      <c r="O194" s="40" t="str">
        <f>IF(+ISNA(+VLOOKUP($B194,#REF!,1,0)),"-",$O$1)</f>
        <v>VENTUTGAS</v>
      </c>
      <c r="P194" s="40" t="str">
        <f>IF(+ISNA(+VLOOKUP($B194,#REF!,1,0)),"-",$P$1)</f>
        <v>VENLIBGAS</v>
      </c>
      <c r="Q194" s="40" t="str">
        <f>IF(+ISNA(+VLOOKUP($B194,#REF!,1,0)),"-",$Q$1)</f>
        <v>GASDIV</v>
      </c>
      <c r="R194" s="40" t="str">
        <f>IF(+ISNA(+VLOOKUP($B194,#REF!,1,0)),"-",$R$1)</f>
        <v>GASEST</v>
      </c>
      <c r="S194" s="40" t="str">
        <f>IF(+ISNA(+VLOOKUP($B194,#REF!,1,0)),"-",$S$1)</f>
        <v>ACQUE</v>
      </c>
      <c r="T194" s="40" t="str">
        <f>IF(+ISNA(+VLOOKUP($B194,#REF!,1,0)),"-",$T$1)</f>
        <v>FOGNA</v>
      </c>
      <c r="U194" s="40" t="str">
        <f>IF(+ISNA(+VLOOKUP($B194,#REF!,1,0)),"-",$U$1)</f>
        <v>DEPU</v>
      </c>
      <c r="V194" s="40" t="str">
        <f>IF(+ISNA(+VLOOKUP($B194,#REF!,1,0)),"-",$V$1)</f>
        <v>ALTRESII</v>
      </c>
      <c r="W194" s="40" t="str">
        <f>IF(+ISNA(+VLOOKUP($B194,#REF!,1,0)),"-",$W$1)</f>
        <v>ATTDIV</v>
      </c>
      <c r="X194" s="40" t="str">
        <f>IF(+ISNA(+VLOOKUP($B194,#REF!,1,0)),"-",$X$1)</f>
        <v>SC</v>
      </c>
      <c r="Y194" s="40" t="str">
        <f>IF(+ISNA(+VLOOKUP($B194,#REF!,1,0)),"-",$Y$1)</f>
        <v>FOC</v>
      </c>
    </row>
    <row r="195" spans="1:25" x14ac:dyDescent="0.2">
      <c r="A195" s="39" t="s">
        <v>111</v>
      </c>
      <c r="B195" s="39" t="s">
        <v>111</v>
      </c>
      <c r="C195" s="57" t="s">
        <v>365</v>
      </c>
      <c r="D195" s="40" t="str">
        <f>IF(+ISNA(+VLOOKUP($B195,#REF!,1,0)),"-",$D$1)</f>
        <v>PRODEE</v>
      </c>
      <c r="E195" s="40" t="str">
        <f>IF(+ISNA(+VLOOKUP($B195,#REF!,1,0)),"-",$E$1)</f>
        <v>DISTEE</v>
      </c>
      <c r="F195" s="40" t="str">
        <f>IF(+ISNA(+VLOOKUP($B195,#REF!,1,0)),"-",$F$1)</f>
        <v>MISEE</v>
      </c>
      <c r="G195" s="40" t="str">
        <f>IF(+ISNA(+VLOOKUP($B195,#REF!,1,0)),"-",$G$1)</f>
        <v>VENDIEE</v>
      </c>
      <c r="H195" s="40" t="str">
        <f>IF(+ISNA(+VLOOKUP($B195,#REF!,1,0)),"-",$H$1)</f>
        <v>VENDSALVEE</v>
      </c>
      <c r="I195" s="40" t="str">
        <f>IF(+ISNA(+VLOOKUP($B195,#REF!,1,0)),"-",$I$1)</f>
        <v>VENDTUTEE</v>
      </c>
      <c r="J195" s="40" t="str">
        <f>IF(+ISNA(+VLOOKUP($B195,#REF!,1,0)),"-",$J$1)</f>
        <v>VENDLIBEE</v>
      </c>
      <c r="K195" s="40" t="str">
        <f>IF(+ISNA(+VLOOKUP($B195,#REF!,1,0)),"-",$K$1)</f>
        <v>EEEST</v>
      </c>
      <c r="L195" s="40" t="str">
        <f>IF(+ISNA(+VLOOKUP($B195,#REF!,1,0)),"-",$L$1)</f>
        <v>DISTGAS</v>
      </c>
      <c r="M195" s="40" t="str">
        <f>IF(+ISNA(+VLOOKUP($B195,#REF!,1,0)),"-",$M$1)</f>
        <v>MISGAS</v>
      </c>
      <c r="N195" s="40" t="str">
        <f>IF(+ISNA(+VLOOKUP($B195,#REF!,1,0)),"-",$N$1)</f>
        <v>VENIGAS</v>
      </c>
      <c r="O195" s="40" t="str">
        <f>IF(+ISNA(+VLOOKUP($B195,#REF!,1,0)),"-",$O$1)</f>
        <v>VENTUTGAS</v>
      </c>
      <c r="P195" s="40" t="str">
        <f>IF(+ISNA(+VLOOKUP($B195,#REF!,1,0)),"-",$P$1)</f>
        <v>VENLIBGAS</v>
      </c>
      <c r="Q195" s="40" t="str">
        <f>IF(+ISNA(+VLOOKUP($B195,#REF!,1,0)),"-",$Q$1)</f>
        <v>GASDIV</v>
      </c>
      <c r="R195" s="40" t="str">
        <f>IF(+ISNA(+VLOOKUP($B195,#REF!,1,0)),"-",$R$1)</f>
        <v>GASEST</v>
      </c>
      <c r="S195" s="40" t="str">
        <f>IF(+ISNA(+VLOOKUP($B195,#REF!,1,0)),"-",$S$1)</f>
        <v>ACQUE</v>
      </c>
      <c r="T195" s="40" t="str">
        <f>IF(+ISNA(+VLOOKUP($B195,#REF!,1,0)),"-",$T$1)</f>
        <v>FOGNA</v>
      </c>
      <c r="U195" s="40" t="str">
        <f>IF(+ISNA(+VLOOKUP($B195,#REF!,1,0)),"-",$U$1)</f>
        <v>DEPU</v>
      </c>
      <c r="V195" s="40" t="str">
        <f>IF(+ISNA(+VLOOKUP($B195,#REF!,1,0)),"-",$V$1)</f>
        <v>ALTRESII</v>
      </c>
      <c r="W195" s="40" t="str">
        <f>IF(+ISNA(+VLOOKUP($B195,#REF!,1,0)),"-",$W$1)</f>
        <v>ATTDIV</v>
      </c>
      <c r="X195" s="40" t="str">
        <f>IF(+ISNA(+VLOOKUP($B195,#REF!,1,0)),"-",$X$1)</f>
        <v>SC</v>
      </c>
      <c r="Y195" s="40" t="str">
        <f>IF(+ISNA(+VLOOKUP($B195,#REF!,1,0)),"-",$Y$1)</f>
        <v>FOC</v>
      </c>
    </row>
    <row r="196" spans="1:25" x14ac:dyDescent="0.2">
      <c r="A196" s="42" t="s">
        <v>111</v>
      </c>
      <c r="B196" s="42" t="s">
        <v>148</v>
      </c>
      <c r="C196" s="55" t="s">
        <v>814</v>
      </c>
      <c r="D196" s="42" t="str">
        <f>IF(+ISNA(+VLOOKUP($B196,#REF!,1,0)),"-",$D$1)</f>
        <v>PRODEE</v>
      </c>
      <c r="E196" s="42" t="str">
        <f>IF(+ISNA(+VLOOKUP($B196,#REF!,1,0)),"-",$E$1)</f>
        <v>DISTEE</v>
      </c>
      <c r="F196" s="42" t="str">
        <f>IF(+ISNA(+VLOOKUP($B196,#REF!,1,0)),"-",$F$1)</f>
        <v>MISEE</v>
      </c>
      <c r="G196" s="42" t="str">
        <f>IF(+ISNA(+VLOOKUP($B196,#REF!,1,0)),"-",$G$1)</f>
        <v>VENDIEE</v>
      </c>
      <c r="H196" s="42" t="str">
        <f>IF(+ISNA(+VLOOKUP($B196,#REF!,1,0)),"-",$H$1)</f>
        <v>VENDSALVEE</v>
      </c>
      <c r="I196" s="42" t="str">
        <f>IF(+ISNA(+VLOOKUP($B196,#REF!,1,0)),"-",$I$1)</f>
        <v>VENDTUTEE</v>
      </c>
      <c r="J196" s="42" t="str">
        <f>IF(+ISNA(+VLOOKUP($B196,#REF!,1,0)),"-",$J$1)</f>
        <v>VENDLIBEE</v>
      </c>
      <c r="K196" s="42" t="str">
        <f>IF(+ISNA(+VLOOKUP($B196,#REF!,1,0)),"-",$K$1)</f>
        <v>EEEST</v>
      </c>
      <c r="L196" s="42" t="str">
        <f>IF(+ISNA(+VLOOKUP($B196,#REF!,1,0)),"-",$L$1)</f>
        <v>DISTGAS</v>
      </c>
      <c r="M196" s="42" t="str">
        <f>IF(+ISNA(+VLOOKUP($B196,#REF!,1,0)),"-",$M$1)</f>
        <v>MISGAS</v>
      </c>
      <c r="N196" s="42" t="str">
        <f>IF(+ISNA(+VLOOKUP($B196,#REF!,1,0)),"-",$N$1)</f>
        <v>VENIGAS</v>
      </c>
      <c r="O196" s="42" t="str">
        <f>IF(+ISNA(+VLOOKUP($B196,#REF!,1,0)),"-",$O$1)</f>
        <v>VENTUTGAS</v>
      </c>
      <c r="P196" s="42" t="str">
        <f>IF(+ISNA(+VLOOKUP($B196,#REF!,1,0)),"-",$P$1)</f>
        <v>VENLIBGAS</v>
      </c>
      <c r="Q196" s="42" t="str">
        <f>IF(+ISNA(+VLOOKUP($B196,#REF!,1,0)),"-",$Q$1)</f>
        <v>GASDIV</v>
      </c>
      <c r="R196" s="42" t="str">
        <f>IF(+ISNA(+VLOOKUP($B196,#REF!,1,0)),"-",$R$1)</f>
        <v>GASEST</v>
      </c>
      <c r="S196" s="42" t="str">
        <f>IF(+ISNA(+VLOOKUP($B196,#REF!,1,0)),"-",$S$1)</f>
        <v>ACQUE</v>
      </c>
      <c r="T196" s="42" t="str">
        <f>IF(+ISNA(+VLOOKUP($B196,#REF!,1,0)),"-",$T$1)</f>
        <v>FOGNA</v>
      </c>
      <c r="U196" s="42" t="str">
        <f>IF(+ISNA(+VLOOKUP($B196,#REF!,1,0)),"-",$U$1)</f>
        <v>DEPU</v>
      </c>
      <c r="V196" s="42" t="str">
        <f>IF(+ISNA(+VLOOKUP($B196,#REF!,1,0)),"-",$V$1)</f>
        <v>ALTRESII</v>
      </c>
      <c r="W196" s="42" t="str">
        <f>IF(+ISNA(+VLOOKUP($B196,#REF!,1,0)),"-",$W$1)</f>
        <v>ATTDIV</v>
      </c>
      <c r="X196" s="42" t="str">
        <f>IF(+ISNA(+VLOOKUP($B196,#REF!,1,0)),"-",$X$1)</f>
        <v>SC</v>
      </c>
      <c r="Y196" s="42" t="str">
        <f>IF(+ISNA(+VLOOKUP($B196,#REF!,1,0)),"-",$Y$1)</f>
        <v>FOC</v>
      </c>
    </row>
    <row r="197" spans="1:25" x14ac:dyDescent="0.2">
      <c r="A197" s="42" t="s">
        <v>111</v>
      </c>
      <c r="B197" s="42" t="s">
        <v>149</v>
      </c>
      <c r="C197" s="55" t="s">
        <v>815</v>
      </c>
      <c r="D197" s="42" t="str">
        <f>IF(+ISNA(+VLOOKUP($B197,#REF!,1,0)),"-",$D$1)</f>
        <v>PRODEE</v>
      </c>
      <c r="E197" s="42" t="str">
        <f>IF(+ISNA(+VLOOKUP($B197,#REF!,1,0)),"-",$E$1)</f>
        <v>DISTEE</v>
      </c>
      <c r="F197" s="42" t="str">
        <f>IF(+ISNA(+VLOOKUP($B197,#REF!,1,0)),"-",$F$1)</f>
        <v>MISEE</v>
      </c>
      <c r="G197" s="42" t="str">
        <f>IF(+ISNA(+VLOOKUP($B197,#REF!,1,0)),"-",$G$1)</f>
        <v>VENDIEE</v>
      </c>
      <c r="H197" s="42" t="str">
        <f>IF(+ISNA(+VLOOKUP($B197,#REF!,1,0)),"-",$H$1)</f>
        <v>VENDSALVEE</v>
      </c>
      <c r="I197" s="42" t="str">
        <f>IF(+ISNA(+VLOOKUP($B197,#REF!,1,0)),"-",$I$1)</f>
        <v>VENDTUTEE</v>
      </c>
      <c r="J197" s="42" t="str">
        <f>IF(+ISNA(+VLOOKUP($B197,#REF!,1,0)),"-",$J$1)</f>
        <v>VENDLIBEE</v>
      </c>
      <c r="K197" s="42" t="str">
        <f>IF(+ISNA(+VLOOKUP($B197,#REF!,1,0)),"-",$K$1)</f>
        <v>EEEST</v>
      </c>
      <c r="L197" s="42" t="str">
        <f>IF(+ISNA(+VLOOKUP($B197,#REF!,1,0)),"-",$L$1)</f>
        <v>DISTGAS</v>
      </c>
      <c r="M197" s="42" t="str">
        <f>IF(+ISNA(+VLOOKUP($B197,#REF!,1,0)),"-",$M$1)</f>
        <v>MISGAS</v>
      </c>
      <c r="N197" s="42" t="str">
        <f>IF(+ISNA(+VLOOKUP($B197,#REF!,1,0)),"-",$N$1)</f>
        <v>VENIGAS</v>
      </c>
      <c r="O197" s="42" t="str">
        <f>IF(+ISNA(+VLOOKUP($B197,#REF!,1,0)),"-",$O$1)</f>
        <v>VENTUTGAS</v>
      </c>
      <c r="P197" s="42" t="str">
        <f>IF(+ISNA(+VLOOKUP($B197,#REF!,1,0)),"-",$P$1)</f>
        <v>VENLIBGAS</v>
      </c>
      <c r="Q197" s="42" t="str">
        <f>IF(+ISNA(+VLOOKUP($B197,#REF!,1,0)),"-",$Q$1)</f>
        <v>GASDIV</v>
      </c>
      <c r="R197" s="42" t="str">
        <f>IF(+ISNA(+VLOOKUP($B197,#REF!,1,0)),"-",$R$1)</f>
        <v>GASEST</v>
      </c>
      <c r="S197" s="42" t="str">
        <f>IF(+ISNA(+VLOOKUP($B197,#REF!,1,0)),"-",$S$1)</f>
        <v>ACQUE</v>
      </c>
      <c r="T197" s="42" t="str">
        <f>IF(+ISNA(+VLOOKUP($B197,#REF!,1,0)),"-",$T$1)</f>
        <v>FOGNA</v>
      </c>
      <c r="U197" s="42" t="str">
        <f>IF(+ISNA(+VLOOKUP($B197,#REF!,1,0)),"-",$U$1)</f>
        <v>DEPU</v>
      </c>
      <c r="V197" s="42" t="str">
        <f>IF(+ISNA(+VLOOKUP($B197,#REF!,1,0)),"-",$V$1)</f>
        <v>ALTRESII</v>
      </c>
      <c r="W197" s="42" t="str">
        <f>IF(+ISNA(+VLOOKUP($B197,#REF!,1,0)),"-",$W$1)</f>
        <v>ATTDIV</v>
      </c>
      <c r="X197" s="42" t="str">
        <f>IF(+ISNA(+VLOOKUP($B197,#REF!,1,0)),"-",$X$1)</f>
        <v>SC</v>
      </c>
      <c r="Y197" s="42" t="str">
        <f>IF(+ISNA(+VLOOKUP($B197,#REF!,1,0)),"-",$Y$1)</f>
        <v>FOC</v>
      </c>
    </row>
    <row r="198" spans="1:25" x14ac:dyDescent="0.2">
      <c r="A198" s="42" t="s">
        <v>111</v>
      </c>
      <c r="B198" s="42" t="s">
        <v>150</v>
      </c>
      <c r="C198" s="55" t="s">
        <v>816</v>
      </c>
      <c r="D198" s="42" t="str">
        <f>IF(+ISNA(+VLOOKUP($B198,#REF!,1,0)),"-",$D$1)</f>
        <v>PRODEE</v>
      </c>
      <c r="E198" s="42" t="str">
        <f>IF(+ISNA(+VLOOKUP($B198,#REF!,1,0)),"-",$E$1)</f>
        <v>DISTEE</v>
      </c>
      <c r="F198" s="42" t="str">
        <f>IF(+ISNA(+VLOOKUP($B198,#REF!,1,0)),"-",$F$1)</f>
        <v>MISEE</v>
      </c>
      <c r="G198" s="42" t="str">
        <f>IF(+ISNA(+VLOOKUP($B198,#REF!,1,0)),"-",$G$1)</f>
        <v>VENDIEE</v>
      </c>
      <c r="H198" s="42" t="str">
        <f>IF(+ISNA(+VLOOKUP($B198,#REF!,1,0)),"-",$H$1)</f>
        <v>VENDSALVEE</v>
      </c>
      <c r="I198" s="42" t="str">
        <f>IF(+ISNA(+VLOOKUP($B198,#REF!,1,0)),"-",$I$1)</f>
        <v>VENDTUTEE</v>
      </c>
      <c r="J198" s="42" t="str">
        <f>IF(+ISNA(+VLOOKUP($B198,#REF!,1,0)),"-",$J$1)</f>
        <v>VENDLIBEE</v>
      </c>
      <c r="K198" s="42" t="str">
        <f>IF(+ISNA(+VLOOKUP($B198,#REF!,1,0)),"-",$K$1)</f>
        <v>EEEST</v>
      </c>
      <c r="L198" s="42" t="str">
        <f>IF(+ISNA(+VLOOKUP($B198,#REF!,1,0)),"-",$L$1)</f>
        <v>DISTGAS</v>
      </c>
      <c r="M198" s="42" t="str">
        <f>IF(+ISNA(+VLOOKUP($B198,#REF!,1,0)),"-",$M$1)</f>
        <v>MISGAS</v>
      </c>
      <c r="N198" s="42" t="str">
        <f>IF(+ISNA(+VLOOKUP($B198,#REF!,1,0)),"-",$N$1)</f>
        <v>VENIGAS</v>
      </c>
      <c r="O198" s="42" t="str">
        <f>IF(+ISNA(+VLOOKUP($B198,#REF!,1,0)),"-",$O$1)</f>
        <v>VENTUTGAS</v>
      </c>
      <c r="P198" s="42" t="str">
        <f>IF(+ISNA(+VLOOKUP($B198,#REF!,1,0)),"-",$P$1)</f>
        <v>VENLIBGAS</v>
      </c>
      <c r="Q198" s="42" t="str">
        <f>IF(+ISNA(+VLOOKUP($B198,#REF!,1,0)),"-",$Q$1)</f>
        <v>GASDIV</v>
      </c>
      <c r="R198" s="42" t="str">
        <f>IF(+ISNA(+VLOOKUP($B198,#REF!,1,0)),"-",$R$1)</f>
        <v>GASEST</v>
      </c>
      <c r="S198" s="42" t="str">
        <f>IF(+ISNA(+VLOOKUP($B198,#REF!,1,0)),"-",$S$1)</f>
        <v>ACQUE</v>
      </c>
      <c r="T198" s="42" t="str">
        <f>IF(+ISNA(+VLOOKUP($B198,#REF!,1,0)),"-",$T$1)</f>
        <v>FOGNA</v>
      </c>
      <c r="U198" s="42" t="str">
        <f>IF(+ISNA(+VLOOKUP($B198,#REF!,1,0)),"-",$U$1)</f>
        <v>DEPU</v>
      </c>
      <c r="V198" s="42" t="str">
        <f>IF(+ISNA(+VLOOKUP($B198,#REF!,1,0)),"-",$V$1)</f>
        <v>ALTRESII</v>
      </c>
      <c r="W198" s="42" t="str">
        <f>IF(+ISNA(+VLOOKUP($B198,#REF!,1,0)),"-",$W$1)</f>
        <v>ATTDIV</v>
      </c>
      <c r="X198" s="42" t="str">
        <f>IF(+ISNA(+VLOOKUP($B198,#REF!,1,0)),"-",$X$1)</f>
        <v>SC</v>
      </c>
      <c r="Y198" s="42" t="str">
        <f>IF(+ISNA(+VLOOKUP($B198,#REF!,1,0)),"-",$Y$1)</f>
        <v>FOC</v>
      </c>
    </row>
    <row r="199" spans="1:25" x14ac:dyDescent="0.2">
      <c r="A199" s="42" t="s">
        <v>111</v>
      </c>
      <c r="B199" s="42" t="s">
        <v>151</v>
      </c>
      <c r="C199" s="55" t="s">
        <v>817</v>
      </c>
      <c r="D199" s="42" t="str">
        <f>IF(+ISNA(+VLOOKUP($B199,#REF!,1,0)),"-",$D$1)</f>
        <v>PRODEE</v>
      </c>
      <c r="E199" s="42" t="str">
        <f>IF(+ISNA(+VLOOKUP($B199,#REF!,1,0)),"-",$E$1)</f>
        <v>DISTEE</v>
      </c>
      <c r="F199" s="42" t="str">
        <f>IF(+ISNA(+VLOOKUP($B199,#REF!,1,0)),"-",$F$1)</f>
        <v>MISEE</v>
      </c>
      <c r="G199" s="42" t="str">
        <f>IF(+ISNA(+VLOOKUP($B199,#REF!,1,0)),"-",$G$1)</f>
        <v>VENDIEE</v>
      </c>
      <c r="H199" s="42" t="str">
        <f>IF(+ISNA(+VLOOKUP($B199,#REF!,1,0)),"-",$H$1)</f>
        <v>VENDSALVEE</v>
      </c>
      <c r="I199" s="42" t="str">
        <f>IF(+ISNA(+VLOOKUP($B199,#REF!,1,0)),"-",$I$1)</f>
        <v>VENDTUTEE</v>
      </c>
      <c r="J199" s="42" t="str">
        <f>IF(+ISNA(+VLOOKUP($B199,#REF!,1,0)),"-",$J$1)</f>
        <v>VENDLIBEE</v>
      </c>
      <c r="K199" s="42" t="str">
        <f>IF(+ISNA(+VLOOKUP($B199,#REF!,1,0)),"-",$K$1)</f>
        <v>EEEST</v>
      </c>
      <c r="L199" s="42" t="str">
        <f>IF(+ISNA(+VLOOKUP($B199,#REF!,1,0)),"-",$L$1)</f>
        <v>DISTGAS</v>
      </c>
      <c r="M199" s="42" t="str">
        <f>IF(+ISNA(+VLOOKUP($B199,#REF!,1,0)),"-",$M$1)</f>
        <v>MISGAS</v>
      </c>
      <c r="N199" s="42" t="str">
        <f>IF(+ISNA(+VLOOKUP($B199,#REF!,1,0)),"-",$N$1)</f>
        <v>VENIGAS</v>
      </c>
      <c r="O199" s="42" t="str">
        <f>IF(+ISNA(+VLOOKUP($B199,#REF!,1,0)),"-",$O$1)</f>
        <v>VENTUTGAS</v>
      </c>
      <c r="P199" s="42" t="str">
        <f>IF(+ISNA(+VLOOKUP($B199,#REF!,1,0)),"-",$P$1)</f>
        <v>VENLIBGAS</v>
      </c>
      <c r="Q199" s="42" t="str">
        <f>IF(+ISNA(+VLOOKUP($B199,#REF!,1,0)),"-",$Q$1)</f>
        <v>GASDIV</v>
      </c>
      <c r="R199" s="42" t="str">
        <f>IF(+ISNA(+VLOOKUP($B199,#REF!,1,0)),"-",$R$1)</f>
        <v>GASEST</v>
      </c>
      <c r="S199" s="42" t="str">
        <f>IF(+ISNA(+VLOOKUP($B199,#REF!,1,0)),"-",$S$1)</f>
        <v>ACQUE</v>
      </c>
      <c r="T199" s="42" t="str">
        <f>IF(+ISNA(+VLOOKUP($B199,#REF!,1,0)),"-",$T$1)</f>
        <v>FOGNA</v>
      </c>
      <c r="U199" s="42" t="str">
        <f>IF(+ISNA(+VLOOKUP($B199,#REF!,1,0)),"-",$U$1)</f>
        <v>DEPU</v>
      </c>
      <c r="V199" s="42" t="str">
        <f>IF(+ISNA(+VLOOKUP($B199,#REF!,1,0)),"-",$V$1)</f>
        <v>ALTRESII</v>
      </c>
      <c r="W199" s="42" t="str">
        <f>IF(+ISNA(+VLOOKUP($B199,#REF!,1,0)),"-",$W$1)</f>
        <v>ATTDIV</v>
      </c>
      <c r="X199" s="42" t="str">
        <f>IF(+ISNA(+VLOOKUP($B199,#REF!,1,0)),"-",$X$1)</f>
        <v>SC</v>
      </c>
      <c r="Y199" s="42" t="str">
        <f>IF(+ISNA(+VLOOKUP($B199,#REF!,1,0)),"-",$Y$1)</f>
        <v>FOC</v>
      </c>
    </row>
    <row r="200" spans="1:25" x14ac:dyDescent="0.2">
      <c r="A200" s="42" t="s">
        <v>111</v>
      </c>
      <c r="B200" s="42" t="s">
        <v>152</v>
      </c>
      <c r="C200" s="55" t="s">
        <v>818</v>
      </c>
      <c r="D200" s="42" t="str">
        <f>IF(+ISNA(+VLOOKUP($B200,#REF!,1,0)),"-",$D$1)</f>
        <v>PRODEE</v>
      </c>
      <c r="E200" s="42" t="str">
        <f>IF(+ISNA(+VLOOKUP($B200,#REF!,1,0)),"-",$E$1)</f>
        <v>DISTEE</v>
      </c>
      <c r="F200" s="42" t="str">
        <f>IF(+ISNA(+VLOOKUP($B200,#REF!,1,0)),"-",$F$1)</f>
        <v>MISEE</v>
      </c>
      <c r="G200" s="42" t="str">
        <f>IF(+ISNA(+VLOOKUP($B200,#REF!,1,0)),"-",$G$1)</f>
        <v>VENDIEE</v>
      </c>
      <c r="H200" s="42" t="str">
        <f>IF(+ISNA(+VLOOKUP($B200,#REF!,1,0)),"-",$H$1)</f>
        <v>VENDSALVEE</v>
      </c>
      <c r="I200" s="42" t="str">
        <f>IF(+ISNA(+VLOOKUP($B200,#REF!,1,0)),"-",$I$1)</f>
        <v>VENDTUTEE</v>
      </c>
      <c r="J200" s="42" t="str">
        <f>IF(+ISNA(+VLOOKUP($B200,#REF!,1,0)),"-",$J$1)</f>
        <v>VENDLIBEE</v>
      </c>
      <c r="K200" s="42" t="str">
        <f>IF(+ISNA(+VLOOKUP($B200,#REF!,1,0)),"-",$K$1)</f>
        <v>EEEST</v>
      </c>
      <c r="L200" s="42" t="str">
        <f>IF(+ISNA(+VLOOKUP($B200,#REF!,1,0)),"-",$L$1)</f>
        <v>DISTGAS</v>
      </c>
      <c r="M200" s="42" t="str">
        <f>IF(+ISNA(+VLOOKUP($B200,#REF!,1,0)),"-",$M$1)</f>
        <v>MISGAS</v>
      </c>
      <c r="N200" s="42" t="str">
        <f>IF(+ISNA(+VLOOKUP($B200,#REF!,1,0)),"-",$N$1)</f>
        <v>VENIGAS</v>
      </c>
      <c r="O200" s="42" t="str">
        <f>IF(+ISNA(+VLOOKUP($B200,#REF!,1,0)),"-",$O$1)</f>
        <v>VENTUTGAS</v>
      </c>
      <c r="P200" s="42" t="str">
        <f>IF(+ISNA(+VLOOKUP($B200,#REF!,1,0)),"-",$P$1)</f>
        <v>VENLIBGAS</v>
      </c>
      <c r="Q200" s="42" t="str">
        <f>IF(+ISNA(+VLOOKUP($B200,#REF!,1,0)),"-",$Q$1)</f>
        <v>GASDIV</v>
      </c>
      <c r="R200" s="42" t="str">
        <f>IF(+ISNA(+VLOOKUP($B200,#REF!,1,0)),"-",$R$1)</f>
        <v>GASEST</v>
      </c>
      <c r="S200" s="42" t="str">
        <f>IF(+ISNA(+VLOOKUP($B200,#REF!,1,0)),"-",$S$1)</f>
        <v>ACQUE</v>
      </c>
      <c r="T200" s="42" t="str">
        <f>IF(+ISNA(+VLOOKUP($B200,#REF!,1,0)),"-",$T$1)</f>
        <v>FOGNA</v>
      </c>
      <c r="U200" s="42" t="str">
        <f>IF(+ISNA(+VLOOKUP($B200,#REF!,1,0)),"-",$U$1)</f>
        <v>DEPU</v>
      </c>
      <c r="V200" s="42" t="str">
        <f>IF(+ISNA(+VLOOKUP($B200,#REF!,1,0)),"-",$V$1)</f>
        <v>ALTRESII</v>
      </c>
      <c r="W200" s="42" t="str">
        <f>IF(+ISNA(+VLOOKUP($B200,#REF!,1,0)),"-",$W$1)</f>
        <v>ATTDIV</v>
      </c>
      <c r="X200" s="42" t="str">
        <f>IF(+ISNA(+VLOOKUP($B200,#REF!,1,0)),"-",$X$1)</f>
        <v>SC</v>
      </c>
      <c r="Y200" s="42" t="str">
        <f>IF(+ISNA(+VLOOKUP($B200,#REF!,1,0)),"-",$Y$1)</f>
        <v>FOC</v>
      </c>
    </row>
    <row r="201" spans="1:25" x14ac:dyDescent="0.2">
      <c r="A201" s="42" t="s">
        <v>111</v>
      </c>
      <c r="B201" s="93" t="s">
        <v>1528</v>
      </c>
      <c r="C201" s="95" t="s">
        <v>1529</v>
      </c>
      <c r="D201" s="42" t="str">
        <f>IF(+ISNA(+VLOOKUP($B201,#REF!,1,0)),"-",$D$1)</f>
        <v>PRODEE</v>
      </c>
      <c r="E201" s="42" t="str">
        <f>IF(+ISNA(+VLOOKUP($B201,#REF!,1,0)),"-",$E$1)</f>
        <v>DISTEE</v>
      </c>
      <c r="F201" s="42" t="str">
        <f>IF(+ISNA(+VLOOKUP($B201,#REF!,1,0)),"-",$F$1)</f>
        <v>MISEE</v>
      </c>
      <c r="G201" s="42" t="str">
        <f>IF(+ISNA(+VLOOKUP($B201,#REF!,1,0)),"-",$G$1)</f>
        <v>VENDIEE</v>
      </c>
      <c r="H201" s="42" t="str">
        <f>IF(+ISNA(+VLOOKUP($B201,#REF!,1,0)),"-",$H$1)</f>
        <v>VENDSALVEE</v>
      </c>
      <c r="I201" s="42" t="str">
        <f>IF(+ISNA(+VLOOKUP($B201,#REF!,1,0)),"-",$I$1)</f>
        <v>VENDTUTEE</v>
      </c>
      <c r="J201" s="42" t="str">
        <f>IF(+ISNA(+VLOOKUP($B201,#REF!,1,0)),"-",$J$1)</f>
        <v>VENDLIBEE</v>
      </c>
      <c r="K201" s="42" t="str">
        <f>IF(+ISNA(+VLOOKUP($B201,#REF!,1,0)),"-",$K$1)</f>
        <v>EEEST</v>
      </c>
      <c r="L201" s="42" t="str">
        <f>IF(+ISNA(+VLOOKUP($B201,#REF!,1,0)),"-",$L$1)</f>
        <v>DISTGAS</v>
      </c>
      <c r="M201" s="42" t="str">
        <f>IF(+ISNA(+VLOOKUP($B201,#REF!,1,0)),"-",$M$1)</f>
        <v>MISGAS</v>
      </c>
      <c r="N201" s="42" t="str">
        <f>IF(+ISNA(+VLOOKUP($B201,#REF!,1,0)),"-",$N$1)</f>
        <v>VENIGAS</v>
      </c>
      <c r="O201" s="42" t="str">
        <f>IF(+ISNA(+VLOOKUP($B201,#REF!,1,0)),"-",$O$1)</f>
        <v>VENTUTGAS</v>
      </c>
      <c r="P201" s="42" t="str">
        <f>IF(+ISNA(+VLOOKUP($B201,#REF!,1,0)),"-",$P$1)</f>
        <v>VENLIBGAS</v>
      </c>
      <c r="Q201" s="42" t="str">
        <f>IF(+ISNA(+VLOOKUP($B201,#REF!,1,0)),"-",$Q$1)</f>
        <v>GASDIV</v>
      </c>
      <c r="R201" s="42" t="str">
        <f>IF(+ISNA(+VLOOKUP($B201,#REF!,1,0)),"-",$R$1)</f>
        <v>GASEST</v>
      </c>
      <c r="S201" s="42" t="str">
        <f>IF(+ISNA(+VLOOKUP($B201,#REF!,1,0)),"-",$S$1)</f>
        <v>ACQUE</v>
      </c>
      <c r="T201" s="42" t="str">
        <f>IF(+ISNA(+VLOOKUP($B201,#REF!,1,0)),"-",$T$1)</f>
        <v>FOGNA</v>
      </c>
      <c r="U201" s="42" t="str">
        <f>IF(+ISNA(+VLOOKUP($B201,#REF!,1,0)),"-",$U$1)</f>
        <v>DEPU</v>
      </c>
      <c r="V201" s="42" t="str">
        <f>IF(+ISNA(+VLOOKUP($B201,#REF!,1,0)),"-",$V$1)</f>
        <v>ALTRESII</v>
      </c>
      <c r="W201" s="42" t="str">
        <f>IF(+ISNA(+VLOOKUP($B201,#REF!,1,0)),"-",$W$1)</f>
        <v>ATTDIV</v>
      </c>
      <c r="X201" s="42" t="str">
        <f>IF(+ISNA(+VLOOKUP($B201,#REF!,1,0)),"-",$X$1)</f>
        <v>SC</v>
      </c>
      <c r="Y201" s="42" t="str">
        <f>IF(+ISNA(+VLOOKUP($B201,#REF!,1,0)),"-",$Y$1)</f>
        <v>FOC</v>
      </c>
    </row>
    <row r="202" spans="1:25" hidden="1" x14ac:dyDescent="0.2">
      <c r="A202" s="42" t="s">
        <v>111</v>
      </c>
      <c r="B202" s="93" t="s">
        <v>1548</v>
      </c>
      <c r="C202" s="95" t="s">
        <v>1550</v>
      </c>
      <c r="D202" s="42" t="str">
        <f>IF(+ISNA(+VLOOKUP($B202,#REF!,1,0)),"-",$D$1)</f>
        <v>PRODEE</v>
      </c>
      <c r="E202" s="42" t="str">
        <f>IF(+ISNA(+VLOOKUP($B202,#REF!,1,0)),"-",$E$1)</f>
        <v>DISTEE</v>
      </c>
      <c r="F202" s="42" t="str">
        <f>IF(+ISNA(+VLOOKUP($B202,#REF!,1,0)),"-",$F$1)</f>
        <v>MISEE</v>
      </c>
      <c r="G202" s="42" t="str">
        <f>IF(+ISNA(+VLOOKUP($B202,#REF!,1,0)),"-",$G$1)</f>
        <v>VENDIEE</v>
      </c>
      <c r="H202" s="42" t="str">
        <f>IF(+ISNA(+VLOOKUP($B202,#REF!,1,0)),"-",$H$1)</f>
        <v>VENDSALVEE</v>
      </c>
      <c r="I202" s="42" t="str">
        <f>IF(+ISNA(+VLOOKUP($B202,#REF!,1,0)),"-",$I$1)</f>
        <v>VENDTUTEE</v>
      </c>
      <c r="J202" s="42" t="str">
        <f>IF(+ISNA(+VLOOKUP($B202,#REF!,1,0)),"-",$J$1)</f>
        <v>VENDLIBEE</v>
      </c>
      <c r="K202" s="42" t="str">
        <f>IF(+ISNA(+VLOOKUP($B202,#REF!,1,0)),"-",$K$1)</f>
        <v>EEEST</v>
      </c>
      <c r="L202" s="42" t="str">
        <f>IF(+ISNA(+VLOOKUP($B202,#REF!,1,0)),"-",$L$1)</f>
        <v>DISTGAS</v>
      </c>
      <c r="M202" s="42" t="str">
        <f>IF(+ISNA(+VLOOKUP($B202,#REF!,1,0)),"-",$M$1)</f>
        <v>MISGAS</v>
      </c>
      <c r="N202" s="42" t="str">
        <f>IF(+ISNA(+VLOOKUP($B202,#REF!,1,0)),"-",$N$1)</f>
        <v>VENIGAS</v>
      </c>
      <c r="O202" s="42" t="str">
        <f>IF(+ISNA(+VLOOKUP($B202,#REF!,1,0)),"-",$O$1)</f>
        <v>VENTUTGAS</v>
      </c>
      <c r="P202" s="42" t="str">
        <f>IF(+ISNA(+VLOOKUP($B202,#REF!,1,0)),"-",$P$1)</f>
        <v>VENLIBGAS</v>
      </c>
      <c r="Q202" s="42" t="str">
        <f>IF(+ISNA(+VLOOKUP($B202,#REF!,1,0)),"-",$Q$1)</f>
        <v>GASDIV</v>
      </c>
      <c r="R202" s="42" t="str">
        <f>IF(+ISNA(+VLOOKUP($B202,#REF!,1,0)),"-",$R$1)</f>
        <v>GASEST</v>
      </c>
      <c r="S202" s="42" t="str">
        <f>IF(+ISNA(+VLOOKUP($B202,#REF!,1,0)),"-",$S$1)</f>
        <v>ACQUE</v>
      </c>
      <c r="T202" s="42" t="str">
        <f>IF(+ISNA(+VLOOKUP($B202,#REF!,1,0)),"-",$T$1)</f>
        <v>FOGNA</v>
      </c>
      <c r="U202" s="42" t="str">
        <f>IF(+ISNA(+VLOOKUP($B202,#REF!,1,0)),"-",$U$1)</f>
        <v>DEPU</v>
      </c>
      <c r="V202" s="42" t="str">
        <f>IF(+ISNA(+VLOOKUP($B202,#REF!,1,0)),"-",$V$1)</f>
        <v>ALTRESII</v>
      </c>
      <c r="W202" s="42" t="str">
        <f>IF(+ISNA(+VLOOKUP($B202,#REF!,1,0)),"-",$W$1)</f>
        <v>ATTDIV</v>
      </c>
      <c r="X202" s="42" t="str">
        <f>IF(+ISNA(+VLOOKUP($B202,#REF!,1,0)),"-",$X$1)</f>
        <v>SC</v>
      </c>
      <c r="Y202" s="42" t="str">
        <f>IF(+ISNA(+VLOOKUP($B202,#REF!,1,0)),"-",$Y$1)</f>
        <v>FOC</v>
      </c>
    </row>
    <row r="203" spans="1:25" hidden="1" x14ac:dyDescent="0.2">
      <c r="A203" s="42" t="s">
        <v>111</v>
      </c>
      <c r="B203" s="93" t="s">
        <v>1549</v>
      </c>
      <c r="C203" s="95" t="s">
        <v>1551</v>
      </c>
      <c r="D203" s="42" t="str">
        <f>IF(+ISNA(+VLOOKUP($B203,#REF!,1,0)),"-",$D$1)</f>
        <v>PRODEE</v>
      </c>
      <c r="E203" s="42" t="str">
        <f>IF(+ISNA(+VLOOKUP($B203,#REF!,1,0)),"-",$E$1)</f>
        <v>DISTEE</v>
      </c>
      <c r="F203" s="42" t="str">
        <f>IF(+ISNA(+VLOOKUP($B203,#REF!,1,0)),"-",$F$1)</f>
        <v>MISEE</v>
      </c>
      <c r="G203" s="42" t="str">
        <f>IF(+ISNA(+VLOOKUP($B203,#REF!,1,0)),"-",$G$1)</f>
        <v>VENDIEE</v>
      </c>
      <c r="H203" s="42" t="str">
        <f>IF(+ISNA(+VLOOKUP($B203,#REF!,1,0)),"-",$H$1)</f>
        <v>VENDSALVEE</v>
      </c>
      <c r="I203" s="42" t="str">
        <f>IF(+ISNA(+VLOOKUP($B203,#REF!,1,0)),"-",$I$1)</f>
        <v>VENDTUTEE</v>
      </c>
      <c r="J203" s="42" t="str">
        <f>IF(+ISNA(+VLOOKUP($B203,#REF!,1,0)),"-",$J$1)</f>
        <v>VENDLIBEE</v>
      </c>
      <c r="K203" s="42" t="str">
        <f>IF(+ISNA(+VLOOKUP($B203,#REF!,1,0)),"-",$K$1)</f>
        <v>EEEST</v>
      </c>
      <c r="L203" s="42" t="str">
        <f>IF(+ISNA(+VLOOKUP($B203,#REF!,1,0)),"-",$L$1)</f>
        <v>DISTGAS</v>
      </c>
      <c r="M203" s="42" t="str">
        <f>IF(+ISNA(+VLOOKUP($B203,#REF!,1,0)),"-",$M$1)</f>
        <v>MISGAS</v>
      </c>
      <c r="N203" s="42" t="str">
        <f>IF(+ISNA(+VLOOKUP($B203,#REF!,1,0)),"-",$N$1)</f>
        <v>VENIGAS</v>
      </c>
      <c r="O203" s="42" t="str">
        <f>IF(+ISNA(+VLOOKUP($B203,#REF!,1,0)),"-",$O$1)</f>
        <v>VENTUTGAS</v>
      </c>
      <c r="P203" s="42" t="str">
        <f>IF(+ISNA(+VLOOKUP($B203,#REF!,1,0)),"-",$P$1)</f>
        <v>VENLIBGAS</v>
      </c>
      <c r="Q203" s="42" t="str">
        <f>IF(+ISNA(+VLOOKUP($B203,#REF!,1,0)),"-",$Q$1)</f>
        <v>GASDIV</v>
      </c>
      <c r="R203" s="42" t="str">
        <f>IF(+ISNA(+VLOOKUP($B203,#REF!,1,0)),"-",$R$1)</f>
        <v>GASEST</v>
      </c>
      <c r="S203" s="42" t="str">
        <f>IF(+ISNA(+VLOOKUP($B203,#REF!,1,0)),"-",$S$1)</f>
        <v>ACQUE</v>
      </c>
      <c r="T203" s="42" t="str">
        <f>IF(+ISNA(+VLOOKUP($B203,#REF!,1,0)),"-",$T$1)</f>
        <v>FOGNA</v>
      </c>
      <c r="U203" s="42" t="str">
        <f>IF(+ISNA(+VLOOKUP($B203,#REF!,1,0)),"-",$U$1)</f>
        <v>DEPU</v>
      </c>
      <c r="V203" s="42" t="str">
        <f>IF(+ISNA(+VLOOKUP($B203,#REF!,1,0)),"-",$V$1)</f>
        <v>ALTRESII</v>
      </c>
      <c r="W203" s="42" t="str">
        <f>IF(+ISNA(+VLOOKUP($B203,#REF!,1,0)),"-",$W$1)</f>
        <v>ATTDIV</v>
      </c>
      <c r="X203" s="42" t="str">
        <f>IF(+ISNA(+VLOOKUP($B203,#REF!,1,0)),"-",$X$1)</f>
        <v>SC</v>
      </c>
      <c r="Y203" s="42" t="str">
        <f>IF(+ISNA(+VLOOKUP($B203,#REF!,1,0)),"-",$Y$1)</f>
        <v>FOC</v>
      </c>
    </row>
    <row r="204" spans="1:25" x14ac:dyDescent="0.2">
      <c r="A204" s="39" t="s">
        <v>112</v>
      </c>
      <c r="B204" s="39" t="s">
        <v>112</v>
      </c>
      <c r="C204" s="57" t="s">
        <v>366</v>
      </c>
      <c r="D204" s="40" t="str">
        <f>IF(+ISNA(+VLOOKUP($B204,#REF!,1,0)),"-",$D$1)</f>
        <v>PRODEE</v>
      </c>
      <c r="E204" s="40" t="str">
        <f>IF(+ISNA(+VLOOKUP($B204,#REF!,1,0)),"-",$E$1)</f>
        <v>DISTEE</v>
      </c>
      <c r="F204" s="40" t="str">
        <f>IF(+ISNA(+VLOOKUP($B204,#REF!,1,0)),"-",$F$1)</f>
        <v>MISEE</v>
      </c>
      <c r="G204" s="40" t="str">
        <f>IF(+ISNA(+VLOOKUP($B204,#REF!,1,0)),"-",$G$1)</f>
        <v>VENDIEE</v>
      </c>
      <c r="H204" s="40" t="str">
        <f>IF(+ISNA(+VLOOKUP($B204,#REF!,1,0)),"-",$H$1)</f>
        <v>VENDSALVEE</v>
      </c>
      <c r="I204" s="40" t="str">
        <f>IF(+ISNA(+VLOOKUP($B204,#REF!,1,0)),"-",$I$1)</f>
        <v>VENDTUTEE</v>
      </c>
      <c r="J204" s="40" t="str">
        <f>IF(+ISNA(+VLOOKUP($B204,#REF!,1,0)),"-",$J$1)</f>
        <v>VENDLIBEE</v>
      </c>
      <c r="K204" s="40" t="str">
        <f>IF(+ISNA(+VLOOKUP($B204,#REF!,1,0)),"-",$K$1)</f>
        <v>EEEST</v>
      </c>
      <c r="L204" s="40" t="str">
        <f>IF(+ISNA(+VLOOKUP($B204,#REF!,1,0)),"-",$L$1)</f>
        <v>DISTGAS</v>
      </c>
      <c r="M204" s="40" t="str">
        <f>IF(+ISNA(+VLOOKUP($B204,#REF!,1,0)),"-",$M$1)</f>
        <v>MISGAS</v>
      </c>
      <c r="N204" s="40" t="str">
        <f>IF(+ISNA(+VLOOKUP($B204,#REF!,1,0)),"-",$N$1)</f>
        <v>VENIGAS</v>
      </c>
      <c r="O204" s="40" t="str">
        <f>IF(+ISNA(+VLOOKUP($B204,#REF!,1,0)),"-",$O$1)</f>
        <v>VENTUTGAS</v>
      </c>
      <c r="P204" s="40" t="str">
        <f>IF(+ISNA(+VLOOKUP($B204,#REF!,1,0)),"-",$P$1)</f>
        <v>VENLIBGAS</v>
      </c>
      <c r="Q204" s="40" t="str">
        <f>IF(+ISNA(+VLOOKUP($B204,#REF!,1,0)),"-",$Q$1)</f>
        <v>GASDIV</v>
      </c>
      <c r="R204" s="40" t="str">
        <f>IF(+ISNA(+VLOOKUP($B204,#REF!,1,0)),"-",$R$1)</f>
        <v>GASEST</v>
      </c>
      <c r="S204" s="40" t="str">
        <f>IF(+ISNA(+VLOOKUP($B204,#REF!,1,0)),"-",$S$1)</f>
        <v>ACQUE</v>
      </c>
      <c r="T204" s="40" t="str">
        <f>IF(+ISNA(+VLOOKUP($B204,#REF!,1,0)),"-",$T$1)</f>
        <v>FOGNA</v>
      </c>
      <c r="U204" s="40" t="str">
        <f>IF(+ISNA(+VLOOKUP($B204,#REF!,1,0)),"-",$U$1)</f>
        <v>DEPU</v>
      </c>
      <c r="V204" s="40" t="str">
        <f>IF(+ISNA(+VLOOKUP($B204,#REF!,1,0)),"-",$V$1)</f>
        <v>ALTRESII</v>
      </c>
      <c r="W204" s="40" t="str">
        <f>IF(+ISNA(+VLOOKUP($B204,#REF!,1,0)),"-",$W$1)</f>
        <v>ATTDIV</v>
      </c>
      <c r="X204" s="40" t="str">
        <f>IF(+ISNA(+VLOOKUP($B204,#REF!,1,0)),"-",$X$1)</f>
        <v>SC</v>
      </c>
      <c r="Y204" s="40" t="str">
        <f>IF(+ISNA(+VLOOKUP($B204,#REF!,1,0)),"-",$Y$1)</f>
        <v>FOC</v>
      </c>
    </row>
    <row r="205" spans="1:25" hidden="1" x14ac:dyDescent="0.2">
      <c r="A205" s="42" t="s">
        <v>112</v>
      </c>
      <c r="B205" s="42" t="s">
        <v>153</v>
      </c>
      <c r="C205" s="55" t="s">
        <v>1133</v>
      </c>
      <c r="D205" s="42" t="str">
        <f>IF(+ISNA(+VLOOKUP($B205,#REF!,1,0)),"-",$D$1)</f>
        <v>PRODEE</v>
      </c>
      <c r="E205" s="42" t="str">
        <f>IF(+ISNA(+VLOOKUP($B205,#REF!,1,0)),"-",$E$1)</f>
        <v>DISTEE</v>
      </c>
      <c r="F205" s="42" t="str">
        <f>IF(+ISNA(+VLOOKUP($B205,#REF!,1,0)),"-",$F$1)</f>
        <v>MISEE</v>
      </c>
      <c r="G205" s="42" t="str">
        <f>IF(+ISNA(+VLOOKUP($B205,#REF!,1,0)),"-",$G$1)</f>
        <v>VENDIEE</v>
      </c>
      <c r="H205" s="42" t="str">
        <f>IF(+ISNA(+VLOOKUP($B205,#REF!,1,0)),"-",$H$1)</f>
        <v>VENDSALVEE</v>
      </c>
      <c r="I205" s="42" t="str">
        <f>IF(+ISNA(+VLOOKUP($B205,#REF!,1,0)),"-",$I$1)</f>
        <v>VENDTUTEE</v>
      </c>
      <c r="J205" s="42" t="str">
        <f>IF(+ISNA(+VLOOKUP($B205,#REF!,1,0)),"-",$J$1)</f>
        <v>VENDLIBEE</v>
      </c>
      <c r="K205" s="42" t="str">
        <f>IF(+ISNA(+VLOOKUP($B205,#REF!,1,0)),"-",$K$1)</f>
        <v>EEEST</v>
      </c>
      <c r="L205" s="42" t="str">
        <f>IF(+ISNA(+VLOOKUP($B205,#REF!,1,0)),"-",$L$1)</f>
        <v>DISTGAS</v>
      </c>
      <c r="M205" s="42" t="str">
        <f>IF(+ISNA(+VLOOKUP($B205,#REF!,1,0)),"-",$M$1)</f>
        <v>MISGAS</v>
      </c>
      <c r="N205" s="42" t="str">
        <f>IF(+ISNA(+VLOOKUP($B205,#REF!,1,0)),"-",$N$1)</f>
        <v>VENIGAS</v>
      </c>
      <c r="O205" s="42" t="str">
        <f>IF(+ISNA(+VLOOKUP($B205,#REF!,1,0)),"-",$O$1)</f>
        <v>VENTUTGAS</v>
      </c>
      <c r="P205" s="42" t="str">
        <f>IF(+ISNA(+VLOOKUP($B205,#REF!,1,0)),"-",$P$1)</f>
        <v>VENLIBGAS</v>
      </c>
      <c r="Q205" s="42" t="str">
        <f>IF(+ISNA(+VLOOKUP($B205,#REF!,1,0)),"-",$Q$1)</f>
        <v>GASDIV</v>
      </c>
      <c r="R205" s="42" t="str">
        <f>IF(+ISNA(+VLOOKUP($B205,#REF!,1,0)),"-",$R$1)</f>
        <v>GASEST</v>
      </c>
      <c r="S205" s="42" t="str">
        <f>IF(+ISNA(+VLOOKUP($B205,#REF!,1,0)),"-",$S$1)</f>
        <v>ACQUE</v>
      </c>
      <c r="T205" s="42" t="str">
        <f>IF(+ISNA(+VLOOKUP($B205,#REF!,1,0)),"-",$T$1)</f>
        <v>FOGNA</v>
      </c>
      <c r="U205" s="42" t="str">
        <f>IF(+ISNA(+VLOOKUP($B205,#REF!,1,0)),"-",$U$1)</f>
        <v>DEPU</v>
      </c>
      <c r="V205" s="42" t="str">
        <f>IF(+ISNA(+VLOOKUP($B205,#REF!,1,0)),"-",$V$1)</f>
        <v>ALTRESII</v>
      </c>
      <c r="W205" s="42" t="str">
        <f>IF(+ISNA(+VLOOKUP($B205,#REF!,1,0)),"-",$W$1)</f>
        <v>ATTDIV</v>
      </c>
      <c r="X205" s="42" t="str">
        <f>IF(+ISNA(+VLOOKUP($B205,#REF!,1,0)),"-",$X$1)</f>
        <v>SC</v>
      </c>
      <c r="Y205" s="42" t="str">
        <f>IF(+ISNA(+VLOOKUP($B205,#REF!,1,0)),"-",$Y$1)</f>
        <v>FOC</v>
      </c>
    </row>
    <row r="206" spans="1:25" x14ac:dyDescent="0.2">
      <c r="A206" s="42" t="s">
        <v>112</v>
      </c>
      <c r="B206" s="93" t="s">
        <v>1593</v>
      </c>
      <c r="C206" s="95" t="s">
        <v>1594</v>
      </c>
      <c r="D206" s="42" t="str">
        <f>IF(+ISNA(+VLOOKUP($B206,#REF!,1,0)),"-",$D$1)</f>
        <v>PRODEE</v>
      </c>
      <c r="E206" s="42" t="str">
        <f>IF(+ISNA(+VLOOKUP($B206,#REF!,1,0)),"-",$E$1)</f>
        <v>DISTEE</v>
      </c>
      <c r="F206" s="42" t="str">
        <f>IF(+ISNA(+VLOOKUP($B206,#REF!,1,0)),"-",$F$1)</f>
        <v>MISEE</v>
      </c>
      <c r="G206" s="42" t="str">
        <f>IF(+ISNA(+VLOOKUP($B206,#REF!,1,0)),"-",$G$1)</f>
        <v>VENDIEE</v>
      </c>
      <c r="H206" s="42" t="str">
        <f>IF(+ISNA(+VLOOKUP($B206,#REF!,1,0)),"-",$H$1)</f>
        <v>VENDSALVEE</v>
      </c>
      <c r="I206" s="42" t="str">
        <f>IF(+ISNA(+VLOOKUP($B206,#REF!,1,0)),"-",$I$1)</f>
        <v>VENDTUTEE</v>
      </c>
      <c r="J206" s="42" t="str">
        <f>IF(+ISNA(+VLOOKUP($B206,#REF!,1,0)),"-",$J$1)</f>
        <v>VENDLIBEE</v>
      </c>
      <c r="K206" s="42" t="str">
        <f>IF(+ISNA(+VLOOKUP($B206,#REF!,1,0)),"-",$K$1)</f>
        <v>EEEST</v>
      </c>
      <c r="L206" s="42" t="str">
        <f>IF(+ISNA(+VLOOKUP($B206,#REF!,1,0)),"-",$L$1)</f>
        <v>DISTGAS</v>
      </c>
      <c r="M206" s="42" t="str">
        <f>IF(+ISNA(+VLOOKUP($B206,#REF!,1,0)),"-",$M$1)</f>
        <v>MISGAS</v>
      </c>
      <c r="N206" s="42" t="str">
        <f>IF(+ISNA(+VLOOKUP($B206,#REF!,1,0)),"-",$N$1)</f>
        <v>VENIGAS</v>
      </c>
      <c r="O206" s="42" t="str">
        <f>IF(+ISNA(+VLOOKUP($B206,#REF!,1,0)),"-",$O$1)</f>
        <v>VENTUTGAS</v>
      </c>
      <c r="P206" s="42" t="str">
        <f>IF(+ISNA(+VLOOKUP($B206,#REF!,1,0)),"-",$P$1)</f>
        <v>VENLIBGAS</v>
      </c>
      <c r="Q206" s="42" t="str">
        <f>IF(+ISNA(+VLOOKUP($B206,#REF!,1,0)),"-",$Q$1)</f>
        <v>GASDIV</v>
      </c>
      <c r="R206" s="42" t="str">
        <f>IF(+ISNA(+VLOOKUP($B206,#REF!,1,0)),"-",$R$1)</f>
        <v>GASEST</v>
      </c>
      <c r="S206" s="42" t="str">
        <f>IF(+ISNA(+VLOOKUP($B206,#REF!,1,0)),"-",$S$1)</f>
        <v>ACQUE</v>
      </c>
      <c r="T206" s="42" t="str">
        <f>IF(+ISNA(+VLOOKUP($B206,#REF!,1,0)),"-",$T$1)</f>
        <v>FOGNA</v>
      </c>
      <c r="U206" s="42" t="str">
        <f>IF(+ISNA(+VLOOKUP($B206,#REF!,1,0)),"-",$U$1)</f>
        <v>DEPU</v>
      </c>
      <c r="V206" s="42" t="str">
        <f>IF(+ISNA(+VLOOKUP($B206,#REF!,1,0)),"-",$V$1)</f>
        <v>ALTRESII</v>
      </c>
      <c r="W206" s="42" t="str">
        <f>IF(+ISNA(+VLOOKUP($B206,#REF!,1,0)),"-",$W$1)</f>
        <v>ATTDIV</v>
      </c>
      <c r="X206" s="42" t="str">
        <f>IF(+ISNA(+VLOOKUP($B206,#REF!,1,0)),"-",$X$1)</f>
        <v>SC</v>
      </c>
      <c r="Y206" s="42" t="str">
        <f>IF(+ISNA(+VLOOKUP($B206,#REF!,1,0)),"-",$Y$1)</f>
        <v>FOC</v>
      </c>
    </row>
    <row r="207" spans="1:25" hidden="1" x14ac:dyDescent="0.2">
      <c r="A207" s="42" t="s">
        <v>112</v>
      </c>
      <c r="B207" s="42" t="s">
        <v>154</v>
      </c>
      <c r="C207" s="55" t="s">
        <v>821</v>
      </c>
      <c r="D207" s="42" t="str">
        <f>IF(+ISNA(+VLOOKUP($B207,#REF!,1,0)),"-",$D$1)</f>
        <v>PRODEE</v>
      </c>
      <c r="E207" s="42" t="str">
        <f>IF(+ISNA(+VLOOKUP($B207,#REF!,1,0)),"-",$E$1)</f>
        <v>DISTEE</v>
      </c>
      <c r="F207" s="42" t="str">
        <f>IF(+ISNA(+VLOOKUP($B207,#REF!,1,0)),"-",$F$1)</f>
        <v>MISEE</v>
      </c>
      <c r="G207" s="42" t="str">
        <f>IF(+ISNA(+VLOOKUP($B207,#REF!,1,0)),"-",$G$1)</f>
        <v>VENDIEE</v>
      </c>
      <c r="H207" s="42" t="str">
        <f>IF(+ISNA(+VLOOKUP($B207,#REF!,1,0)),"-",$H$1)</f>
        <v>VENDSALVEE</v>
      </c>
      <c r="I207" s="42" t="str">
        <f>IF(+ISNA(+VLOOKUP($B207,#REF!,1,0)),"-",$I$1)</f>
        <v>VENDTUTEE</v>
      </c>
      <c r="J207" s="42" t="str">
        <f>IF(+ISNA(+VLOOKUP($B207,#REF!,1,0)),"-",$J$1)</f>
        <v>VENDLIBEE</v>
      </c>
      <c r="K207" s="42" t="str">
        <f>IF(+ISNA(+VLOOKUP($B207,#REF!,1,0)),"-",$K$1)</f>
        <v>EEEST</v>
      </c>
      <c r="L207" s="42" t="str">
        <f>IF(+ISNA(+VLOOKUP($B207,#REF!,1,0)),"-",$L$1)</f>
        <v>DISTGAS</v>
      </c>
      <c r="M207" s="42" t="str">
        <f>IF(+ISNA(+VLOOKUP($B207,#REF!,1,0)),"-",$M$1)</f>
        <v>MISGAS</v>
      </c>
      <c r="N207" s="42" t="str">
        <f>IF(+ISNA(+VLOOKUP($B207,#REF!,1,0)),"-",$N$1)</f>
        <v>VENIGAS</v>
      </c>
      <c r="O207" s="42" t="str">
        <f>IF(+ISNA(+VLOOKUP($B207,#REF!,1,0)),"-",$O$1)</f>
        <v>VENTUTGAS</v>
      </c>
      <c r="P207" s="42" t="str">
        <f>IF(+ISNA(+VLOOKUP($B207,#REF!,1,0)),"-",$P$1)</f>
        <v>VENLIBGAS</v>
      </c>
      <c r="Q207" s="42" t="str">
        <f>IF(+ISNA(+VLOOKUP($B207,#REF!,1,0)),"-",$Q$1)</f>
        <v>GASDIV</v>
      </c>
      <c r="R207" s="42" t="str">
        <f>IF(+ISNA(+VLOOKUP($B207,#REF!,1,0)),"-",$R$1)</f>
        <v>GASEST</v>
      </c>
      <c r="S207" s="42" t="str">
        <f>IF(+ISNA(+VLOOKUP($B207,#REF!,1,0)),"-",$S$1)</f>
        <v>ACQUE</v>
      </c>
      <c r="T207" s="42" t="str">
        <f>IF(+ISNA(+VLOOKUP($B207,#REF!,1,0)),"-",$T$1)</f>
        <v>FOGNA</v>
      </c>
      <c r="U207" s="42" t="str">
        <f>IF(+ISNA(+VLOOKUP($B207,#REF!,1,0)),"-",$U$1)</f>
        <v>DEPU</v>
      </c>
      <c r="V207" s="42" t="str">
        <f>IF(+ISNA(+VLOOKUP($B207,#REF!,1,0)),"-",$V$1)</f>
        <v>ALTRESII</v>
      </c>
      <c r="W207" s="42" t="str">
        <f>IF(+ISNA(+VLOOKUP($B207,#REF!,1,0)),"-",$W$1)</f>
        <v>ATTDIV</v>
      </c>
      <c r="X207" s="42" t="str">
        <f>IF(+ISNA(+VLOOKUP($B207,#REF!,1,0)),"-",$X$1)</f>
        <v>SC</v>
      </c>
      <c r="Y207" s="42" t="str">
        <f>IF(+ISNA(+VLOOKUP($B207,#REF!,1,0)),"-",$Y$1)</f>
        <v>FOC</v>
      </c>
    </row>
    <row r="208" spans="1:25" x14ac:dyDescent="0.2">
      <c r="A208" s="42" t="s">
        <v>112</v>
      </c>
      <c r="B208" s="42" t="s">
        <v>608</v>
      </c>
      <c r="C208" s="55" t="s">
        <v>609</v>
      </c>
      <c r="D208" s="42" t="str">
        <f>IF(+ISNA(+VLOOKUP($B208,#REF!,1,0)),"-",$D$1)</f>
        <v>PRODEE</v>
      </c>
      <c r="E208" s="42" t="str">
        <f>IF(+ISNA(+VLOOKUP($B208,#REF!,1,0)),"-",$E$1)</f>
        <v>DISTEE</v>
      </c>
      <c r="F208" s="42" t="str">
        <f>IF(+ISNA(+VLOOKUP($B208,#REF!,1,0)),"-",$F$1)</f>
        <v>MISEE</v>
      </c>
      <c r="G208" s="42" t="str">
        <f>IF(+ISNA(+VLOOKUP($B208,#REF!,1,0)),"-",$G$1)</f>
        <v>VENDIEE</v>
      </c>
      <c r="H208" s="42" t="str">
        <f>IF(+ISNA(+VLOOKUP($B208,#REF!,1,0)),"-",$H$1)</f>
        <v>VENDSALVEE</v>
      </c>
      <c r="I208" s="42" t="str">
        <f>IF(+ISNA(+VLOOKUP($B208,#REF!,1,0)),"-",$I$1)</f>
        <v>VENDTUTEE</v>
      </c>
      <c r="J208" s="42" t="str">
        <f>IF(+ISNA(+VLOOKUP($B208,#REF!,1,0)),"-",$J$1)</f>
        <v>VENDLIBEE</v>
      </c>
      <c r="K208" s="42" t="str">
        <f>IF(+ISNA(+VLOOKUP($B208,#REF!,1,0)),"-",$K$1)</f>
        <v>EEEST</v>
      </c>
      <c r="L208" s="42" t="str">
        <f>IF(+ISNA(+VLOOKUP($B208,#REF!,1,0)),"-",$L$1)</f>
        <v>DISTGAS</v>
      </c>
      <c r="M208" s="42" t="str">
        <f>IF(+ISNA(+VLOOKUP($B208,#REF!,1,0)),"-",$M$1)</f>
        <v>MISGAS</v>
      </c>
      <c r="N208" s="42" t="str">
        <f>IF(+ISNA(+VLOOKUP($B208,#REF!,1,0)),"-",$N$1)</f>
        <v>VENIGAS</v>
      </c>
      <c r="O208" s="42" t="str">
        <f>IF(+ISNA(+VLOOKUP($B208,#REF!,1,0)),"-",$O$1)</f>
        <v>VENTUTGAS</v>
      </c>
      <c r="P208" s="42" t="str">
        <f>IF(+ISNA(+VLOOKUP($B208,#REF!,1,0)),"-",$P$1)</f>
        <v>VENLIBGAS</v>
      </c>
      <c r="Q208" s="42" t="str">
        <f>IF(+ISNA(+VLOOKUP($B208,#REF!,1,0)),"-",$Q$1)</f>
        <v>GASDIV</v>
      </c>
      <c r="R208" s="42" t="str">
        <f>IF(+ISNA(+VLOOKUP($B208,#REF!,1,0)),"-",$R$1)</f>
        <v>GASEST</v>
      </c>
      <c r="S208" s="42" t="str">
        <f>IF(+ISNA(+VLOOKUP($B208,#REF!,1,0)),"-",$S$1)</f>
        <v>ACQUE</v>
      </c>
      <c r="T208" s="42" t="str">
        <f>IF(+ISNA(+VLOOKUP($B208,#REF!,1,0)),"-",$T$1)</f>
        <v>FOGNA</v>
      </c>
      <c r="U208" s="42" t="str">
        <f>IF(+ISNA(+VLOOKUP($B208,#REF!,1,0)),"-",$U$1)</f>
        <v>DEPU</v>
      </c>
      <c r="V208" s="42" t="str">
        <f>IF(+ISNA(+VLOOKUP($B208,#REF!,1,0)),"-",$V$1)</f>
        <v>ALTRESII</v>
      </c>
      <c r="W208" s="42" t="str">
        <f>IF(+ISNA(+VLOOKUP($B208,#REF!,1,0)),"-",$W$1)</f>
        <v>ATTDIV</v>
      </c>
      <c r="X208" s="42" t="str">
        <f>IF(+ISNA(+VLOOKUP($B208,#REF!,1,0)),"-",$X$1)</f>
        <v>SC</v>
      </c>
      <c r="Y208" s="42" t="str">
        <f>IF(+ISNA(+VLOOKUP($B208,#REF!,1,0)),"-",$Y$1)</f>
        <v>FOC</v>
      </c>
    </row>
    <row r="209" spans="1:25" x14ac:dyDescent="0.2">
      <c r="A209" s="42" t="s">
        <v>112</v>
      </c>
      <c r="B209" s="42" t="s">
        <v>155</v>
      </c>
      <c r="C209" s="55" t="s">
        <v>629</v>
      </c>
      <c r="D209" s="42" t="str">
        <f>IF(+ISNA(+VLOOKUP($B209,#REF!,1,0)),"-",$D$1)</f>
        <v>PRODEE</v>
      </c>
      <c r="E209" s="42" t="str">
        <f>IF(+ISNA(+VLOOKUP($B209,#REF!,1,0)),"-",$E$1)</f>
        <v>DISTEE</v>
      </c>
      <c r="F209" s="42" t="str">
        <f>IF(+ISNA(+VLOOKUP($B209,#REF!,1,0)),"-",$F$1)</f>
        <v>MISEE</v>
      </c>
      <c r="G209" s="42" t="str">
        <f>IF(+ISNA(+VLOOKUP($B209,#REF!,1,0)),"-",$G$1)</f>
        <v>VENDIEE</v>
      </c>
      <c r="H209" s="42" t="str">
        <f>IF(+ISNA(+VLOOKUP($B209,#REF!,1,0)),"-",$H$1)</f>
        <v>VENDSALVEE</v>
      </c>
      <c r="I209" s="42" t="str">
        <f>IF(+ISNA(+VLOOKUP($B209,#REF!,1,0)),"-",$I$1)</f>
        <v>VENDTUTEE</v>
      </c>
      <c r="J209" s="42" t="str">
        <f>IF(+ISNA(+VLOOKUP($B209,#REF!,1,0)),"-",$J$1)</f>
        <v>VENDLIBEE</v>
      </c>
      <c r="K209" s="42" t="str">
        <f>IF(+ISNA(+VLOOKUP($B209,#REF!,1,0)),"-",$K$1)</f>
        <v>EEEST</v>
      </c>
      <c r="L209" s="42" t="str">
        <f>IF(+ISNA(+VLOOKUP($B209,#REF!,1,0)),"-",$L$1)</f>
        <v>DISTGAS</v>
      </c>
      <c r="M209" s="42" t="str">
        <f>IF(+ISNA(+VLOOKUP($B209,#REF!,1,0)),"-",$M$1)</f>
        <v>MISGAS</v>
      </c>
      <c r="N209" s="42" t="str">
        <f>IF(+ISNA(+VLOOKUP($B209,#REF!,1,0)),"-",$N$1)</f>
        <v>VENIGAS</v>
      </c>
      <c r="O209" s="42" t="str">
        <f>IF(+ISNA(+VLOOKUP($B209,#REF!,1,0)),"-",$O$1)</f>
        <v>VENTUTGAS</v>
      </c>
      <c r="P209" s="42" t="str">
        <f>IF(+ISNA(+VLOOKUP($B209,#REF!,1,0)),"-",$P$1)</f>
        <v>VENLIBGAS</v>
      </c>
      <c r="Q209" s="42" t="str">
        <f>IF(+ISNA(+VLOOKUP($B209,#REF!,1,0)),"-",$Q$1)</f>
        <v>GASDIV</v>
      </c>
      <c r="R209" s="42" t="str">
        <f>IF(+ISNA(+VLOOKUP($B209,#REF!,1,0)),"-",$R$1)</f>
        <v>GASEST</v>
      </c>
      <c r="S209" s="42" t="str">
        <f>IF(+ISNA(+VLOOKUP($B209,#REF!,1,0)),"-",$S$1)</f>
        <v>ACQUE</v>
      </c>
      <c r="T209" s="42" t="str">
        <f>IF(+ISNA(+VLOOKUP($B209,#REF!,1,0)),"-",$T$1)</f>
        <v>FOGNA</v>
      </c>
      <c r="U209" s="42" t="str">
        <f>IF(+ISNA(+VLOOKUP($B209,#REF!,1,0)),"-",$U$1)</f>
        <v>DEPU</v>
      </c>
      <c r="V209" s="42" t="str">
        <f>IF(+ISNA(+VLOOKUP($B209,#REF!,1,0)),"-",$V$1)</f>
        <v>ALTRESII</v>
      </c>
      <c r="W209" s="42" t="str">
        <f>IF(+ISNA(+VLOOKUP($B209,#REF!,1,0)),"-",$W$1)</f>
        <v>ATTDIV</v>
      </c>
      <c r="X209" s="42" t="str">
        <f>IF(+ISNA(+VLOOKUP($B209,#REF!,1,0)),"-",$X$1)</f>
        <v>SC</v>
      </c>
      <c r="Y209" s="42" t="str">
        <f>IF(+ISNA(+VLOOKUP($B209,#REF!,1,0)),"-",$Y$1)</f>
        <v>FOC</v>
      </c>
    </row>
    <row r="210" spans="1:25" x14ac:dyDescent="0.2">
      <c r="A210" s="42" t="s">
        <v>112</v>
      </c>
      <c r="B210" s="42" t="s">
        <v>156</v>
      </c>
      <c r="C210" s="55" t="s">
        <v>822</v>
      </c>
      <c r="D210" s="42" t="str">
        <f>IF(+ISNA(+VLOOKUP($B210,#REF!,1,0)),"-",$D$1)</f>
        <v>PRODEE</v>
      </c>
      <c r="E210" s="42" t="str">
        <f>IF(+ISNA(+VLOOKUP($B210,#REF!,1,0)),"-",$E$1)</f>
        <v>DISTEE</v>
      </c>
      <c r="F210" s="42" t="str">
        <f>IF(+ISNA(+VLOOKUP($B210,#REF!,1,0)),"-",$F$1)</f>
        <v>MISEE</v>
      </c>
      <c r="G210" s="42" t="str">
        <f>IF(+ISNA(+VLOOKUP($B210,#REF!,1,0)),"-",$G$1)</f>
        <v>VENDIEE</v>
      </c>
      <c r="H210" s="42" t="str">
        <f>IF(+ISNA(+VLOOKUP($B210,#REF!,1,0)),"-",$H$1)</f>
        <v>VENDSALVEE</v>
      </c>
      <c r="I210" s="42" t="str">
        <f>IF(+ISNA(+VLOOKUP($B210,#REF!,1,0)),"-",$I$1)</f>
        <v>VENDTUTEE</v>
      </c>
      <c r="J210" s="42" t="str">
        <f>IF(+ISNA(+VLOOKUP($B210,#REF!,1,0)),"-",$J$1)</f>
        <v>VENDLIBEE</v>
      </c>
      <c r="K210" s="42" t="str">
        <f>IF(+ISNA(+VLOOKUP($B210,#REF!,1,0)),"-",$K$1)</f>
        <v>EEEST</v>
      </c>
      <c r="L210" s="42" t="str">
        <f>IF(+ISNA(+VLOOKUP($B210,#REF!,1,0)),"-",$L$1)</f>
        <v>DISTGAS</v>
      </c>
      <c r="M210" s="42" t="str">
        <f>IF(+ISNA(+VLOOKUP($B210,#REF!,1,0)),"-",$M$1)</f>
        <v>MISGAS</v>
      </c>
      <c r="N210" s="42" t="str">
        <f>IF(+ISNA(+VLOOKUP($B210,#REF!,1,0)),"-",$N$1)</f>
        <v>VENIGAS</v>
      </c>
      <c r="O210" s="42" t="str">
        <f>IF(+ISNA(+VLOOKUP($B210,#REF!,1,0)),"-",$O$1)</f>
        <v>VENTUTGAS</v>
      </c>
      <c r="P210" s="42" t="str">
        <f>IF(+ISNA(+VLOOKUP($B210,#REF!,1,0)),"-",$P$1)</f>
        <v>VENLIBGAS</v>
      </c>
      <c r="Q210" s="42" t="str">
        <f>IF(+ISNA(+VLOOKUP($B210,#REF!,1,0)),"-",$Q$1)</f>
        <v>GASDIV</v>
      </c>
      <c r="R210" s="42" t="str">
        <f>IF(+ISNA(+VLOOKUP($B210,#REF!,1,0)),"-",$R$1)</f>
        <v>GASEST</v>
      </c>
      <c r="S210" s="42" t="str">
        <f>IF(+ISNA(+VLOOKUP($B210,#REF!,1,0)),"-",$S$1)</f>
        <v>ACQUE</v>
      </c>
      <c r="T210" s="42" t="str">
        <f>IF(+ISNA(+VLOOKUP($B210,#REF!,1,0)),"-",$T$1)</f>
        <v>FOGNA</v>
      </c>
      <c r="U210" s="42" t="str">
        <f>IF(+ISNA(+VLOOKUP($B210,#REF!,1,0)),"-",$U$1)</f>
        <v>DEPU</v>
      </c>
      <c r="V210" s="42" t="str">
        <f>IF(+ISNA(+VLOOKUP($B210,#REF!,1,0)),"-",$V$1)</f>
        <v>ALTRESII</v>
      </c>
      <c r="W210" s="42" t="str">
        <f>IF(+ISNA(+VLOOKUP($B210,#REF!,1,0)),"-",$W$1)</f>
        <v>ATTDIV</v>
      </c>
      <c r="X210" s="42" t="str">
        <f>IF(+ISNA(+VLOOKUP($B210,#REF!,1,0)),"-",$X$1)</f>
        <v>SC</v>
      </c>
      <c r="Y210" s="42" t="str">
        <f>IF(+ISNA(+VLOOKUP($B210,#REF!,1,0)),"-",$Y$1)</f>
        <v>FOC</v>
      </c>
    </row>
    <row r="211" spans="1:25" hidden="1" x14ac:dyDescent="0.2">
      <c r="A211" s="42" t="s">
        <v>112</v>
      </c>
      <c r="B211" s="42" t="s">
        <v>157</v>
      </c>
      <c r="C211" s="55" t="s">
        <v>819</v>
      </c>
      <c r="D211" s="42" t="str">
        <f>IF(+ISNA(+VLOOKUP($B211,#REF!,1,0)),"-",$D$1)</f>
        <v>PRODEE</v>
      </c>
      <c r="E211" s="42" t="str">
        <f>IF(+ISNA(+VLOOKUP($B211,#REF!,1,0)),"-",$E$1)</f>
        <v>DISTEE</v>
      </c>
      <c r="F211" s="42" t="str">
        <f>IF(+ISNA(+VLOOKUP($B211,#REF!,1,0)),"-",$F$1)</f>
        <v>MISEE</v>
      </c>
      <c r="G211" s="42" t="str">
        <f>IF(+ISNA(+VLOOKUP($B211,#REF!,1,0)),"-",$G$1)</f>
        <v>VENDIEE</v>
      </c>
      <c r="H211" s="42" t="str">
        <f>IF(+ISNA(+VLOOKUP($B211,#REF!,1,0)),"-",$H$1)</f>
        <v>VENDSALVEE</v>
      </c>
      <c r="I211" s="42" t="str">
        <f>IF(+ISNA(+VLOOKUP($B211,#REF!,1,0)),"-",$I$1)</f>
        <v>VENDTUTEE</v>
      </c>
      <c r="J211" s="42" t="str">
        <f>IF(+ISNA(+VLOOKUP($B211,#REF!,1,0)),"-",$J$1)</f>
        <v>VENDLIBEE</v>
      </c>
      <c r="K211" s="42" t="str">
        <f>IF(+ISNA(+VLOOKUP($B211,#REF!,1,0)),"-",$K$1)</f>
        <v>EEEST</v>
      </c>
      <c r="L211" s="42" t="str">
        <f>IF(+ISNA(+VLOOKUP($B211,#REF!,1,0)),"-",$L$1)</f>
        <v>DISTGAS</v>
      </c>
      <c r="M211" s="42" t="str">
        <f>IF(+ISNA(+VLOOKUP($B211,#REF!,1,0)),"-",$M$1)</f>
        <v>MISGAS</v>
      </c>
      <c r="N211" s="42" t="str">
        <f>IF(+ISNA(+VLOOKUP($B211,#REF!,1,0)),"-",$N$1)</f>
        <v>VENIGAS</v>
      </c>
      <c r="O211" s="42" t="str">
        <f>IF(+ISNA(+VLOOKUP($B211,#REF!,1,0)),"-",$O$1)</f>
        <v>VENTUTGAS</v>
      </c>
      <c r="P211" s="42" t="str">
        <f>IF(+ISNA(+VLOOKUP($B211,#REF!,1,0)),"-",$P$1)</f>
        <v>VENLIBGAS</v>
      </c>
      <c r="Q211" s="42" t="str">
        <f>IF(+ISNA(+VLOOKUP($B211,#REF!,1,0)),"-",$Q$1)</f>
        <v>GASDIV</v>
      </c>
      <c r="R211" s="42" t="str">
        <f>IF(+ISNA(+VLOOKUP($B211,#REF!,1,0)),"-",$R$1)</f>
        <v>GASEST</v>
      </c>
      <c r="S211" s="42" t="str">
        <f>IF(+ISNA(+VLOOKUP($B211,#REF!,1,0)),"-",$S$1)</f>
        <v>ACQUE</v>
      </c>
      <c r="T211" s="42" t="str">
        <f>IF(+ISNA(+VLOOKUP($B211,#REF!,1,0)),"-",$T$1)</f>
        <v>FOGNA</v>
      </c>
      <c r="U211" s="42" t="str">
        <f>IF(+ISNA(+VLOOKUP($B211,#REF!,1,0)),"-",$U$1)</f>
        <v>DEPU</v>
      </c>
      <c r="V211" s="42" t="str">
        <f>IF(+ISNA(+VLOOKUP($B211,#REF!,1,0)),"-",$V$1)</f>
        <v>ALTRESII</v>
      </c>
      <c r="W211" s="42" t="str">
        <f>IF(+ISNA(+VLOOKUP($B211,#REF!,1,0)),"-",$W$1)</f>
        <v>ATTDIV</v>
      </c>
      <c r="X211" s="42" t="str">
        <f>IF(+ISNA(+VLOOKUP($B211,#REF!,1,0)),"-",$X$1)</f>
        <v>SC</v>
      </c>
      <c r="Y211" s="42" t="str">
        <f>IF(+ISNA(+VLOOKUP($B211,#REF!,1,0)),"-",$Y$1)</f>
        <v>FOC</v>
      </c>
    </row>
    <row r="212" spans="1:25" hidden="1" x14ac:dyDescent="0.2">
      <c r="A212" s="42" t="s">
        <v>112</v>
      </c>
      <c r="B212" s="42" t="s">
        <v>158</v>
      </c>
      <c r="C212" s="55" t="s">
        <v>820</v>
      </c>
      <c r="D212" s="42" t="str">
        <f>IF(+ISNA(+VLOOKUP($B212,#REF!,1,0)),"-",$D$1)</f>
        <v>PRODEE</v>
      </c>
      <c r="E212" s="42" t="str">
        <f>IF(+ISNA(+VLOOKUP($B212,#REF!,1,0)),"-",$E$1)</f>
        <v>DISTEE</v>
      </c>
      <c r="F212" s="42" t="str">
        <f>IF(+ISNA(+VLOOKUP($B212,#REF!,1,0)),"-",$F$1)</f>
        <v>MISEE</v>
      </c>
      <c r="G212" s="42" t="str">
        <f>IF(+ISNA(+VLOOKUP($B212,#REF!,1,0)),"-",$G$1)</f>
        <v>VENDIEE</v>
      </c>
      <c r="H212" s="42" t="str">
        <f>IF(+ISNA(+VLOOKUP($B212,#REF!,1,0)),"-",$H$1)</f>
        <v>VENDSALVEE</v>
      </c>
      <c r="I212" s="42" t="str">
        <f>IF(+ISNA(+VLOOKUP($B212,#REF!,1,0)),"-",$I$1)</f>
        <v>VENDTUTEE</v>
      </c>
      <c r="J212" s="42" t="str">
        <f>IF(+ISNA(+VLOOKUP($B212,#REF!,1,0)),"-",$J$1)</f>
        <v>VENDLIBEE</v>
      </c>
      <c r="K212" s="42" t="str">
        <f>IF(+ISNA(+VLOOKUP($B212,#REF!,1,0)),"-",$K$1)</f>
        <v>EEEST</v>
      </c>
      <c r="L212" s="42" t="str">
        <f>IF(+ISNA(+VLOOKUP($B212,#REF!,1,0)),"-",$L$1)</f>
        <v>DISTGAS</v>
      </c>
      <c r="M212" s="42" t="str">
        <f>IF(+ISNA(+VLOOKUP($B212,#REF!,1,0)),"-",$M$1)</f>
        <v>MISGAS</v>
      </c>
      <c r="N212" s="42" t="str">
        <f>IF(+ISNA(+VLOOKUP($B212,#REF!,1,0)),"-",$N$1)</f>
        <v>VENIGAS</v>
      </c>
      <c r="O212" s="42" t="str">
        <f>IF(+ISNA(+VLOOKUP($B212,#REF!,1,0)),"-",$O$1)</f>
        <v>VENTUTGAS</v>
      </c>
      <c r="P212" s="42" t="str">
        <f>IF(+ISNA(+VLOOKUP($B212,#REF!,1,0)),"-",$P$1)</f>
        <v>VENLIBGAS</v>
      </c>
      <c r="Q212" s="42" t="str">
        <f>IF(+ISNA(+VLOOKUP($B212,#REF!,1,0)),"-",$Q$1)</f>
        <v>GASDIV</v>
      </c>
      <c r="R212" s="42" t="str">
        <f>IF(+ISNA(+VLOOKUP($B212,#REF!,1,0)),"-",$R$1)</f>
        <v>GASEST</v>
      </c>
      <c r="S212" s="42" t="str">
        <f>IF(+ISNA(+VLOOKUP($B212,#REF!,1,0)),"-",$S$1)</f>
        <v>ACQUE</v>
      </c>
      <c r="T212" s="42" t="str">
        <f>IF(+ISNA(+VLOOKUP($B212,#REF!,1,0)),"-",$T$1)</f>
        <v>FOGNA</v>
      </c>
      <c r="U212" s="42" t="str">
        <f>IF(+ISNA(+VLOOKUP($B212,#REF!,1,0)),"-",$U$1)</f>
        <v>DEPU</v>
      </c>
      <c r="V212" s="42" t="str">
        <f>IF(+ISNA(+VLOOKUP($B212,#REF!,1,0)),"-",$V$1)</f>
        <v>ALTRESII</v>
      </c>
      <c r="W212" s="42" t="str">
        <f>IF(+ISNA(+VLOOKUP($B212,#REF!,1,0)),"-",$W$1)</f>
        <v>ATTDIV</v>
      </c>
      <c r="X212" s="42" t="str">
        <f>IF(+ISNA(+VLOOKUP($B212,#REF!,1,0)),"-",$X$1)</f>
        <v>SC</v>
      </c>
      <c r="Y212" s="42" t="str">
        <f>IF(+ISNA(+VLOOKUP($B212,#REF!,1,0)),"-",$Y$1)</f>
        <v>FOC</v>
      </c>
    </row>
    <row r="213" spans="1:25" hidden="1" x14ac:dyDescent="0.2">
      <c r="A213" s="42" t="s">
        <v>112</v>
      </c>
      <c r="B213" s="42" t="s">
        <v>159</v>
      </c>
      <c r="C213" s="55" t="s">
        <v>824</v>
      </c>
      <c r="D213" s="42" t="str">
        <f>IF(+ISNA(+VLOOKUP($B213,#REF!,1,0)),"-",$D$1)</f>
        <v>PRODEE</v>
      </c>
      <c r="E213" s="42" t="str">
        <f>IF(+ISNA(+VLOOKUP($B213,#REF!,1,0)),"-",$E$1)</f>
        <v>DISTEE</v>
      </c>
      <c r="F213" s="42" t="str">
        <f>IF(+ISNA(+VLOOKUP($B213,#REF!,1,0)),"-",$F$1)</f>
        <v>MISEE</v>
      </c>
      <c r="G213" s="42" t="str">
        <f>IF(+ISNA(+VLOOKUP($B213,#REF!,1,0)),"-",$G$1)</f>
        <v>VENDIEE</v>
      </c>
      <c r="H213" s="42" t="str">
        <f>IF(+ISNA(+VLOOKUP($B213,#REF!,1,0)),"-",$H$1)</f>
        <v>VENDSALVEE</v>
      </c>
      <c r="I213" s="42" t="str">
        <f>IF(+ISNA(+VLOOKUP($B213,#REF!,1,0)),"-",$I$1)</f>
        <v>VENDTUTEE</v>
      </c>
      <c r="J213" s="42" t="str">
        <f>IF(+ISNA(+VLOOKUP($B213,#REF!,1,0)),"-",$J$1)</f>
        <v>VENDLIBEE</v>
      </c>
      <c r="K213" s="42" t="str">
        <f>IF(+ISNA(+VLOOKUP($B213,#REF!,1,0)),"-",$K$1)</f>
        <v>EEEST</v>
      </c>
      <c r="L213" s="42" t="str">
        <f>IF(+ISNA(+VLOOKUP($B213,#REF!,1,0)),"-",$L$1)</f>
        <v>DISTGAS</v>
      </c>
      <c r="M213" s="42" t="str">
        <f>IF(+ISNA(+VLOOKUP($B213,#REF!,1,0)),"-",$M$1)</f>
        <v>MISGAS</v>
      </c>
      <c r="N213" s="42" t="str">
        <f>IF(+ISNA(+VLOOKUP($B213,#REF!,1,0)),"-",$N$1)</f>
        <v>VENIGAS</v>
      </c>
      <c r="O213" s="42" t="str">
        <f>IF(+ISNA(+VLOOKUP($B213,#REF!,1,0)),"-",$O$1)</f>
        <v>VENTUTGAS</v>
      </c>
      <c r="P213" s="42" t="str">
        <f>IF(+ISNA(+VLOOKUP($B213,#REF!,1,0)),"-",$P$1)</f>
        <v>VENLIBGAS</v>
      </c>
      <c r="Q213" s="42" t="str">
        <f>IF(+ISNA(+VLOOKUP($B213,#REF!,1,0)),"-",$Q$1)</f>
        <v>GASDIV</v>
      </c>
      <c r="R213" s="42" t="str">
        <f>IF(+ISNA(+VLOOKUP($B213,#REF!,1,0)),"-",$R$1)</f>
        <v>GASEST</v>
      </c>
      <c r="S213" s="42" t="str">
        <f>IF(+ISNA(+VLOOKUP($B213,#REF!,1,0)),"-",$S$1)</f>
        <v>ACQUE</v>
      </c>
      <c r="T213" s="42" t="str">
        <f>IF(+ISNA(+VLOOKUP($B213,#REF!,1,0)),"-",$T$1)</f>
        <v>FOGNA</v>
      </c>
      <c r="U213" s="42" t="str">
        <f>IF(+ISNA(+VLOOKUP($B213,#REF!,1,0)),"-",$U$1)</f>
        <v>DEPU</v>
      </c>
      <c r="V213" s="42" t="str">
        <f>IF(+ISNA(+VLOOKUP($B213,#REF!,1,0)),"-",$V$1)</f>
        <v>ALTRESII</v>
      </c>
      <c r="W213" s="42" t="str">
        <f>IF(+ISNA(+VLOOKUP($B213,#REF!,1,0)),"-",$W$1)</f>
        <v>ATTDIV</v>
      </c>
      <c r="X213" s="42" t="str">
        <f>IF(+ISNA(+VLOOKUP($B213,#REF!,1,0)),"-",$X$1)</f>
        <v>SC</v>
      </c>
      <c r="Y213" s="42" t="str">
        <f>IF(+ISNA(+VLOOKUP($B213,#REF!,1,0)),"-",$Y$1)</f>
        <v>FOC</v>
      </c>
    </row>
    <row r="214" spans="1:25" x14ac:dyDescent="0.2">
      <c r="A214" s="42" t="s">
        <v>112</v>
      </c>
      <c r="B214" s="42" t="s">
        <v>160</v>
      </c>
      <c r="C214" s="55" t="s">
        <v>630</v>
      </c>
      <c r="D214" s="42" t="str">
        <f>IF(+ISNA(+VLOOKUP($B214,#REF!,1,0)),"-",$D$1)</f>
        <v>PRODEE</v>
      </c>
      <c r="E214" s="42" t="str">
        <f>IF(+ISNA(+VLOOKUP($B214,#REF!,1,0)),"-",$E$1)</f>
        <v>DISTEE</v>
      </c>
      <c r="F214" s="42" t="str">
        <f>IF(+ISNA(+VLOOKUP($B214,#REF!,1,0)),"-",$F$1)</f>
        <v>MISEE</v>
      </c>
      <c r="G214" s="42" t="str">
        <f>IF(+ISNA(+VLOOKUP($B214,#REF!,1,0)),"-",$G$1)</f>
        <v>VENDIEE</v>
      </c>
      <c r="H214" s="42" t="str">
        <f>IF(+ISNA(+VLOOKUP($B214,#REF!,1,0)),"-",$H$1)</f>
        <v>VENDSALVEE</v>
      </c>
      <c r="I214" s="42" t="str">
        <f>IF(+ISNA(+VLOOKUP($B214,#REF!,1,0)),"-",$I$1)</f>
        <v>VENDTUTEE</v>
      </c>
      <c r="J214" s="42" t="str">
        <f>IF(+ISNA(+VLOOKUP($B214,#REF!,1,0)),"-",$J$1)</f>
        <v>VENDLIBEE</v>
      </c>
      <c r="K214" s="42" t="str">
        <f>IF(+ISNA(+VLOOKUP($B214,#REF!,1,0)),"-",$K$1)</f>
        <v>EEEST</v>
      </c>
      <c r="L214" s="42" t="str">
        <f>IF(+ISNA(+VLOOKUP($B214,#REF!,1,0)),"-",$L$1)</f>
        <v>DISTGAS</v>
      </c>
      <c r="M214" s="42" t="str">
        <f>IF(+ISNA(+VLOOKUP($B214,#REF!,1,0)),"-",$M$1)</f>
        <v>MISGAS</v>
      </c>
      <c r="N214" s="42" t="str">
        <f>IF(+ISNA(+VLOOKUP($B214,#REF!,1,0)),"-",$N$1)</f>
        <v>VENIGAS</v>
      </c>
      <c r="O214" s="42" t="str">
        <f>IF(+ISNA(+VLOOKUP($B214,#REF!,1,0)),"-",$O$1)</f>
        <v>VENTUTGAS</v>
      </c>
      <c r="P214" s="42" t="str">
        <f>IF(+ISNA(+VLOOKUP($B214,#REF!,1,0)),"-",$P$1)</f>
        <v>VENLIBGAS</v>
      </c>
      <c r="Q214" s="42" t="str">
        <f>IF(+ISNA(+VLOOKUP($B214,#REF!,1,0)),"-",$Q$1)</f>
        <v>GASDIV</v>
      </c>
      <c r="R214" s="42" t="str">
        <f>IF(+ISNA(+VLOOKUP($B214,#REF!,1,0)),"-",$R$1)</f>
        <v>GASEST</v>
      </c>
      <c r="S214" s="42" t="str">
        <f>IF(+ISNA(+VLOOKUP($B214,#REF!,1,0)),"-",$S$1)</f>
        <v>ACQUE</v>
      </c>
      <c r="T214" s="42" t="str">
        <f>IF(+ISNA(+VLOOKUP($B214,#REF!,1,0)),"-",$T$1)</f>
        <v>FOGNA</v>
      </c>
      <c r="U214" s="42" t="str">
        <f>IF(+ISNA(+VLOOKUP($B214,#REF!,1,0)),"-",$U$1)</f>
        <v>DEPU</v>
      </c>
      <c r="V214" s="42" t="str">
        <f>IF(+ISNA(+VLOOKUP($B214,#REF!,1,0)),"-",$V$1)</f>
        <v>ALTRESII</v>
      </c>
      <c r="W214" s="42" t="str">
        <f>IF(+ISNA(+VLOOKUP($B214,#REF!,1,0)),"-",$W$1)</f>
        <v>ATTDIV</v>
      </c>
      <c r="X214" s="42" t="str">
        <f>IF(+ISNA(+VLOOKUP($B214,#REF!,1,0)),"-",$X$1)</f>
        <v>SC</v>
      </c>
      <c r="Y214" s="42" t="str">
        <f>IF(+ISNA(+VLOOKUP($B214,#REF!,1,0)),"-",$Y$1)</f>
        <v>FOC</v>
      </c>
    </row>
    <row r="215" spans="1:25" x14ac:dyDescent="0.2">
      <c r="A215" s="42" t="s">
        <v>112</v>
      </c>
      <c r="B215" s="42" t="s">
        <v>161</v>
      </c>
      <c r="C215" s="55" t="s">
        <v>825</v>
      </c>
      <c r="D215" s="42" t="str">
        <f>IF(+ISNA(+VLOOKUP($B215,#REF!,1,0)),"-",$D$1)</f>
        <v>PRODEE</v>
      </c>
      <c r="E215" s="42" t="str">
        <f>IF(+ISNA(+VLOOKUP($B215,#REF!,1,0)),"-",$E$1)</f>
        <v>DISTEE</v>
      </c>
      <c r="F215" s="42" t="str">
        <f>IF(+ISNA(+VLOOKUP($B215,#REF!,1,0)),"-",$F$1)</f>
        <v>MISEE</v>
      </c>
      <c r="G215" s="42" t="str">
        <f>IF(+ISNA(+VLOOKUP($B215,#REF!,1,0)),"-",$G$1)</f>
        <v>VENDIEE</v>
      </c>
      <c r="H215" s="42" t="str">
        <f>IF(+ISNA(+VLOOKUP($B215,#REF!,1,0)),"-",$H$1)</f>
        <v>VENDSALVEE</v>
      </c>
      <c r="I215" s="42" t="str">
        <f>IF(+ISNA(+VLOOKUP($B215,#REF!,1,0)),"-",$I$1)</f>
        <v>VENDTUTEE</v>
      </c>
      <c r="J215" s="42" t="str">
        <f>IF(+ISNA(+VLOOKUP($B215,#REF!,1,0)),"-",$J$1)</f>
        <v>VENDLIBEE</v>
      </c>
      <c r="K215" s="42" t="str">
        <f>IF(+ISNA(+VLOOKUP($B215,#REF!,1,0)),"-",$K$1)</f>
        <v>EEEST</v>
      </c>
      <c r="L215" s="42" t="str">
        <f>IF(+ISNA(+VLOOKUP($B215,#REF!,1,0)),"-",$L$1)</f>
        <v>DISTGAS</v>
      </c>
      <c r="M215" s="42" t="str">
        <f>IF(+ISNA(+VLOOKUP($B215,#REF!,1,0)),"-",$M$1)</f>
        <v>MISGAS</v>
      </c>
      <c r="N215" s="42" t="str">
        <f>IF(+ISNA(+VLOOKUP($B215,#REF!,1,0)),"-",$N$1)</f>
        <v>VENIGAS</v>
      </c>
      <c r="O215" s="42" t="str">
        <f>IF(+ISNA(+VLOOKUP($B215,#REF!,1,0)),"-",$O$1)</f>
        <v>VENTUTGAS</v>
      </c>
      <c r="P215" s="42" t="str">
        <f>IF(+ISNA(+VLOOKUP($B215,#REF!,1,0)),"-",$P$1)</f>
        <v>VENLIBGAS</v>
      </c>
      <c r="Q215" s="42" t="str">
        <f>IF(+ISNA(+VLOOKUP($B215,#REF!,1,0)),"-",$Q$1)</f>
        <v>GASDIV</v>
      </c>
      <c r="R215" s="42" t="str">
        <f>IF(+ISNA(+VLOOKUP($B215,#REF!,1,0)),"-",$R$1)</f>
        <v>GASEST</v>
      </c>
      <c r="S215" s="42" t="str">
        <f>IF(+ISNA(+VLOOKUP($B215,#REF!,1,0)),"-",$S$1)</f>
        <v>ACQUE</v>
      </c>
      <c r="T215" s="42" t="str">
        <f>IF(+ISNA(+VLOOKUP($B215,#REF!,1,0)),"-",$T$1)</f>
        <v>FOGNA</v>
      </c>
      <c r="U215" s="42" t="str">
        <f>IF(+ISNA(+VLOOKUP($B215,#REF!,1,0)),"-",$U$1)</f>
        <v>DEPU</v>
      </c>
      <c r="V215" s="42" t="str">
        <f>IF(+ISNA(+VLOOKUP($B215,#REF!,1,0)),"-",$V$1)</f>
        <v>ALTRESII</v>
      </c>
      <c r="W215" s="42" t="str">
        <f>IF(+ISNA(+VLOOKUP($B215,#REF!,1,0)),"-",$W$1)</f>
        <v>ATTDIV</v>
      </c>
      <c r="X215" s="42" t="str">
        <f>IF(+ISNA(+VLOOKUP($B215,#REF!,1,0)),"-",$X$1)</f>
        <v>SC</v>
      </c>
      <c r="Y215" s="42" t="str">
        <f>IF(+ISNA(+VLOOKUP($B215,#REF!,1,0)),"-",$Y$1)</f>
        <v>FOC</v>
      </c>
    </row>
    <row r="216" spans="1:25" x14ac:dyDescent="0.2">
      <c r="A216" s="42" t="s">
        <v>112</v>
      </c>
      <c r="B216" s="42" t="s">
        <v>162</v>
      </c>
      <c r="C216" s="55" t="s">
        <v>631</v>
      </c>
      <c r="D216" s="42" t="str">
        <f>IF(+ISNA(+VLOOKUP($B216,#REF!,1,0)),"-",$D$1)</f>
        <v>PRODEE</v>
      </c>
      <c r="E216" s="42" t="str">
        <f>IF(+ISNA(+VLOOKUP($B216,#REF!,1,0)),"-",$E$1)</f>
        <v>DISTEE</v>
      </c>
      <c r="F216" s="42" t="str">
        <f>IF(+ISNA(+VLOOKUP($B216,#REF!,1,0)),"-",$F$1)</f>
        <v>MISEE</v>
      </c>
      <c r="G216" s="42" t="str">
        <f>IF(+ISNA(+VLOOKUP($B216,#REF!,1,0)),"-",$G$1)</f>
        <v>VENDIEE</v>
      </c>
      <c r="H216" s="42" t="str">
        <f>IF(+ISNA(+VLOOKUP($B216,#REF!,1,0)),"-",$H$1)</f>
        <v>VENDSALVEE</v>
      </c>
      <c r="I216" s="42" t="str">
        <f>IF(+ISNA(+VLOOKUP($B216,#REF!,1,0)),"-",$I$1)</f>
        <v>VENDTUTEE</v>
      </c>
      <c r="J216" s="42" t="str">
        <f>IF(+ISNA(+VLOOKUP($B216,#REF!,1,0)),"-",$J$1)</f>
        <v>VENDLIBEE</v>
      </c>
      <c r="K216" s="42" t="str">
        <f>IF(+ISNA(+VLOOKUP($B216,#REF!,1,0)),"-",$K$1)</f>
        <v>EEEST</v>
      </c>
      <c r="L216" s="42" t="str">
        <f>IF(+ISNA(+VLOOKUP($B216,#REF!,1,0)),"-",$L$1)</f>
        <v>DISTGAS</v>
      </c>
      <c r="M216" s="42" t="str">
        <f>IF(+ISNA(+VLOOKUP($B216,#REF!,1,0)),"-",$M$1)</f>
        <v>MISGAS</v>
      </c>
      <c r="N216" s="42" t="str">
        <f>IF(+ISNA(+VLOOKUP($B216,#REF!,1,0)),"-",$N$1)</f>
        <v>VENIGAS</v>
      </c>
      <c r="O216" s="42" t="str">
        <f>IF(+ISNA(+VLOOKUP($B216,#REF!,1,0)),"-",$O$1)</f>
        <v>VENTUTGAS</v>
      </c>
      <c r="P216" s="42" t="str">
        <f>IF(+ISNA(+VLOOKUP($B216,#REF!,1,0)),"-",$P$1)</f>
        <v>VENLIBGAS</v>
      </c>
      <c r="Q216" s="42" t="str">
        <f>IF(+ISNA(+VLOOKUP($B216,#REF!,1,0)),"-",$Q$1)</f>
        <v>GASDIV</v>
      </c>
      <c r="R216" s="42" t="str">
        <f>IF(+ISNA(+VLOOKUP($B216,#REF!,1,0)),"-",$R$1)</f>
        <v>GASEST</v>
      </c>
      <c r="S216" s="42" t="str">
        <f>IF(+ISNA(+VLOOKUP($B216,#REF!,1,0)),"-",$S$1)</f>
        <v>ACQUE</v>
      </c>
      <c r="T216" s="42" t="str">
        <f>IF(+ISNA(+VLOOKUP($B216,#REF!,1,0)),"-",$T$1)</f>
        <v>FOGNA</v>
      </c>
      <c r="U216" s="42" t="str">
        <f>IF(+ISNA(+VLOOKUP($B216,#REF!,1,0)),"-",$U$1)</f>
        <v>DEPU</v>
      </c>
      <c r="V216" s="42" t="str">
        <f>IF(+ISNA(+VLOOKUP($B216,#REF!,1,0)),"-",$V$1)</f>
        <v>ALTRESII</v>
      </c>
      <c r="W216" s="42" t="str">
        <f>IF(+ISNA(+VLOOKUP($B216,#REF!,1,0)),"-",$W$1)</f>
        <v>ATTDIV</v>
      </c>
      <c r="X216" s="42" t="str">
        <f>IF(+ISNA(+VLOOKUP($B216,#REF!,1,0)),"-",$X$1)</f>
        <v>SC</v>
      </c>
      <c r="Y216" s="42" t="str">
        <f>IF(+ISNA(+VLOOKUP($B216,#REF!,1,0)),"-",$Y$1)</f>
        <v>FOC</v>
      </c>
    </row>
    <row r="217" spans="1:25" x14ac:dyDescent="0.2">
      <c r="A217" s="42" t="s">
        <v>112</v>
      </c>
      <c r="B217" s="42" t="s">
        <v>163</v>
      </c>
      <c r="C217" s="55" t="s">
        <v>632</v>
      </c>
      <c r="D217" s="42" t="str">
        <f>IF(+ISNA(+VLOOKUP($B217,#REF!,1,0)),"-",$D$1)</f>
        <v>PRODEE</v>
      </c>
      <c r="E217" s="42" t="str">
        <f>IF(+ISNA(+VLOOKUP($B217,#REF!,1,0)),"-",$E$1)</f>
        <v>DISTEE</v>
      </c>
      <c r="F217" s="42" t="str">
        <f>IF(+ISNA(+VLOOKUP($B217,#REF!,1,0)),"-",$F$1)</f>
        <v>MISEE</v>
      </c>
      <c r="G217" s="42" t="str">
        <f>IF(+ISNA(+VLOOKUP($B217,#REF!,1,0)),"-",$G$1)</f>
        <v>VENDIEE</v>
      </c>
      <c r="H217" s="42" t="str">
        <f>IF(+ISNA(+VLOOKUP($B217,#REF!,1,0)),"-",$H$1)</f>
        <v>VENDSALVEE</v>
      </c>
      <c r="I217" s="42" t="str">
        <f>IF(+ISNA(+VLOOKUP($B217,#REF!,1,0)),"-",$I$1)</f>
        <v>VENDTUTEE</v>
      </c>
      <c r="J217" s="42" t="str">
        <f>IF(+ISNA(+VLOOKUP($B217,#REF!,1,0)),"-",$J$1)</f>
        <v>VENDLIBEE</v>
      </c>
      <c r="K217" s="42" t="str">
        <f>IF(+ISNA(+VLOOKUP($B217,#REF!,1,0)),"-",$K$1)</f>
        <v>EEEST</v>
      </c>
      <c r="L217" s="42" t="str">
        <f>IF(+ISNA(+VLOOKUP($B217,#REF!,1,0)),"-",$L$1)</f>
        <v>DISTGAS</v>
      </c>
      <c r="M217" s="42" t="str">
        <f>IF(+ISNA(+VLOOKUP($B217,#REF!,1,0)),"-",$M$1)</f>
        <v>MISGAS</v>
      </c>
      <c r="N217" s="42" t="str">
        <f>IF(+ISNA(+VLOOKUP($B217,#REF!,1,0)),"-",$N$1)</f>
        <v>VENIGAS</v>
      </c>
      <c r="O217" s="42" t="str">
        <f>IF(+ISNA(+VLOOKUP($B217,#REF!,1,0)),"-",$O$1)</f>
        <v>VENTUTGAS</v>
      </c>
      <c r="P217" s="42" t="str">
        <f>IF(+ISNA(+VLOOKUP($B217,#REF!,1,0)),"-",$P$1)</f>
        <v>VENLIBGAS</v>
      </c>
      <c r="Q217" s="42" t="str">
        <f>IF(+ISNA(+VLOOKUP($B217,#REF!,1,0)),"-",$Q$1)</f>
        <v>GASDIV</v>
      </c>
      <c r="R217" s="42" t="str">
        <f>IF(+ISNA(+VLOOKUP($B217,#REF!,1,0)),"-",$R$1)</f>
        <v>GASEST</v>
      </c>
      <c r="S217" s="42" t="str">
        <f>IF(+ISNA(+VLOOKUP($B217,#REF!,1,0)),"-",$S$1)</f>
        <v>ACQUE</v>
      </c>
      <c r="T217" s="42" t="str">
        <f>IF(+ISNA(+VLOOKUP($B217,#REF!,1,0)),"-",$T$1)</f>
        <v>FOGNA</v>
      </c>
      <c r="U217" s="42" t="str">
        <f>IF(+ISNA(+VLOOKUP($B217,#REF!,1,0)),"-",$U$1)</f>
        <v>DEPU</v>
      </c>
      <c r="V217" s="42" t="str">
        <f>IF(+ISNA(+VLOOKUP($B217,#REF!,1,0)),"-",$V$1)</f>
        <v>ALTRESII</v>
      </c>
      <c r="W217" s="42" t="str">
        <f>IF(+ISNA(+VLOOKUP($B217,#REF!,1,0)),"-",$W$1)</f>
        <v>ATTDIV</v>
      </c>
      <c r="X217" s="42" t="str">
        <f>IF(+ISNA(+VLOOKUP($B217,#REF!,1,0)),"-",$X$1)</f>
        <v>SC</v>
      </c>
      <c r="Y217" s="42" t="str">
        <f>IF(+ISNA(+VLOOKUP($B217,#REF!,1,0)),"-",$Y$1)</f>
        <v>FOC</v>
      </c>
    </row>
    <row r="218" spans="1:25" x14ac:dyDescent="0.2">
      <c r="A218" s="42" t="s">
        <v>112</v>
      </c>
      <c r="B218" s="42" t="s">
        <v>223</v>
      </c>
      <c r="C218" s="55" t="s">
        <v>604</v>
      </c>
      <c r="D218" s="42" t="str">
        <f>IF(+ISNA(+VLOOKUP($B218,#REF!,1,0)),"-",$D$1)</f>
        <v>PRODEE</v>
      </c>
      <c r="E218" s="42" t="str">
        <f>IF(+ISNA(+VLOOKUP($B218,#REF!,1,0)),"-",$E$1)</f>
        <v>DISTEE</v>
      </c>
      <c r="F218" s="42" t="str">
        <f>IF(+ISNA(+VLOOKUP($B218,#REF!,1,0)),"-",$F$1)</f>
        <v>MISEE</v>
      </c>
      <c r="G218" s="42" t="str">
        <f>IF(+ISNA(+VLOOKUP($B218,#REF!,1,0)),"-",$G$1)</f>
        <v>VENDIEE</v>
      </c>
      <c r="H218" s="42" t="str">
        <f>IF(+ISNA(+VLOOKUP($B218,#REF!,1,0)),"-",$H$1)</f>
        <v>VENDSALVEE</v>
      </c>
      <c r="I218" s="42" t="str">
        <f>IF(+ISNA(+VLOOKUP($B218,#REF!,1,0)),"-",$I$1)</f>
        <v>VENDTUTEE</v>
      </c>
      <c r="J218" s="42" t="str">
        <f>IF(+ISNA(+VLOOKUP($B218,#REF!,1,0)),"-",$J$1)</f>
        <v>VENDLIBEE</v>
      </c>
      <c r="K218" s="42" t="str">
        <f>IF(+ISNA(+VLOOKUP($B218,#REF!,1,0)),"-",$K$1)</f>
        <v>EEEST</v>
      </c>
      <c r="L218" s="42" t="str">
        <f>IF(+ISNA(+VLOOKUP($B218,#REF!,1,0)),"-",$L$1)</f>
        <v>DISTGAS</v>
      </c>
      <c r="M218" s="42" t="str">
        <f>IF(+ISNA(+VLOOKUP($B218,#REF!,1,0)),"-",$M$1)</f>
        <v>MISGAS</v>
      </c>
      <c r="N218" s="42" t="str">
        <f>IF(+ISNA(+VLOOKUP($B218,#REF!,1,0)),"-",$N$1)</f>
        <v>VENIGAS</v>
      </c>
      <c r="O218" s="42" t="str">
        <f>IF(+ISNA(+VLOOKUP($B218,#REF!,1,0)),"-",$O$1)</f>
        <v>VENTUTGAS</v>
      </c>
      <c r="P218" s="42" t="str">
        <f>IF(+ISNA(+VLOOKUP($B218,#REF!,1,0)),"-",$P$1)</f>
        <v>VENLIBGAS</v>
      </c>
      <c r="Q218" s="42" t="str">
        <f>IF(+ISNA(+VLOOKUP($B218,#REF!,1,0)),"-",$Q$1)</f>
        <v>GASDIV</v>
      </c>
      <c r="R218" s="42" t="str">
        <f>IF(+ISNA(+VLOOKUP($B218,#REF!,1,0)),"-",$R$1)</f>
        <v>GASEST</v>
      </c>
      <c r="S218" s="42" t="str">
        <f>IF(+ISNA(+VLOOKUP($B218,#REF!,1,0)),"-",$S$1)</f>
        <v>ACQUE</v>
      </c>
      <c r="T218" s="42" t="str">
        <f>IF(+ISNA(+VLOOKUP($B218,#REF!,1,0)),"-",$T$1)</f>
        <v>FOGNA</v>
      </c>
      <c r="U218" s="42" t="str">
        <f>IF(+ISNA(+VLOOKUP($B218,#REF!,1,0)),"-",$U$1)</f>
        <v>DEPU</v>
      </c>
      <c r="V218" s="42" t="str">
        <f>IF(+ISNA(+VLOOKUP($B218,#REF!,1,0)),"-",$V$1)</f>
        <v>ALTRESII</v>
      </c>
      <c r="W218" s="42" t="str">
        <f>IF(+ISNA(+VLOOKUP($B218,#REF!,1,0)),"-",$W$1)</f>
        <v>ATTDIV</v>
      </c>
      <c r="X218" s="42" t="str">
        <f>IF(+ISNA(+VLOOKUP($B218,#REF!,1,0)),"-",$X$1)</f>
        <v>SC</v>
      </c>
      <c r="Y218" s="42" t="str">
        <f>IF(+ISNA(+VLOOKUP($B218,#REF!,1,0)),"-",$Y$1)</f>
        <v>FOC</v>
      </c>
    </row>
    <row r="219" spans="1:25" x14ac:dyDescent="0.2">
      <c r="A219" s="42" t="s">
        <v>112</v>
      </c>
      <c r="B219" s="42" t="s">
        <v>224</v>
      </c>
      <c r="C219" s="55" t="s">
        <v>605</v>
      </c>
      <c r="D219" s="42" t="str">
        <f>IF(+ISNA(+VLOOKUP($B219,#REF!,1,0)),"-",$D$1)</f>
        <v>PRODEE</v>
      </c>
      <c r="E219" s="42" t="str">
        <f>IF(+ISNA(+VLOOKUP($B219,#REF!,1,0)),"-",$E$1)</f>
        <v>DISTEE</v>
      </c>
      <c r="F219" s="42" t="str">
        <f>IF(+ISNA(+VLOOKUP($B219,#REF!,1,0)),"-",$F$1)</f>
        <v>MISEE</v>
      </c>
      <c r="G219" s="42" t="str">
        <f>IF(+ISNA(+VLOOKUP($B219,#REF!,1,0)),"-",$G$1)</f>
        <v>VENDIEE</v>
      </c>
      <c r="H219" s="42" t="str">
        <f>IF(+ISNA(+VLOOKUP($B219,#REF!,1,0)),"-",$H$1)</f>
        <v>VENDSALVEE</v>
      </c>
      <c r="I219" s="42" t="str">
        <f>IF(+ISNA(+VLOOKUP($B219,#REF!,1,0)),"-",$I$1)</f>
        <v>VENDTUTEE</v>
      </c>
      <c r="J219" s="42" t="str">
        <f>IF(+ISNA(+VLOOKUP($B219,#REF!,1,0)),"-",$J$1)</f>
        <v>VENDLIBEE</v>
      </c>
      <c r="K219" s="42" t="str">
        <f>IF(+ISNA(+VLOOKUP($B219,#REF!,1,0)),"-",$K$1)</f>
        <v>EEEST</v>
      </c>
      <c r="L219" s="42" t="str">
        <f>IF(+ISNA(+VLOOKUP($B219,#REF!,1,0)),"-",$L$1)</f>
        <v>DISTGAS</v>
      </c>
      <c r="M219" s="42" t="str">
        <f>IF(+ISNA(+VLOOKUP($B219,#REF!,1,0)),"-",$M$1)</f>
        <v>MISGAS</v>
      </c>
      <c r="N219" s="42" t="str">
        <f>IF(+ISNA(+VLOOKUP($B219,#REF!,1,0)),"-",$N$1)</f>
        <v>VENIGAS</v>
      </c>
      <c r="O219" s="42" t="str">
        <f>IF(+ISNA(+VLOOKUP($B219,#REF!,1,0)),"-",$O$1)</f>
        <v>VENTUTGAS</v>
      </c>
      <c r="P219" s="42" t="str">
        <f>IF(+ISNA(+VLOOKUP($B219,#REF!,1,0)),"-",$P$1)</f>
        <v>VENLIBGAS</v>
      </c>
      <c r="Q219" s="42" t="str">
        <f>IF(+ISNA(+VLOOKUP($B219,#REF!,1,0)),"-",$Q$1)</f>
        <v>GASDIV</v>
      </c>
      <c r="R219" s="42" t="str">
        <f>IF(+ISNA(+VLOOKUP($B219,#REF!,1,0)),"-",$R$1)</f>
        <v>GASEST</v>
      </c>
      <c r="S219" s="42" t="str">
        <f>IF(+ISNA(+VLOOKUP($B219,#REF!,1,0)),"-",$S$1)</f>
        <v>ACQUE</v>
      </c>
      <c r="T219" s="42" t="str">
        <f>IF(+ISNA(+VLOOKUP($B219,#REF!,1,0)),"-",$T$1)</f>
        <v>FOGNA</v>
      </c>
      <c r="U219" s="42" t="str">
        <f>IF(+ISNA(+VLOOKUP($B219,#REF!,1,0)),"-",$U$1)</f>
        <v>DEPU</v>
      </c>
      <c r="V219" s="42" t="str">
        <f>IF(+ISNA(+VLOOKUP($B219,#REF!,1,0)),"-",$V$1)</f>
        <v>ALTRESII</v>
      </c>
      <c r="W219" s="42" t="str">
        <f>IF(+ISNA(+VLOOKUP($B219,#REF!,1,0)),"-",$W$1)</f>
        <v>ATTDIV</v>
      </c>
      <c r="X219" s="42" t="str">
        <f>IF(+ISNA(+VLOOKUP($B219,#REF!,1,0)),"-",$X$1)</f>
        <v>SC</v>
      </c>
      <c r="Y219" s="42" t="str">
        <f>IF(+ISNA(+VLOOKUP($B219,#REF!,1,0)),"-",$Y$1)</f>
        <v>FOC</v>
      </c>
    </row>
    <row r="220" spans="1:25" x14ac:dyDescent="0.2">
      <c r="A220" s="42" t="s">
        <v>112</v>
      </c>
      <c r="B220" s="42" t="s">
        <v>225</v>
      </c>
      <c r="C220" s="55" t="s">
        <v>606</v>
      </c>
      <c r="D220" s="42" t="str">
        <f>IF(+ISNA(+VLOOKUP($B220,#REF!,1,0)),"-",$D$1)</f>
        <v>PRODEE</v>
      </c>
      <c r="E220" s="42" t="str">
        <f>IF(+ISNA(+VLOOKUP($B220,#REF!,1,0)),"-",$E$1)</f>
        <v>DISTEE</v>
      </c>
      <c r="F220" s="42" t="str">
        <f>IF(+ISNA(+VLOOKUP($B220,#REF!,1,0)),"-",$F$1)</f>
        <v>MISEE</v>
      </c>
      <c r="G220" s="42" t="str">
        <f>IF(+ISNA(+VLOOKUP($B220,#REF!,1,0)),"-",$G$1)</f>
        <v>VENDIEE</v>
      </c>
      <c r="H220" s="42" t="str">
        <f>IF(+ISNA(+VLOOKUP($B220,#REF!,1,0)),"-",$H$1)</f>
        <v>VENDSALVEE</v>
      </c>
      <c r="I220" s="42" t="str">
        <f>IF(+ISNA(+VLOOKUP($B220,#REF!,1,0)),"-",$I$1)</f>
        <v>VENDTUTEE</v>
      </c>
      <c r="J220" s="42" t="str">
        <f>IF(+ISNA(+VLOOKUP($B220,#REF!,1,0)),"-",$J$1)</f>
        <v>VENDLIBEE</v>
      </c>
      <c r="K220" s="42" t="str">
        <f>IF(+ISNA(+VLOOKUP($B220,#REF!,1,0)),"-",$K$1)</f>
        <v>EEEST</v>
      </c>
      <c r="L220" s="42" t="str">
        <f>IF(+ISNA(+VLOOKUP($B220,#REF!,1,0)),"-",$L$1)</f>
        <v>DISTGAS</v>
      </c>
      <c r="M220" s="42" t="str">
        <f>IF(+ISNA(+VLOOKUP($B220,#REF!,1,0)),"-",$M$1)</f>
        <v>MISGAS</v>
      </c>
      <c r="N220" s="42" t="str">
        <f>IF(+ISNA(+VLOOKUP($B220,#REF!,1,0)),"-",$N$1)</f>
        <v>VENIGAS</v>
      </c>
      <c r="O220" s="42" t="str">
        <f>IF(+ISNA(+VLOOKUP($B220,#REF!,1,0)),"-",$O$1)</f>
        <v>VENTUTGAS</v>
      </c>
      <c r="P220" s="42" t="str">
        <f>IF(+ISNA(+VLOOKUP($B220,#REF!,1,0)),"-",$P$1)</f>
        <v>VENLIBGAS</v>
      </c>
      <c r="Q220" s="42" t="str">
        <f>IF(+ISNA(+VLOOKUP($B220,#REF!,1,0)),"-",$Q$1)</f>
        <v>GASDIV</v>
      </c>
      <c r="R220" s="42" t="str">
        <f>IF(+ISNA(+VLOOKUP($B220,#REF!,1,0)),"-",$R$1)</f>
        <v>GASEST</v>
      </c>
      <c r="S220" s="42" t="str">
        <f>IF(+ISNA(+VLOOKUP($B220,#REF!,1,0)),"-",$S$1)</f>
        <v>ACQUE</v>
      </c>
      <c r="T220" s="42" t="str">
        <f>IF(+ISNA(+VLOOKUP($B220,#REF!,1,0)),"-",$T$1)</f>
        <v>FOGNA</v>
      </c>
      <c r="U220" s="42" t="str">
        <f>IF(+ISNA(+VLOOKUP($B220,#REF!,1,0)),"-",$U$1)</f>
        <v>DEPU</v>
      </c>
      <c r="V220" s="42" t="str">
        <f>IF(+ISNA(+VLOOKUP($B220,#REF!,1,0)),"-",$V$1)</f>
        <v>ALTRESII</v>
      </c>
      <c r="W220" s="42" t="str">
        <f>IF(+ISNA(+VLOOKUP($B220,#REF!,1,0)),"-",$W$1)</f>
        <v>ATTDIV</v>
      </c>
      <c r="X220" s="42" t="str">
        <f>IF(+ISNA(+VLOOKUP($B220,#REF!,1,0)),"-",$X$1)</f>
        <v>SC</v>
      </c>
      <c r="Y220" s="42" t="str">
        <f>IF(+ISNA(+VLOOKUP($B220,#REF!,1,0)),"-",$Y$1)</f>
        <v>FOC</v>
      </c>
    </row>
    <row r="221" spans="1:25" hidden="1" x14ac:dyDescent="0.2">
      <c r="A221" s="42" t="s">
        <v>112</v>
      </c>
      <c r="B221" s="42" t="s">
        <v>1439</v>
      </c>
      <c r="C221" s="55" t="s">
        <v>1440</v>
      </c>
      <c r="D221" s="42" t="str">
        <f>IF(+ISNA(+VLOOKUP($B221,#REF!,1,0)),"-",$D$1)</f>
        <v>PRODEE</v>
      </c>
      <c r="E221" s="42" t="str">
        <f>IF(+ISNA(+VLOOKUP($B221,#REF!,1,0)),"-",$E$1)</f>
        <v>DISTEE</v>
      </c>
      <c r="F221" s="42" t="str">
        <f>IF(+ISNA(+VLOOKUP($B221,#REF!,1,0)),"-",$F$1)</f>
        <v>MISEE</v>
      </c>
      <c r="G221" s="42" t="str">
        <f>IF(+ISNA(+VLOOKUP($B221,#REF!,1,0)),"-",$G$1)</f>
        <v>VENDIEE</v>
      </c>
      <c r="H221" s="42" t="str">
        <f>IF(+ISNA(+VLOOKUP($B221,#REF!,1,0)),"-",$H$1)</f>
        <v>VENDSALVEE</v>
      </c>
      <c r="I221" s="42" t="str">
        <f>IF(+ISNA(+VLOOKUP($B221,#REF!,1,0)),"-",$I$1)</f>
        <v>VENDTUTEE</v>
      </c>
      <c r="J221" s="42" t="str">
        <f>IF(+ISNA(+VLOOKUP($B221,#REF!,1,0)),"-",$J$1)</f>
        <v>VENDLIBEE</v>
      </c>
      <c r="K221" s="42" t="str">
        <f>IF(+ISNA(+VLOOKUP($B221,#REF!,1,0)),"-",$K$1)</f>
        <v>EEEST</v>
      </c>
      <c r="L221" s="42" t="str">
        <f>IF(+ISNA(+VLOOKUP($B221,#REF!,1,0)),"-",$L$1)</f>
        <v>DISTGAS</v>
      </c>
      <c r="M221" s="42" t="str">
        <f>IF(+ISNA(+VLOOKUP($B221,#REF!,1,0)),"-",$M$1)</f>
        <v>MISGAS</v>
      </c>
      <c r="N221" s="42" t="str">
        <f>IF(+ISNA(+VLOOKUP($B221,#REF!,1,0)),"-",$N$1)</f>
        <v>VENIGAS</v>
      </c>
      <c r="O221" s="42" t="str">
        <f>IF(+ISNA(+VLOOKUP($B221,#REF!,1,0)),"-",$O$1)</f>
        <v>VENTUTGAS</v>
      </c>
      <c r="P221" s="42" t="str">
        <f>IF(+ISNA(+VLOOKUP($B221,#REF!,1,0)),"-",$P$1)</f>
        <v>VENLIBGAS</v>
      </c>
      <c r="Q221" s="42" t="str">
        <f>IF(+ISNA(+VLOOKUP($B221,#REF!,1,0)),"-",$Q$1)</f>
        <v>GASDIV</v>
      </c>
      <c r="R221" s="42" t="str">
        <f>IF(+ISNA(+VLOOKUP($B221,#REF!,1,0)),"-",$R$1)</f>
        <v>GASEST</v>
      </c>
      <c r="S221" s="42" t="str">
        <f>IF(+ISNA(+VLOOKUP($B221,#REF!,1,0)),"-",$S$1)</f>
        <v>ACQUE</v>
      </c>
      <c r="T221" s="42" t="str">
        <f>IF(+ISNA(+VLOOKUP($B221,#REF!,1,0)),"-",$T$1)</f>
        <v>FOGNA</v>
      </c>
      <c r="U221" s="42" t="str">
        <f>IF(+ISNA(+VLOOKUP($B221,#REF!,1,0)),"-",$U$1)</f>
        <v>DEPU</v>
      </c>
      <c r="V221" s="42" t="str">
        <f>IF(+ISNA(+VLOOKUP($B221,#REF!,1,0)),"-",$V$1)</f>
        <v>ALTRESII</v>
      </c>
      <c r="W221" s="42" t="str">
        <f>IF(+ISNA(+VLOOKUP($B221,#REF!,1,0)),"-",$W$1)</f>
        <v>ATTDIV</v>
      </c>
      <c r="X221" s="42" t="str">
        <f>IF(+ISNA(+VLOOKUP($B221,#REF!,1,0)),"-",$X$1)</f>
        <v>SC</v>
      </c>
      <c r="Y221" s="42" t="str">
        <f>IF(+ISNA(+VLOOKUP($B221,#REF!,1,0)),"-",$Y$1)</f>
        <v>FOC</v>
      </c>
    </row>
    <row r="222" spans="1:25" hidden="1" x14ac:dyDescent="0.2">
      <c r="A222" s="42" t="s">
        <v>112</v>
      </c>
      <c r="B222" s="42" t="s">
        <v>273</v>
      </c>
      <c r="C222" s="55" t="s">
        <v>926</v>
      </c>
      <c r="D222" s="42" t="str">
        <f>IF(+ISNA(+VLOOKUP($B222,#REF!,1,0)),"-",$D$1)</f>
        <v>PRODEE</v>
      </c>
      <c r="E222" s="42" t="str">
        <f>IF(+ISNA(+VLOOKUP($B222,#REF!,1,0)),"-",$E$1)</f>
        <v>DISTEE</v>
      </c>
      <c r="F222" s="42" t="str">
        <f>IF(+ISNA(+VLOOKUP($B222,#REF!,1,0)),"-",$F$1)</f>
        <v>MISEE</v>
      </c>
      <c r="G222" s="42" t="str">
        <f>IF(+ISNA(+VLOOKUP($B222,#REF!,1,0)),"-",$G$1)</f>
        <v>VENDIEE</v>
      </c>
      <c r="H222" s="42" t="str">
        <f>IF(+ISNA(+VLOOKUP($B222,#REF!,1,0)),"-",$H$1)</f>
        <v>VENDSALVEE</v>
      </c>
      <c r="I222" s="42" t="str">
        <f>IF(+ISNA(+VLOOKUP($B222,#REF!,1,0)),"-",$I$1)</f>
        <v>VENDTUTEE</v>
      </c>
      <c r="J222" s="42" t="str">
        <f>IF(+ISNA(+VLOOKUP($B222,#REF!,1,0)),"-",$J$1)</f>
        <v>VENDLIBEE</v>
      </c>
      <c r="K222" s="42" t="str">
        <f>IF(+ISNA(+VLOOKUP($B222,#REF!,1,0)),"-",$K$1)</f>
        <v>EEEST</v>
      </c>
      <c r="L222" s="42" t="str">
        <f>IF(+ISNA(+VLOOKUP($B222,#REF!,1,0)),"-",$L$1)</f>
        <v>DISTGAS</v>
      </c>
      <c r="M222" s="42" t="str">
        <f>IF(+ISNA(+VLOOKUP($B222,#REF!,1,0)),"-",$M$1)</f>
        <v>MISGAS</v>
      </c>
      <c r="N222" s="42" t="str">
        <f>IF(+ISNA(+VLOOKUP($B222,#REF!,1,0)),"-",$N$1)</f>
        <v>VENIGAS</v>
      </c>
      <c r="O222" s="42" t="str">
        <f>IF(+ISNA(+VLOOKUP($B222,#REF!,1,0)),"-",$O$1)</f>
        <v>VENTUTGAS</v>
      </c>
      <c r="P222" s="42" t="str">
        <f>IF(+ISNA(+VLOOKUP($B222,#REF!,1,0)),"-",$P$1)</f>
        <v>VENLIBGAS</v>
      </c>
      <c r="Q222" s="42" t="str">
        <f>IF(+ISNA(+VLOOKUP($B222,#REF!,1,0)),"-",$Q$1)</f>
        <v>GASDIV</v>
      </c>
      <c r="R222" s="42" t="str">
        <f>IF(+ISNA(+VLOOKUP($B222,#REF!,1,0)),"-",$R$1)</f>
        <v>GASEST</v>
      </c>
      <c r="S222" s="42" t="str">
        <f>IF(+ISNA(+VLOOKUP($B222,#REF!,1,0)),"-",$S$1)</f>
        <v>ACQUE</v>
      </c>
      <c r="T222" s="42" t="str">
        <f>IF(+ISNA(+VLOOKUP($B222,#REF!,1,0)),"-",$T$1)</f>
        <v>FOGNA</v>
      </c>
      <c r="U222" s="42" t="str">
        <f>IF(+ISNA(+VLOOKUP($B222,#REF!,1,0)),"-",$U$1)</f>
        <v>DEPU</v>
      </c>
      <c r="V222" s="42" t="str">
        <f>IF(+ISNA(+VLOOKUP($B222,#REF!,1,0)),"-",$V$1)</f>
        <v>ALTRESII</v>
      </c>
      <c r="W222" s="42" t="str">
        <f>IF(+ISNA(+VLOOKUP($B222,#REF!,1,0)),"-",$W$1)</f>
        <v>ATTDIV</v>
      </c>
      <c r="X222" s="42" t="str">
        <f>IF(+ISNA(+VLOOKUP($B222,#REF!,1,0)),"-",$X$1)</f>
        <v>SC</v>
      </c>
      <c r="Y222" s="42" t="str">
        <f>IF(+ISNA(+VLOOKUP($B222,#REF!,1,0)),"-",$Y$1)</f>
        <v>FOC</v>
      </c>
    </row>
    <row r="223" spans="1:25" hidden="1" x14ac:dyDescent="0.2">
      <c r="A223" s="42" t="s">
        <v>112</v>
      </c>
      <c r="B223" s="42" t="s">
        <v>274</v>
      </c>
      <c r="C223" s="55" t="s">
        <v>927</v>
      </c>
      <c r="D223" s="42" t="str">
        <f>IF(+ISNA(+VLOOKUP($B223,#REF!,1,0)),"-",$D$1)</f>
        <v>PRODEE</v>
      </c>
      <c r="E223" s="42" t="str">
        <f>IF(+ISNA(+VLOOKUP($B223,#REF!,1,0)),"-",$E$1)</f>
        <v>DISTEE</v>
      </c>
      <c r="F223" s="42" t="str">
        <f>IF(+ISNA(+VLOOKUP($B223,#REF!,1,0)),"-",$F$1)</f>
        <v>MISEE</v>
      </c>
      <c r="G223" s="42" t="str">
        <f>IF(+ISNA(+VLOOKUP($B223,#REF!,1,0)),"-",$G$1)</f>
        <v>VENDIEE</v>
      </c>
      <c r="H223" s="42" t="str">
        <f>IF(+ISNA(+VLOOKUP($B223,#REF!,1,0)),"-",$H$1)</f>
        <v>VENDSALVEE</v>
      </c>
      <c r="I223" s="42" t="str">
        <f>IF(+ISNA(+VLOOKUP($B223,#REF!,1,0)),"-",$I$1)</f>
        <v>VENDTUTEE</v>
      </c>
      <c r="J223" s="42" t="str">
        <f>IF(+ISNA(+VLOOKUP($B223,#REF!,1,0)),"-",$J$1)</f>
        <v>VENDLIBEE</v>
      </c>
      <c r="K223" s="42" t="str">
        <f>IF(+ISNA(+VLOOKUP($B223,#REF!,1,0)),"-",$K$1)</f>
        <v>EEEST</v>
      </c>
      <c r="L223" s="42" t="str">
        <f>IF(+ISNA(+VLOOKUP($B223,#REF!,1,0)),"-",$L$1)</f>
        <v>DISTGAS</v>
      </c>
      <c r="M223" s="42" t="str">
        <f>IF(+ISNA(+VLOOKUP($B223,#REF!,1,0)),"-",$M$1)</f>
        <v>MISGAS</v>
      </c>
      <c r="N223" s="42" t="str">
        <f>IF(+ISNA(+VLOOKUP($B223,#REF!,1,0)),"-",$N$1)</f>
        <v>VENIGAS</v>
      </c>
      <c r="O223" s="42" t="str">
        <f>IF(+ISNA(+VLOOKUP($B223,#REF!,1,0)),"-",$O$1)</f>
        <v>VENTUTGAS</v>
      </c>
      <c r="P223" s="42" t="str">
        <f>IF(+ISNA(+VLOOKUP($B223,#REF!,1,0)),"-",$P$1)</f>
        <v>VENLIBGAS</v>
      </c>
      <c r="Q223" s="42" t="str">
        <f>IF(+ISNA(+VLOOKUP($B223,#REF!,1,0)),"-",$Q$1)</f>
        <v>GASDIV</v>
      </c>
      <c r="R223" s="42" t="str">
        <f>IF(+ISNA(+VLOOKUP($B223,#REF!,1,0)),"-",$R$1)</f>
        <v>GASEST</v>
      </c>
      <c r="S223" s="42" t="str">
        <f>IF(+ISNA(+VLOOKUP($B223,#REF!,1,0)),"-",$S$1)</f>
        <v>ACQUE</v>
      </c>
      <c r="T223" s="42" t="str">
        <f>IF(+ISNA(+VLOOKUP($B223,#REF!,1,0)),"-",$T$1)</f>
        <v>FOGNA</v>
      </c>
      <c r="U223" s="42" t="str">
        <f>IF(+ISNA(+VLOOKUP($B223,#REF!,1,0)),"-",$U$1)</f>
        <v>DEPU</v>
      </c>
      <c r="V223" s="42" t="str">
        <f>IF(+ISNA(+VLOOKUP($B223,#REF!,1,0)),"-",$V$1)</f>
        <v>ALTRESII</v>
      </c>
      <c r="W223" s="42" t="str">
        <f>IF(+ISNA(+VLOOKUP($B223,#REF!,1,0)),"-",$W$1)</f>
        <v>ATTDIV</v>
      </c>
      <c r="X223" s="42" t="str">
        <f>IF(+ISNA(+VLOOKUP($B223,#REF!,1,0)),"-",$X$1)</f>
        <v>SC</v>
      </c>
      <c r="Y223" s="42" t="str">
        <f>IF(+ISNA(+VLOOKUP($B223,#REF!,1,0)),"-",$Y$1)</f>
        <v>FOC</v>
      </c>
    </row>
    <row r="224" spans="1:25" x14ac:dyDescent="0.2">
      <c r="A224" s="42" t="s">
        <v>112</v>
      </c>
      <c r="B224" s="42" t="s">
        <v>387</v>
      </c>
      <c r="C224" s="55" t="s">
        <v>607</v>
      </c>
      <c r="D224" s="42" t="str">
        <f>IF(+ISNA(+VLOOKUP($B224,#REF!,1,0)),"-",$D$1)</f>
        <v>PRODEE</v>
      </c>
      <c r="E224" s="42" t="str">
        <f>IF(+ISNA(+VLOOKUP($B224,#REF!,1,0)),"-",$E$1)</f>
        <v>DISTEE</v>
      </c>
      <c r="F224" s="42" t="str">
        <f>IF(+ISNA(+VLOOKUP($B224,#REF!,1,0)),"-",$F$1)</f>
        <v>MISEE</v>
      </c>
      <c r="G224" s="42" t="str">
        <f>IF(+ISNA(+VLOOKUP($B224,#REF!,1,0)),"-",$G$1)</f>
        <v>VENDIEE</v>
      </c>
      <c r="H224" s="42" t="str">
        <f>IF(+ISNA(+VLOOKUP($B224,#REF!,1,0)),"-",$H$1)</f>
        <v>VENDSALVEE</v>
      </c>
      <c r="I224" s="42" t="str">
        <f>IF(+ISNA(+VLOOKUP($B224,#REF!,1,0)),"-",$I$1)</f>
        <v>VENDTUTEE</v>
      </c>
      <c r="J224" s="42" t="str">
        <f>IF(+ISNA(+VLOOKUP($B224,#REF!,1,0)),"-",$J$1)</f>
        <v>VENDLIBEE</v>
      </c>
      <c r="K224" s="42" t="str">
        <f>IF(+ISNA(+VLOOKUP($B224,#REF!,1,0)),"-",$K$1)</f>
        <v>EEEST</v>
      </c>
      <c r="L224" s="42" t="str">
        <f>IF(+ISNA(+VLOOKUP($B224,#REF!,1,0)),"-",$L$1)</f>
        <v>DISTGAS</v>
      </c>
      <c r="M224" s="42" t="str">
        <f>IF(+ISNA(+VLOOKUP($B224,#REF!,1,0)),"-",$M$1)</f>
        <v>MISGAS</v>
      </c>
      <c r="N224" s="42" t="str">
        <f>IF(+ISNA(+VLOOKUP($B224,#REF!,1,0)),"-",$N$1)</f>
        <v>VENIGAS</v>
      </c>
      <c r="O224" s="42" t="str">
        <f>IF(+ISNA(+VLOOKUP($B224,#REF!,1,0)),"-",$O$1)</f>
        <v>VENTUTGAS</v>
      </c>
      <c r="P224" s="42" t="str">
        <f>IF(+ISNA(+VLOOKUP($B224,#REF!,1,0)),"-",$P$1)</f>
        <v>VENLIBGAS</v>
      </c>
      <c r="Q224" s="42" t="str">
        <f>IF(+ISNA(+VLOOKUP($B224,#REF!,1,0)),"-",$Q$1)</f>
        <v>GASDIV</v>
      </c>
      <c r="R224" s="42" t="str">
        <f>IF(+ISNA(+VLOOKUP($B224,#REF!,1,0)),"-",$R$1)</f>
        <v>GASEST</v>
      </c>
      <c r="S224" s="42" t="str">
        <f>IF(+ISNA(+VLOOKUP($B224,#REF!,1,0)),"-",$S$1)</f>
        <v>ACQUE</v>
      </c>
      <c r="T224" s="42" t="str">
        <f>IF(+ISNA(+VLOOKUP($B224,#REF!,1,0)),"-",$T$1)</f>
        <v>FOGNA</v>
      </c>
      <c r="U224" s="42" t="str">
        <f>IF(+ISNA(+VLOOKUP($B224,#REF!,1,0)),"-",$U$1)</f>
        <v>DEPU</v>
      </c>
      <c r="V224" s="42" t="str">
        <f>IF(+ISNA(+VLOOKUP($B224,#REF!,1,0)),"-",$V$1)</f>
        <v>ALTRESII</v>
      </c>
      <c r="W224" s="42" t="str">
        <f>IF(+ISNA(+VLOOKUP($B224,#REF!,1,0)),"-",$W$1)</f>
        <v>ATTDIV</v>
      </c>
      <c r="X224" s="42" t="str">
        <f>IF(+ISNA(+VLOOKUP($B224,#REF!,1,0)),"-",$X$1)</f>
        <v>SC</v>
      </c>
      <c r="Y224" s="42" t="str">
        <f>IF(+ISNA(+VLOOKUP($B224,#REF!,1,0)),"-",$Y$1)</f>
        <v>FOC</v>
      </c>
    </row>
    <row r="225" spans="1:25" hidden="1" x14ac:dyDescent="0.2">
      <c r="A225" s="42" t="s">
        <v>112</v>
      </c>
      <c r="B225" s="42" t="s">
        <v>411</v>
      </c>
      <c r="C225" s="55" t="s">
        <v>1149</v>
      </c>
      <c r="D225" s="42" t="str">
        <f>IF(+ISNA(+VLOOKUP($B225,#REF!,1,0)),"-",$D$1)</f>
        <v>PRODEE</v>
      </c>
      <c r="E225" s="42" t="str">
        <f>IF(+ISNA(+VLOOKUP($B225,#REF!,1,0)),"-",$E$1)</f>
        <v>DISTEE</v>
      </c>
      <c r="F225" s="42" t="str">
        <f>IF(+ISNA(+VLOOKUP($B225,#REF!,1,0)),"-",$F$1)</f>
        <v>MISEE</v>
      </c>
      <c r="G225" s="42" t="str">
        <f>IF(+ISNA(+VLOOKUP($B225,#REF!,1,0)),"-",$G$1)</f>
        <v>VENDIEE</v>
      </c>
      <c r="H225" s="42" t="str">
        <f>IF(+ISNA(+VLOOKUP($B225,#REF!,1,0)),"-",$H$1)</f>
        <v>VENDSALVEE</v>
      </c>
      <c r="I225" s="42" t="str">
        <f>IF(+ISNA(+VLOOKUP($B225,#REF!,1,0)),"-",$I$1)</f>
        <v>VENDTUTEE</v>
      </c>
      <c r="J225" s="42" t="str">
        <f>IF(+ISNA(+VLOOKUP($B225,#REF!,1,0)),"-",$J$1)</f>
        <v>VENDLIBEE</v>
      </c>
      <c r="K225" s="42" t="str">
        <f>IF(+ISNA(+VLOOKUP($B225,#REF!,1,0)),"-",$K$1)</f>
        <v>EEEST</v>
      </c>
      <c r="L225" s="42" t="str">
        <f>IF(+ISNA(+VLOOKUP($B225,#REF!,1,0)),"-",$L$1)</f>
        <v>DISTGAS</v>
      </c>
      <c r="M225" s="42" t="str">
        <f>IF(+ISNA(+VLOOKUP($B225,#REF!,1,0)),"-",$M$1)</f>
        <v>MISGAS</v>
      </c>
      <c r="N225" s="42" t="str">
        <f>IF(+ISNA(+VLOOKUP($B225,#REF!,1,0)),"-",$N$1)</f>
        <v>VENIGAS</v>
      </c>
      <c r="O225" s="42" t="str">
        <f>IF(+ISNA(+VLOOKUP($B225,#REF!,1,0)),"-",$O$1)</f>
        <v>VENTUTGAS</v>
      </c>
      <c r="P225" s="42" t="str">
        <f>IF(+ISNA(+VLOOKUP($B225,#REF!,1,0)),"-",$P$1)</f>
        <v>VENLIBGAS</v>
      </c>
      <c r="Q225" s="42" t="str">
        <f>IF(+ISNA(+VLOOKUP($B225,#REF!,1,0)),"-",$Q$1)</f>
        <v>GASDIV</v>
      </c>
      <c r="R225" s="42" t="str">
        <f>IF(+ISNA(+VLOOKUP($B225,#REF!,1,0)),"-",$R$1)</f>
        <v>GASEST</v>
      </c>
      <c r="S225" s="42" t="str">
        <f>IF(+ISNA(+VLOOKUP($B225,#REF!,1,0)),"-",$S$1)</f>
        <v>ACQUE</v>
      </c>
      <c r="T225" s="42" t="str">
        <f>IF(+ISNA(+VLOOKUP($B225,#REF!,1,0)),"-",$T$1)</f>
        <v>FOGNA</v>
      </c>
      <c r="U225" s="42" t="str">
        <f>IF(+ISNA(+VLOOKUP($B225,#REF!,1,0)),"-",$U$1)</f>
        <v>DEPU</v>
      </c>
      <c r="V225" s="42" t="str">
        <f>IF(+ISNA(+VLOOKUP($B225,#REF!,1,0)),"-",$V$1)</f>
        <v>ALTRESII</v>
      </c>
      <c r="W225" s="42" t="str">
        <f>IF(+ISNA(+VLOOKUP($B225,#REF!,1,0)),"-",$W$1)</f>
        <v>ATTDIV</v>
      </c>
      <c r="X225" s="42" t="str">
        <f>IF(+ISNA(+VLOOKUP($B225,#REF!,1,0)),"-",$X$1)</f>
        <v>SC</v>
      </c>
      <c r="Y225" s="42" t="str">
        <f>IF(+ISNA(+VLOOKUP($B225,#REF!,1,0)),"-",$Y$1)</f>
        <v>FOC</v>
      </c>
    </row>
    <row r="226" spans="1:25" hidden="1" x14ac:dyDescent="0.2">
      <c r="A226" s="42" t="s">
        <v>112</v>
      </c>
      <c r="B226" s="42" t="s">
        <v>424</v>
      </c>
      <c r="C226" s="55" t="s">
        <v>934</v>
      </c>
      <c r="D226" s="42" t="str">
        <f>IF(+ISNA(+VLOOKUP($B226,#REF!,1,0)),"-",$D$1)</f>
        <v>PRODEE</v>
      </c>
      <c r="E226" s="42" t="str">
        <f>IF(+ISNA(+VLOOKUP($B226,#REF!,1,0)),"-",$E$1)</f>
        <v>DISTEE</v>
      </c>
      <c r="F226" s="42" t="str">
        <f>IF(+ISNA(+VLOOKUP($B226,#REF!,1,0)),"-",$F$1)</f>
        <v>MISEE</v>
      </c>
      <c r="G226" s="42" t="str">
        <f>IF(+ISNA(+VLOOKUP($B226,#REF!,1,0)),"-",$G$1)</f>
        <v>VENDIEE</v>
      </c>
      <c r="H226" s="42" t="str">
        <f>IF(+ISNA(+VLOOKUP($B226,#REF!,1,0)),"-",$H$1)</f>
        <v>VENDSALVEE</v>
      </c>
      <c r="I226" s="42" t="str">
        <f>IF(+ISNA(+VLOOKUP($B226,#REF!,1,0)),"-",$I$1)</f>
        <v>VENDTUTEE</v>
      </c>
      <c r="J226" s="42" t="str">
        <f>IF(+ISNA(+VLOOKUP($B226,#REF!,1,0)),"-",$J$1)</f>
        <v>VENDLIBEE</v>
      </c>
      <c r="K226" s="42" t="str">
        <f>IF(+ISNA(+VLOOKUP($B226,#REF!,1,0)),"-",$K$1)</f>
        <v>EEEST</v>
      </c>
      <c r="L226" s="42" t="str">
        <f>IF(+ISNA(+VLOOKUP($B226,#REF!,1,0)),"-",$L$1)</f>
        <v>DISTGAS</v>
      </c>
      <c r="M226" s="42" t="str">
        <f>IF(+ISNA(+VLOOKUP($B226,#REF!,1,0)),"-",$M$1)</f>
        <v>MISGAS</v>
      </c>
      <c r="N226" s="42" t="str">
        <f>IF(+ISNA(+VLOOKUP($B226,#REF!,1,0)),"-",$N$1)</f>
        <v>VENIGAS</v>
      </c>
      <c r="O226" s="42" t="str">
        <f>IF(+ISNA(+VLOOKUP($B226,#REF!,1,0)),"-",$O$1)</f>
        <v>VENTUTGAS</v>
      </c>
      <c r="P226" s="42" t="str">
        <f>IF(+ISNA(+VLOOKUP($B226,#REF!,1,0)),"-",$P$1)</f>
        <v>VENLIBGAS</v>
      </c>
      <c r="Q226" s="42" t="str">
        <f>IF(+ISNA(+VLOOKUP($B226,#REF!,1,0)),"-",$Q$1)</f>
        <v>GASDIV</v>
      </c>
      <c r="R226" s="42" t="str">
        <f>IF(+ISNA(+VLOOKUP($B226,#REF!,1,0)),"-",$R$1)</f>
        <v>GASEST</v>
      </c>
      <c r="S226" s="42" t="str">
        <f>IF(+ISNA(+VLOOKUP($B226,#REF!,1,0)),"-",$S$1)</f>
        <v>ACQUE</v>
      </c>
      <c r="T226" s="42" t="str">
        <f>IF(+ISNA(+VLOOKUP($B226,#REF!,1,0)),"-",$T$1)</f>
        <v>FOGNA</v>
      </c>
      <c r="U226" s="42" t="str">
        <f>IF(+ISNA(+VLOOKUP($B226,#REF!,1,0)),"-",$U$1)</f>
        <v>DEPU</v>
      </c>
      <c r="V226" s="42" t="str">
        <f>IF(+ISNA(+VLOOKUP($B226,#REF!,1,0)),"-",$V$1)</f>
        <v>ALTRESII</v>
      </c>
      <c r="W226" s="42" t="str">
        <f>IF(+ISNA(+VLOOKUP($B226,#REF!,1,0)),"-",$W$1)</f>
        <v>ATTDIV</v>
      </c>
      <c r="X226" s="42" t="str">
        <f>IF(+ISNA(+VLOOKUP($B226,#REF!,1,0)),"-",$X$1)</f>
        <v>SC</v>
      </c>
      <c r="Y226" s="42" t="str">
        <f>IF(+ISNA(+VLOOKUP($B226,#REF!,1,0)),"-",$Y$1)</f>
        <v>FOC</v>
      </c>
    </row>
    <row r="227" spans="1:25" hidden="1" x14ac:dyDescent="0.2">
      <c r="A227" s="42" t="s">
        <v>112</v>
      </c>
      <c r="B227" s="42" t="s">
        <v>534</v>
      </c>
      <c r="C227" s="55" t="s">
        <v>1134</v>
      </c>
      <c r="D227" s="70" t="str">
        <f>IF(+ISNA(+VLOOKUP($B227,#REF!,1,0)),"-",$D$1)</f>
        <v>PRODEE</v>
      </c>
      <c r="E227" s="70" t="str">
        <f>IF(+ISNA(+VLOOKUP($B227,#REF!,1,0)),"-",$E$1)</f>
        <v>DISTEE</v>
      </c>
      <c r="F227" s="70" t="str">
        <f>IF(+ISNA(+VLOOKUP($B227,#REF!,1,0)),"-",$F$1)</f>
        <v>MISEE</v>
      </c>
      <c r="G227" s="70" t="str">
        <f>IF(+ISNA(+VLOOKUP($B227,#REF!,1,0)),"-",$G$1)</f>
        <v>VENDIEE</v>
      </c>
      <c r="H227" s="73" t="str">
        <f>IF(+ISNA(+VLOOKUP($B227,#REF!,1,0)),"-",$H$1)</f>
        <v>VENDSALVEE</v>
      </c>
      <c r="I227" s="70" t="str">
        <f>IF(+ISNA(+VLOOKUP($B227,#REF!,1,0)),"-",$I$1)</f>
        <v>VENDTUTEE</v>
      </c>
      <c r="J227" s="70" t="str">
        <f>IF(+ISNA(+VLOOKUP($B227,#REF!,1,0)),"-",$J$1)</f>
        <v>VENDLIBEE</v>
      </c>
      <c r="K227" s="70" t="str">
        <f>IF(+ISNA(+VLOOKUP($B227,#REF!,1,0)),"-",$K$1)</f>
        <v>EEEST</v>
      </c>
      <c r="L227" s="73" t="str">
        <f>IF(+ISNA(+VLOOKUP($B227,#REF!,1,0)),"-",$L$1)</f>
        <v>DISTGAS</v>
      </c>
      <c r="M227" s="70" t="str">
        <f>IF(+ISNA(+VLOOKUP($B227,#REF!,1,0)),"-",$M$1)</f>
        <v>MISGAS</v>
      </c>
      <c r="N227" s="70" t="str">
        <f>IF(+ISNA(+VLOOKUP($B227,#REF!,1,0)),"-",$N$1)</f>
        <v>VENIGAS</v>
      </c>
      <c r="O227" s="73" t="str">
        <f>IF(+ISNA(+VLOOKUP($B227,#REF!,1,0)),"-",$O$1)</f>
        <v>VENTUTGAS</v>
      </c>
      <c r="P227" s="70" t="str">
        <f>IF(+ISNA(+VLOOKUP($B227,#REF!,1,0)),"-",$P$1)</f>
        <v>VENLIBGAS</v>
      </c>
      <c r="Q227" s="70" t="str">
        <f>IF(+ISNA(+VLOOKUP($B227,#REF!,1,0)),"-",$Q$1)</f>
        <v>GASDIV</v>
      </c>
      <c r="R227" s="70" t="str">
        <f>IF(+ISNA(+VLOOKUP($B227,#REF!,1,0)),"-",$R$1)</f>
        <v>GASEST</v>
      </c>
      <c r="S227" s="70" t="str">
        <f>IF(+ISNA(+VLOOKUP($B227,#REF!,1,0)),"-",$S$1)</f>
        <v>ACQUE</v>
      </c>
      <c r="T227" s="70" t="str">
        <f>IF(+ISNA(+VLOOKUP($B227,#REF!,1,0)),"-",$T$1)</f>
        <v>FOGNA</v>
      </c>
      <c r="U227" s="70" t="str">
        <f>IF(+ISNA(+VLOOKUP($B227,#REF!,1,0)),"-",$U$1)</f>
        <v>DEPU</v>
      </c>
      <c r="V227" s="70" t="str">
        <f>IF(+ISNA(+VLOOKUP($B227,#REF!,1,0)),"-",$V$1)</f>
        <v>ALTRESII</v>
      </c>
      <c r="W227" s="70" t="str">
        <f>IF(+ISNA(+VLOOKUP($B227,#REF!,1,0)),"-",$W$1)</f>
        <v>ATTDIV</v>
      </c>
      <c r="X227" s="70" t="str">
        <f>IF(+ISNA(+VLOOKUP($B227,#REF!,1,0)),"-",$X$1)</f>
        <v>SC</v>
      </c>
      <c r="Y227" s="70" t="str">
        <f>IF(+ISNA(+VLOOKUP($B227,#REF!,1,0)),"-",$Y$1)</f>
        <v>FOC</v>
      </c>
    </row>
    <row r="228" spans="1:25" hidden="1" x14ac:dyDescent="0.2">
      <c r="A228" s="42" t="s">
        <v>112</v>
      </c>
      <c r="B228" s="42" t="s">
        <v>621</v>
      </c>
      <c r="C228" s="55" t="s">
        <v>888</v>
      </c>
      <c r="D228" s="42" t="str">
        <f>IF(+ISNA(+VLOOKUP($B228,#REF!,1,0)),"-",$D$1)</f>
        <v>PRODEE</v>
      </c>
      <c r="E228" s="42" t="str">
        <f>IF(+ISNA(+VLOOKUP($B228,#REF!,1,0)),"-",$E$1)</f>
        <v>DISTEE</v>
      </c>
      <c r="F228" s="42" t="str">
        <f>IF(+ISNA(+VLOOKUP($B228,#REF!,1,0)),"-",$F$1)</f>
        <v>MISEE</v>
      </c>
      <c r="G228" s="42" t="str">
        <f>IF(+ISNA(+VLOOKUP($B228,#REF!,1,0)),"-",$G$1)</f>
        <v>VENDIEE</v>
      </c>
      <c r="H228" s="42" t="str">
        <f>IF(+ISNA(+VLOOKUP($B228,#REF!,1,0)),"-",$H$1)</f>
        <v>VENDSALVEE</v>
      </c>
      <c r="I228" s="42" t="str">
        <f>IF(+ISNA(+VLOOKUP($B228,#REF!,1,0)),"-",$I$1)</f>
        <v>VENDTUTEE</v>
      </c>
      <c r="J228" s="42" t="str">
        <f>IF(+ISNA(+VLOOKUP($B228,#REF!,1,0)),"-",$J$1)</f>
        <v>VENDLIBEE</v>
      </c>
      <c r="K228" s="42" t="str">
        <f>IF(+ISNA(+VLOOKUP($B228,#REF!,1,0)),"-",$K$1)</f>
        <v>EEEST</v>
      </c>
      <c r="L228" s="42" t="str">
        <f>IF(+ISNA(+VLOOKUP($B228,#REF!,1,0)),"-",$L$1)</f>
        <v>DISTGAS</v>
      </c>
      <c r="M228" s="42" t="str">
        <f>IF(+ISNA(+VLOOKUP($B228,#REF!,1,0)),"-",$M$1)</f>
        <v>MISGAS</v>
      </c>
      <c r="N228" s="42" t="str">
        <f>IF(+ISNA(+VLOOKUP($B228,#REF!,1,0)),"-",$N$1)</f>
        <v>VENIGAS</v>
      </c>
      <c r="O228" s="42" t="str">
        <f>IF(+ISNA(+VLOOKUP($B228,#REF!,1,0)),"-",$O$1)</f>
        <v>VENTUTGAS</v>
      </c>
      <c r="P228" s="42" t="str">
        <f>IF(+ISNA(+VLOOKUP($B228,#REF!,1,0)),"-",$P$1)</f>
        <v>VENLIBGAS</v>
      </c>
      <c r="Q228" s="42" t="str">
        <f>IF(+ISNA(+VLOOKUP($B228,#REF!,1,0)),"-",$Q$1)</f>
        <v>GASDIV</v>
      </c>
      <c r="R228" s="42" t="str">
        <f>IF(+ISNA(+VLOOKUP($B228,#REF!,1,0)),"-",$R$1)</f>
        <v>GASEST</v>
      </c>
      <c r="S228" s="42" t="str">
        <f>IF(+ISNA(+VLOOKUP($B228,#REF!,1,0)),"-",$S$1)</f>
        <v>ACQUE</v>
      </c>
      <c r="T228" s="42" t="str">
        <f>IF(+ISNA(+VLOOKUP($B228,#REF!,1,0)),"-",$T$1)</f>
        <v>FOGNA</v>
      </c>
      <c r="U228" s="42" t="str">
        <f>IF(+ISNA(+VLOOKUP($B228,#REF!,1,0)),"-",$U$1)</f>
        <v>DEPU</v>
      </c>
      <c r="V228" s="42" t="str">
        <f>IF(+ISNA(+VLOOKUP($B228,#REF!,1,0)),"-",$V$1)</f>
        <v>ALTRESII</v>
      </c>
      <c r="W228" s="42" t="str">
        <f>IF(+ISNA(+VLOOKUP($B228,#REF!,1,0)),"-",$W$1)</f>
        <v>ATTDIV</v>
      </c>
      <c r="X228" s="42" t="str">
        <f>IF(+ISNA(+VLOOKUP($B228,#REF!,1,0)),"-",$X$1)</f>
        <v>SC</v>
      </c>
      <c r="Y228" s="42" t="str">
        <f>IF(+ISNA(+VLOOKUP($B228,#REF!,1,0)),"-",$Y$1)</f>
        <v>FOC</v>
      </c>
    </row>
    <row r="229" spans="1:25" hidden="1" x14ac:dyDescent="0.2">
      <c r="A229" s="42" t="s">
        <v>112</v>
      </c>
      <c r="B229" s="42" t="s">
        <v>622</v>
      </c>
      <c r="C229" s="55" t="s">
        <v>661</v>
      </c>
      <c r="D229" s="42" t="str">
        <f>IF(+ISNA(+VLOOKUP($B229,#REF!,1,0)),"-",$D$1)</f>
        <v>PRODEE</v>
      </c>
      <c r="E229" s="42" t="str">
        <f>IF(+ISNA(+VLOOKUP($B229,#REF!,1,0)),"-",$E$1)</f>
        <v>DISTEE</v>
      </c>
      <c r="F229" s="42" t="str">
        <f>IF(+ISNA(+VLOOKUP($B229,#REF!,1,0)),"-",$F$1)</f>
        <v>MISEE</v>
      </c>
      <c r="G229" s="42" t="str">
        <f>IF(+ISNA(+VLOOKUP($B229,#REF!,1,0)),"-",$G$1)</f>
        <v>VENDIEE</v>
      </c>
      <c r="H229" s="42" t="str">
        <f>IF(+ISNA(+VLOOKUP($B229,#REF!,1,0)),"-",$H$1)</f>
        <v>VENDSALVEE</v>
      </c>
      <c r="I229" s="42" t="str">
        <f>IF(+ISNA(+VLOOKUP($B229,#REF!,1,0)),"-",$I$1)</f>
        <v>VENDTUTEE</v>
      </c>
      <c r="J229" s="42" t="str">
        <f>IF(+ISNA(+VLOOKUP($B229,#REF!,1,0)),"-",$J$1)</f>
        <v>VENDLIBEE</v>
      </c>
      <c r="K229" s="42" t="str">
        <f>IF(+ISNA(+VLOOKUP($B229,#REF!,1,0)),"-",$K$1)</f>
        <v>EEEST</v>
      </c>
      <c r="L229" s="42" t="str">
        <f>IF(+ISNA(+VLOOKUP($B229,#REF!,1,0)),"-",$L$1)</f>
        <v>DISTGAS</v>
      </c>
      <c r="M229" s="42" t="str">
        <f>IF(+ISNA(+VLOOKUP($B229,#REF!,1,0)),"-",$M$1)</f>
        <v>MISGAS</v>
      </c>
      <c r="N229" s="42" t="str">
        <f>IF(+ISNA(+VLOOKUP($B229,#REF!,1,0)),"-",$N$1)</f>
        <v>VENIGAS</v>
      </c>
      <c r="O229" s="42" t="str">
        <f>IF(+ISNA(+VLOOKUP($B229,#REF!,1,0)),"-",$O$1)</f>
        <v>VENTUTGAS</v>
      </c>
      <c r="P229" s="42" t="str">
        <f>IF(+ISNA(+VLOOKUP($B229,#REF!,1,0)),"-",$P$1)</f>
        <v>VENLIBGAS</v>
      </c>
      <c r="Q229" s="42" t="str">
        <f>IF(+ISNA(+VLOOKUP($B229,#REF!,1,0)),"-",$Q$1)</f>
        <v>GASDIV</v>
      </c>
      <c r="R229" s="42" t="str">
        <f>IF(+ISNA(+VLOOKUP($B229,#REF!,1,0)),"-",$R$1)</f>
        <v>GASEST</v>
      </c>
      <c r="S229" s="42" t="str">
        <f>IF(+ISNA(+VLOOKUP($B229,#REF!,1,0)),"-",$S$1)</f>
        <v>ACQUE</v>
      </c>
      <c r="T229" s="42" t="str">
        <f>IF(+ISNA(+VLOOKUP($B229,#REF!,1,0)),"-",$T$1)</f>
        <v>FOGNA</v>
      </c>
      <c r="U229" s="42" t="str">
        <f>IF(+ISNA(+VLOOKUP($B229,#REF!,1,0)),"-",$U$1)</f>
        <v>DEPU</v>
      </c>
      <c r="V229" s="42" t="str">
        <f>IF(+ISNA(+VLOOKUP($B229,#REF!,1,0)),"-",$V$1)</f>
        <v>ALTRESII</v>
      </c>
      <c r="W229" s="42" t="str">
        <f>IF(+ISNA(+VLOOKUP($B229,#REF!,1,0)),"-",$W$1)</f>
        <v>ATTDIV</v>
      </c>
      <c r="X229" s="42" t="str">
        <f>IF(+ISNA(+VLOOKUP($B229,#REF!,1,0)),"-",$X$1)</f>
        <v>SC</v>
      </c>
      <c r="Y229" s="42" t="str">
        <f>IF(+ISNA(+VLOOKUP($B229,#REF!,1,0)),"-",$Y$1)</f>
        <v>FOC</v>
      </c>
    </row>
    <row r="230" spans="1:25" hidden="1" x14ac:dyDescent="0.2">
      <c r="A230" s="42" t="s">
        <v>112</v>
      </c>
      <c r="B230" s="42" t="s">
        <v>623</v>
      </c>
      <c r="C230" s="55" t="s">
        <v>928</v>
      </c>
      <c r="D230" s="42" t="str">
        <f>IF(+ISNA(+VLOOKUP($B230,#REF!,1,0)),"-",$D$1)</f>
        <v>PRODEE</v>
      </c>
      <c r="E230" s="42" t="str">
        <f>IF(+ISNA(+VLOOKUP($B230,#REF!,1,0)),"-",$E$1)</f>
        <v>DISTEE</v>
      </c>
      <c r="F230" s="42" t="str">
        <f>IF(+ISNA(+VLOOKUP($B230,#REF!,1,0)),"-",$F$1)</f>
        <v>MISEE</v>
      </c>
      <c r="G230" s="42" t="str">
        <f>IF(+ISNA(+VLOOKUP($B230,#REF!,1,0)),"-",$G$1)</f>
        <v>VENDIEE</v>
      </c>
      <c r="H230" s="42" t="str">
        <f>IF(+ISNA(+VLOOKUP($B230,#REF!,1,0)),"-",$H$1)</f>
        <v>VENDSALVEE</v>
      </c>
      <c r="I230" s="42" t="str">
        <f>IF(+ISNA(+VLOOKUP($B230,#REF!,1,0)),"-",$I$1)</f>
        <v>VENDTUTEE</v>
      </c>
      <c r="J230" s="42" t="str">
        <f>IF(+ISNA(+VLOOKUP($B230,#REF!,1,0)),"-",$J$1)</f>
        <v>VENDLIBEE</v>
      </c>
      <c r="K230" s="42" t="str">
        <f>IF(+ISNA(+VLOOKUP($B230,#REF!,1,0)),"-",$K$1)</f>
        <v>EEEST</v>
      </c>
      <c r="L230" s="42" t="str">
        <f>IF(+ISNA(+VLOOKUP($B230,#REF!,1,0)),"-",$L$1)</f>
        <v>DISTGAS</v>
      </c>
      <c r="M230" s="42" t="str">
        <f>IF(+ISNA(+VLOOKUP($B230,#REF!,1,0)),"-",$M$1)</f>
        <v>MISGAS</v>
      </c>
      <c r="N230" s="42" t="str">
        <f>IF(+ISNA(+VLOOKUP($B230,#REF!,1,0)),"-",$N$1)</f>
        <v>VENIGAS</v>
      </c>
      <c r="O230" s="42" t="str">
        <f>IF(+ISNA(+VLOOKUP($B230,#REF!,1,0)),"-",$O$1)</f>
        <v>VENTUTGAS</v>
      </c>
      <c r="P230" s="42" t="str">
        <f>IF(+ISNA(+VLOOKUP($B230,#REF!,1,0)),"-",$P$1)</f>
        <v>VENLIBGAS</v>
      </c>
      <c r="Q230" s="42" t="str">
        <f>IF(+ISNA(+VLOOKUP($B230,#REF!,1,0)),"-",$Q$1)</f>
        <v>GASDIV</v>
      </c>
      <c r="R230" s="42" t="str">
        <f>IF(+ISNA(+VLOOKUP($B230,#REF!,1,0)),"-",$R$1)</f>
        <v>GASEST</v>
      </c>
      <c r="S230" s="42" t="str">
        <f>IF(+ISNA(+VLOOKUP($B230,#REF!,1,0)),"-",$S$1)</f>
        <v>ACQUE</v>
      </c>
      <c r="T230" s="42" t="str">
        <f>IF(+ISNA(+VLOOKUP($B230,#REF!,1,0)),"-",$T$1)</f>
        <v>FOGNA</v>
      </c>
      <c r="U230" s="42" t="str">
        <f>IF(+ISNA(+VLOOKUP($B230,#REF!,1,0)),"-",$U$1)</f>
        <v>DEPU</v>
      </c>
      <c r="V230" s="42" t="str">
        <f>IF(+ISNA(+VLOOKUP($B230,#REF!,1,0)),"-",$V$1)</f>
        <v>ALTRESII</v>
      </c>
      <c r="W230" s="42" t="str">
        <f>IF(+ISNA(+VLOOKUP($B230,#REF!,1,0)),"-",$W$1)</f>
        <v>ATTDIV</v>
      </c>
      <c r="X230" s="42" t="str">
        <f>IF(+ISNA(+VLOOKUP($B230,#REF!,1,0)),"-",$X$1)</f>
        <v>SC</v>
      </c>
      <c r="Y230" s="42" t="str">
        <f>IF(+ISNA(+VLOOKUP($B230,#REF!,1,0)),"-",$Y$1)</f>
        <v>FOC</v>
      </c>
    </row>
    <row r="231" spans="1:25" hidden="1" x14ac:dyDescent="0.2">
      <c r="A231" s="42" t="s">
        <v>112</v>
      </c>
      <c r="B231" s="42" t="s">
        <v>624</v>
      </c>
      <c r="C231" s="55" t="s">
        <v>989</v>
      </c>
      <c r="D231" s="42" t="str">
        <f>IF(+ISNA(+VLOOKUP($B231,#REF!,1,0)),"-",$D$1)</f>
        <v>PRODEE</v>
      </c>
      <c r="E231" s="42" t="str">
        <f>IF(+ISNA(+VLOOKUP($B231,#REF!,1,0)),"-",$E$1)</f>
        <v>DISTEE</v>
      </c>
      <c r="F231" s="42" t="str">
        <f>IF(+ISNA(+VLOOKUP($B231,#REF!,1,0)),"-",$F$1)</f>
        <v>MISEE</v>
      </c>
      <c r="G231" s="42" t="str">
        <f>IF(+ISNA(+VLOOKUP($B231,#REF!,1,0)),"-",$G$1)</f>
        <v>VENDIEE</v>
      </c>
      <c r="H231" s="42" t="str">
        <f>IF(+ISNA(+VLOOKUP($B231,#REF!,1,0)),"-",$H$1)</f>
        <v>VENDSALVEE</v>
      </c>
      <c r="I231" s="42" t="str">
        <f>IF(+ISNA(+VLOOKUP($B231,#REF!,1,0)),"-",$I$1)</f>
        <v>VENDTUTEE</v>
      </c>
      <c r="J231" s="42" t="str">
        <f>IF(+ISNA(+VLOOKUP($B231,#REF!,1,0)),"-",$J$1)</f>
        <v>VENDLIBEE</v>
      </c>
      <c r="K231" s="42" t="str">
        <f>IF(+ISNA(+VLOOKUP($B231,#REF!,1,0)),"-",$K$1)</f>
        <v>EEEST</v>
      </c>
      <c r="L231" s="42" t="str">
        <f>IF(+ISNA(+VLOOKUP($B231,#REF!,1,0)),"-",$L$1)</f>
        <v>DISTGAS</v>
      </c>
      <c r="M231" s="42" t="str">
        <f>IF(+ISNA(+VLOOKUP($B231,#REF!,1,0)),"-",$M$1)</f>
        <v>MISGAS</v>
      </c>
      <c r="N231" s="42" t="str">
        <f>IF(+ISNA(+VLOOKUP($B231,#REF!,1,0)),"-",$N$1)</f>
        <v>VENIGAS</v>
      </c>
      <c r="O231" s="42" t="str">
        <f>IF(+ISNA(+VLOOKUP($B231,#REF!,1,0)),"-",$O$1)</f>
        <v>VENTUTGAS</v>
      </c>
      <c r="P231" s="42" t="str">
        <f>IF(+ISNA(+VLOOKUP($B231,#REF!,1,0)),"-",$P$1)</f>
        <v>VENLIBGAS</v>
      </c>
      <c r="Q231" s="42" t="str">
        <f>IF(+ISNA(+VLOOKUP($B231,#REF!,1,0)),"-",$Q$1)</f>
        <v>GASDIV</v>
      </c>
      <c r="R231" s="42" t="str">
        <f>IF(+ISNA(+VLOOKUP($B231,#REF!,1,0)),"-",$R$1)</f>
        <v>GASEST</v>
      </c>
      <c r="S231" s="42" t="str">
        <f>IF(+ISNA(+VLOOKUP($B231,#REF!,1,0)),"-",$S$1)</f>
        <v>ACQUE</v>
      </c>
      <c r="T231" s="42" t="str">
        <f>IF(+ISNA(+VLOOKUP($B231,#REF!,1,0)),"-",$T$1)</f>
        <v>FOGNA</v>
      </c>
      <c r="U231" s="42" t="str">
        <f>IF(+ISNA(+VLOOKUP($B231,#REF!,1,0)),"-",$U$1)</f>
        <v>DEPU</v>
      </c>
      <c r="V231" s="42" t="str">
        <f>IF(+ISNA(+VLOOKUP($B231,#REF!,1,0)),"-",$V$1)</f>
        <v>ALTRESII</v>
      </c>
      <c r="W231" s="42" t="str">
        <f>IF(+ISNA(+VLOOKUP($B231,#REF!,1,0)),"-",$W$1)</f>
        <v>ATTDIV</v>
      </c>
      <c r="X231" s="42" t="str">
        <f>IF(+ISNA(+VLOOKUP($B231,#REF!,1,0)),"-",$X$1)</f>
        <v>SC</v>
      </c>
      <c r="Y231" s="42" t="str">
        <f>IF(+ISNA(+VLOOKUP($B231,#REF!,1,0)),"-",$Y$1)</f>
        <v>FOC</v>
      </c>
    </row>
    <row r="232" spans="1:25" hidden="1" x14ac:dyDescent="0.2">
      <c r="A232" s="42" t="s">
        <v>112</v>
      </c>
      <c r="B232" s="42" t="s">
        <v>670</v>
      </c>
      <c r="C232" s="55" t="s">
        <v>823</v>
      </c>
      <c r="D232" s="42" t="str">
        <f>IF(+ISNA(+VLOOKUP($B232,#REF!,1,0)),"-",$D$1)</f>
        <v>PRODEE</v>
      </c>
      <c r="E232" s="42" t="str">
        <f>IF(+ISNA(+VLOOKUP($B232,#REF!,1,0)),"-",$E$1)</f>
        <v>DISTEE</v>
      </c>
      <c r="F232" s="42" t="str">
        <f>IF(+ISNA(+VLOOKUP($B232,#REF!,1,0)),"-",$F$1)</f>
        <v>MISEE</v>
      </c>
      <c r="G232" s="42" t="str">
        <f>IF(+ISNA(+VLOOKUP($B232,#REF!,1,0)),"-",$G$1)</f>
        <v>VENDIEE</v>
      </c>
      <c r="H232" s="42" t="str">
        <f>IF(+ISNA(+VLOOKUP($B232,#REF!,1,0)),"-",$H$1)</f>
        <v>VENDSALVEE</v>
      </c>
      <c r="I232" s="42" t="str">
        <f>IF(+ISNA(+VLOOKUP($B232,#REF!,1,0)),"-",$I$1)</f>
        <v>VENDTUTEE</v>
      </c>
      <c r="J232" s="42" t="str">
        <f>IF(+ISNA(+VLOOKUP($B232,#REF!,1,0)),"-",$J$1)</f>
        <v>VENDLIBEE</v>
      </c>
      <c r="K232" s="42" t="str">
        <f>IF(+ISNA(+VLOOKUP($B232,#REF!,1,0)),"-",$K$1)</f>
        <v>EEEST</v>
      </c>
      <c r="L232" s="42" t="str">
        <f>IF(+ISNA(+VLOOKUP($B232,#REF!,1,0)),"-",$L$1)</f>
        <v>DISTGAS</v>
      </c>
      <c r="M232" s="42" t="str">
        <f>IF(+ISNA(+VLOOKUP($B232,#REF!,1,0)),"-",$M$1)</f>
        <v>MISGAS</v>
      </c>
      <c r="N232" s="42" t="str">
        <f>IF(+ISNA(+VLOOKUP($B232,#REF!,1,0)),"-",$N$1)</f>
        <v>VENIGAS</v>
      </c>
      <c r="O232" s="42" t="str">
        <f>IF(+ISNA(+VLOOKUP($B232,#REF!,1,0)),"-",$O$1)</f>
        <v>VENTUTGAS</v>
      </c>
      <c r="P232" s="42" t="str">
        <f>IF(+ISNA(+VLOOKUP($B232,#REF!,1,0)),"-",$P$1)</f>
        <v>VENLIBGAS</v>
      </c>
      <c r="Q232" s="42" t="str">
        <f>IF(+ISNA(+VLOOKUP($B232,#REF!,1,0)),"-",$Q$1)</f>
        <v>GASDIV</v>
      </c>
      <c r="R232" s="42" t="str">
        <f>IF(+ISNA(+VLOOKUP($B232,#REF!,1,0)),"-",$R$1)</f>
        <v>GASEST</v>
      </c>
      <c r="S232" s="42" t="str">
        <f>IF(+ISNA(+VLOOKUP($B232,#REF!,1,0)),"-",$S$1)</f>
        <v>ACQUE</v>
      </c>
      <c r="T232" s="42" t="str">
        <f>IF(+ISNA(+VLOOKUP($B232,#REF!,1,0)),"-",$T$1)</f>
        <v>FOGNA</v>
      </c>
      <c r="U232" s="42" t="str">
        <f>IF(+ISNA(+VLOOKUP($B232,#REF!,1,0)),"-",$U$1)</f>
        <v>DEPU</v>
      </c>
      <c r="V232" s="42" t="str">
        <f>IF(+ISNA(+VLOOKUP($B232,#REF!,1,0)),"-",$V$1)</f>
        <v>ALTRESII</v>
      </c>
      <c r="W232" s="42" t="str">
        <f>IF(+ISNA(+VLOOKUP($B232,#REF!,1,0)),"-",$W$1)</f>
        <v>ATTDIV</v>
      </c>
      <c r="X232" s="42" t="str">
        <f>IF(+ISNA(+VLOOKUP($B232,#REF!,1,0)),"-",$X$1)</f>
        <v>SC</v>
      </c>
      <c r="Y232" s="42" t="str">
        <f>IF(+ISNA(+VLOOKUP($B232,#REF!,1,0)),"-",$Y$1)</f>
        <v>FOC</v>
      </c>
    </row>
    <row r="233" spans="1:25" hidden="1" x14ac:dyDescent="0.2">
      <c r="A233" s="42" t="s">
        <v>112</v>
      </c>
      <c r="B233" s="42" t="s">
        <v>686</v>
      </c>
      <c r="C233" s="61" t="s">
        <v>1135</v>
      </c>
      <c r="D233" s="42" t="str">
        <f>IF(+ISNA(+VLOOKUP($B233,#REF!,1,0)),"-",$D$1)</f>
        <v>PRODEE</v>
      </c>
      <c r="E233" s="42" t="str">
        <f>IF(+ISNA(+VLOOKUP($B233,#REF!,1,0)),"-",$E$1)</f>
        <v>DISTEE</v>
      </c>
      <c r="F233" s="42" t="str">
        <f>IF(+ISNA(+VLOOKUP($B233,#REF!,1,0)),"-",$F$1)</f>
        <v>MISEE</v>
      </c>
      <c r="G233" s="42" t="str">
        <f>IF(+ISNA(+VLOOKUP($B233,#REF!,1,0)),"-",$G$1)</f>
        <v>VENDIEE</v>
      </c>
      <c r="H233" s="42" t="str">
        <f>IF(+ISNA(+VLOOKUP($B233,#REF!,1,0)),"-",$H$1)</f>
        <v>VENDSALVEE</v>
      </c>
      <c r="I233" s="42" t="str">
        <f>IF(+ISNA(+VLOOKUP($B233,#REF!,1,0)),"-",$I$1)</f>
        <v>VENDTUTEE</v>
      </c>
      <c r="J233" s="42" t="str">
        <f>IF(+ISNA(+VLOOKUP($B233,#REF!,1,0)),"-",$J$1)</f>
        <v>VENDLIBEE</v>
      </c>
      <c r="K233" s="42" t="str">
        <f>IF(+ISNA(+VLOOKUP($B233,#REF!,1,0)),"-",$K$1)</f>
        <v>EEEST</v>
      </c>
      <c r="L233" s="42" t="str">
        <f>IF(+ISNA(+VLOOKUP($B233,#REF!,1,0)),"-",$L$1)</f>
        <v>DISTGAS</v>
      </c>
      <c r="M233" s="42" t="str">
        <f>IF(+ISNA(+VLOOKUP($B233,#REF!,1,0)),"-",$M$1)</f>
        <v>MISGAS</v>
      </c>
      <c r="N233" s="42" t="str">
        <f>IF(+ISNA(+VLOOKUP($B233,#REF!,1,0)),"-",$N$1)</f>
        <v>VENIGAS</v>
      </c>
      <c r="O233" s="42" t="str">
        <f>IF(+ISNA(+VLOOKUP($B233,#REF!,1,0)),"-",$O$1)</f>
        <v>VENTUTGAS</v>
      </c>
      <c r="P233" s="42" t="str">
        <f>IF(+ISNA(+VLOOKUP($B233,#REF!,1,0)),"-",$P$1)</f>
        <v>VENLIBGAS</v>
      </c>
      <c r="Q233" s="42" t="str">
        <f>IF(+ISNA(+VLOOKUP($B233,#REF!,1,0)),"-",$Q$1)</f>
        <v>GASDIV</v>
      </c>
      <c r="R233" s="42" t="str">
        <f>IF(+ISNA(+VLOOKUP($B233,#REF!,1,0)),"-",$R$1)</f>
        <v>GASEST</v>
      </c>
      <c r="S233" s="42" t="str">
        <f>IF(+ISNA(+VLOOKUP($B233,#REF!,1,0)),"-",$S$1)</f>
        <v>ACQUE</v>
      </c>
      <c r="T233" s="42" t="str">
        <f>IF(+ISNA(+VLOOKUP($B233,#REF!,1,0)),"-",$T$1)</f>
        <v>FOGNA</v>
      </c>
      <c r="U233" s="42" t="str">
        <f>IF(+ISNA(+VLOOKUP($B233,#REF!,1,0)),"-",$U$1)</f>
        <v>DEPU</v>
      </c>
      <c r="V233" s="42" t="str">
        <f>IF(+ISNA(+VLOOKUP($B233,#REF!,1,0)),"-",$V$1)</f>
        <v>ALTRESII</v>
      </c>
      <c r="W233" s="42" t="str">
        <f>IF(+ISNA(+VLOOKUP($B233,#REF!,1,0)),"-",$W$1)</f>
        <v>ATTDIV</v>
      </c>
      <c r="X233" s="42" t="str">
        <f>IF(+ISNA(+VLOOKUP($B233,#REF!,1,0)),"-",$X$1)</f>
        <v>SC</v>
      </c>
      <c r="Y233" s="42" t="str">
        <f>IF(+ISNA(+VLOOKUP($B233,#REF!,1,0)),"-",$Y$1)</f>
        <v>FOC</v>
      </c>
    </row>
    <row r="234" spans="1:25" hidden="1" x14ac:dyDescent="0.2">
      <c r="A234" s="42" t="s">
        <v>112</v>
      </c>
      <c r="B234" s="42" t="s">
        <v>1398</v>
      </c>
      <c r="C234" s="61" t="s">
        <v>1399</v>
      </c>
      <c r="D234" s="42" t="str">
        <f>IF(+ISNA(+VLOOKUP($B234,#REF!,1,0)),"-",$D$1)</f>
        <v>PRODEE</v>
      </c>
      <c r="E234" s="42" t="str">
        <f>IF(+ISNA(+VLOOKUP($B234,#REF!,1,0)),"-",$E$1)</f>
        <v>DISTEE</v>
      </c>
      <c r="F234" s="42" t="str">
        <f>IF(+ISNA(+VLOOKUP($B234,#REF!,1,0)),"-",$F$1)</f>
        <v>MISEE</v>
      </c>
      <c r="G234" s="42" t="str">
        <f>IF(+ISNA(+VLOOKUP($B234,#REF!,1,0)),"-",$G$1)</f>
        <v>VENDIEE</v>
      </c>
      <c r="H234" s="42" t="str">
        <f>IF(+ISNA(+VLOOKUP($B234,#REF!,1,0)),"-",$H$1)</f>
        <v>VENDSALVEE</v>
      </c>
      <c r="I234" s="42" t="str">
        <f>IF(+ISNA(+VLOOKUP($B234,#REF!,1,0)),"-",$I$1)</f>
        <v>VENDTUTEE</v>
      </c>
      <c r="J234" s="42" t="str">
        <f>IF(+ISNA(+VLOOKUP($B234,#REF!,1,0)),"-",$J$1)</f>
        <v>VENDLIBEE</v>
      </c>
      <c r="K234" s="42" t="str">
        <f>IF(+ISNA(+VLOOKUP($B234,#REF!,1,0)),"-",$K$1)</f>
        <v>EEEST</v>
      </c>
      <c r="L234" s="42" t="str">
        <f>IF(+ISNA(+VLOOKUP($B234,#REF!,1,0)),"-",$L$1)</f>
        <v>DISTGAS</v>
      </c>
      <c r="M234" s="42" t="str">
        <f>IF(+ISNA(+VLOOKUP($B234,#REF!,1,0)),"-",$M$1)</f>
        <v>MISGAS</v>
      </c>
      <c r="N234" s="42" t="str">
        <f>IF(+ISNA(+VLOOKUP($B234,#REF!,1,0)),"-",$N$1)</f>
        <v>VENIGAS</v>
      </c>
      <c r="O234" s="42" t="str">
        <f>IF(+ISNA(+VLOOKUP($B234,#REF!,1,0)),"-",$O$1)</f>
        <v>VENTUTGAS</v>
      </c>
      <c r="P234" s="42" t="str">
        <f>IF(+ISNA(+VLOOKUP($B234,#REF!,1,0)),"-",$P$1)</f>
        <v>VENLIBGAS</v>
      </c>
      <c r="Q234" s="42" t="str">
        <f>IF(+ISNA(+VLOOKUP($B234,#REF!,1,0)),"-",$Q$1)</f>
        <v>GASDIV</v>
      </c>
      <c r="R234" s="42" t="str">
        <f>IF(+ISNA(+VLOOKUP($B234,#REF!,1,0)),"-",$R$1)</f>
        <v>GASEST</v>
      </c>
      <c r="S234" s="42" t="str">
        <f>IF(+ISNA(+VLOOKUP($B234,#REF!,1,0)),"-",$S$1)</f>
        <v>ACQUE</v>
      </c>
      <c r="T234" s="42" t="str">
        <f>IF(+ISNA(+VLOOKUP($B234,#REF!,1,0)),"-",$T$1)</f>
        <v>FOGNA</v>
      </c>
      <c r="U234" s="42" t="str">
        <f>IF(+ISNA(+VLOOKUP($B234,#REF!,1,0)),"-",$U$1)</f>
        <v>DEPU</v>
      </c>
      <c r="V234" s="42" t="str">
        <f>IF(+ISNA(+VLOOKUP($B234,#REF!,1,0)),"-",$V$1)</f>
        <v>ALTRESII</v>
      </c>
      <c r="W234" s="42" t="str">
        <f>IF(+ISNA(+VLOOKUP($B234,#REF!,1,0)),"-",$W$1)</f>
        <v>ATTDIV</v>
      </c>
      <c r="X234" s="42" t="str">
        <f>IF(+ISNA(+VLOOKUP($B234,#REF!,1,0)),"-",$X$1)</f>
        <v>SC</v>
      </c>
      <c r="Y234" s="42" t="str">
        <f>IF(+ISNA(+VLOOKUP($B234,#REF!,1,0)),"-",$Y$1)</f>
        <v>FOC</v>
      </c>
    </row>
    <row r="235" spans="1:25" hidden="1" x14ac:dyDescent="0.2">
      <c r="A235" s="42" t="s">
        <v>112</v>
      </c>
      <c r="B235" s="42" t="s">
        <v>1442</v>
      </c>
      <c r="C235" s="61" t="s">
        <v>1441</v>
      </c>
      <c r="D235" s="42" t="str">
        <f>IF(+ISNA(+VLOOKUP($B235,#REF!,1,0)),"-",$D$1)</f>
        <v>PRODEE</v>
      </c>
      <c r="E235" s="42" t="str">
        <f>IF(+ISNA(+VLOOKUP($B235,#REF!,1,0)),"-",$E$1)</f>
        <v>DISTEE</v>
      </c>
      <c r="F235" s="42" t="str">
        <f>IF(+ISNA(+VLOOKUP($B235,#REF!,1,0)),"-",$F$1)</f>
        <v>MISEE</v>
      </c>
      <c r="G235" s="42" t="str">
        <f>IF(+ISNA(+VLOOKUP($B235,#REF!,1,0)),"-",$G$1)</f>
        <v>VENDIEE</v>
      </c>
      <c r="H235" s="42" t="str">
        <f>IF(+ISNA(+VLOOKUP($B235,#REF!,1,0)),"-",$H$1)</f>
        <v>VENDSALVEE</v>
      </c>
      <c r="I235" s="42" t="str">
        <f>IF(+ISNA(+VLOOKUP($B235,#REF!,1,0)),"-",$I$1)</f>
        <v>VENDTUTEE</v>
      </c>
      <c r="J235" s="42" t="str">
        <f>IF(+ISNA(+VLOOKUP($B235,#REF!,1,0)),"-",$J$1)</f>
        <v>VENDLIBEE</v>
      </c>
      <c r="K235" s="42" t="str">
        <f>IF(+ISNA(+VLOOKUP($B235,#REF!,1,0)),"-",$K$1)</f>
        <v>EEEST</v>
      </c>
      <c r="L235" s="42" t="str">
        <f>IF(+ISNA(+VLOOKUP($B235,#REF!,1,0)),"-",$L$1)</f>
        <v>DISTGAS</v>
      </c>
      <c r="M235" s="42" t="str">
        <f>IF(+ISNA(+VLOOKUP($B235,#REF!,1,0)),"-",$M$1)</f>
        <v>MISGAS</v>
      </c>
      <c r="N235" s="42" t="str">
        <f>IF(+ISNA(+VLOOKUP($B235,#REF!,1,0)),"-",$N$1)</f>
        <v>VENIGAS</v>
      </c>
      <c r="O235" s="42" t="str">
        <f>IF(+ISNA(+VLOOKUP($B235,#REF!,1,0)),"-",$O$1)</f>
        <v>VENTUTGAS</v>
      </c>
      <c r="P235" s="42" t="str">
        <f>IF(+ISNA(+VLOOKUP($B235,#REF!,1,0)),"-",$P$1)</f>
        <v>VENLIBGAS</v>
      </c>
      <c r="Q235" s="42" t="str">
        <f>IF(+ISNA(+VLOOKUP($B235,#REF!,1,0)),"-",$Q$1)</f>
        <v>GASDIV</v>
      </c>
      <c r="R235" s="42" t="str">
        <f>IF(+ISNA(+VLOOKUP($B235,#REF!,1,0)),"-",$R$1)</f>
        <v>GASEST</v>
      </c>
      <c r="S235" s="42" t="str">
        <f>IF(+ISNA(+VLOOKUP($B235,#REF!,1,0)),"-",$S$1)</f>
        <v>ACQUE</v>
      </c>
      <c r="T235" s="42" t="str">
        <f>IF(+ISNA(+VLOOKUP($B235,#REF!,1,0)),"-",$T$1)</f>
        <v>FOGNA</v>
      </c>
      <c r="U235" s="42" t="str">
        <f>IF(+ISNA(+VLOOKUP($B235,#REF!,1,0)),"-",$U$1)</f>
        <v>DEPU</v>
      </c>
      <c r="V235" s="42" t="str">
        <f>IF(+ISNA(+VLOOKUP($B235,#REF!,1,0)),"-",$V$1)</f>
        <v>ALTRESII</v>
      </c>
      <c r="W235" s="42" t="str">
        <f>IF(+ISNA(+VLOOKUP($B235,#REF!,1,0)),"-",$W$1)</f>
        <v>ATTDIV</v>
      </c>
      <c r="X235" s="42" t="str">
        <f>IF(+ISNA(+VLOOKUP($B235,#REF!,1,0)),"-",$X$1)</f>
        <v>SC</v>
      </c>
      <c r="Y235" s="42" t="str">
        <f>IF(+ISNA(+VLOOKUP($B235,#REF!,1,0)),"-",$Y$1)</f>
        <v>FOC</v>
      </c>
    </row>
    <row r="236" spans="1:25" hidden="1" x14ac:dyDescent="0.2">
      <c r="A236" s="42" t="s">
        <v>112</v>
      </c>
      <c r="B236" s="42" t="s">
        <v>702</v>
      </c>
      <c r="C236" s="61" t="s">
        <v>1157</v>
      </c>
      <c r="D236" s="42" t="str">
        <f>IF(+ISNA(+VLOOKUP($B236,#REF!,1,0)),"-",$D$1)</f>
        <v>PRODEE</v>
      </c>
      <c r="E236" s="42" t="str">
        <f>IF(+ISNA(+VLOOKUP($B236,#REF!,1,0)),"-",$E$1)</f>
        <v>DISTEE</v>
      </c>
      <c r="F236" s="42" t="str">
        <f>IF(+ISNA(+VLOOKUP($B236,#REF!,1,0)),"-",$F$1)</f>
        <v>MISEE</v>
      </c>
      <c r="G236" s="42" t="str">
        <f>IF(+ISNA(+VLOOKUP($B236,#REF!,1,0)),"-",$G$1)</f>
        <v>VENDIEE</v>
      </c>
      <c r="H236" s="42" t="str">
        <f>IF(+ISNA(+VLOOKUP($B236,#REF!,1,0)),"-",$H$1)</f>
        <v>VENDSALVEE</v>
      </c>
      <c r="I236" s="42" t="str">
        <f>IF(+ISNA(+VLOOKUP($B236,#REF!,1,0)),"-",$I$1)</f>
        <v>VENDTUTEE</v>
      </c>
      <c r="J236" s="42" t="str">
        <f>IF(+ISNA(+VLOOKUP($B236,#REF!,1,0)),"-",$J$1)</f>
        <v>VENDLIBEE</v>
      </c>
      <c r="K236" s="42" t="str">
        <f>IF(+ISNA(+VLOOKUP($B236,#REF!,1,0)),"-",$K$1)</f>
        <v>EEEST</v>
      </c>
      <c r="L236" s="42" t="str">
        <f>IF(+ISNA(+VLOOKUP($B236,#REF!,1,0)),"-",$L$1)</f>
        <v>DISTGAS</v>
      </c>
      <c r="M236" s="42" t="str">
        <f>IF(+ISNA(+VLOOKUP($B236,#REF!,1,0)),"-",$M$1)</f>
        <v>MISGAS</v>
      </c>
      <c r="N236" s="42" t="str">
        <f>IF(+ISNA(+VLOOKUP($B236,#REF!,1,0)),"-",$N$1)</f>
        <v>VENIGAS</v>
      </c>
      <c r="O236" s="42" t="str">
        <f>IF(+ISNA(+VLOOKUP($B236,#REF!,1,0)),"-",$O$1)</f>
        <v>VENTUTGAS</v>
      </c>
      <c r="P236" s="42" t="str">
        <f>IF(+ISNA(+VLOOKUP($B236,#REF!,1,0)),"-",$P$1)</f>
        <v>VENLIBGAS</v>
      </c>
      <c r="Q236" s="42" t="str">
        <f>IF(+ISNA(+VLOOKUP($B236,#REF!,1,0)),"-",$Q$1)</f>
        <v>GASDIV</v>
      </c>
      <c r="R236" s="42" t="str">
        <f>IF(+ISNA(+VLOOKUP($B236,#REF!,1,0)),"-",$R$1)</f>
        <v>GASEST</v>
      </c>
      <c r="S236" s="42" t="str">
        <f>IF(+ISNA(+VLOOKUP($B236,#REF!,1,0)),"-",$S$1)</f>
        <v>ACQUE</v>
      </c>
      <c r="T236" s="42" t="str">
        <f>IF(+ISNA(+VLOOKUP($B236,#REF!,1,0)),"-",$T$1)</f>
        <v>FOGNA</v>
      </c>
      <c r="U236" s="42" t="str">
        <f>IF(+ISNA(+VLOOKUP($B236,#REF!,1,0)),"-",$U$1)</f>
        <v>DEPU</v>
      </c>
      <c r="V236" s="42" t="str">
        <f>IF(+ISNA(+VLOOKUP($B236,#REF!,1,0)),"-",$V$1)</f>
        <v>ALTRESII</v>
      </c>
      <c r="W236" s="42" t="str">
        <f>IF(+ISNA(+VLOOKUP($B236,#REF!,1,0)),"-",$W$1)</f>
        <v>ATTDIV</v>
      </c>
      <c r="X236" s="42" t="str">
        <f>IF(+ISNA(+VLOOKUP($B236,#REF!,1,0)),"-",$X$1)</f>
        <v>SC</v>
      </c>
      <c r="Y236" s="42" t="str">
        <f>IF(+ISNA(+VLOOKUP($B236,#REF!,1,0)),"-",$Y$1)</f>
        <v>FOC</v>
      </c>
    </row>
    <row r="237" spans="1:25" hidden="1" x14ac:dyDescent="0.2">
      <c r="A237" s="42" t="s">
        <v>112</v>
      </c>
      <c r="B237" s="42" t="s">
        <v>703</v>
      </c>
      <c r="C237" s="61" t="s">
        <v>1155</v>
      </c>
      <c r="D237" s="42" t="str">
        <f>IF(+ISNA(+VLOOKUP($B237,#REF!,1,0)),"-",$D$1)</f>
        <v>PRODEE</v>
      </c>
      <c r="E237" s="42" t="str">
        <f>IF(+ISNA(+VLOOKUP($B237,#REF!,1,0)),"-",$E$1)</f>
        <v>DISTEE</v>
      </c>
      <c r="F237" s="42" t="str">
        <f>IF(+ISNA(+VLOOKUP($B237,#REF!,1,0)),"-",$F$1)</f>
        <v>MISEE</v>
      </c>
      <c r="G237" s="42" t="str">
        <f>IF(+ISNA(+VLOOKUP($B237,#REF!,1,0)),"-",$G$1)</f>
        <v>VENDIEE</v>
      </c>
      <c r="H237" s="42" t="str">
        <f>IF(+ISNA(+VLOOKUP($B237,#REF!,1,0)),"-",$H$1)</f>
        <v>VENDSALVEE</v>
      </c>
      <c r="I237" s="42" t="str">
        <f>IF(+ISNA(+VLOOKUP($B237,#REF!,1,0)),"-",$I$1)</f>
        <v>VENDTUTEE</v>
      </c>
      <c r="J237" s="42" t="str">
        <f>IF(+ISNA(+VLOOKUP($B237,#REF!,1,0)),"-",$J$1)</f>
        <v>VENDLIBEE</v>
      </c>
      <c r="K237" s="42" t="str">
        <f>IF(+ISNA(+VLOOKUP($B237,#REF!,1,0)),"-",$K$1)</f>
        <v>EEEST</v>
      </c>
      <c r="L237" s="42" t="str">
        <f>IF(+ISNA(+VLOOKUP($B237,#REF!,1,0)),"-",$L$1)</f>
        <v>DISTGAS</v>
      </c>
      <c r="M237" s="42" t="str">
        <f>IF(+ISNA(+VLOOKUP($B237,#REF!,1,0)),"-",$M$1)</f>
        <v>MISGAS</v>
      </c>
      <c r="N237" s="42" t="str">
        <f>IF(+ISNA(+VLOOKUP($B237,#REF!,1,0)),"-",$N$1)</f>
        <v>VENIGAS</v>
      </c>
      <c r="O237" s="42" t="str">
        <f>IF(+ISNA(+VLOOKUP($B237,#REF!,1,0)),"-",$O$1)</f>
        <v>VENTUTGAS</v>
      </c>
      <c r="P237" s="42" t="str">
        <f>IF(+ISNA(+VLOOKUP($B237,#REF!,1,0)),"-",$P$1)</f>
        <v>VENLIBGAS</v>
      </c>
      <c r="Q237" s="42" t="str">
        <f>IF(+ISNA(+VLOOKUP($B237,#REF!,1,0)),"-",$Q$1)</f>
        <v>GASDIV</v>
      </c>
      <c r="R237" s="42" t="str">
        <f>IF(+ISNA(+VLOOKUP($B237,#REF!,1,0)),"-",$R$1)</f>
        <v>GASEST</v>
      </c>
      <c r="S237" s="42" t="str">
        <f>IF(+ISNA(+VLOOKUP($B237,#REF!,1,0)),"-",$S$1)</f>
        <v>ACQUE</v>
      </c>
      <c r="T237" s="42" t="str">
        <f>IF(+ISNA(+VLOOKUP($B237,#REF!,1,0)),"-",$T$1)</f>
        <v>FOGNA</v>
      </c>
      <c r="U237" s="42" t="str">
        <f>IF(+ISNA(+VLOOKUP($B237,#REF!,1,0)),"-",$U$1)</f>
        <v>DEPU</v>
      </c>
      <c r="V237" s="42" t="str">
        <f>IF(+ISNA(+VLOOKUP($B237,#REF!,1,0)),"-",$V$1)</f>
        <v>ALTRESII</v>
      </c>
      <c r="W237" s="42" t="str">
        <f>IF(+ISNA(+VLOOKUP($B237,#REF!,1,0)),"-",$W$1)</f>
        <v>ATTDIV</v>
      </c>
      <c r="X237" s="42" t="str">
        <f>IF(+ISNA(+VLOOKUP($B237,#REF!,1,0)),"-",$X$1)</f>
        <v>SC</v>
      </c>
      <c r="Y237" s="42" t="str">
        <f>IF(+ISNA(+VLOOKUP($B237,#REF!,1,0)),"-",$Y$1)</f>
        <v>FOC</v>
      </c>
    </row>
    <row r="238" spans="1:25" hidden="1" x14ac:dyDescent="0.2">
      <c r="A238" s="42" t="s">
        <v>112</v>
      </c>
      <c r="B238" s="42" t="s">
        <v>704</v>
      </c>
      <c r="C238" s="61" t="s">
        <v>1156</v>
      </c>
      <c r="D238" s="42" t="str">
        <f>IF(+ISNA(+VLOOKUP($B238,#REF!,1,0)),"-",$D$1)</f>
        <v>PRODEE</v>
      </c>
      <c r="E238" s="42" t="str">
        <f>IF(+ISNA(+VLOOKUP($B238,#REF!,1,0)),"-",$E$1)</f>
        <v>DISTEE</v>
      </c>
      <c r="F238" s="42" t="str">
        <f>IF(+ISNA(+VLOOKUP($B238,#REF!,1,0)),"-",$F$1)</f>
        <v>MISEE</v>
      </c>
      <c r="G238" s="42" t="str">
        <f>IF(+ISNA(+VLOOKUP($B238,#REF!,1,0)),"-",$G$1)</f>
        <v>VENDIEE</v>
      </c>
      <c r="H238" s="42" t="str">
        <f>IF(+ISNA(+VLOOKUP($B238,#REF!,1,0)),"-",$H$1)</f>
        <v>VENDSALVEE</v>
      </c>
      <c r="I238" s="42" t="str">
        <f>IF(+ISNA(+VLOOKUP($B238,#REF!,1,0)),"-",$I$1)</f>
        <v>VENDTUTEE</v>
      </c>
      <c r="J238" s="42" t="str">
        <f>IF(+ISNA(+VLOOKUP($B238,#REF!,1,0)),"-",$J$1)</f>
        <v>VENDLIBEE</v>
      </c>
      <c r="K238" s="42" t="str">
        <f>IF(+ISNA(+VLOOKUP($B238,#REF!,1,0)),"-",$K$1)</f>
        <v>EEEST</v>
      </c>
      <c r="L238" s="42" t="str">
        <f>IF(+ISNA(+VLOOKUP($B238,#REF!,1,0)),"-",$L$1)</f>
        <v>DISTGAS</v>
      </c>
      <c r="M238" s="42" t="str">
        <f>IF(+ISNA(+VLOOKUP($B238,#REF!,1,0)),"-",$M$1)</f>
        <v>MISGAS</v>
      </c>
      <c r="N238" s="42" t="str">
        <f>IF(+ISNA(+VLOOKUP($B238,#REF!,1,0)),"-",$N$1)</f>
        <v>VENIGAS</v>
      </c>
      <c r="O238" s="42" t="str">
        <f>IF(+ISNA(+VLOOKUP($B238,#REF!,1,0)),"-",$O$1)</f>
        <v>VENTUTGAS</v>
      </c>
      <c r="P238" s="42" t="str">
        <f>IF(+ISNA(+VLOOKUP($B238,#REF!,1,0)),"-",$P$1)</f>
        <v>VENLIBGAS</v>
      </c>
      <c r="Q238" s="42" t="str">
        <f>IF(+ISNA(+VLOOKUP($B238,#REF!,1,0)),"-",$Q$1)</f>
        <v>GASDIV</v>
      </c>
      <c r="R238" s="42" t="str">
        <f>IF(+ISNA(+VLOOKUP($B238,#REF!,1,0)),"-",$R$1)</f>
        <v>GASEST</v>
      </c>
      <c r="S238" s="42" t="str">
        <f>IF(+ISNA(+VLOOKUP($B238,#REF!,1,0)),"-",$S$1)</f>
        <v>ACQUE</v>
      </c>
      <c r="T238" s="42" t="str">
        <f>IF(+ISNA(+VLOOKUP($B238,#REF!,1,0)),"-",$T$1)</f>
        <v>FOGNA</v>
      </c>
      <c r="U238" s="42" t="str">
        <f>IF(+ISNA(+VLOOKUP($B238,#REF!,1,0)),"-",$U$1)</f>
        <v>DEPU</v>
      </c>
      <c r="V238" s="42" t="str">
        <f>IF(+ISNA(+VLOOKUP($B238,#REF!,1,0)),"-",$V$1)</f>
        <v>ALTRESII</v>
      </c>
      <c r="W238" s="42" t="str">
        <f>IF(+ISNA(+VLOOKUP($B238,#REF!,1,0)),"-",$W$1)</f>
        <v>ATTDIV</v>
      </c>
      <c r="X238" s="42" t="str">
        <f>IF(+ISNA(+VLOOKUP($B238,#REF!,1,0)),"-",$X$1)</f>
        <v>SC</v>
      </c>
      <c r="Y238" s="42" t="str">
        <f>IF(+ISNA(+VLOOKUP($B238,#REF!,1,0)),"-",$Y$1)</f>
        <v>FOC</v>
      </c>
    </row>
    <row r="239" spans="1:25" hidden="1" x14ac:dyDescent="0.2">
      <c r="A239" s="42" t="s">
        <v>112</v>
      </c>
      <c r="B239" s="42" t="s">
        <v>1086</v>
      </c>
      <c r="C239" s="61" t="s">
        <v>1151</v>
      </c>
      <c r="D239" s="42" t="str">
        <f>IF(+ISNA(+VLOOKUP($B239,#REF!,1,0)),"-",$D$1)</f>
        <v>PRODEE</v>
      </c>
      <c r="E239" s="42" t="str">
        <f>IF(+ISNA(+VLOOKUP($B239,#REF!,1,0)),"-",$E$1)</f>
        <v>DISTEE</v>
      </c>
      <c r="F239" s="42" t="str">
        <f>IF(+ISNA(+VLOOKUP($B239,#REF!,1,0)),"-",$F$1)</f>
        <v>MISEE</v>
      </c>
      <c r="G239" s="42" t="str">
        <f>IF(+ISNA(+VLOOKUP($B239,#REF!,1,0)),"-",$G$1)</f>
        <v>VENDIEE</v>
      </c>
      <c r="H239" s="42" t="str">
        <f>IF(+ISNA(+VLOOKUP($B239,#REF!,1,0)),"-",$H$1)</f>
        <v>VENDSALVEE</v>
      </c>
      <c r="I239" s="42" t="str">
        <f>IF(+ISNA(+VLOOKUP($B239,#REF!,1,0)),"-",$I$1)</f>
        <v>VENDTUTEE</v>
      </c>
      <c r="J239" s="42" t="str">
        <f>IF(+ISNA(+VLOOKUP($B239,#REF!,1,0)),"-",$J$1)</f>
        <v>VENDLIBEE</v>
      </c>
      <c r="K239" s="42" t="str">
        <f>IF(+ISNA(+VLOOKUP($B239,#REF!,1,0)),"-",$K$1)</f>
        <v>EEEST</v>
      </c>
      <c r="L239" s="42" t="str">
        <f>IF(+ISNA(+VLOOKUP($B239,#REF!,1,0)),"-",$L$1)</f>
        <v>DISTGAS</v>
      </c>
      <c r="M239" s="42" t="str">
        <f>IF(+ISNA(+VLOOKUP($B239,#REF!,1,0)),"-",$M$1)</f>
        <v>MISGAS</v>
      </c>
      <c r="N239" s="42" t="str">
        <f>IF(+ISNA(+VLOOKUP($B239,#REF!,1,0)),"-",$N$1)</f>
        <v>VENIGAS</v>
      </c>
      <c r="O239" s="42" t="str">
        <f>IF(+ISNA(+VLOOKUP($B239,#REF!,1,0)),"-",$O$1)</f>
        <v>VENTUTGAS</v>
      </c>
      <c r="P239" s="42" t="str">
        <f>IF(+ISNA(+VLOOKUP($B239,#REF!,1,0)),"-",$P$1)</f>
        <v>VENLIBGAS</v>
      </c>
      <c r="Q239" s="42" t="str">
        <f>IF(+ISNA(+VLOOKUP($B239,#REF!,1,0)),"-",$Q$1)</f>
        <v>GASDIV</v>
      </c>
      <c r="R239" s="42" t="str">
        <f>IF(+ISNA(+VLOOKUP($B239,#REF!,1,0)),"-",$R$1)</f>
        <v>GASEST</v>
      </c>
      <c r="S239" s="42" t="str">
        <f>IF(+ISNA(+VLOOKUP($B239,#REF!,1,0)),"-",$S$1)</f>
        <v>ACQUE</v>
      </c>
      <c r="T239" s="42" t="str">
        <f>IF(+ISNA(+VLOOKUP($B239,#REF!,1,0)),"-",$T$1)</f>
        <v>FOGNA</v>
      </c>
      <c r="U239" s="42" t="str">
        <f>IF(+ISNA(+VLOOKUP($B239,#REF!,1,0)),"-",$U$1)</f>
        <v>DEPU</v>
      </c>
      <c r="V239" s="42" t="str">
        <f>IF(+ISNA(+VLOOKUP($B239,#REF!,1,0)),"-",$V$1)</f>
        <v>ALTRESII</v>
      </c>
      <c r="W239" s="42" t="str">
        <f>IF(+ISNA(+VLOOKUP($B239,#REF!,1,0)),"-",$W$1)</f>
        <v>ATTDIV</v>
      </c>
      <c r="X239" s="42" t="str">
        <f>IF(+ISNA(+VLOOKUP($B239,#REF!,1,0)),"-",$X$1)</f>
        <v>SC</v>
      </c>
      <c r="Y239" s="42" t="str">
        <f>IF(+ISNA(+VLOOKUP($B239,#REF!,1,0)),"-",$Y$1)</f>
        <v>FOC</v>
      </c>
    </row>
    <row r="240" spans="1:25" hidden="1" x14ac:dyDescent="0.2">
      <c r="A240" s="42" t="s">
        <v>112</v>
      </c>
      <c r="B240" s="42" t="s">
        <v>1153</v>
      </c>
      <c r="C240" s="61" t="s">
        <v>1152</v>
      </c>
      <c r="D240" s="42" t="str">
        <f>IF(+ISNA(+VLOOKUP($B240,#REF!,1,0)),"-",$D$1)</f>
        <v>PRODEE</v>
      </c>
      <c r="E240" s="42" t="str">
        <f>IF(+ISNA(+VLOOKUP($B240,#REF!,1,0)),"-",$E$1)</f>
        <v>DISTEE</v>
      </c>
      <c r="F240" s="42" t="str">
        <f>IF(+ISNA(+VLOOKUP($B240,#REF!,1,0)),"-",$F$1)</f>
        <v>MISEE</v>
      </c>
      <c r="G240" s="42" t="str">
        <f>IF(+ISNA(+VLOOKUP($B240,#REF!,1,0)),"-",$G$1)</f>
        <v>VENDIEE</v>
      </c>
      <c r="H240" s="42" t="str">
        <f>IF(+ISNA(+VLOOKUP($B240,#REF!,1,0)),"-",$H$1)</f>
        <v>VENDSALVEE</v>
      </c>
      <c r="I240" s="42" t="str">
        <f>IF(+ISNA(+VLOOKUP($B240,#REF!,1,0)),"-",$I$1)</f>
        <v>VENDTUTEE</v>
      </c>
      <c r="J240" s="42" t="str">
        <f>IF(+ISNA(+VLOOKUP($B240,#REF!,1,0)),"-",$J$1)</f>
        <v>VENDLIBEE</v>
      </c>
      <c r="K240" s="42" t="str">
        <f>IF(+ISNA(+VLOOKUP($B240,#REF!,1,0)),"-",$K$1)</f>
        <v>EEEST</v>
      </c>
      <c r="L240" s="42" t="str">
        <f>IF(+ISNA(+VLOOKUP($B240,#REF!,1,0)),"-",$L$1)</f>
        <v>DISTGAS</v>
      </c>
      <c r="M240" s="42" t="str">
        <f>IF(+ISNA(+VLOOKUP($B240,#REF!,1,0)),"-",$M$1)</f>
        <v>MISGAS</v>
      </c>
      <c r="N240" s="42" t="str">
        <f>IF(+ISNA(+VLOOKUP($B240,#REF!,1,0)),"-",$N$1)</f>
        <v>VENIGAS</v>
      </c>
      <c r="O240" s="42" t="str">
        <f>IF(+ISNA(+VLOOKUP($B240,#REF!,1,0)),"-",$O$1)</f>
        <v>VENTUTGAS</v>
      </c>
      <c r="P240" s="42" t="str">
        <f>IF(+ISNA(+VLOOKUP($B240,#REF!,1,0)),"-",$P$1)</f>
        <v>VENLIBGAS</v>
      </c>
      <c r="Q240" s="42" t="str">
        <f>IF(+ISNA(+VLOOKUP($B240,#REF!,1,0)),"-",$Q$1)</f>
        <v>GASDIV</v>
      </c>
      <c r="R240" s="42" t="str">
        <f>IF(+ISNA(+VLOOKUP($B240,#REF!,1,0)),"-",$R$1)</f>
        <v>GASEST</v>
      </c>
      <c r="S240" s="42" t="str">
        <f>IF(+ISNA(+VLOOKUP($B240,#REF!,1,0)),"-",$S$1)</f>
        <v>ACQUE</v>
      </c>
      <c r="T240" s="42" t="str">
        <f>IF(+ISNA(+VLOOKUP($B240,#REF!,1,0)),"-",$T$1)</f>
        <v>FOGNA</v>
      </c>
      <c r="U240" s="42" t="str">
        <f>IF(+ISNA(+VLOOKUP($B240,#REF!,1,0)),"-",$U$1)</f>
        <v>DEPU</v>
      </c>
      <c r="V240" s="42" t="str">
        <f>IF(+ISNA(+VLOOKUP($B240,#REF!,1,0)),"-",$V$1)</f>
        <v>ALTRESII</v>
      </c>
      <c r="W240" s="42" t="str">
        <f>IF(+ISNA(+VLOOKUP($B240,#REF!,1,0)),"-",$W$1)</f>
        <v>ATTDIV</v>
      </c>
      <c r="X240" s="42" t="str">
        <f>IF(+ISNA(+VLOOKUP($B240,#REF!,1,0)),"-",$X$1)</f>
        <v>SC</v>
      </c>
      <c r="Y240" s="42" t="str">
        <f>IF(+ISNA(+VLOOKUP($B240,#REF!,1,0)),"-",$Y$1)</f>
        <v>FOC</v>
      </c>
    </row>
    <row r="241" spans="1:25" hidden="1" x14ac:dyDescent="0.2">
      <c r="A241" s="42" t="s">
        <v>112</v>
      </c>
      <c r="B241" s="42" t="s">
        <v>1154</v>
      </c>
      <c r="C241" s="61" t="s">
        <v>1460</v>
      </c>
      <c r="D241" s="42" t="str">
        <f>IF(+ISNA(+VLOOKUP($B241,#REF!,1,0)),"-",$D$1)</f>
        <v>PRODEE</v>
      </c>
      <c r="E241" s="42" t="str">
        <f>IF(+ISNA(+VLOOKUP($B241,#REF!,1,0)),"-",$E$1)</f>
        <v>DISTEE</v>
      </c>
      <c r="F241" s="42" t="str">
        <f>IF(+ISNA(+VLOOKUP($B241,#REF!,1,0)),"-",$F$1)</f>
        <v>MISEE</v>
      </c>
      <c r="G241" s="42" t="str">
        <f>IF(+ISNA(+VLOOKUP($B241,#REF!,1,0)),"-",$G$1)</f>
        <v>VENDIEE</v>
      </c>
      <c r="H241" s="42" t="str">
        <f>IF(+ISNA(+VLOOKUP($B241,#REF!,1,0)),"-",$H$1)</f>
        <v>VENDSALVEE</v>
      </c>
      <c r="I241" s="42" t="str">
        <f>IF(+ISNA(+VLOOKUP($B241,#REF!,1,0)),"-",$I$1)</f>
        <v>VENDTUTEE</v>
      </c>
      <c r="J241" s="42" t="str">
        <f>IF(+ISNA(+VLOOKUP($B241,#REF!,1,0)),"-",$J$1)</f>
        <v>VENDLIBEE</v>
      </c>
      <c r="K241" s="42" t="str">
        <f>IF(+ISNA(+VLOOKUP($B241,#REF!,1,0)),"-",$K$1)</f>
        <v>EEEST</v>
      </c>
      <c r="L241" s="42" t="str">
        <f>IF(+ISNA(+VLOOKUP($B241,#REF!,1,0)),"-",$L$1)</f>
        <v>DISTGAS</v>
      </c>
      <c r="M241" s="42" t="str">
        <f>IF(+ISNA(+VLOOKUP($B241,#REF!,1,0)),"-",$M$1)</f>
        <v>MISGAS</v>
      </c>
      <c r="N241" s="42" t="str">
        <f>IF(+ISNA(+VLOOKUP($B241,#REF!,1,0)),"-",$N$1)</f>
        <v>VENIGAS</v>
      </c>
      <c r="O241" s="42" t="str">
        <f>IF(+ISNA(+VLOOKUP($B241,#REF!,1,0)),"-",$O$1)</f>
        <v>VENTUTGAS</v>
      </c>
      <c r="P241" s="42" t="str">
        <f>IF(+ISNA(+VLOOKUP($B241,#REF!,1,0)),"-",$P$1)</f>
        <v>VENLIBGAS</v>
      </c>
      <c r="Q241" s="42" t="str">
        <f>IF(+ISNA(+VLOOKUP($B241,#REF!,1,0)),"-",$Q$1)</f>
        <v>GASDIV</v>
      </c>
      <c r="R241" s="42" t="str">
        <f>IF(+ISNA(+VLOOKUP($B241,#REF!,1,0)),"-",$R$1)</f>
        <v>GASEST</v>
      </c>
      <c r="S241" s="42" t="str">
        <f>IF(+ISNA(+VLOOKUP($B241,#REF!,1,0)),"-",$S$1)</f>
        <v>ACQUE</v>
      </c>
      <c r="T241" s="42" t="str">
        <f>IF(+ISNA(+VLOOKUP($B241,#REF!,1,0)),"-",$T$1)</f>
        <v>FOGNA</v>
      </c>
      <c r="U241" s="42" t="str">
        <f>IF(+ISNA(+VLOOKUP($B241,#REF!,1,0)),"-",$U$1)</f>
        <v>DEPU</v>
      </c>
      <c r="V241" s="42" t="str">
        <f>IF(+ISNA(+VLOOKUP($B241,#REF!,1,0)),"-",$V$1)</f>
        <v>ALTRESII</v>
      </c>
      <c r="W241" s="42" t="str">
        <f>IF(+ISNA(+VLOOKUP($B241,#REF!,1,0)),"-",$W$1)</f>
        <v>ATTDIV</v>
      </c>
      <c r="X241" s="42" t="str">
        <f>IF(+ISNA(+VLOOKUP($B241,#REF!,1,0)),"-",$X$1)</f>
        <v>SC</v>
      </c>
      <c r="Y241" s="42" t="str">
        <f>IF(+ISNA(+VLOOKUP($B241,#REF!,1,0)),"-",$Y$1)</f>
        <v>FOC</v>
      </c>
    </row>
    <row r="242" spans="1:25" hidden="1" x14ac:dyDescent="0.2">
      <c r="A242" s="42" t="s">
        <v>112</v>
      </c>
      <c r="B242" s="42" t="s">
        <v>1319</v>
      </c>
      <c r="C242" s="61" t="s">
        <v>1209</v>
      </c>
      <c r="D242" s="42" t="str">
        <f>IF(+ISNA(+VLOOKUP($B242,#REF!,1,0)),"-",$D$1)</f>
        <v>PRODEE</v>
      </c>
      <c r="E242" s="42" t="str">
        <f>IF(+ISNA(+VLOOKUP($B242,#REF!,1,0)),"-",$E$1)</f>
        <v>DISTEE</v>
      </c>
      <c r="F242" s="42" t="str">
        <f>IF(+ISNA(+VLOOKUP($B242,#REF!,1,0)),"-",$F$1)</f>
        <v>MISEE</v>
      </c>
      <c r="G242" s="42" t="str">
        <f>IF(+ISNA(+VLOOKUP($B242,#REF!,1,0)),"-",$G$1)</f>
        <v>VENDIEE</v>
      </c>
      <c r="H242" s="42" t="str">
        <f>IF(+ISNA(+VLOOKUP($B242,#REF!,1,0)),"-",$H$1)</f>
        <v>VENDSALVEE</v>
      </c>
      <c r="I242" s="42" t="str">
        <f>IF(+ISNA(+VLOOKUP($B242,#REF!,1,0)),"-",$I$1)</f>
        <v>VENDTUTEE</v>
      </c>
      <c r="J242" s="42" t="str">
        <f>IF(+ISNA(+VLOOKUP($B242,#REF!,1,0)),"-",$J$1)</f>
        <v>VENDLIBEE</v>
      </c>
      <c r="K242" s="42" t="str">
        <f>IF(+ISNA(+VLOOKUP($B242,#REF!,1,0)),"-",$K$1)</f>
        <v>EEEST</v>
      </c>
      <c r="L242" s="42" t="str">
        <f>IF(+ISNA(+VLOOKUP($B242,#REF!,1,0)),"-",$L$1)</f>
        <v>DISTGAS</v>
      </c>
      <c r="M242" s="42" t="str">
        <f>IF(+ISNA(+VLOOKUP($B242,#REF!,1,0)),"-",$M$1)</f>
        <v>MISGAS</v>
      </c>
      <c r="N242" s="42" t="str">
        <f>IF(+ISNA(+VLOOKUP($B242,#REF!,1,0)),"-",$N$1)</f>
        <v>VENIGAS</v>
      </c>
      <c r="O242" s="42" t="str">
        <f>IF(+ISNA(+VLOOKUP($B242,#REF!,1,0)),"-",$O$1)</f>
        <v>VENTUTGAS</v>
      </c>
      <c r="P242" s="42" t="str">
        <f>IF(+ISNA(+VLOOKUP($B242,#REF!,1,0)),"-",$P$1)</f>
        <v>VENLIBGAS</v>
      </c>
      <c r="Q242" s="42" t="str">
        <f>IF(+ISNA(+VLOOKUP($B242,#REF!,1,0)),"-",$Q$1)</f>
        <v>GASDIV</v>
      </c>
      <c r="R242" s="42" t="str">
        <f>IF(+ISNA(+VLOOKUP($B242,#REF!,1,0)),"-",$R$1)</f>
        <v>GASEST</v>
      </c>
      <c r="S242" s="42" t="str">
        <f>IF(+ISNA(+VLOOKUP($B242,#REF!,1,0)),"-",$S$1)</f>
        <v>ACQUE</v>
      </c>
      <c r="T242" s="42" t="str">
        <f>IF(+ISNA(+VLOOKUP($B242,#REF!,1,0)),"-",$T$1)</f>
        <v>FOGNA</v>
      </c>
      <c r="U242" s="42" t="str">
        <f>IF(+ISNA(+VLOOKUP($B242,#REF!,1,0)),"-",$U$1)</f>
        <v>DEPU</v>
      </c>
      <c r="V242" s="42" t="str">
        <f>IF(+ISNA(+VLOOKUP($B242,#REF!,1,0)),"-",$V$1)</f>
        <v>ALTRESII</v>
      </c>
      <c r="W242" s="42" t="str">
        <f>IF(+ISNA(+VLOOKUP($B242,#REF!,1,0)),"-",$W$1)</f>
        <v>ATTDIV</v>
      </c>
      <c r="X242" s="42" t="str">
        <f>IF(+ISNA(+VLOOKUP($B242,#REF!,1,0)),"-",$X$1)</f>
        <v>SC</v>
      </c>
      <c r="Y242" s="42" t="str">
        <f>IF(+ISNA(+VLOOKUP($B242,#REF!,1,0)),"-",$Y$1)</f>
        <v>FOC</v>
      </c>
    </row>
    <row r="243" spans="1:25" hidden="1" x14ac:dyDescent="0.2">
      <c r="A243" s="42" t="s">
        <v>112</v>
      </c>
      <c r="B243" s="42" t="s">
        <v>1320</v>
      </c>
      <c r="C243" s="61" t="s">
        <v>1214</v>
      </c>
      <c r="D243" s="42" t="str">
        <f>IF(+ISNA(+VLOOKUP($B243,#REF!,1,0)),"-",$D$1)</f>
        <v>PRODEE</v>
      </c>
      <c r="E243" s="42" t="str">
        <f>IF(+ISNA(+VLOOKUP($B243,#REF!,1,0)),"-",$E$1)</f>
        <v>DISTEE</v>
      </c>
      <c r="F243" s="42" t="str">
        <f>IF(+ISNA(+VLOOKUP($B243,#REF!,1,0)),"-",$F$1)</f>
        <v>MISEE</v>
      </c>
      <c r="G243" s="42" t="str">
        <f>IF(+ISNA(+VLOOKUP($B243,#REF!,1,0)),"-",$G$1)</f>
        <v>VENDIEE</v>
      </c>
      <c r="H243" s="42" t="str">
        <f>IF(+ISNA(+VLOOKUP($B243,#REF!,1,0)),"-",$H$1)</f>
        <v>VENDSALVEE</v>
      </c>
      <c r="I243" s="42" t="str">
        <f>IF(+ISNA(+VLOOKUP($B243,#REF!,1,0)),"-",$I$1)</f>
        <v>VENDTUTEE</v>
      </c>
      <c r="J243" s="42" t="str">
        <f>IF(+ISNA(+VLOOKUP($B243,#REF!,1,0)),"-",$J$1)</f>
        <v>VENDLIBEE</v>
      </c>
      <c r="K243" s="42" t="str">
        <f>IF(+ISNA(+VLOOKUP($B243,#REF!,1,0)),"-",$K$1)</f>
        <v>EEEST</v>
      </c>
      <c r="L243" s="42" t="str">
        <f>IF(+ISNA(+VLOOKUP($B243,#REF!,1,0)),"-",$L$1)</f>
        <v>DISTGAS</v>
      </c>
      <c r="M243" s="42" t="str">
        <f>IF(+ISNA(+VLOOKUP($B243,#REF!,1,0)),"-",$M$1)</f>
        <v>MISGAS</v>
      </c>
      <c r="N243" s="42" t="str">
        <f>IF(+ISNA(+VLOOKUP($B243,#REF!,1,0)),"-",$N$1)</f>
        <v>VENIGAS</v>
      </c>
      <c r="O243" s="42" t="str">
        <f>IF(+ISNA(+VLOOKUP($B243,#REF!,1,0)),"-",$O$1)</f>
        <v>VENTUTGAS</v>
      </c>
      <c r="P243" s="42" t="str">
        <f>IF(+ISNA(+VLOOKUP($B243,#REF!,1,0)),"-",$P$1)</f>
        <v>VENLIBGAS</v>
      </c>
      <c r="Q243" s="42" t="str">
        <f>IF(+ISNA(+VLOOKUP($B243,#REF!,1,0)),"-",$Q$1)</f>
        <v>GASDIV</v>
      </c>
      <c r="R243" s="42" t="str">
        <f>IF(+ISNA(+VLOOKUP($B243,#REF!,1,0)),"-",$R$1)</f>
        <v>GASEST</v>
      </c>
      <c r="S243" s="42" t="str">
        <f>IF(+ISNA(+VLOOKUP($B243,#REF!,1,0)),"-",$S$1)</f>
        <v>ACQUE</v>
      </c>
      <c r="T243" s="42" t="str">
        <f>IF(+ISNA(+VLOOKUP($B243,#REF!,1,0)),"-",$T$1)</f>
        <v>FOGNA</v>
      </c>
      <c r="U243" s="42" t="str">
        <f>IF(+ISNA(+VLOOKUP($B243,#REF!,1,0)),"-",$U$1)</f>
        <v>DEPU</v>
      </c>
      <c r="V243" s="42" t="str">
        <f>IF(+ISNA(+VLOOKUP($B243,#REF!,1,0)),"-",$V$1)</f>
        <v>ALTRESII</v>
      </c>
      <c r="W243" s="42" t="str">
        <f>IF(+ISNA(+VLOOKUP($B243,#REF!,1,0)),"-",$W$1)</f>
        <v>ATTDIV</v>
      </c>
      <c r="X243" s="42" t="str">
        <f>IF(+ISNA(+VLOOKUP($B243,#REF!,1,0)),"-",$X$1)</f>
        <v>SC</v>
      </c>
      <c r="Y243" s="42" t="str">
        <f>IF(+ISNA(+VLOOKUP($B243,#REF!,1,0)),"-",$Y$1)</f>
        <v>FOC</v>
      </c>
    </row>
    <row r="244" spans="1:25" hidden="1" x14ac:dyDescent="0.2">
      <c r="A244" s="42" t="s">
        <v>112</v>
      </c>
      <c r="B244" s="42" t="s">
        <v>1321</v>
      </c>
      <c r="C244" s="61" t="s">
        <v>1215</v>
      </c>
      <c r="D244" s="42" t="str">
        <f>IF(+ISNA(+VLOOKUP($B244,#REF!,1,0)),"-",$D$1)</f>
        <v>PRODEE</v>
      </c>
      <c r="E244" s="42" t="str">
        <f>IF(+ISNA(+VLOOKUP($B244,#REF!,1,0)),"-",$E$1)</f>
        <v>DISTEE</v>
      </c>
      <c r="F244" s="42" t="str">
        <f>IF(+ISNA(+VLOOKUP($B244,#REF!,1,0)),"-",$F$1)</f>
        <v>MISEE</v>
      </c>
      <c r="G244" s="42" t="str">
        <f>IF(+ISNA(+VLOOKUP($B244,#REF!,1,0)),"-",$G$1)</f>
        <v>VENDIEE</v>
      </c>
      <c r="H244" s="42" t="str">
        <f>IF(+ISNA(+VLOOKUP($B244,#REF!,1,0)),"-",$H$1)</f>
        <v>VENDSALVEE</v>
      </c>
      <c r="I244" s="42" t="str">
        <f>IF(+ISNA(+VLOOKUP($B244,#REF!,1,0)),"-",$I$1)</f>
        <v>VENDTUTEE</v>
      </c>
      <c r="J244" s="42" t="str">
        <f>IF(+ISNA(+VLOOKUP($B244,#REF!,1,0)),"-",$J$1)</f>
        <v>VENDLIBEE</v>
      </c>
      <c r="K244" s="42" t="str">
        <f>IF(+ISNA(+VLOOKUP($B244,#REF!,1,0)),"-",$K$1)</f>
        <v>EEEST</v>
      </c>
      <c r="L244" s="42" t="str">
        <f>IF(+ISNA(+VLOOKUP($B244,#REF!,1,0)),"-",$L$1)</f>
        <v>DISTGAS</v>
      </c>
      <c r="M244" s="42" t="str">
        <f>IF(+ISNA(+VLOOKUP($B244,#REF!,1,0)),"-",$M$1)</f>
        <v>MISGAS</v>
      </c>
      <c r="N244" s="42" t="str">
        <f>IF(+ISNA(+VLOOKUP($B244,#REF!,1,0)),"-",$N$1)</f>
        <v>VENIGAS</v>
      </c>
      <c r="O244" s="42" t="str">
        <f>IF(+ISNA(+VLOOKUP($B244,#REF!,1,0)),"-",$O$1)</f>
        <v>VENTUTGAS</v>
      </c>
      <c r="P244" s="42" t="str">
        <f>IF(+ISNA(+VLOOKUP($B244,#REF!,1,0)),"-",$P$1)</f>
        <v>VENLIBGAS</v>
      </c>
      <c r="Q244" s="42" t="str">
        <f>IF(+ISNA(+VLOOKUP($B244,#REF!,1,0)),"-",$Q$1)</f>
        <v>GASDIV</v>
      </c>
      <c r="R244" s="42" t="str">
        <f>IF(+ISNA(+VLOOKUP($B244,#REF!,1,0)),"-",$R$1)</f>
        <v>GASEST</v>
      </c>
      <c r="S244" s="42" t="str">
        <f>IF(+ISNA(+VLOOKUP($B244,#REF!,1,0)),"-",$S$1)</f>
        <v>ACQUE</v>
      </c>
      <c r="T244" s="42" t="str">
        <f>IF(+ISNA(+VLOOKUP($B244,#REF!,1,0)),"-",$T$1)</f>
        <v>FOGNA</v>
      </c>
      <c r="U244" s="42" t="str">
        <f>IF(+ISNA(+VLOOKUP($B244,#REF!,1,0)),"-",$U$1)</f>
        <v>DEPU</v>
      </c>
      <c r="V244" s="42" t="str">
        <f>IF(+ISNA(+VLOOKUP($B244,#REF!,1,0)),"-",$V$1)</f>
        <v>ALTRESII</v>
      </c>
      <c r="W244" s="42" t="str">
        <f>IF(+ISNA(+VLOOKUP($B244,#REF!,1,0)),"-",$W$1)</f>
        <v>ATTDIV</v>
      </c>
      <c r="X244" s="42" t="str">
        <f>IF(+ISNA(+VLOOKUP($B244,#REF!,1,0)),"-",$X$1)</f>
        <v>SC</v>
      </c>
      <c r="Y244" s="42" t="str">
        <f>IF(+ISNA(+VLOOKUP($B244,#REF!,1,0)),"-",$Y$1)</f>
        <v>FOC</v>
      </c>
    </row>
    <row r="245" spans="1:25" hidden="1" x14ac:dyDescent="0.2">
      <c r="A245" s="42" t="s">
        <v>112</v>
      </c>
      <c r="B245" s="42" t="s">
        <v>1322</v>
      </c>
      <c r="C245" s="61" t="s">
        <v>1213</v>
      </c>
      <c r="D245" s="42" t="str">
        <f>IF(+ISNA(+VLOOKUP($B245,#REF!,1,0)),"-",$D$1)</f>
        <v>PRODEE</v>
      </c>
      <c r="E245" s="42" t="str">
        <f>IF(+ISNA(+VLOOKUP($B245,#REF!,1,0)),"-",$E$1)</f>
        <v>DISTEE</v>
      </c>
      <c r="F245" s="42" t="str">
        <f>IF(+ISNA(+VLOOKUP($B245,#REF!,1,0)),"-",$F$1)</f>
        <v>MISEE</v>
      </c>
      <c r="G245" s="42" t="str">
        <f>IF(+ISNA(+VLOOKUP($B245,#REF!,1,0)),"-",$G$1)</f>
        <v>VENDIEE</v>
      </c>
      <c r="H245" s="42" t="str">
        <f>IF(+ISNA(+VLOOKUP($B245,#REF!,1,0)),"-",$H$1)</f>
        <v>VENDSALVEE</v>
      </c>
      <c r="I245" s="42" t="str">
        <f>IF(+ISNA(+VLOOKUP($B245,#REF!,1,0)),"-",$I$1)</f>
        <v>VENDTUTEE</v>
      </c>
      <c r="J245" s="42" t="str">
        <f>IF(+ISNA(+VLOOKUP($B245,#REF!,1,0)),"-",$J$1)</f>
        <v>VENDLIBEE</v>
      </c>
      <c r="K245" s="42" t="str">
        <f>IF(+ISNA(+VLOOKUP($B245,#REF!,1,0)),"-",$K$1)</f>
        <v>EEEST</v>
      </c>
      <c r="L245" s="42" t="str">
        <f>IF(+ISNA(+VLOOKUP($B245,#REF!,1,0)),"-",$L$1)</f>
        <v>DISTGAS</v>
      </c>
      <c r="M245" s="42" t="str">
        <f>IF(+ISNA(+VLOOKUP($B245,#REF!,1,0)),"-",$M$1)</f>
        <v>MISGAS</v>
      </c>
      <c r="N245" s="42" t="str">
        <f>IF(+ISNA(+VLOOKUP($B245,#REF!,1,0)),"-",$N$1)</f>
        <v>VENIGAS</v>
      </c>
      <c r="O245" s="42" t="str">
        <f>IF(+ISNA(+VLOOKUP($B245,#REF!,1,0)),"-",$O$1)</f>
        <v>VENTUTGAS</v>
      </c>
      <c r="P245" s="42" t="str">
        <f>IF(+ISNA(+VLOOKUP($B245,#REF!,1,0)),"-",$P$1)</f>
        <v>VENLIBGAS</v>
      </c>
      <c r="Q245" s="42" t="str">
        <f>IF(+ISNA(+VLOOKUP($B245,#REF!,1,0)),"-",$Q$1)</f>
        <v>GASDIV</v>
      </c>
      <c r="R245" s="42" t="str">
        <f>IF(+ISNA(+VLOOKUP($B245,#REF!,1,0)),"-",$R$1)</f>
        <v>GASEST</v>
      </c>
      <c r="S245" s="42" t="str">
        <f>IF(+ISNA(+VLOOKUP($B245,#REF!,1,0)),"-",$S$1)</f>
        <v>ACQUE</v>
      </c>
      <c r="T245" s="42" t="str">
        <f>IF(+ISNA(+VLOOKUP($B245,#REF!,1,0)),"-",$T$1)</f>
        <v>FOGNA</v>
      </c>
      <c r="U245" s="42" t="str">
        <f>IF(+ISNA(+VLOOKUP($B245,#REF!,1,0)),"-",$U$1)</f>
        <v>DEPU</v>
      </c>
      <c r="V245" s="42" t="str">
        <f>IF(+ISNA(+VLOOKUP($B245,#REF!,1,0)),"-",$V$1)</f>
        <v>ALTRESII</v>
      </c>
      <c r="W245" s="42" t="str">
        <f>IF(+ISNA(+VLOOKUP($B245,#REF!,1,0)),"-",$W$1)</f>
        <v>ATTDIV</v>
      </c>
      <c r="X245" s="42" t="str">
        <f>IF(+ISNA(+VLOOKUP($B245,#REF!,1,0)),"-",$X$1)</f>
        <v>SC</v>
      </c>
      <c r="Y245" s="42" t="str">
        <f>IF(+ISNA(+VLOOKUP($B245,#REF!,1,0)),"-",$Y$1)</f>
        <v>FOC</v>
      </c>
    </row>
    <row r="246" spans="1:25" hidden="1" x14ac:dyDescent="0.2">
      <c r="A246" s="42" t="s">
        <v>112</v>
      </c>
      <c r="B246" s="42" t="s">
        <v>1323</v>
      </c>
      <c r="C246" s="61" t="s">
        <v>1216</v>
      </c>
      <c r="D246" s="42" t="str">
        <f>IF(+ISNA(+VLOOKUP($B246,#REF!,1,0)),"-",$D$1)</f>
        <v>PRODEE</v>
      </c>
      <c r="E246" s="42" t="str">
        <f>IF(+ISNA(+VLOOKUP($B246,#REF!,1,0)),"-",$E$1)</f>
        <v>DISTEE</v>
      </c>
      <c r="F246" s="42" t="str">
        <f>IF(+ISNA(+VLOOKUP($B246,#REF!,1,0)),"-",$F$1)</f>
        <v>MISEE</v>
      </c>
      <c r="G246" s="42" t="str">
        <f>IF(+ISNA(+VLOOKUP($B246,#REF!,1,0)),"-",$G$1)</f>
        <v>VENDIEE</v>
      </c>
      <c r="H246" s="42" t="str">
        <f>IF(+ISNA(+VLOOKUP($B246,#REF!,1,0)),"-",$H$1)</f>
        <v>VENDSALVEE</v>
      </c>
      <c r="I246" s="42" t="str">
        <f>IF(+ISNA(+VLOOKUP($B246,#REF!,1,0)),"-",$I$1)</f>
        <v>VENDTUTEE</v>
      </c>
      <c r="J246" s="42" t="str">
        <f>IF(+ISNA(+VLOOKUP($B246,#REF!,1,0)),"-",$J$1)</f>
        <v>VENDLIBEE</v>
      </c>
      <c r="K246" s="42" t="str">
        <f>IF(+ISNA(+VLOOKUP($B246,#REF!,1,0)),"-",$K$1)</f>
        <v>EEEST</v>
      </c>
      <c r="L246" s="42" t="str">
        <f>IF(+ISNA(+VLOOKUP($B246,#REF!,1,0)),"-",$L$1)</f>
        <v>DISTGAS</v>
      </c>
      <c r="M246" s="42" t="str">
        <f>IF(+ISNA(+VLOOKUP($B246,#REF!,1,0)),"-",$M$1)</f>
        <v>MISGAS</v>
      </c>
      <c r="N246" s="42" t="str">
        <f>IF(+ISNA(+VLOOKUP($B246,#REF!,1,0)),"-",$N$1)</f>
        <v>VENIGAS</v>
      </c>
      <c r="O246" s="42" t="str">
        <f>IF(+ISNA(+VLOOKUP($B246,#REF!,1,0)),"-",$O$1)</f>
        <v>VENTUTGAS</v>
      </c>
      <c r="P246" s="42" t="str">
        <f>IF(+ISNA(+VLOOKUP($B246,#REF!,1,0)),"-",$P$1)</f>
        <v>VENLIBGAS</v>
      </c>
      <c r="Q246" s="42" t="str">
        <f>IF(+ISNA(+VLOOKUP($B246,#REF!,1,0)),"-",$Q$1)</f>
        <v>GASDIV</v>
      </c>
      <c r="R246" s="42" t="str">
        <f>IF(+ISNA(+VLOOKUP($B246,#REF!,1,0)),"-",$R$1)</f>
        <v>GASEST</v>
      </c>
      <c r="S246" s="42" t="str">
        <f>IF(+ISNA(+VLOOKUP($B246,#REF!,1,0)),"-",$S$1)</f>
        <v>ACQUE</v>
      </c>
      <c r="T246" s="42" t="str">
        <f>IF(+ISNA(+VLOOKUP($B246,#REF!,1,0)),"-",$T$1)</f>
        <v>FOGNA</v>
      </c>
      <c r="U246" s="42" t="str">
        <f>IF(+ISNA(+VLOOKUP($B246,#REF!,1,0)),"-",$U$1)</f>
        <v>DEPU</v>
      </c>
      <c r="V246" s="42" t="str">
        <f>IF(+ISNA(+VLOOKUP($B246,#REF!,1,0)),"-",$V$1)</f>
        <v>ALTRESII</v>
      </c>
      <c r="W246" s="42" t="str">
        <f>IF(+ISNA(+VLOOKUP($B246,#REF!,1,0)),"-",$W$1)</f>
        <v>ATTDIV</v>
      </c>
      <c r="X246" s="42" t="str">
        <f>IF(+ISNA(+VLOOKUP($B246,#REF!,1,0)),"-",$X$1)</f>
        <v>SC</v>
      </c>
      <c r="Y246" s="42" t="str">
        <f>IF(+ISNA(+VLOOKUP($B246,#REF!,1,0)),"-",$Y$1)</f>
        <v>FOC</v>
      </c>
    </row>
    <row r="247" spans="1:25" hidden="1" x14ac:dyDescent="0.2">
      <c r="A247" s="42" t="s">
        <v>112</v>
      </c>
      <c r="B247" s="42" t="s">
        <v>1324</v>
      </c>
      <c r="C247" s="61" t="s">
        <v>1217</v>
      </c>
      <c r="D247" s="42" t="str">
        <f>IF(+ISNA(+VLOOKUP($B247,#REF!,1,0)),"-",$D$1)</f>
        <v>PRODEE</v>
      </c>
      <c r="E247" s="42" t="str">
        <f>IF(+ISNA(+VLOOKUP($B247,#REF!,1,0)),"-",$E$1)</f>
        <v>DISTEE</v>
      </c>
      <c r="F247" s="42" t="str">
        <f>IF(+ISNA(+VLOOKUP($B247,#REF!,1,0)),"-",$F$1)</f>
        <v>MISEE</v>
      </c>
      <c r="G247" s="42" t="str">
        <f>IF(+ISNA(+VLOOKUP($B247,#REF!,1,0)),"-",$G$1)</f>
        <v>VENDIEE</v>
      </c>
      <c r="H247" s="42" t="str">
        <f>IF(+ISNA(+VLOOKUP($B247,#REF!,1,0)),"-",$H$1)</f>
        <v>VENDSALVEE</v>
      </c>
      <c r="I247" s="42" t="str">
        <f>IF(+ISNA(+VLOOKUP($B247,#REF!,1,0)),"-",$I$1)</f>
        <v>VENDTUTEE</v>
      </c>
      <c r="J247" s="42" t="str">
        <f>IF(+ISNA(+VLOOKUP($B247,#REF!,1,0)),"-",$J$1)</f>
        <v>VENDLIBEE</v>
      </c>
      <c r="K247" s="42" t="str">
        <f>IF(+ISNA(+VLOOKUP($B247,#REF!,1,0)),"-",$K$1)</f>
        <v>EEEST</v>
      </c>
      <c r="L247" s="42" t="str">
        <f>IF(+ISNA(+VLOOKUP($B247,#REF!,1,0)),"-",$L$1)</f>
        <v>DISTGAS</v>
      </c>
      <c r="M247" s="42" t="str">
        <f>IF(+ISNA(+VLOOKUP($B247,#REF!,1,0)),"-",$M$1)</f>
        <v>MISGAS</v>
      </c>
      <c r="N247" s="42" t="str">
        <f>IF(+ISNA(+VLOOKUP($B247,#REF!,1,0)),"-",$N$1)</f>
        <v>VENIGAS</v>
      </c>
      <c r="O247" s="42" t="str">
        <f>IF(+ISNA(+VLOOKUP($B247,#REF!,1,0)),"-",$O$1)</f>
        <v>VENTUTGAS</v>
      </c>
      <c r="P247" s="42" t="str">
        <f>IF(+ISNA(+VLOOKUP($B247,#REF!,1,0)),"-",$P$1)</f>
        <v>VENLIBGAS</v>
      </c>
      <c r="Q247" s="42" t="str">
        <f>IF(+ISNA(+VLOOKUP($B247,#REF!,1,0)),"-",$Q$1)</f>
        <v>GASDIV</v>
      </c>
      <c r="R247" s="42" t="str">
        <f>IF(+ISNA(+VLOOKUP($B247,#REF!,1,0)),"-",$R$1)</f>
        <v>GASEST</v>
      </c>
      <c r="S247" s="42" t="str">
        <f>IF(+ISNA(+VLOOKUP($B247,#REF!,1,0)),"-",$S$1)</f>
        <v>ACQUE</v>
      </c>
      <c r="T247" s="42" t="str">
        <f>IF(+ISNA(+VLOOKUP($B247,#REF!,1,0)),"-",$T$1)</f>
        <v>FOGNA</v>
      </c>
      <c r="U247" s="42" t="str">
        <f>IF(+ISNA(+VLOOKUP($B247,#REF!,1,0)),"-",$U$1)</f>
        <v>DEPU</v>
      </c>
      <c r="V247" s="42" t="str">
        <f>IF(+ISNA(+VLOOKUP($B247,#REF!,1,0)),"-",$V$1)</f>
        <v>ALTRESII</v>
      </c>
      <c r="W247" s="42" t="str">
        <f>IF(+ISNA(+VLOOKUP($B247,#REF!,1,0)),"-",$W$1)</f>
        <v>ATTDIV</v>
      </c>
      <c r="X247" s="42" t="str">
        <f>IF(+ISNA(+VLOOKUP($B247,#REF!,1,0)),"-",$X$1)</f>
        <v>SC</v>
      </c>
      <c r="Y247" s="42" t="str">
        <f>IF(+ISNA(+VLOOKUP($B247,#REF!,1,0)),"-",$Y$1)</f>
        <v>FOC</v>
      </c>
    </row>
    <row r="248" spans="1:25" hidden="1" x14ac:dyDescent="0.2">
      <c r="A248" s="42" t="s">
        <v>112</v>
      </c>
      <c r="B248" s="42" t="s">
        <v>1325</v>
      </c>
      <c r="C248" s="61" t="s">
        <v>1218</v>
      </c>
      <c r="D248" s="42" t="str">
        <f>IF(+ISNA(+VLOOKUP($B248,#REF!,1,0)),"-",$D$1)</f>
        <v>PRODEE</v>
      </c>
      <c r="E248" s="42" t="str">
        <f>IF(+ISNA(+VLOOKUP($B248,#REF!,1,0)),"-",$E$1)</f>
        <v>DISTEE</v>
      </c>
      <c r="F248" s="42" t="str">
        <f>IF(+ISNA(+VLOOKUP($B248,#REF!,1,0)),"-",$F$1)</f>
        <v>MISEE</v>
      </c>
      <c r="G248" s="42" t="str">
        <f>IF(+ISNA(+VLOOKUP($B248,#REF!,1,0)),"-",$G$1)</f>
        <v>VENDIEE</v>
      </c>
      <c r="H248" s="42" t="str">
        <f>IF(+ISNA(+VLOOKUP($B248,#REF!,1,0)),"-",$H$1)</f>
        <v>VENDSALVEE</v>
      </c>
      <c r="I248" s="42" t="str">
        <f>IF(+ISNA(+VLOOKUP($B248,#REF!,1,0)),"-",$I$1)</f>
        <v>VENDTUTEE</v>
      </c>
      <c r="J248" s="42" t="str">
        <f>IF(+ISNA(+VLOOKUP($B248,#REF!,1,0)),"-",$J$1)</f>
        <v>VENDLIBEE</v>
      </c>
      <c r="K248" s="42" t="str">
        <f>IF(+ISNA(+VLOOKUP($B248,#REF!,1,0)),"-",$K$1)</f>
        <v>EEEST</v>
      </c>
      <c r="L248" s="42" t="str">
        <f>IF(+ISNA(+VLOOKUP($B248,#REF!,1,0)),"-",$L$1)</f>
        <v>DISTGAS</v>
      </c>
      <c r="M248" s="42" t="str">
        <f>IF(+ISNA(+VLOOKUP($B248,#REF!,1,0)),"-",$M$1)</f>
        <v>MISGAS</v>
      </c>
      <c r="N248" s="42" t="str">
        <f>IF(+ISNA(+VLOOKUP($B248,#REF!,1,0)),"-",$N$1)</f>
        <v>VENIGAS</v>
      </c>
      <c r="O248" s="42" t="str">
        <f>IF(+ISNA(+VLOOKUP($B248,#REF!,1,0)),"-",$O$1)</f>
        <v>VENTUTGAS</v>
      </c>
      <c r="P248" s="42" t="str">
        <f>IF(+ISNA(+VLOOKUP($B248,#REF!,1,0)),"-",$P$1)</f>
        <v>VENLIBGAS</v>
      </c>
      <c r="Q248" s="42" t="str">
        <f>IF(+ISNA(+VLOOKUP($B248,#REF!,1,0)),"-",$Q$1)</f>
        <v>GASDIV</v>
      </c>
      <c r="R248" s="42" t="str">
        <f>IF(+ISNA(+VLOOKUP($B248,#REF!,1,0)),"-",$R$1)</f>
        <v>GASEST</v>
      </c>
      <c r="S248" s="42" t="str">
        <f>IF(+ISNA(+VLOOKUP($B248,#REF!,1,0)),"-",$S$1)</f>
        <v>ACQUE</v>
      </c>
      <c r="T248" s="42" t="str">
        <f>IF(+ISNA(+VLOOKUP($B248,#REF!,1,0)),"-",$T$1)</f>
        <v>FOGNA</v>
      </c>
      <c r="U248" s="42" t="str">
        <f>IF(+ISNA(+VLOOKUP($B248,#REF!,1,0)),"-",$U$1)</f>
        <v>DEPU</v>
      </c>
      <c r="V248" s="42" t="str">
        <f>IF(+ISNA(+VLOOKUP($B248,#REF!,1,0)),"-",$V$1)</f>
        <v>ALTRESII</v>
      </c>
      <c r="W248" s="42" t="str">
        <f>IF(+ISNA(+VLOOKUP($B248,#REF!,1,0)),"-",$W$1)</f>
        <v>ATTDIV</v>
      </c>
      <c r="X248" s="42" t="str">
        <f>IF(+ISNA(+VLOOKUP($B248,#REF!,1,0)),"-",$X$1)</f>
        <v>SC</v>
      </c>
      <c r="Y248" s="42" t="str">
        <f>IF(+ISNA(+VLOOKUP($B248,#REF!,1,0)),"-",$Y$1)</f>
        <v>FOC</v>
      </c>
    </row>
    <row r="249" spans="1:25" hidden="1" x14ac:dyDescent="0.2">
      <c r="A249" s="42" t="s">
        <v>112</v>
      </c>
      <c r="B249" s="42" t="s">
        <v>1326</v>
      </c>
      <c r="C249" s="61" t="s">
        <v>1219</v>
      </c>
      <c r="D249" s="42" t="str">
        <f>IF(+ISNA(+VLOOKUP($B249,#REF!,1,0)),"-",$D$1)</f>
        <v>PRODEE</v>
      </c>
      <c r="E249" s="42" t="str">
        <f>IF(+ISNA(+VLOOKUP($B249,#REF!,1,0)),"-",$E$1)</f>
        <v>DISTEE</v>
      </c>
      <c r="F249" s="42" t="str">
        <f>IF(+ISNA(+VLOOKUP($B249,#REF!,1,0)),"-",$F$1)</f>
        <v>MISEE</v>
      </c>
      <c r="G249" s="42" t="str">
        <f>IF(+ISNA(+VLOOKUP($B249,#REF!,1,0)),"-",$G$1)</f>
        <v>VENDIEE</v>
      </c>
      <c r="H249" s="42" t="str">
        <f>IF(+ISNA(+VLOOKUP($B249,#REF!,1,0)),"-",$H$1)</f>
        <v>VENDSALVEE</v>
      </c>
      <c r="I249" s="42" t="str">
        <f>IF(+ISNA(+VLOOKUP($B249,#REF!,1,0)),"-",$I$1)</f>
        <v>VENDTUTEE</v>
      </c>
      <c r="J249" s="42" t="str">
        <f>IF(+ISNA(+VLOOKUP($B249,#REF!,1,0)),"-",$J$1)</f>
        <v>VENDLIBEE</v>
      </c>
      <c r="K249" s="42" t="str">
        <f>IF(+ISNA(+VLOOKUP($B249,#REF!,1,0)),"-",$K$1)</f>
        <v>EEEST</v>
      </c>
      <c r="L249" s="42" t="str">
        <f>IF(+ISNA(+VLOOKUP($B249,#REF!,1,0)),"-",$L$1)</f>
        <v>DISTGAS</v>
      </c>
      <c r="M249" s="42" t="str">
        <f>IF(+ISNA(+VLOOKUP($B249,#REF!,1,0)),"-",$M$1)</f>
        <v>MISGAS</v>
      </c>
      <c r="N249" s="42" t="str">
        <f>IF(+ISNA(+VLOOKUP($B249,#REF!,1,0)),"-",$N$1)</f>
        <v>VENIGAS</v>
      </c>
      <c r="O249" s="42" t="str">
        <f>IF(+ISNA(+VLOOKUP($B249,#REF!,1,0)),"-",$O$1)</f>
        <v>VENTUTGAS</v>
      </c>
      <c r="P249" s="42" t="str">
        <f>IF(+ISNA(+VLOOKUP($B249,#REF!,1,0)),"-",$P$1)</f>
        <v>VENLIBGAS</v>
      </c>
      <c r="Q249" s="42" t="str">
        <f>IF(+ISNA(+VLOOKUP($B249,#REF!,1,0)),"-",$Q$1)</f>
        <v>GASDIV</v>
      </c>
      <c r="R249" s="42" t="str">
        <f>IF(+ISNA(+VLOOKUP($B249,#REF!,1,0)),"-",$R$1)</f>
        <v>GASEST</v>
      </c>
      <c r="S249" s="42" t="str">
        <f>IF(+ISNA(+VLOOKUP($B249,#REF!,1,0)),"-",$S$1)</f>
        <v>ACQUE</v>
      </c>
      <c r="T249" s="42" t="str">
        <f>IF(+ISNA(+VLOOKUP($B249,#REF!,1,0)),"-",$T$1)</f>
        <v>FOGNA</v>
      </c>
      <c r="U249" s="42" t="str">
        <f>IF(+ISNA(+VLOOKUP($B249,#REF!,1,0)),"-",$U$1)</f>
        <v>DEPU</v>
      </c>
      <c r="V249" s="42" t="str">
        <f>IF(+ISNA(+VLOOKUP($B249,#REF!,1,0)),"-",$V$1)</f>
        <v>ALTRESII</v>
      </c>
      <c r="W249" s="42" t="str">
        <f>IF(+ISNA(+VLOOKUP($B249,#REF!,1,0)),"-",$W$1)</f>
        <v>ATTDIV</v>
      </c>
      <c r="X249" s="42" t="str">
        <f>IF(+ISNA(+VLOOKUP($B249,#REF!,1,0)),"-",$X$1)</f>
        <v>SC</v>
      </c>
      <c r="Y249" s="42" t="str">
        <f>IF(+ISNA(+VLOOKUP($B249,#REF!,1,0)),"-",$Y$1)</f>
        <v>FOC</v>
      </c>
    </row>
    <row r="250" spans="1:25" hidden="1" x14ac:dyDescent="0.2">
      <c r="A250" s="42" t="s">
        <v>112</v>
      </c>
      <c r="B250" s="42" t="s">
        <v>1327</v>
      </c>
      <c r="C250" s="61" t="s">
        <v>1220</v>
      </c>
      <c r="D250" s="42" t="str">
        <f>IF(+ISNA(+VLOOKUP($B250,#REF!,1,0)),"-",$D$1)</f>
        <v>PRODEE</v>
      </c>
      <c r="E250" s="42" t="str">
        <f>IF(+ISNA(+VLOOKUP($B250,#REF!,1,0)),"-",$E$1)</f>
        <v>DISTEE</v>
      </c>
      <c r="F250" s="42" t="str">
        <f>IF(+ISNA(+VLOOKUP($B250,#REF!,1,0)),"-",$F$1)</f>
        <v>MISEE</v>
      </c>
      <c r="G250" s="42" t="str">
        <f>IF(+ISNA(+VLOOKUP($B250,#REF!,1,0)),"-",$G$1)</f>
        <v>VENDIEE</v>
      </c>
      <c r="H250" s="42" t="str">
        <f>IF(+ISNA(+VLOOKUP($B250,#REF!,1,0)),"-",$H$1)</f>
        <v>VENDSALVEE</v>
      </c>
      <c r="I250" s="42" t="str">
        <f>IF(+ISNA(+VLOOKUP($B250,#REF!,1,0)),"-",$I$1)</f>
        <v>VENDTUTEE</v>
      </c>
      <c r="J250" s="42" t="str">
        <f>IF(+ISNA(+VLOOKUP($B250,#REF!,1,0)),"-",$J$1)</f>
        <v>VENDLIBEE</v>
      </c>
      <c r="K250" s="42" t="str">
        <f>IF(+ISNA(+VLOOKUP($B250,#REF!,1,0)),"-",$K$1)</f>
        <v>EEEST</v>
      </c>
      <c r="L250" s="42" t="str">
        <f>IF(+ISNA(+VLOOKUP($B250,#REF!,1,0)),"-",$L$1)</f>
        <v>DISTGAS</v>
      </c>
      <c r="M250" s="42" t="str">
        <f>IF(+ISNA(+VLOOKUP($B250,#REF!,1,0)),"-",$M$1)</f>
        <v>MISGAS</v>
      </c>
      <c r="N250" s="42" t="str">
        <f>IF(+ISNA(+VLOOKUP($B250,#REF!,1,0)),"-",$N$1)</f>
        <v>VENIGAS</v>
      </c>
      <c r="O250" s="42" t="str">
        <f>IF(+ISNA(+VLOOKUP($B250,#REF!,1,0)),"-",$O$1)</f>
        <v>VENTUTGAS</v>
      </c>
      <c r="P250" s="42" t="str">
        <f>IF(+ISNA(+VLOOKUP($B250,#REF!,1,0)),"-",$P$1)</f>
        <v>VENLIBGAS</v>
      </c>
      <c r="Q250" s="42" t="str">
        <f>IF(+ISNA(+VLOOKUP($B250,#REF!,1,0)),"-",$Q$1)</f>
        <v>GASDIV</v>
      </c>
      <c r="R250" s="42" t="str">
        <f>IF(+ISNA(+VLOOKUP($B250,#REF!,1,0)),"-",$R$1)</f>
        <v>GASEST</v>
      </c>
      <c r="S250" s="42" t="str">
        <f>IF(+ISNA(+VLOOKUP($B250,#REF!,1,0)),"-",$S$1)</f>
        <v>ACQUE</v>
      </c>
      <c r="T250" s="42" t="str">
        <f>IF(+ISNA(+VLOOKUP($B250,#REF!,1,0)),"-",$T$1)</f>
        <v>FOGNA</v>
      </c>
      <c r="U250" s="42" t="str">
        <f>IF(+ISNA(+VLOOKUP($B250,#REF!,1,0)),"-",$U$1)</f>
        <v>DEPU</v>
      </c>
      <c r="V250" s="42" t="str">
        <f>IF(+ISNA(+VLOOKUP($B250,#REF!,1,0)),"-",$V$1)</f>
        <v>ALTRESII</v>
      </c>
      <c r="W250" s="42" t="str">
        <f>IF(+ISNA(+VLOOKUP($B250,#REF!,1,0)),"-",$W$1)</f>
        <v>ATTDIV</v>
      </c>
      <c r="X250" s="42" t="str">
        <f>IF(+ISNA(+VLOOKUP($B250,#REF!,1,0)),"-",$X$1)</f>
        <v>SC</v>
      </c>
      <c r="Y250" s="42" t="str">
        <f>IF(+ISNA(+VLOOKUP($B250,#REF!,1,0)),"-",$Y$1)</f>
        <v>FOC</v>
      </c>
    </row>
    <row r="251" spans="1:25" hidden="1" x14ac:dyDescent="0.2">
      <c r="A251" s="42" t="s">
        <v>112</v>
      </c>
      <c r="B251" s="42" t="s">
        <v>1328</v>
      </c>
      <c r="C251" s="61" t="s">
        <v>1221</v>
      </c>
      <c r="D251" s="42" t="str">
        <f>IF(+ISNA(+VLOOKUP($B251,#REF!,1,0)),"-",$D$1)</f>
        <v>PRODEE</v>
      </c>
      <c r="E251" s="42" t="str">
        <f>IF(+ISNA(+VLOOKUP($B251,#REF!,1,0)),"-",$E$1)</f>
        <v>DISTEE</v>
      </c>
      <c r="F251" s="42" t="str">
        <f>IF(+ISNA(+VLOOKUP($B251,#REF!,1,0)),"-",$F$1)</f>
        <v>MISEE</v>
      </c>
      <c r="G251" s="42" t="str">
        <f>IF(+ISNA(+VLOOKUP($B251,#REF!,1,0)),"-",$G$1)</f>
        <v>VENDIEE</v>
      </c>
      <c r="H251" s="42" t="str">
        <f>IF(+ISNA(+VLOOKUP($B251,#REF!,1,0)),"-",$H$1)</f>
        <v>VENDSALVEE</v>
      </c>
      <c r="I251" s="42" t="str">
        <f>IF(+ISNA(+VLOOKUP($B251,#REF!,1,0)),"-",$I$1)</f>
        <v>VENDTUTEE</v>
      </c>
      <c r="J251" s="42" t="str">
        <f>IF(+ISNA(+VLOOKUP($B251,#REF!,1,0)),"-",$J$1)</f>
        <v>VENDLIBEE</v>
      </c>
      <c r="K251" s="42" t="str">
        <f>IF(+ISNA(+VLOOKUP($B251,#REF!,1,0)),"-",$K$1)</f>
        <v>EEEST</v>
      </c>
      <c r="L251" s="42" t="str">
        <f>IF(+ISNA(+VLOOKUP($B251,#REF!,1,0)),"-",$L$1)</f>
        <v>DISTGAS</v>
      </c>
      <c r="M251" s="42" t="str">
        <f>IF(+ISNA(+VLOOKUP($B251,#REF!,1,0)),"-",$M$1)</f>
        <v>MISGAS</v>
      </c>
      <c r="N251" s="42" t="str">
        <f>IF(+ISNA(+VLOOKUP($B251,#REF!,1,0)),"-",$N$1)</f>
        <v>VENIGAS</v>
      </c>
      <c r="O251" s="42" t="str">
        <f>IF(+ISNA(+VLOOKUP($B251,#REF!,1,0)),"-",$O$1)</f>
        <v>VENTUTGAS</v>
      </c>
      <c r="P251" s="42" t="str">
        <f>IF(+ISNA(+VLOOKUP($B251,#REF!,1,0)),"-",$P$1)</f>
        <v>VENLIBGAS</v>
      </c>
      <c r="Q251" s="42" t="str">
        <f>IF(+ISNA(+VLOOKUP($B251,#REF!,1,0)),"-",$Q$1)</f>
        <v>GASDIV</v>
      </c>
      <c r="R251" s="42" t="str">
        <f>IF(+ISNA(+VLOOKUP($B251,#REF!,1,0)),"-",$R$1)</f>
        <v>GASEST</v>
      </c>
      <c r="S251" s="42" t="str">
        <f>IF(+ISNA(+VLOOKUP($B251,#REF!,1,0)),"-",$S$1)</f>
        <v>ACQUE</v>
      </c>
      <c r="T251" s="42" t="str">
        <f>IF(+ISNA(+VLOOKUP($B251,#REF!,1,0)),"-",$T$1)</f>
        <v>FOGNA</v>
      </c>
      <c r="U251" s="42" t="str">
        <f>IF(+ISNA(+VLOOKUP($B251,#REF!,1,0)),"-",$U$1)</f>
        <v>DEPU</v>
      </c>
      <c r="V251" s="42" t="str">
        <f>IF(+ISNA(+VLOOKUP($B251,#REF!,1,0)),"-",$V$1)</f>
        <v>ALTRESII</v>
      </c>
      <c r="W251" s="42" t="str">
        <f>IF(+ISNA(+VLOOKUP($B251,#REF!,1,0)),"-",$W$1)</f>
        <v>ATTDIV</v>
      </c>
      <c r="X251" s="42" t="str">
        <f>IF(+ISNA(+VLOOKUP($B251,#REF!,1,0)),"-",$X$1)</f>
        <v>SC</v>
      </c>
      <c r="Y251" s="42" t="str">
        <f>IF(+ISNA(+VLOOKUP($B251,#REF!,1,0)),"-",$Y$1)</f>
        <v>FOC</v>
      </c>
    </row>
    <row r="252" spans="1:25" hidden="1" x14ac:dyDescent="0.2">
      <c r="A252" s="42" t="s">
        <v>112</v>
      </c>
      <c r="B252" s="42" t="s">
        <v>1466</v>
      </c>
      <c r="C252" s="61" t="s">
        <v>1467</v>
      </c>
      <c r="D252" s="42" t="str">
        <f>IF(+ISNA(+VLOOKUP($B252,#REF!,1,0)),"-",$D$1)</f>
        <v>PRODEE</v>
      </c>
      <c r="E252" s="42" t="str">
        <f>IF(+ISNA(+VLOOKUP($B252,#REF!,1,0)),"-",$E$1)</f>
        <v>DISTEE</v>
      </c>
      <c r="F252" s="42" t="str">
        <f>IF(+ISNA(+VLOOKUP($B252,#REF!,1,0)),"-",$F$1)</f>
        <v>MISEE</v>
      </c>
      <c r="G252" s="42" t="str">
        <f>IF(+ISNA(+VLOOKUP($B252,#REF!,1,0)),"-",$G$1)</f>
        <v>VENDIEE</v>
      </c>
      <c r="H252" s="42" t="str">
        <f>IF(+ISNA(+VLOOKUP($B252,#REF!,1,0)),"-",$H$1)</f>
        <v>VENDSALVEE</v>
      </c>
      <c r="I252" s="42" t="str">
        <f>IF(+ISNA(+VLOOKUP($B252,#REF!,1,0)),"-",$I$1)</f>
        <v>VENDTUTEE</v>
      </c>
      <c r="J252" s="42" t="str">
        <f>IF(+ISNA(+VLOOKUP($B252,#REF!,1,0)),"-",$J$1)</f>
        <v>VENDLIBEE</v>
      </c>
      <c r="K252" s="42" t="str">
        <f>IF(+ISNA(+VLOOKUP($B252,#REF!,1,0)),"-",$K$1)</f>
        <v>EEEST</v>
      </c>
      <c r="L252" s="42" t="str">
        <f>IF(+ISNA(+VLOOKUP($B252,#REF!,1,0)),"-",$L$1)</f>
        <v>DISTGAS</v>
      </c>
      <c r="M252" s="42" t="str">
        <f>IF(+ISNA(+VLOOKUP($B252,#REF!,1,0)),"-",$M$1)</f>
        <v>MISGAS</v>
      </c>
      <c r="N252" s="42" t="str">
        <f>IF(+ISNA(+VLOOKUP($B252,#REF!,1,0)),"-",$N$1)</f>
        <v>VENIGAS</v>
      </c>
      <c r="O252" s="42" t="str">
        <f>IF(+ISNA(+VLOOKUP($B252,#REF!,1,0)),"-",$O$1)</f>
        <v>VENTUTGAS</v>
      </c>
      <c r="P252" s="42" t="str">
        <f>IF(+ISNA(+VLOOKUP($B252,#REF!,1,0)),"-",$P$1)</f>
        <v>VENLIBGAS</v>
      </c>
      <c r="Q252" s="42" t="str">
        <f>IF(+ISNA(+VLOOKUP($B252,#REF!,1,0)),"-",$Q$1)</f>
        <v>GASDIV</v>
      </c>
      <c r="R252" s="42" t="str">
        <f>IF(+ISNA(+VLOOKUP($B252,#REF!,1,0)),"-",$R$1)</f>
        <v>GASEST</v>
      </c>
      <c r="S252" s="42" t="str">
        <f>IF(+ISNA(+VLOOKUP($B252,#REF!,1,0)),"-",$S$1)</f>
        <v>ACQUE</v>
      </c>
      <c r="T252" s="42" t="str">
        <f>IF(+ISNA(+VLOOKUP($B252,#REF!,1,0)),"-",$T$1)</f>
        <v>FOGNA</v>
      </c>
      <c r="U252" s="42" t="str">
        <f>IF(+ISNA(+VLOOKUP($B252,#REF!,1,0)),"-",$U$1)</f>
        <v>DEPU</v>
      </c>
      <c r="V252" s="42" t="str">
        <f>IF(+ISNA(+VLOOKUP($B252,#REF!,1,0)),"-",$V$1)</f>
        <v>ALTRESII</v>
      </c>
      <c r="W252" s="42" t="str">
        <f>IF(+ISNA(+VLOOKUP($B252,#REF!,1,0)),"-",$W$1)</f>
        <v>ATTDIV</v>
      </c>
      <c r="X252" s="42" t="str">
        <f>IF(+ISNA(+VLOOKUP($B252,#REF!,1,0)),"-",$X$1)</f>
        <v>SC</v>
      </c>
      <c r="Y252" s="42" t="str">
        <f>IF(+ISNA(+VLOOKUP($B252,#REF!,1,0)),"-",$Y$1)</f>
        <v>FOC</v>
      </c>
    </row>
    <row r="253" spans="1:25" hidden="1" x14ac:dyDescent="0.2">
      <c r="A253" s="42" t="s">
        <v>112</v>
      </c>
      <c r="B253" s="93" t="s">
        <v>1530</v>
      </c>
      <c r="C253" s="97" t="s">
        <v>1531</v>
      </c>
      <c r="D253" s="42" t="str">
        <f>IF(+ISNA(+VLOOKUP($B253,#REF!,1,0)),"-",$D$1)</f>
        <v>PRODEE</v>
      </c>
      <c r="E253" s="42" t="str">
        <f>IF(+ISNA(+VLOOKUP($B253,#REF!,1,0)),"-",$E$1)</f>
        <v>DISTEE</v>
      </c>
      <c r="F253" s="42" t="str">
        <f>IF(+ISNA(+VLOOKUP($B253,#REF!,1,0)),"-",$F$1)</f>
        <v>MISEE</v>
      </c>
      <c r="G253" s="42" t="str">
        <f>IF(+ISNA(+VLOOKUP($B253,#REF!,1,0)),"-",$G$1)</f>
        <v>VENDIEE</v>
      </c>
      <c r="H253" s="42" t="str">
        <f>IF(+ISNA(+VLOOKUP($B253,#REF!,1,0)),"-",$H$1)</f>
        <v>VENDSALVEE</v>
      </c>
      <c r="I253" s="42" t="str">
        <f>IF(+ISNA(+VLOOKUP($B253,#REF!,1,0)),"-",$I$1)</f>
        <v>VENDTUTEE</v>
      </c>
      <c r="J253" s="42" t="str">
        <f>IF(+ISNA(+VLOOKUP($B253,#REF!,1,0)),"-",$J$1)</f>
        <v>VENDLIBEE</v>
      </c>
      <c r="K253" s="42" t="str">
        <f>IF(+ISNA(+VLOOKUP($B253,#REF!,1,0)),"-",$K$1)</f>
        <v>EEEST</v>
      </c>
      <c r="L253" s="42" t="str">
        <f>IF(+ISNA(+VLOOKUP($B253,#REF!,1,0)),"-",$L$1)</f>
        <v>DISTGAS</v>
      </c>
      <c r="M253" s="42" t="str">
        <f>IF(+ISNA(+VLOOKUP($B253,#REF!,1,0)),"-",$M$1)</f>
        <v>MISGAS</v>
      </c>
      <c r="N253" s="42" t="str">
        <f>IF(+ISNA(+VLOOKUP($B253,#REF!,1,0)),"-",$N$1)</f>
        <v>VENIGAS</v>
      </c>
      <c r="O253" s="42" t="str">
        <f>IF(+ISNA(+VLOOKUP($B253,#REF!,1,0)),"-",$O$1)</f>
        <v>VENTUTGAS</v>
      </c>
      <c r="P253" s="42" t="str">
        <f>IF(+ISNA(+VLOOKUP($B253,#REF!,1,0)),"-",$P$1)</f>
        <v>VENLIBGAS</v>
      </c>
      <c r="Q253" s="42" t="str">
        <f>IF(+ISNA(+VLOOKUP($B253,#REF!,1,0)),"-",$Q$1)</f>
        <v>GASDIV</v>
      </c>
      <c r="R253" s="42" t="str">
        <f>IF(+ISNA(+VLOOKUP($B253,#REF!,1,0)),"-",$R$1)</f>
        <v>GASEST</v>
      </c>
      <c r="S253" s="42" t="str">
        <f>IF(+ISNA(+VLOOKUP($B253,#REF!,1,0)),"-",$S$1)</f>
        <v>ACQUE</v>
      </c>
      <c r="T253" s="42" t="str">
        <f>IF(+ISNA(+VLOOKUP($B253,#REF!,1,0)),"-",$T$1)</f>
        <v>FOGNA</v>
      </c>
      <c r="U253" s="42" t="str">
        <f>IF(+ISNA(+VLOOKUP($B253,#REF!,1,0)),"-",$U$1)</f>
        <v>DEPU</v>
      </c>
      <c r="V253" s="42" t="str">
        <f>IF(+ISNA(+VLOOKUP($B253,#REF!,1,0)),"-",$V$1)</f>
        <v>ALTRESII</v>
      </c>
      <c r="W253" s="42" t="str">
        <f>IF(+ISNA(+VLOOKUP($B253,#REF!,1,0)),"-",$W$1)</f>
        <v>ATTDIV</v>
      </c>
      <c r="X253" s="42" t="str">
        <f>IF(+ISNA(+VLOOKUP($B253,#REF!,1,0)),"-",$X$1)</f>
        <v>SC</v>
      </c>
      <c r="Y253" s="42" t="str">
        <f>IF(+ISNA(+VLOOKUP($B253,#REF!,1,0)),"-",$Y$1)</f>
        <v>FOC</v>
      </c>
    </row>
    <row r="254" spans="1:25" x14ac:dyDescent="0.2">
      <c r="A254" s="42" t="s">
        <v>112</v>
      </c>
      <c r="B254" s="93" t="s">
        <v>1584</v>
      </c>
      <c r="C254" s="97" t="s">
        <v>1578</v>
      </c>
      <c r="D254" s="42" t="str">
        <f>IF(+ISNA(+VLOOKUP($B254,#REF!,1,0)),"-",$D$1)</f>
        <v>PRODEE</v>
      </c>
      <c r="E254" s="42" t="str">
        <f>IF(+ISNA(+VLOOKUP($B254,#REF!,1,0)),"-",$E$1)</f>
        <v>DISTEE</v>
      </c>
      <c r="F254" s="42" t="str">
        <f>IF(+ISNA(+VLOOKUP($B254,#REF!,1,0)),"-",$F$1)</f>
        <v>MISEE</v>
      </c>
      <c r="G254" s="42" t="str">
        <f>IF(+ISNA(+VLOOKUP($B254,#REF!,1,0)),"-",$G$1)</f>
        <v>VENDIEE</v>
      </c>
      <c r="H254" s="42" t="str">
        <f>IF(+ISNA(+VLOOKUP($B254,#REF!,1,0)),"-",$H$1)</f>
        <v>VENDSALVEE</v>
      </c>
      <c r="I254" s="42" t="str">
        <f>IF(+ISNA(+VLOOKUP($B254,#REF!,1,0)),"-",$I$1)</f>
        <v>VENDTUTEE</v>
      </c>
      <c r="J254" s="42" t="str">
        <f>IF(+ISNA(+VLOOKUP($B254,#REF!,1,0)),"-",$J$1)</f>
        <v>VENDLIBEE</v>
      </c>
      <c r="K254" s="42" t="str">
        <f>IF(+ISNA(+VLOOKUP($B254,#REF!,1,0)),"-",$K$1)</f>
        <v>EEEST</v>
      </c>
      <c r="L254" s="42" t="str">
        <f>IF(+ISNA(+VLOOKUP($B254,#REF!,1,0)),"-",$L$1)</f>
        <v>DISTGAS</v>
      </c>
      <c r="M254" s="42" t="str">
        <f>IF(+ISNA(+VLOOKUP($B254,#REF!,1,0)),"-",$M$1)</f>
        <v>MISGAS</v>
      </c>
      <c r="N254" s="42" t="str">
        <f>IF(+ISNA(+VLOOKUP($B254,#REF!,1,0)),"-",$N$1)</f>
        <v>VENIGAS</v>
      </c>
      <c r="O254" s="42" t="str">
        <f>IF(+ISNA(+VLOOKUP($B254,#REF!,1,0)),"-",$O$1)</f>
        <v>VENTUTGAS</v>
      </c>
      <c r="P254" s="42" t="str">
        <f>IF(+ISNA(+VLOOKUP($B254,#REF!,1,0)),"-",$P$1)</f>
        <v>VENLIBGAS</v>
      </c>
      <c r="Q254" s="42" t="str">
        <f>IF(+ISNA(+VLOOKUP($B254,#REF!,1,0)),"-",$Q$1)</f>
        <v>GASDIV</v>
      </c>
      <c r="R254" s="42" t="str">
        <f>IF(+ISNA(+VLOOKUP($B254,#REF!,1,0)),"-",$R$1)</f>
        <v>GASEST</v>
      </c>
      <c r="S254" s="42" t="str">
        <f>IF(+ISNA(+VLOOKUP($B254,#REF!,1,0)),"-",$S$1)</f>
        <v>ACQUE</v>
      </c>
      <c r="T254" s="42" t="str">
        <f>IF(+ISNA(+VLOOKUP($B254,#REF!,1,0)),"-",$T$1)</f>
        <v>FOGNA</v>
      </c>
      <c r="U254" s="42" t="str">
        <f>IF(+ISNA(+VLOOKUP($B254,#REF!,1,0)),"-",$U$1)</f>
        <v>DEPU</v>
      </c>
      <c r="V254" s="42" t="str">
        <f>IF(+ISNA(+VLOOKUP($B254,#REF!,1,0)),"-",$V$1)</f>
        <v>ALTRESII</v>
      </c>
      <c r="W254" s="42" t="str">
        <f>IF(+ISNA(+VLOOKUP($B254,#REF!,1,0)),"-",$W$1)</f>
        <v>ATTDIV</v>
      </c>
      <c r="X254" s="42" t="str">
        <f>IF(+ISNA(+VLOOKUP($B254,#REF!,1,0)),"-",$X$1)</f>
        <v>SC</v>
      </c>
      <c r="Y254" s="42" t="str">
        <f>IF(+ISNA(+VLOOKUP($B254,#REF!,1,0)),"-",$Y$1)</f>
        <v>FOC</v>
      </c>
    </row>
    <row r="255" spans="1:25" x14ac:dyDescent="0.2">
      <c r="A255" s="42" t="s">
        <v>112</v>
      </c>
      <c r="B255" s="93" t="s">
        <v>1585</v>
      </c>
      <c r="C255" s="97" t="s">
        <v>1588</v>
      </c>
      <c r="D255" s="42" t="str">
        <f>IF(+ISNA(+VLOOKUP($B255,#REF!,1,0)),"-",$D$1)</f>
        <v>PRODEE</v>
      </c>
      <c r="E255" s="42" t="str">
        <f>IF(+ISNA(+VLOOKUP($B255,#REF!,1,0)),"-",$E$1)</f>
        <v>DISTEE</v>
      </c>
      <c r="F255" s="42" t="str">
        <f>IF(+ISNA(+VLOOKUP($B255,#REF!,1,0)),"-",$F$1)</f>
        <v>MISEE</v>
      </c>
      <c r="G255" s="42" t="str">
        <f>IF(+ISNA(+VLOOKUP($B255,#REF!,1,0)),"-",$G$1)</f>
        <v>VENDIEE</v>
      </c>
      <c r="H255" s="42" t="str">
        <f>IF(+ISNA(+VLOOKUP($B255,#REF!,1,0)),"-",$H$1)</f>
        <v>VENDSALVEE</v>
      </c>
      <c r="I255" s="42" t="str">
        <f>IF(+ISNA(+VLOOKUP($B255,#REF!,1,0)),"-",$I$1)</f>
        <v>VENDTUTEE</v>
      </c>
      <c r="J255" s="42" t="str">
        <f>IF(+ISNA(+VLOOKUP($B255,#REF!,1,0)),"-",$J$1)</f>
        <v>VENDLIBEE</v>
      </c>
      <c r="K255" s="42" t="str">
        <f>IF(+ISNA(+VLOOKUP($B255,#REF!,1,0)),"-",$K$1)</f>
        <v>EEEST</v>
      </c>
      <c r="L255" s="42" t="str">
        <f>IF(+ISNA(+VLOOKUP($B255,#REF!,1,0)),"-",$L$1)</f>
        <v>DISTGAS</v>
      </c>
      <c r="M255" s="42" t="str">
        <f>IF(+ISNA(+VLOOKUP($B255,#REF!,1,0)),"-",$M$1)</f>
        <v>MISGAS</v>
      </c>
      <c r="N255" s="42" t="str">
        <f>IF(+ISNA(+VLOOKUP($B255,#REF!,1,0)),"-",$N$1)</f>
        <v>VENIGAS</v>
      </c>
      <c r="O255" s="42" t="str">
        <f>IF(+ISNA(+VLOOKUP($B255,#REF!,1,0)),"-",$O$1)</f>
        <v>VENTUTGAS</v>
      </c>
      <c r="P255" s="42" t="str">
        <f>IF(+ISNA(+VLOOKUP($B255,#REF!,1,0)),"-",$P$1)</f>
        <v>VENLIBGAS</v>
      </c>
      <c r="Q255" s="42" t="str">
        <f>IF(+ISNA(+VLOOKUP($B255,#REF!,1,0)),"-",$Q$1)</f>
        <v>GASDIV</v>
      </c>
      <c r="R255" s="42" t="str">
        <f>IF(+ISNA(+VLOOKUP($B255,#REF!,1,0)),"-",$R$1)</f>
        <v>GASEST</v>
      </c>
      <c r="S255" s="42" t="str">
        <f>IF(+ISNA(+VLOOKUP($B255,#REF!,1,0)),"-",$S$1)</f>
        <v>ACQUE</v>
      </c>
      <c r="T255" s="42" t="str">
        <f>IF(+ISNA(+VLOOKUP($B255,#REF!,1,0)),"-",$T$1)</f>
        <v>FOGNA</v>
      </c>
      <c r="U255" s="42" t="str">
        <f>IF(+ISNA(+VLOOKUP($B255,#REF!,1,0)),"-",$U$1)</f>
        <v>DEPU</v>
      </c>
      <c r="V255" s="42" t="str">
        <f>IF(+ISNA(+VLOOKUP($B255,#REF!,1,0)),"-",$V$1)</f>
        <v>ALTRESII</v>
      </c>
      <c r="W255" s="42" t="str">
        <f>IF(+ISNA(+VLOOKUP($B255,#REF!,1,0)),"-",$W$1)</f>
        <v>ATTDIV</v>
      </c>
      <c r="X255" s="42" t="str">
        <f>IF(+ISNA(+VLOOKUP($B255,#REF!,1,0)),"-",$X$1)</f>
        <v>SC</v>
      </c>
      <c r="Y255" s="42" t="str">
        <f>IF(+ISNA(+VLOOKUP($B255,#REF!,1,0)),"-",$Y$1)</f>
        <v>FOC</v>
      </c>
    </row>
    <row r="256" spans="1:25" x14ac:dyDescent="0.2">
      <c r="A256" s="42" t="s">
        <v>112</v>
      </c>
      <c r="B256" s="93" t="s">
        <v>1586</v>
      </c>
      <c r="C256" s="97" t="s">
        <v>1589</v>
      </c>
      <c r="D256" s="42" t="str">
        <f>IF(+ISNA(+VLOOKUP($B256,#REF!,1,0)),"-",$D$1)</f>
        <v>PRODEE</v>
      </c>
      <c r="E256" s="42" t="str">
        <f>IF(+ISNA(+VLOOKUP($B256,#REF!,1,0)),"-",$E$1)</f>
        <v>DISTEE</v>
      </c>
      <c r="F256" s="42" t="str">
        <f>IF(+ISNA(+VLOOKUP($B256,#REF!,1,0)),"-",$F$1)</f>
        <v>MISEE</v>
      </c>
      <c r="G256" s="42" t="str">
        <f>IF(+ISNA(+VLOOKUP($B256,#REF!,1,0)),"-",$G$1)</f>
        <v>VENDIEE</v>
      </c>
      <c r="H256" s="42" t="str">
        <f>IF(+ISNA(+VLOOKUP($B256,#REF!,1,0)),"-",$H$1)</f>
        <v>VENDSALVEE</v>
      </c>
      <c r="I256" s="42" t="str">
        <f>IF(+ISNA(+VLOOKUP($B256,#REF!,1,0)),"-",$I$1)</f>
        <v>VENDTUTEE</v>
      </c>
      <c r="J256" s="42" t="str">
        <f>IF(+ISNA(+VLOOKUP($B256,#REF!,1,0)),"-",$J$1)</f>
        <v>VENDLIBEE</v>
      </c>
      <c r="K256" s="42" t="str">
        <f>IF(+ISNA(+VLOOKUP($B256,#REF!,1,0)),"-",$K$1)</f>
        <v>EEEST</v>
      </c>
      <c r="L256" s="42" t="str">
        <f>IF(+ISNA(+VLOOKUP($B256,#REF!,1,0)),"-",$L$1)</f>
        <v>DISTGAS</v>
      </c>
      <c r="M256" s="42" t="str">
        <f>IF(+ISNA(+VLOOKUP($B256,#REF!,1,0)),"-",$M$1)</f>
        <v>MISGAS</v>
      </c>
      <c r="N256" s="42" t="str">
        <f>IF(+ISNA(+VLOOKUP($B256,#REF!,1,0)),"-",$N$1)</f>
        <v>VENIGAS</v>
      </c>
      <c r="O256" s="42" t="str">
        <f>IF(+ISNA(+VLOOKUP($B256,#REF!,1,0)),"-",$O$1)</f>
        <v>VENTUTGAS</v>
      </c>
      <c r="P256" s="42" t="str">
        <f>IF(+ISNA(+VLOOKUP($B256,#REF!,1,0)),"-",$P$1)</f>
        <v>VENLIBGAS</v>
      </c>
      <c r="Q256" s="42" t="str">
        <f>IF(+ISNA(+VLOOKUP($B256,#REF!,1,0)),"-",$Q$1)</f>
        <v>GASDIV</v>
      </c>
      <c r="R256" s="42" t="str">
        <f>IF(+ISNA(+VLOOKUP($B256,#REF!,1,0)),"-",$R$1)</f>
        <v>GASEST</v>
      </c>
      <c r="S256" s="42" t="str">
        <f>IF(+ISNA(+VLOOKUP($B256,#REF!,1,0)),"-",$S$1)</f>
        <v>ACQUE</v>
      </c>
      <c r="T256" s="42" t="str">
        <f>IF(+ISNA(+VLOOKUP($B256,#REF!,1,0)),"-",$T$1)</f>
        <v>FOGNA</v>
      </c>
      <c r="U256" s="42" t="str">
        <f>IF(+ISNA(+VLOOKUP($B256,#REF!,1,0)),"-",$U$1)</f>
        <v>DEPU</v>
      </c>
      <c r="V256" s="42" t="str">
        <f>IF(+ISNA(+VLOOKUP($B256,#REF!,1,0)),"-",$V$1)</f>
        <v>ALTRESII</v>
      </c>
      <c r="W256" s="42" t="str">
        <f>IF(+ISNA(+VLOOKUP($B256,#REF!,1,0)),"-",$W$1)</f>
        <v>ATTDIV</v>
      </c>
      <c r="X256" s="42" t="str">
        <f>IF(+ISNA(+VLOOKUP($B256,#REF!,1,0)),"-",$X$1)</f>
        <v>SC</v>
      </c>
      <c r="Y256" s="42" t="str">
        <f>IF(+ISNA(+VLOOKUP($B256,#REF!,1,0)),"-",$Y$1)</f>
        <v>FOC</v>
      </c>
    </row>
    <row r="257" spans="1:25" x14ac:dyDescent="0.2">
      <c r="A257" s="42" t="s">
        <v>112</v>
      </c>
      <c r="B257" s="93" t="s">
        <v>1587</v>
      </c>
      <c r="C257" s="97" t="s">
        <v>1590</v>
      </c>
      <c r="D257" s="42" t="str">
        <f>IF(+ISNA(+VLOOKUP($B257,#REF!,1,0)),"-",$D$1)</f>
        <v>PRODEE</v>
      </c>
      <c r="E257" s="42" t="str">
        <f>IF(+ISNA(+VLOOKUP($B257,#REF!,1,0)),"-",$E$1)</f>
        <v>DISTEE</v>
      </c>
      <c r="F257" s="42" t="str">
        <f>IF(+ISNA(+VLOOKUP($B257,#REF!,1,0)),"-",$F$1)</f>
        <v>MISEE</v>
      </c>
      <c r="G257" s="42" t="str">
        <f>IF(+ISNA(+VLOOKUP($B257,#REF!,1,0)),"-",$G$1)</f>
        <v>VENDIEE</v>
      </c>
      <c r="H257" s="42" t="str">
        <f>IF(+ISNA(+VLOOKUP($B257,#REF!,1,0)),"-",$H$1)</f>
        <v>VENDSALVEE</v>
      </c>
      <c r="I257" s="42" t="str">
        <f>IF(+ISNA(+VLOOKUP($B257,#REF!,1,0)),"-",$I$1)</f>
        <v>VENDTUTEE</v>
      </c>
      <c r="J257" s="42" t="str">
        <f>IF(+ISNA(+VLOOKUP($B257,#REF!,1,0)),"-",$J$1)</f>
        <v>VENDLIBEE</v>
      </c>
      <c r="K257" s="42" t="str">
        <f>IF(+ISNA(+VLOOKUP($B257,#REF!,1,0)),"-",$K$1)</f>
        <v>EEEST</v>
      </c>
      <c r="L257" s="42" t="str">
        <f>IF(+ISNA(+VLOOKUP($B257,#REF!,1,0)),"-",$L$1)</f>
        <v>DISTGAS</v>
      </c>
      <c r="M257" s="42" t="str">
        <f>IF(+ISNA(+VLOOKUP($B257,#REF!,1,0)),"-",$M$1)</f>
        <v>MISGAS</v>
      </c>
      <c r="N257" s="42" t="str">
        <f>IF(+ISNA(+VLOOKUP($B257,#REF!,1,0)),"-",$N$1)</f>
        <v>VENIGAS</v>
      </c>
      <c r="O257" s="42" t="str">
        <f>IF(+ISNA(+VLOOKUP($B257,#REF!,1,0)),"-",$O$1)</f>
        <v>VENTUTGAS</v>
      </c>
      <c r="P257" s="42" t="str">
        <f>IF(+ISNA(+VLOOKUP($B257,#REF!,1,0)),"-",$P$1)</f>
        <v>VENLIBGAS</v>
      </c>
      <c r="Q257" s="42" t="str">
        <f>IF(+ISNA(+VLOOKUP($B257,#REF!,1,0)),"-",$Q$1)</f>
        <v>GASDIV</v>
      </c>
      <c r="R257" s="42" t="str">
        <f>IF(+ISNA(+VLOOKUP($B257,#REF!,1,0)),"-",$R$1)</f>
        <v>GASEST</v>
      </c>
      <c r="S257" s="42" t="str">
        <f>IF(+ISNA(+VLOOKUP($B257,#REF!,1,0)),"-",$S$1)</f>
        <v>ACQUE</v>
      </c>
      <c r="T257" s="42" t="str">
        <f>IF(+ISNA(+VLOOKUP($B257,#REF!,1,0)),"-",$T$1)</f>
        <v>FOGNA</v>
      </c>
      <c r="U257" s="42" t="str">
        <f>IF(+ISNA(+VLOOKUP($B257,#REF!,1,0)),"-",$U$1)</f>
        <v>DEPU</v>
      </c>
      <c r="V257" s="42" t="str">
        <f>IF(+ISNA(+VLOOKUP($B257,#REF!,1,0)),"-",$V$1)</f>
        <v>ALTRESII</v>
      </c>
      <c r="W257" s="42" t="str">
        <f>IF(+ISNA(+VLOOKUP($B257,#REF!,1,0)),"-",$W$1)</f>
        <v>ATTDIV</v>
      </c>
      <c r="X257" s="42" t="str">
        <f>IF(+ISNA(+VLOOKUP($B257,#REF!,1,0)),"-",$X$1)</f>
        <v>SC</v>
      </c>
      <c r="Y257" s="42" t="str">
        <f>IF(+ISNA(+VLOOKUP($B257,#REF!,1,0)),"-",$Y$1)</f>
        <v>FOC</v>
      </c>
    </row>
    <row r="258" spans="1:25" x14ac:dyDescent="0.2">
      <c r="A258" s="39" t="s">
        <v>1097</v>
      </c>
      <c r="B258" s="39" t="s">
        <v>1097</v>
      </c>
      <c r="C258" s="57" t="s">
        <v>1481</v>
      </c>
      <c r="D258" s="40" t="str">
        <f>IF(+ISNA(+VLOOKUP($B258,#REF!,1,0)),"-",$D$1)</f>
        <v>PRODEE</v>
      </c>
      <c r="E258" s="40" t="str">
        <f>IF(+ISNA(+VLOOKUP($B258,#REF!,1,0)),"-",$E$1)</f>
        <v>DISTEE</v>
      </c>
      <c r="F258" s="40" t="str">
        <f>IF(+ISNA(+VLOOKUP($B258,#REF!,1,0)),"-",$F$1)</f>
        <v>MISEE</v>
      </c>
      <c r="G258" s="40" t="str">
        <f>IF(+ISNA(+VLOOKUP($B258,#REF!,1,0)),"-",$G$1)</f>
        <v>VENDIEE</v>
      </c>
      <c r="H258" s="40" t="str">
        <f>IF(+ISNA(+VLOOKUP($B258,#REF!,1,0)),"-",$H$1)</f>
        <v>VENDSALVEE</v>
      </c>
      <c r="I258" s="40" t="str">
        <f>IF(+ISNA(+VLOOKUP($B258,#REF!,1,0)),"-",$I$1)</f>
        <v>VENDTUTEE</v>
      </c>
      <c r="J258" s="40" t="str">
        <f>IF(+ISNA(+VLOOKUP($B258,#REF!,1,0)),"-",$J$1)</f>
        <v>VENDLIBEE</v>
      </c>
      <c r="K258" s="40" t="str">
        <f>IF(+ISNA(+VLOOKUP($B258,#REF!,1,0)),"-",$K$1)</f>
        <v>EEEST</v>
      </c>
      <c r="L258" s="40" t="str">
        <f>IF(+ISNA(+VLOOKUP($B258,#REF!,1,0)),"-",$L$1)</f>
        <v>DISTGAS</v>
      </c>
      <c r="M258" s="40" t="str">
        <f>IF(+ISNA(+VLOOKUP($B258,#REF!,1,0)),"-",$M$1)</f>
        <v>MISGAS</v>
      </c>
      <c r="N258" s="40" t="str">
        <f>IF(+ISNA(+VLOOKUP($B258,#REF!,1,0)),"-",$N$1)</f>
        <v>VENIGAS</v>
      </c>
      <c r="O258" s="40" t="str">
        <f>IF(+ISNA(+VLOOKUP($B258,#REF!,1,0)),"-",$O$1)</f>
        <v>VENTUTGAS</v>
      </c>
      <c r="P258" s="40" t="str">
        <f>IF(+ISNA(+VLOOKUP($B258,#REF!,1,0)),"-",$P$1)</f>
        <v>VENLIBGAS</v>
      </c>
      <c r="Q258" s="40" t="str">
        <f>IF(+ISNA(+VLOOKUP($B258,#REF!,1,0)),"-",$Q$1)</f>
        <v>GASDIV</v>
      </c>
      <c r="R258" s="40" t="str">
        <f>IF(+ISNA(+VLOOKUP($B258,#REF!,1,0)),"-",$R$1)</f>
        <v>GASEST</v>
      </c>
      <c r="S258" s="40" t="str">
        <f>IF(+ISNA(+VLOOKUP($B258,#REF!,1,0)),"-",$S$1)</f>
        <v>ACQUE</v>
      </c>
      <c r="T258" s="40" t="str">
        <f>IF(+ISNA(+VLOOKUP($B258,#REF!,1,0)),"-",$T$1)</f>
        <v>FOGNA</v>
      </c>
      <c r="U258" s="40" t="str">
        <f>IF(+ISNA(+VLOOKUP($B258,#REF!,1,0)),"-",$U$1)</f>
        <v>DEPU</v>
      </c>
      <c r="V258" s="40" t="str">
        <f>IF(+ISNA(+VLOOKUP($B258,#REF!,1,0)),"-",$V$1)</f>
        <v>ALTRESII</v>
      </c>
      <c r="W258" s="40" t="str">
        <f>IF(+ISNA(+VLOOKUP($B258,#REF!,1,0)),"-",$W$1)</f>
        <v>ATTDIV</v>
      </c>
      <c r="X258" s="40" t="str">
        <f>IF(+ISNA(+VLOOKUP($B258,#REF!,1,0)),"-",$X$1)</f>
        <v>SC</v>
      </c>
      <c r="Y258" s="40" t="str">
        <f>IF(+ISNA(+VLOOKUP($B258,#REF!,1,0)),"-",$Y$1)</f>
        <v>FOC</v>
      </c>
    </row>
    <row r="259" spans="1:25" x14ac:dyDescent="0.2">
      <c r="A259" s="39" t="s">
        <v>113</v>
      </c>
      <c r="B259" s="39" t="s">
        <v>113</v>
      </c>
      <c r="C259" s="57" t="s">
        <v>68</v>
      </c>
      <c r="D259" s="40" t="str">
        <f>IF(+ISNA(+VLOOKUP($B259,#REF!,1,0)),"-",$D$1)</f>
        <v>PRODEE</v>
      </c>
      <c r="E259" s="40" t="str">
        <f>IF(+ISNA(+VLOOKUP($B259,#REF!,1,0)),"-",$E$1)</f>
        <v>DISTEE</v>
      </c>
      <c r="F259" s="40" t="str">
        <f>IF(+ISNA(+VLOOKUP($B259,#REF!,1,0)),"-",$F$1)</f>
        <v>MISEE</v>
      </c>
      <c r="G259" s="40" t="str">
        <f>IF(+ISNA(+VLOOKUP($B259,#REF!,1,0)),"-",$G$1)</f>
        <v>VENDIEE</v>
      </c>
      <c r="H259" s="40" t="str">
        <f>IF(+ISNA(+VLOOKUP($B259,#REF!,1,0)),"-",$H$1)</f>
        <v>VENDSALVEE</v>
      </c>
      <c r="I259" s="40" t="str">
        <f>IF(+ISNA(+VLOOKUP($B259,#REF!,1,0)),"-",$I$1)</f>
        <v>VENDTUTEE</v>
      </c>
      <c r="J259" s="40" t="str">
        <f>IF(+ISNA(+VLOOKUP($B259,#REF!,1,0)),"-",$J$1)</f>
        <v>VENDLIBEE</v>
      </c>
      <c r="K259" s="40" t="str">
        <f>IF(+ISNA(+VLOOKUP($B259,#REF!,1,0)),"-",$K$1)</f>
        <v>EEEST</v>
      </c>
      <c r="L259" s="40" t="str">
        <f>IF(+ISNA(+VLOOKUP($B259,#REF!,1,0)),"-",$L$1)</f>
        <v>DISTGAS</v>
      </c>
      <c r="M259" s="40" t="str">
        <f>IF(+ISNA(+VLOOKUP($B259,#REF!,1,0)),"-",$M$1)</f>
        <v>MISGAS</v>
      </c>
      <c r="N259" s="40" t="str">
        <f>IF(+ISNA(+VLOOKUP($B259,#REF!,1,0)),"-",$N$1)</f>
        <v>VENIGAS</v>
      </c>
      <c r="O259" s="40" t="str">
        <f>IF(+ISNA(+VLOOKUP($B259,#REF!,1,0)),"-",$O$1)</f>
        <v>VENTUTGAS</v>
      </c>
      <c r="P259" s="40" t="str">
        <f>IF(+ISNA(+VLOOKUP($B259,#REF!,1,0)),"-",$P$1)</f>
        <v>VENLIBGAS</v>
      </c>
      <c r="Q259" s="40" t="str">
        <f>IF(+ISNA(+VLOOKUP($B259,#REF!,1,0)),"-",$Q$1)</f>
        <v>GASDIV</v>
      </c>
      <c r="R259" s="40" t="str">
        <f>IF(+ISNA(+VLOOKUP($B259,#REF!,1,0)),"-",$R$1)</f>
        <v>GASEST</v>
      </c>
      <c r="S259" s="40" t="str">
        <f>IF(+ISNA(+VLOOKUP($B259,#REF!,1,0)),"-",$S$1)</f>
        <v>ACQUE</v>
      </c>
      <c r="T259" s="40" t="str">
        <f>IF(+ISNA(+VLOOKUP($B259,#REF!,1,0)),"-",$T$1)</f>
        <v>FOGNA</v>
      </c>
      <c r="U259" s="40" t="str">
        <f>IF(+ISNA(+VLOOKUP($B259,#REF!,1,0)),"-",$U$1)</f>
        <v>DEPU</v>
      </c>
      <c r="V259" s="40" t="str">
        <f>IF(+ISNA(+VLOOKUP($B259,#REF!,1,0)),"-",$V$1)</f>
        <v>ALTRESII</v>
      </c>
      <c r="W259" s="40" t="str">
        <f>IF(+ISNA(+VLOOKUP($B259,#REF!,1,0)),"-",$W$1)</f>
        <v>ATTDIV</v>
      </c>
      <c r="X259" s="40" t="str">
        <f>IF(+ISNA(+VLOOKUP($B259,#REF!,1,0)),"-",$X$1)</f>
        <v>SC</v>
      </c>
      <c r="Y259" s="40" t="str">
        <f>IF(+ISNA(+VLOOKUP($B259,#REF!,1,0)),"-",$Y$1)</f>
        <v>FOC</v>
      </c>
    </row>
    <row r="260" spans="1:25" x14ac:dyDescent="0.2">
      <c r="A260" s="42" t="s">
        <v>113</v>
      </c>
      <c r="B260" s="42" t="s">
        <v>1168</v>
      </c>
      <c r="C260" s="55" t="s">
        <v>1172</v>
      </c>
      <c r="D260" s="42" t="str">
        <f>IF(+ISNA(+VLOOKUP($B260,#REF!,1,0)),"-",$D$1)</f>
        <v>PRODEE</v>
      </c>
      <c r="E260" s="42" t="str">
        <f>IF(+ISNA(+VLOOKUP($B260,#REF!,1,0)),"-",$E$1)</f>
        <v>DISTEE</v>
      </c>
      <c r="F260" s="42" t="str">
        <f>IF(+ISNA(+VLOOKUP($B260,#REF!,1,0)),"-",$F$1)</f>
        <v>MISEE</v>
      </c>
      <c r="G260" s="42" t="str">
        <f>IF(+ISNA(+VLOOKUP($B260,#REF!,1,0)),"-",$G$1)</f>
        <v>VENDIEE</v>
      </c>
      <c r="H260" s="42" t="str">
        <f>IF(+ISNA(+VLOOKUP($B260,#REF!,1,0)),"-",$H$1)</f>
        <v>VENDSALVEE</v>
      </c>
      <c r="I260" s="42" t="str">
        <f>IF(+ISNA(+VLOOKUP($B260,#REF!,1,0)),"-",$I$1)</f>
        <v>VENDTUTEE</v>
      </c>
      <c r="J260" s="42" t="str">
        <f>IF(+ISNA(+VLOOKUP($B260,#REF!,1,0)),"-",$J$1)</f>
        <v>VENDLIBEE</v>
      </c>
      <c r="K260" s="42" t="str">
        <f>IF(+ISNA(+VLOOKUP($B260,#REF!,1,0)),"-",$K$1)</f>
        <v>EEEST</v>
      </c>
      <c r="L260" s="42" t="str">
        <f>IF(+ISNA(+VLOOKUP($B260,#REF!,1,0)),"-",$L$1)</f>
        <v>DISTGAS</v>
      </c>
      <c r="M260" s="42" t="str">
        <f>IF(+ISNA(+VLOOKUP($B260,#REF!,1,0)),"-",$M$1)</f>
        <v>MISGAS</v>
      </c>
      <c r="N260" s="42" t="str">
        <f>IF(+ISNA(+VLOOKUP($B260,#REF!,1,0)),"-",$N$1)</f>
        <v>VENIGAS</v>
      </c>
      <c r="O260" s="42" t="str">
        <f>IF(+ISNA(+VLOOKUP($B260,#REF!,1,0)),"-",$O$1)</f>
        <v>VENTUTGAS</v>
      </c>
      <c r="P260" s="42" t="str">
        <f>IF(+ISNA(+VLOOKUP($B260,#REF!,1,0)),"-",$P$1)</f>
        <v>VENLIBGAS</v>
      </c>
      <c r="Q260" s="42" t="str">
        <f>IF(+ISNA(+VLOOKUP($B260,#REF!,1,0)),"-",$Q$1)</f>
        <v>GASDIV</v>
      </c>
      <c r="R260" s="42" t="str">
        <f>IF(+ISNA(+VLOOKUP($B260,#REF!,1,0)),"-",$R$1)</f>
        <v>GASEST</v>
      </c>
      <c r="S260" s="42" t="str">
        <f>IF(+ISNA(+VLOOKUP($B260,#REF!,1,0)),"-",$S$1)</f>
        <v>ACQUE</v>
      </c>
      <c r="T260" s="42" t="str">
        <f>IF(+ISNA(+VLOOKUP($B260,#REF!,1,0)),"-",$T$1)</f>
        <v>FOGNA</v>
      </c>
      <c r="U260" s="42" t="str">
        <f>IF(+ISNA(+VLOOKUP($B260,#REF!,1,0)),"-",$U$1)</f>
        <v>DEPU</v>
      </c>
      <c r="V260" s="42" t="str">
        <f>IF(+ISNA(+VLOOKUP($B260,#REF!,1,0)),"-",$V$1)</f>
        <v>ALTRESII</v>
      </c>
      <c r="W260" s="42" t="str">
        <f>IF(+ISNA(+VLOOKUP($B260,#REF!,1,0)),"-",$W$1)</f>
        <v>ATTDIV</v>
      </c>
      <c r="X260" s="42" t="str">
        <f>IF(+ISNA(+VLOOKUP($B260,#REF!,1,0)),"-",$X$1)</f>
        <v>SC</v>
      </c>
      <c r="Y260" s="42" t="str">
        <f>IF(+ISNA(+VLOOKUP($B260,#REF!,1,0)),"-",$Y$1)</f>
        <v>FOC</v>
      </c>
    </row>
    <row r="261" spans="1:25" x14ac:dyDescent="0.2">
      <c r="A261" s="42" t="s">
        <v>113</v>
      </c>
      <c r="B261" s="42" t="s">
        <v>1169</v>
      </c>
      <c r="C261" s="55" t="s">
        <v>1173</v>
      </c>
      <c r="D261" s="42" t="str">
        <f>IF(+ISNA(+VLOOKUP($B261,#REF!,1,0)),"-",$D$1)</f>
        <v>PRODEE</v>
      </c>
      <c r="E261" s="42" t="str">
        <f>IF(+ISNA(+VLOOKUP($B261,#REF!,1,0)),"-",$E$1)</f>
        <v>DISTEE</v>
      </c>
      <c r="F261" s="42" t="str">
        <f>IF(+ISNA(+VLOOKUP($B261,#REF!,1,0)),"-",$F$1)</f>
        <v>MISEE</v>
      </c>
      <c r="G261" s="42" t="str">
        <f>IF(+ISNA(+VLOOKUP($B261,#REF!,1,0)),"-",$G$1)</f>
        <v>VENDIEE</v>
      </c>
      <c r="H261" s="42" t="str">
        <f>IF(+ISNA(+VLOOKUP($B261,#REF!,1,0)),"-",$H$1)</f>
        <v>VENDSALVEE</v>
      </c>
      <c r="I261" s="42" t="str">
        <f>IF(+ISNA(+VLOOKUP($B261,#REF!,1,0)),"-",$I$1)</f>
        <v>VENDTUTEE</v>
      </c>
      <c r="J261" s="42" t="str">
        <f>IF(+ISNA(+VLOOKUP($B261,#REF!,1,0)),"-",$J$1)</f>
        <v>VENDLIBEE</v>
      </c>
      <c r="K261" s="42" t="str">
        <f>IF(+ISNA(+VLOOKUP($B261,#REF!,1,0)),"-",$K$1)</f>
        <v>EEEST</v>
      </c>
      <c r="L261" s="42" t="str">
        <f>IF(+ISNA(+VLOOKUP($B261,#REF!,1,0)),"-",$L$1)</f>
        <v>DISTGAS</v>
      </c>
      <c r="M261" s="42" t="str">
        <f>IF(+ISNA(+VLOOKUP($B261,#REF!,1,0)),"-",$M$1)</f>
        <v>MISGAS</v>
      </c>
      <c r="N261" s="42" t="str">
        <f>IF(+ISNA(+VLOOKUP($B261,#REF!,1,0)),"-",$N$1)</f>
        <v>VENIGAS</v>
      </c>
      <c r="O261" s="42" t="str">
        <f>IF(+ISNA(+VLOOKUP($B261,#REF!,1,0)),"-",$O$1)</f>
        <v>VENTUTGAS</v>
      </c>
      <c r="P261" s="42" t="str">
        <f>IF(+ISNA(+VLOOKUP($B261,#REF!,1,0)),"-",$P$1)</f>
        <v>VENLIBGAS</v>
      </c>
      <c r="Q261" s="42" t="str">
        <f>IF(+ISNA(+VLOOKUP($B261,#REF!,1,0)),"-",$Q$1)</f>
        <v>GASDIV</v>
      </c>
      <c r="R261" s="42" t="str">
        <f>IF(+ISNA(+VLOOKUP($B261,#REF!,1,0)),"-",$R$1)</f>
        <v>GASEST</v>
      </c>
      <c r="S261" s="42" t="str">
        <f>IF(+ISNA(+VLOOKUP($B261,#REF!,1,0)),"-",$S$1)</f>
        <v>ACQUE</v>
      </c>
      <c r="T261" s="42" t="str">
        <f>IF(+ISNA(+VLOOKUP($B261,#REF!,1,0)),"-",$T$1)</f>
        <v>FOGNA</v>
      </c>
      <c r="U261" s="42" t="str">
        <f>IF(+ISNA(+VLOOKUP($B261,#REF!,1,0)),"-",$U$1)</f>
        <v>DEPU</v>
      </c>
      <c r="V261" s="42" t="str">
        <f>IF(+ISNA(+VLOOKUP($B261,#REF!,1,0)),"-",$V$1)</f>
        <v>ALTRESII</v>
      </c>
      <c r="W261" s="42" t="str">
        <f>IF(+ISNA(+VLOOKUP($B261,#REF!,1,0)),"-",$W$1)</f>
        <v>ATTDIV</v>
      </c>
      <c r="X261" s="42" t="str">
        <f>IF(+ISNA(+VLOOKUP($B261,#REF!,1,0)),"-",$X$1)</f>
        <v>SC</v>
      </c>
      <c r="Y261" s="42" t="str">
        <f>IF(+ISNA(+VLOOKUP($B261,#REF!,1,0)),"-",$Y$1)</f>
        <v>FOC</v>
      </c>
    </row>
    <row r="262" spans="1:25" x14ac:dyDescent="0.2">
      <c r="A262" s="42" t="s">
        <v>113</v>
      </c>
      <c r="B262" s="42" t="s">
        <v>1170</v>
      </c>
      <c r="C262" s="55" t="s">
        <v>1174</v>
      </c>
      <c r="D262" s="42" t="str">
        <f>IF(+ISNA(+VLOOKUP($B262,#REF!,1,0)),"-",$D$1)</f>
        <v>PRODEE</v>
      </c>
      <c r="E262" s="42" t="str">
        <f>IF(+ISNA(+VLOOKUP($B262,#REF!,1,0)),"-",$E$1)</f>
        <v>DISTEE</v>
      </c>
      <c r="F262" s="42" t="str">
        <f>IF(+ISNA(+VLOOKUP($B262,#REF!,1,0)),"-",$F$1)</f>
        <v>MISEE</v>
      </c>
      <c r="G262" s="42" t="str">
        <f>IF(+ISNA(+VLOOKUP($B262,#REF!,1,0)),"-",$G$1)</f>
        <v>VENDIEE</v>
      </c>
      <c r="H262" s="42" t="str">
        <f>IF(+ISNA(+VLOOKUP($B262,#REF!,1,0)),"-",$H$1)</f>
        <v>VENDSALVEE</v>
      </c>
      <c r="I262" s="42" t="str">
        <f>IF(+ISNA(+VLOOKUP($B262,#REF!,1,0)),"-",$I$1)</f>
        <v>VENDTUTEE</v>
      </c>
      <c r="J262" s="42" t="str">
        <f>IF(+ISNA(+VLOOKUP($B262,#REF!,1,0)),"-",$J$1)</f>
        <v>VENDLIBEE</v>
      </c>
      <c r="K262" s="42" t="str">
        <f>IF(+ISNA(+VLOOKUP($B262,#REF!,1,0)),"-",$K$1)</f>
        <v>EEEST</v>
      </c>
      <c r="L262" s="42" t="str">
        <f>IF(+ISNA(+VLOOKUP($B262,#REF!,1,0)),"-",$L$1)</f>
        <v>DISTGAS</v>
      </c>
      <c r="M262" s="42" t="str">
        <f>IF(+ISNA(+VLOOKUP($B262,#REF!,1,0)),"-",$M$1)</f>
        <v>MISGAS</v>
      </c>
      <c r="N262" s="42" t="str">
        <f>IF(+ISNA(+VLOOKUP($B262,#REF!,1,0)),"-",$N$1)</f>
        <v>VENIGAS</v>
      </c>
      <c r="O262" s="42" t="str">
        <f>IF(+ISNA(+VLOOKUP($B262,#REF!,1,0)),"-",$O$1)</f>
        <v>VENTUTGAS</v>
      </c>
      <c r="P262" s="42" t="str">
        <f>IF(+ISNA(+VLOOKUP($B262,#REF!,1,0)),"-",$P$1)</f>
        <v>VENLIBGAS</v>
      </c>
      <c r="Q262" s="42" t="str">
        <f>IF(+ISNA(+VLOOKUP($B262,#REF!,1,0)),"-",$Q$1)</f>
        <v>GASDIV</v>
      </c>
      <c r="R262" s="42" t="str">
        <f>IF(+ISNA(+VLOOKUP($B262,#REF!,1,0)),"-",$R$1)</f>
        <v>GASEST</v>
      </c>
      <c r="S262" s="42" t="str">
        <f>IF(+ISNA(+VLOOKUP($B262,#REF!,1,0)),"-",$S$1)</f>
        <v>ACQUE</v>
      </c>
      <c r="T262" s="42" t="str">
        <f>IF(+ISNA(+VLOOKUP($B262,#REF!,1,0)),"-",$T$1)</f>
        <v>FOGNA</v>
      </c>
      <c r="U262" s="42" t="str">
        <f>IF(+ISNA(+VLOOKUP($B262,#REF!,1,0)),"-",$U$1)</f>
        <v>DEPU</v>
      </c>
      <c r="V262" s="42" t="str">
        <f>IF(+ISNA(+VLOOKUP($B262,#REF!,1,0)),"-",$V$1)</f>
        <v>ALTRESII</v>
      </c>
      <c r="W262" s="42" t="str">
        <f>IF(+ISNA(+VLOOKUP($B262,#REF!,1,0)),"-",$W$1)</f>
        <v>ATTDIV</v>
      </c>
      <c r="X262" s="42" t="str">
        <f>IF(+ISNA(+VLOOKUP($B262,#REF!,1,0)),"-",$X$1)</f>
        <v>SC</v>
      </c>
      <c r="Y262" s="42" t="str">
        <f>IF(+ISNA(+VLOOKUP($B262,#REF!,1,0)),"-",$Y$1)</f>
        <v>FOC</v>
      </c>
    </row>
    <row r="263" spans="1:25" x14ac:dyDescent="0.2">
      <c r="A263" s="42" t="s">
        <v>113</v>
      </c>
      <c r="B263" s="42" t="s">
        <v>1171</v>
      </c>
      <c r="C263" s="55" t="s">
        <v>1175</v>
      </c>
      <c r="D263" s="42" t="str">
        <f>IF(+ISNA(+VLOOKUP($B263,#REF!,1,0)),"-",$D$1)</f>
        <v>PRODEE</v>
      </c>
      <c r="E263" s="42" t="str">
        <f>IF(+ISNA(+VLOOKUP($B263,#REF!,1,0)),"-",$E$1)</f>
        <v>DISTEE</v>
      </c>
      <c r="F263" s="42" t="str">
        <f>IF(+ISNA(+VLOOKUP($B263,#REF!,1,0)),"-",$F$1)</f>
        <v>MISEE</v>
      </c>
      <c r="G263" s="42" t="str">
        <f>IF(+ISNA(+VLOOKUP($B263,#REF!,1,0)),"-",$G$1)</f>
        <v>VENDIEE</v>
      </c>
      <c r="H263" s="42" t="str">
        <f>IF(+ISNA(+VLOOKUP($B263,#REF!,1,0)),"-",$H$1)</f>
        <v>VENDSALVEE</v>
      </c>
      <c r="I263" s="42" t="str">
        <f>IF(+ISNA(+VLOOKUP($B263,#REF!,1,0)),"-",$I$1)</f>
        <v>VENDTUTEE</v>
      </c>
      <c r="J263" s="42" t="str">
        <f>IF(+ISNA(+VLOOKUP($B263,#REF!,1,0)),"-",$J$1)</f>
        <v>VENDLIBEE</v>
      </c>
      <c r="K263" s="42" t="str">
        <f>IF(+ISNA(+VLOOKUP($B263,#REF!,1,0)),"-",$K$1)</f>
        <v>EEEST</v>
      </c>
      <c r="L263" s="42" t="str">
        <f>IF(+ISNA(+VLOOKUP($B263,#REF!,1,0)),"-",$L$1)</f>
        <v>DISTGAS</v>
      </c>
      <c r="M263" s="42" t="str">
        <f>IF(+ISNA(+VLOOKUP($B263,#REF!,1,0)),"-",$M$1)</f>
        <v>MISGAS</v>
      </c>
      <c r="N263" s="42" t="str">
        <f>IF(+ISNA(+VLOOKUP($B263,#REF!,1,0)),"-",$N$1)</f>
        <v>VENIGAS</v>
      </c>
      <c r="O263" s="42" t="str">
        <f>IF(+ISNA(+VLOOKUP($B263,#REF!,1,0)),"-",$O$1)</f>
        <v>VENTUTGAS</v>
      </c>
      <c r="P263" s="42" t="str">
        <f>IF(+ISNA(+VLOOKUP($B263,#REF!,1,0)),"-",$P$1)</f>
        <v>VENLIBGAS</v>
      </c>
      <c r="Q263" s="42" t="str">
        <f>IF(+ISNA(+VLOOKUP($B263,#REF!,1,0)),"-",$Q$1)</f>
        <v>GASDIV</v>
      </c>
      <c r="R263" s="42" t="str">
        <f>IF(+ISNA(+VLOOKUP($B263,#REF!,1,0)),"-",$R$1)</f>
        <v>GASEST</v>
      </c>
      <c r="S263" s="42" t="str">
        <f>IF(+ISNA(+VLOOKUP($B263,#REF!,1,0)),"-",$S$1)</f>
        <v>ACQUE</v>
      </c>
      <c r="T263" s="42" t="str">
        <f>IF(+ISNA(+VLOOKUP($B263,#REF!,1,0)),"-",$T$1)</f>
        <v>FOGNA</v>
      </c>
      <c r="U263" s="42" t="str">
        <f>IF(+ISNA(+VLOOKUP($B263,#REF!,1,0)),"-",$U$1)</f>
        <v>DEPU</v>
      </c>
      <c r="V263" s="42" t="str">
        <f>IF(+ISNA(+VLOOKUP($B263,#REF!,1,0)),"-",$V$1)</f>
        <v>ALTRESII</v>
      </c>
      <c r="W263" s="42" t="str">
        <f>IF(+ISNA(+VLOOKUP($B263,#REF!,1,0)),"-",$W$1)</f>
        <v>ATTDIV</v>
      </c>
      <c r="X263" s="42" t="str">
        <f>IF(+ISNA(+VLOOKUP($B263,#REF!,1,0)),"-",$X$1)</f>
        <v>SC</v>
      </c>
      <c r="Y263" s="42" t="str">
        <f>IF(+ISNA(+VLOOKUP($B263,#REF!,1,0)),"-",$Y$1)</f>
        <v>FOC</v>
      </c>
    </row>
    <row r="264" spans="1:25" x14ac:dyDescent="0.2">
      <c r="A264" s="42" t="s">
        <v>113</v>
      </c>
      <c r="B264" s="42" t="s">
        <v>1222</v>
      </c>
      <c r="C264" s="55" t="s">
        <v>863</v>
      </c>
      <c r="D264" s="42" t="str">
        <f>IF(+ISNA(+VLOOKUP($B264,#REF!,1,0)),"-",$D$1)</f>
        <v>PRODEE</v>
      </c>
      <c r="E264" s="42" t="str">
        <f>IF(+ISNA(+VLOOKUP($B264,#REF!,1,0)),"-",$E$1)</f>
        <v>DISTEE</v>
      </c>
      <c r="F264" s="42" t="str">
        <f>IF(+ISNA(+VLOOKUP($B264,#REF!,1,0)),"-",$F$1)</f>
        <v>MISEE</v>
      </c>
      <c r="G264" s="42" t="str">
        <f>IF(+ISNA(+VLOOKUP($B264,#REF!,1,0)),"-",$G$1)</f>
        <v>VENDIEE</v>
      </c>
      <c r="H264" s="42" t="str">
        <f>IF(+ISNA(+VLOOKUP($B264,#REF!,1,0)),"-",$H$1)</f>
        <v>VENDSALVEE</v>
      </c>
      <c r="I264" s="42" t="str">
        <f>IF(+ISNA(+VLOOKUP($B264,#REF!,1,0)),"-",$I$1)</f>
        <v>VENDTUTEE</v>
      </c>
      <c r="J264" s="42" t="str">
        <f>IF(+ISNA(+VLOOKUP($B264,#REF!,1,0)),"-",$J$1)</f>
        <v>VENDLIBEE</v>
      </c>
      <c r="K264" s="42" t="str">
        <f>IF(+ISNA(+VLOOKUP($B264,#REF!,1,0)),"-",$K$1)</f>
        <v>EEEST</v>
      </c>
      <c r="L264" s="42" t="str">
        <f>IF(+ISNA(+VLOOKUP($B264,#REF!,1,0)),"-",$L$1)</f>
        <v>DISTGAS</v>
      </c>
      <c r="M264" s="42" t="str">
        <f>IF(+ISNA(+VLOOKUP($B264,#REF!,1,0)),"-",$M$1)</f>
        <v>MISGAS</v>
      </c>
      <c r="N264" s="42" t="str">
        <f>IF(+ISNA(+VLOOKUP($B264,#REF!,1,0)),"-",$N$1)</f>
        <v>VENIGAS</v>
      </c>
      <c r="O264" s="42" t="str">
        <f>IF(+ISNA(+VLOOKUP($B264,#REF!,1,0)),"-",$O$1)</f>
        <v>VENTUTGAS</v>
      </c>
      <c r="P264" s="42" t="str">
        <f>IF(+ISNA(+VLOOKUP($B264,#REF!,1,0)),"-",$P$1)</f>
        <v>VENLIBGAS</v>
      </c>
      <c r="Q264" s="42" t="str">
        <f>IF(+ISNA(+VLOOKUP($B264,#REF!,1,0)),"-",$Q$1)</f>
        <v>GASDIV</v>
      </c>
      <c r="R264" s="42" t="str">
        <f>IF(+ISNA(+VLOOKUP($B264,#REF!,1,0)),"-",$R$1)</f>
        <v>GASEST</v>
      </c>
      <c r="S264" s="42" t="str">
        <f>IF(+ISNA(+VLOOKUP($B264,#REF!,1,0)),"-",$S$1)</f>
        <v>ACQUE</v>
      </c>
      <c r="T264" s="42" t="str">
        <f>IF(+ISNA(+VLOOKUP($B264,#REF!,1,0)),"-",$T$1)</f>
        <v>FOGNA</v>
      </c>
      <c r="U264" s="42" t="str">
        <f>IF(+ISNA(+VLOOKUP($B264,#REF!,1,0)),"-",$U$1)</f>
        <v>DEPU</v>
      </c>
      <c r="V264" s="42" t="str">
        <f>IF(+ISNA(+VLOOKUP($B264,#REF!,1,0)),"-",$V$1)</f>
        <v>ALTRESII</v>
      </c>
      <c r="W264" s="42" t="str">
        <f>IF(+ISNA(+VLOOKUP($B264,#REF!,1,0)),"-",$W$1)</f>
        <v>ATTDIV</v>
      </c>
      <c r="X264" s="42" t="str">
        <f>IF(+ISNA(+VLOOKUP($B264,#REF!,1,0)),"-",$X$1)</f>
        <v>SC</v>
      </c>
      <c r="Y264" s="42" t="str">
        <f>IF(+ISNA(+VLOOKUP($B264,#REF!,1,0)),"-",$Y$1)</f>
        <v>FOC</v>
      </c>
    </row>
    <row r="265" spans="1:25" x14ac:dyDescent="0.2">
      <c r="A265" s="42" t="s">
        <v>113</v>
      </c>
      <c r="B265" s="42" t="s">
        <v>1224</v>
      </c>
      <c r="C265" s="55" t="s">
        <v>864</v>
      </c>
      <c r="D265" s="42" t="str">
        <f>IF(+ISNA(+VLOOKUP($B265,#REF!,1,0)),"-",$D$1)</f>
        <v>PRODEE</v>
      </c>
      <c r="E265" s="42" t="str">
        <f>IF(+ISNA(+VLOOKUP($B265,#REF!,1,0)),"-",$E$1)</f>
        <v>DISTEE</v>
      </c>
      <c r="F265" s="42" t="str">
        <f>IF(+ISNA(+VLOOKUP($B265,#REF!,1,0)),"-",$F$1)</f>
        <v>MISEE</v>
      </c>
      <c r="G265" s="42" t="str">
        <f>IF(+ISNA(+VLOOKUP($B265,#REF!,1,0)),"-",$G$1)</f>
        <v>VENDIEE</v>
      </c>
      <c r="H265" s="42" t="str">
        <f>IF(+ISNA(+VLOOKUP($B265,#REF!,1,0)),"-",$H$1)</f>
        <v>VENDSALVEE</v>
      </c>
      <c r="I265" s="42" t="str">
        <f>IF(+ISNA(+VLOOKUP($B265,#REF!,1,0)),"-",$I$1)</f>
        <v>VENDTUTEE</v>
      </c>
      <c r="J265" s="42" t="str">
        <f>IF(+ISNA(+VLOOKUP($B265,#REF!,1,0)),"-",$J$1)</f>
        <v>VENDLIBEE</v>
      </c>
      <c r="K265" s="42" t="str">
        <f>IF(+ISNA(+VLOOKUP($B265,#REF!,1,0)),"-",$K$1)</f>
        <v>EEEST</v>
      </c>
      <c r="L265" s="42" t="str">
        <f>IF(+ISNA(+VLOOKUP($B265,#REF!,1,0)),"-",$L$1)</f>
        <v>DISTGAS</v>
      </c>
      <c r="M265" s="42" t="str">
        <f>IF(+ISNA(+VLOOKUP($B265,#REF!,1,0)),"-",$M$1)</f>
        <v>MISGAS</v>
      </c>
      <c r="N265" s="42" t="str">
        <f>IF(+ISNA(+VLOOKUP($B265,#REF!,1,0)),"-",$N$1)</f>
        <v>VENIGAS</v>
      </c>
      <c r="O265" s="42" t="str">
        <f>IF(+ISNA(+VLOOKUP($B265,#REF!,1,0)),"-",$O$1)</f>
        <v>VENTUTGAS</v>
      </c>
      <c r="P265" s="42" t="str">
        <f>IF(+ISNA(+VLOOKUP($B265,#REF!,1,0)),"-",$P$1)</f>
        <v>VENLIBGAS</v>
      </c>
      <c r="Q265" s="42" t="str">
        <f>IF(+ISNA(+VLOOKUP($B265,#REF!,1,0)),"-",$Q$1)</f>
        <v>GASDIV</v>
      </c>
      <c r="R265" s="42" t="str">
        <f>IF(+ISNA(+VLOOKUP($B265,#REF!,1,0)),"-",$R$1)</f>
        <v>GASEST</v>
      </c>
      <c r="S265" s="42" t="str">
        <f>IF(+ISNA(+VLOOKUP($B265,#REF!,1,0)),"-",$S$1)</f>
        <v>ACQUE</v>
      </c>
      <c r="T265" s="42" t="str">
        <f>IF(+ISNA(+VLOOKUP($B265,#REF!,1,0)),"-",$T$1)</f>
        <v>FOGNA</v>
      </c>
      <c r="U265" s="42" t="str">
        <f>IF(+ISNA(+VLOOKUP($B265,#REF!,1,0)),"-",$U$1)</f>
        <v>DEPU</v>
      </c>
      <c r="V265" s="42" t="str">
        <f>IF(+ISNA(+VLOOKUP($B265,#REF!,1,0)),"-",$V$1)</f>
        <v>ALTRESII</v>
      </c>
      <c r="W265" s="42" t="str">
        <f>IF(+ISNA(+VLOOKUP($B265,#REF!,1,0)),"-",$W$1)</f>
        <v>ATTDIV</v>
      </c>
      <c r="X265" s="42" t="str">
        <f>IF(+ISNA(+VLOOKUP($B265,#REF!,1,0)),"-",$X$1)</f>
        <v>SC</v>
      </c>
      <c r="Y265" s="42" t="str">
        <f>IF(+ISNA(+VLOOKUP($B265,#REF!,1,0)),"-",$Y$1)</f>
        <v>FOC</v>
      </c>
    </row>
    <row r="266" spans="1:25" x14ac:dyDescent="0.2">
      <c r="A266" s="42" t="s">
        <v>113</v>
      </c>
      <c r="B266" s="42" t="s">
        <v>226</v>
      </c>
      <c r="C266" s="55" t="s">
        <v>610</v>
      </c>
      <c r="D266" s="42" t="str">
        <f>IF(+ISNA(+VLOOKUP($B266,#REF!,1,0)),"-",$D$1)</f>
        <v>PRODEE</v>
      </c>
      <c r="E266" s="42" t="str">
        <f>IF(+ISNA(+VLOOKUP($B266,#REF!,1,0)),"-",$E$1)</f>
        <v>DISTEE</v>
      </c>
      <c r="F266" s="42" t="str">
        <f>IF(+ISNA(+VLOOKUP($B266,#REF!,1,0)),"-",$F$1)</f>
        <v>MISEE</v>
      </c>
      <c r="G266" s="42" t="str">
        <f>IF(+ISNA(+VLOOKUP($B266,#REF!,1,0)),"-",$G$1)</f>
        <v>VENDIEE</v>
      </c>
      <c r="H266" s="42" t="str">
        <f>IF(+ISNA(+VLOOKUP($B266,#REF!,1,0)),"-",$H$1)</f>
        <v>VENDSALVEE</v>
      </c>
      <c r="I266" s="42" t="str">
        <f>IF(+ISNA(+VLOOKUP($B266,#REF!,1,0)),"-",$I$1)</f>
        <v>VENDTUTEE</v>
      </c>
      <c r="J266" s="42" t="str">
        <f>IF(+ISNA(+VLOOKUP($B266,#REF!,1,0)),"-",$J$1)</f>
        <v>VENDLIBEE</v>
      </c>
      <c r="K266" s="42" t="str">
        <f>IF(+ISNA(+VLOOKUP($B266,#REF!,1,0)),"-",$K$1)</f>
        <v>EEEST</v>
      </c>
      <c r="L266" s="42" t="str">
        <f>IF(+ISNA(+VLOOKUP($B266,#REF!,1,0)),"-",$L$1)</f>
        <v>DISTGAS</v>
      </c>
      <c r="M266" s="42" t="str">
        <f>IF(+ISNA(+VLOOKUP($B266,#REF!,1,0)),"-",$M$1)</f>
        <v>MISGAS</v>
      </c>
      <c r="N266" s="42" t="str">
        <f>IF(+ISNA(+VLOOKUP($B266,#REF!,1,0)),"-",$N$1)</f>
        <v>VENIGAS</v>
      </c>
      <c r="O266" s="42" t="str">
        <f>IF(+ISNA(+VLOOKUP($B266,#REF!,1,0)),"-",$O$1)</f>
        <v>VENTUTGAS</v>
      </c>
      <c r="P266" s="42" t="str">
        <f>IF(+ISNA(+VLOOKUP($B266,#REF!,1,0)),"-",$P$1)</f>
        <v>VENLIBGAS</v>
      </c>
      <c r="Q266" s="42" t="str">
        <f>IF(+ISNA(+VLOOKUP($B266,#REF!,1,0)),"-",$Q$1)</f>
        <v>GASDIV</v>
      </c>
      <c r="R266" s="42" t="str">
        <f>IF(+ISNA(+VLOOKUP($B266,#REF!,1,0)),"-",$R$1)</f>
        <v>GASEST</v>
      </c>
      <c r="S266" s="42" t="str">
        <f>IF(+ISNA(+VLOOKUP($B266,#REF!,1,0)),"-",$S$1)</f>
        <v>ACQUE</v>
      </c>
      <c r="T266" s="42" t="str">
        <f>IF(+ISNA(+VLOOKUP($B266,#REF!,1,0)),"-",$T$1)</f>
        <v>FOGNA</v>
      </c>
      <c r="U266" s="42" t="str">
        <f>IF(+ISNA(+VLOOKUP($B266,#REF!,1,0)),"-",$U$1)</f>
        <v>DEPU</v>
      </c>
      <c r="V266" s="42" t="str">
        <f>IF(+ISNA(+VLOOKUP($B266,#REF!,1,0)),"-",$V$1)</f>
        <v>ALTRESII</v>
      </c>
      <c r="W266" s="42" t="str">
        <f>IF(+ISNA(+VLOOKUP($B266,#REF!,1,0)),"-",$W$1)</f>
        <v>ATTDIV</v>
      </c>
      <c r="X266" s="42" t="str">
        <f>IF(+ISNA(+VLOOKUP($B266,#REF!,1,0)),"-",$X$1)</f>
        <v>SC</v>
      </c>
      <c r="Y266" s="42" t="str">
        <f>IF(+ISNA(+VLOOKUP($B266,#REF!,1,0)),"-",$Y$1)</f>
        <v>FOC</v>
      </c>
    </row>
    <row r="267" spans="1:25" x14ac:dyDescent="0.2">
      <c r="A267" s="42" t="s">
        <v>113</v>
      </c>
      <c r="B267" s="42" t="s">
        <v>227</v>
      </c>
      <c r="C267" s="55" t="s">
        <v>611</v>
      </c>
      <c r="D267" s="42" t="str">
        <f>IF(+ISNA(+VLOOKUP($B267,#REF!,1,0)),"-",$D$1)</f>
        <v>PRODEE</v>
      </c>
      <c r="E267" s="42" t="str">
        <f>IF(+ISNA(+VLOOKUP($B267,#REF!,1,0)),"-",$E$1)</f>
        <v>DISTEE</v>
      </c>
      <c r="F267" s="42" t="str">
        <f>IF(+ISNA(+VLOOKUP($B267,#REF!,1,0)),"-",$F$1)</f>
        <v>MISEE</v>
      </c>
      <c r="G267" s="42" t="str">
        <f>IF(+ISNA(+VLOOKUP($B267,#REF!,1,0)),"-",$G$1)</f>
        <v>VENDIEE</v>
      </c>
      <c r="H267" s="42" t="str">
        <f>IF(+ISNA(+VLOOKUP($B267,#REF!,1,0)),"-",$H$1)</f>
        <v>VENDSALVEE</v>
      </c>
      <c r="I267" s="42" t="str">
        <f>IF(+ISNA(+VLOOKUP($B267,#REF!,1,0)),"-",$I$1)</f>
        <v>VENDTUTEE</v>
      </c>
      <c r="J267" s="42" t="str">
        <f>IF(+ISNA(+VLOOKUP($B267,#REF!,1,0)),"-",$J$1)</f>
        <v>VENDLIBEE</v>
      </c>
      <c r="K267" s="42" t="str">
        <f>IF(+ISNA(+VLOOKUP($B267,#REF!,1,0)),"-",$K$1)</f>
        <v>EEEST</v>
      </c>
      <c r="L267" s="42" t="str">
        <f>IF(+ISNA(+VLOOKUP($B267,#REF!,1,0)),"-",$L$1)</f>
        <v>DISTGAS</v>
      </c>
      <c r="M267" s="42" t="str">
        <f>IF(+ISNA(+VLOOKUP($B267,#REF!,1,0)),"-",$M$1)</f>
        <v>MISGAS</v>
      </c>
      <c r="N267" s="42" t="str">
        <f>IF(+ISNA(+VLOOKUP($B267,#REF!,1,0)),"-",$N$1)</f>
        <v>VENIGAS</v>
      </c>
      <c r="O267" s="42" t="str">
        <f>IF(+ISNA(+VLOOKUP($B267,#REF!,1,0)),"-",$O$1)</f>
        <v>VENTUTGAS</v>
      </c>
      <c r="P267" s="42" t="str">
        <f>IF(+ISNA(+VLOOKUP($B267,#REF!,1,0)),"-",$P$1)</f>
        <v>VENLIBGAS</v>
      </c>
      <c r="Q267" s="42" t="str">
        <f>IF(+ISNA(+VLOOKUP($B267,#REF!,1,0)),"-",$Q$1)</f>
        <v>GASDIV</v>
      </c>
      <c r="R267" s="42" t="str">
        <f>IF(+ISNA(+VLOOKUP($B267,#REF!,1,0)),"-",$R$1)</f>
        <v>GASEST</v>
      </c>
      <c r="S267" s="42" t="str">
        <f>IF(+ISNA(+VLOOKUP($B267,#REF!,1,0)),"-",$S$1)</f>
        <v>ACQUE</v>
      </c>
      <c r="T267" s="42" t="str">
        <f>IF(+ISNA(+VLOOKUP($B267,#REF!,1,0)),"-",$T$1)</f>
        <v>FOGNA</v>
      </c>
      <c r="U267" s="42" t="str">
        <f>IF(+ISNA(+VLOOKUP($B267,#REF!,1,0)),"-",$U$1)</f>
        <v>DEPU</v>
      </c>
      <c r="V267" s="42" t="str">
        <f>IF(+ISNA(+VLOOKUP($B267,#REF!,1,0)),"-",$V$1)</f>
        <v>ALTRESII</v>
      </c>
      <c r="W267" s="42" t="str">
        <f>IF(+ISNA(+VLOOKUP($B267,#REF!,1,0)),"-",$W$1)</f>
        <v>ATTDIV</v>
      </c>
      <c r="X267" s="42" t="str">
        <f>IF(+ISNA(+VLOOKUP($B267,#REF!,1,0)),"-",$X$1)</f>
        <v>SC</v>
      </c>
      <c r="Y267" s="42" t="str">
        <f>IF(+ISNA(+VLOOKUP($B267,#REF!,1,0)),"-",$Y$1)</f>
        <v>FOC</v>
      </c>
    </row>
    <row r="268" spans="1:25" hidden="1" x14ac:dyDescent="0.2">
      <c r="A268" s="42" t="s">
        <v>113</v>
      </c>
      <c r="B268" s="42" t="s">
        <v>239</v>
      </c>
      <c r="C268" s="55" t="s">
        <v>545</v>
      </c>
      <c r="D268" s="42" t="str">
        <f>IF(+ISNA(+VLOOKUP($B268,#REF!,1,0)),"-",$D$1)</f>
        <v>PRODEE</v>
      </c>
      <c r="E268" s="42" t="str">
        <f>IF(+ISNA(+VLOOKUP($B268,#REF!,1,0)),"-",$E$1)</f>
        <v>DISTEE</v>
      </c>
      <c r="F268" s="42" t="str">
        <f>IF(+ISNA(+VLOOKUP($B268,#REF!,1,0)),"-",$F$1)</f>
        <v>MISEE</v>
      </c>
      <c r="G268" s="42" t="str">
        <f>IF(+ISNA(+VLOOKUP($B268,#REF!,1,0)),"-",$G$1)</f>
        <v>VENDIEE</v>
      </c>
      <c r="H268" s="42" t="str">
        <f>IF(+ISNA(+VLOOKUP($B268,#REF!,1,0)),"-",$H$1)</f>
        <v>VENDSALVEE</v>
      </c>
      <c r="I268" s="42" t="str">
        <f>IF(+ISNA(+VLOOKUP($B268,#REF!,1,0)),"-",$I$1)</f>
        <v>VENDTUTEE</v>
      </c>
      <c r="J268" s="42" t="str">
        <f>IF(+ISNA(+VLOOKUP($B268,#REF!,1,0)),"-",$J$1)</f>
        <v>VENDLIBEE</v>
      </c>
      <c r="K268" s="42" t="str">
        <f>IF(+ISNA(+VLOOKUP($B268,#REF!,1,0)),"-",$K$1)</f>
        <v>EEEST</v>
      </c>
      <c r="L268" s="42" t="str">
        <f>IF(+ISNA(+VLOOKUP($B268,#REF!,1,0)),"-",$L$1)</f>
        <v>DISTGAS</v>
      </c>
      <c r="M268" s="42" t="str">
        <f>IF(+ISNA(+VLOOKUP($B268,#REF!,1,0)),"-",$M$1)</f>
        <v>MISGAS</v>
      </c>
      <c r="N268" s="42" t="str">
        <f>IF(+ISNA(+VLOOKUP($B268,#REF!,1,0)),"-",$N$1)</f>
        <v>VENIGAS</v>
      </c>
      <c r="O268" s="42" t="str">
        <f>IF(+ISNA(+VLOOKUP($B268,#REF!,1,0)),"-",$O$1)</f>
        <v>VENTUTGAS</v>
      </c>
      <c r="P268" s="42" t="str">
        <f>IF(+ISNA(+VLOOKUP($B268,#REF!,1,0)),"-",$P$1)</f>
        <v>VENLIBGAS</v>
      </c>
      <c r="Q268" s="42" t="str">
        <f>IF(+ISNA(+VLOOKUP($B268,#REF!,1,0)),"-",$Q$1)</f>
        <v>GASDIV</v>
      </c>
      <c r="R268" s="42" t="str">
        <f>IF(+ISNA(+VLOOKUP($B268,#REF!,1,0)),"-",$R$1)</f>
        <v>GASEST</v>
      </c>
      <c r="S268" s="42" t="str">
        <f>IF(+ISNA(+VLOOKUP($B268,#REF!,1,0)),"-",$S$1)</f>
        <v>ACQUE</v>
      </c>
      <c r="T268" s="42" t="str">
        <f>IF(+ISNA(+VLOOKUP($B268,#REF!,1,0)),"-",$T$1)</f>
        <v>FOGNA</v>
      </c>
      <c r="U268" s="42" t="str">
        <f>IF(+ISNA(+VLOOKUP($B268,#REF!,1,0)),"-",$U$1)</f>
        <v>DEPU</v>
      </c>
      <c r="V268" s="42" t="str">
        <f>IF(+ISNA(+VLOOKUP($B268,#REF!,1,0)),"-",$V$1)</f>
        <v>ALTRESII</v>
      </c>
      <c r="W268" s="42" t="str">
        <f>IF(+ISNA(+VLOOKUP($B268,#REF!,1,0)),"-",$W$1)</f>
        <v>ATTDIV</v>
      </c>
      <c r="X268" s="42" t="str">
        <f>IF(+ISNA(+VLOOKUP($B268,#REF!,1,0)),"-",$X$1)</f>
        <v>SC</v>
      </c>
      <c r="Y268" s="42" t="str">
        <f>IF(+ISNA(+VLOOKUP($B268,#REF!,1,0)),"-",$Y$1)</f>
        <v>FOC</v>
      </c>
    </row>
    <row r="269" spans="1:25" hidden="1" x14ac:dyDescent="0.2">
      <c r="A269" s="42" t="s">
        <v>113</v>
      </c>
      <c r="B269" s="42" t="s">
        <v>240</v>
      </c>
      <c r="C269" s="55" t="s">
        <v>753</v>
      </c>
      <c r="D269" s="42" t="str">
        <f>IF(+ISNA(+VLOOKUP($B269,#REF!,1,0)),"-",$D$1)</f>
        <v>PRODEE</v>
      </c>
      <c r="E269" s="42" t="str">
        <f>IF(+ISNA(+VLOOKUP($B269,#REF!,1,0)),"-",$E$1)</f>
        <v>DISTEE</v>
      </c>
      <c r="F269" s="42" t="str">
        <f>IF(+ISNA(+VLOOKUP($B269,#REF!,1,0)),"-",$F$1)</f>
        <v>MISEE</v>
      </c>
      <c r="G269" s="42" t="str">
        <f>IF(+ISNA(+VLOOKUP($B269,#REF!,1,0)),"-",$G$1)</f>
        <v>VENDIEE</v>
      </c>
      <c r="H269" s="42" t="str">
        <f>IF(+ISNA(+VLOOKUP($B269,#REF!,1,0)),"-",$H$1)</f>
        <v>VENDSALVEE</v>
      </c>
      <c r="I269" s="42" t="str">
        <f>IF(+ISNA(+VLOOKUP($B269,#REF!,1,0)),"-",$I$1)</f>
        <v>VENDTUTEE</v>
      </c>
      <c r="J269" s="42" t="str">
        <f>IF(+ISNA(+VLOOKUP($B269,#REF!,1,0)),"-",$J$1)</f>
        <v>VENDLIBEE</v>
      </c>
      <c r="K269" s="42" t="str">
        <f>IF(+ISNA(+VLOOKUP($B269,#REF!,1,0)),"-",$K$1)</f>
        <v>EEEST</v>
      </c>
      <c r="L269" s="42" t="str">
        <f>IF(+ISNA(+VLOOKUP($B269,#REF!,1,0)),"-",$L$1)</f>
        <v>DISTGAS</v>
      </c>
      <c r="M269" s="42" t="str">
        <f>IF(+ISNA(+VLOOKUP($B269,#REF!,1,0)),"-",$M$1)</f>
        <v>MISGAS</v>
      </c>
      <c r="N269" s="42" t="str">
        <f>IF(+ISNA(+VLOOKUP($B269,#REF!,1,0)),"-",$N$1)</f>
        <v>VENIGAS</v>
      </c>
      <c r="O269" s="42" t="str">
        <f>IF(+ISNA(+VLOOKUP($B269,#REF!,1,0)),"-",$O$1)</f>
        <v>VENTUTGAS</v>
      </c>
      <c r="P269" s="42" t="str">
        <f>IF(+ISNA(+VLOOKUP($B269,#REF!,1,0)),"-",$P$1)</f>
        <v>VENLIBGAS</v>
      </c>
      <c r="Q269" s="42" t="str">
        <f>IF(+ISNA(+VLOOKUP($B269,#REF!,1,0)),"-",$Q$1)</f>
        <v>GASDIV</v>
      </c>
      <c r="R269" s="42" t="str">
        <f>IF(+ISNA(+VLOOKUP($B269,#REF!,1,0)),"-",$R$1)</f>
        <v>GASEST</v>
      </c>
      <c r="S269" s="42" t="str">
        <f>IF(+ISNA(+VLOOKUP($B269,#REF!,1,0)),"-",$S$1)</f>
        <v>ACQUE</v>
      </c>
      <c r="T269" s="42" t="str">
        <f>IF(+ISNA(+VLOOKUP($B269,#REF!,1,0)),"-",$T$1)</f>
        <v>FOGNA</v>
      </c>
      <c r="U269" s="42" t="str">
        <f>IF(+ISNA(+VLOOKUP($B269,#REF!,1,0)),"-",$U$1)</f>
        <v>DEPU</v>
      </c>
      <c r="V269" s="42" t="str">
        <f>IF(+ISNA(+VLOOKUP($B269,#REF!,1,0)),"-",$V$1)</f>
        <v>ALTRESII</v>
      </c>
      <c r="W269" s="42" t="str">
        <f>IF(+ISNA(+VLOOKUP($B269,#REF!,1,0)),"-",$W$1)</f>
        <v>ATTDIV</v>
      </c>
      <c r="X269" s="42" t="str">
        <f>IF(+ISNA(+VLOOKUP($B269,#REF!,1,0)),"-",$X$1)</f>
        <v>SC</v>
      </c>
      <c r="Y269" s="42" t="str">
        <f>IF(+ISNA(+VLOOKUP($B269,#REF!,1,0)),"-",$Y$1)</f>
        <v>FOC</v>
      </c>
    </row>
    <row r="270" spans="1:25" hidden="1" x14ac:dyDescent="0.2">
      <c r="A270" s="42" t="s">
        <v>113</v>
      </c>
      <c r="B270" s="42" t="s">
        <v>241</v>
      </c>
      <c r="C270" s="55" t="s">
        <v>759</v>
      </c>
      <c r="D270" s="42" t="str">
        <f>IF(+ISNA(+VLOOKUP($B270,#REF!,1,0)),"-",$D$1)</f>
        <v>PRODEE</v>
      </c>
      <c r="E270" s="42" t="str">
        <f>IF(+ISNA(+VLOOKUP($B270,#REF!,1,0)),"-",$E$1)</f>
        <v>DISTEE</v>
      </c>
      <c r="F270" s="42" t="str">
        <f>IF(+ISNA(+VLOOKUP($B270,#REF!,1,0)),"-",$F$1)</f>
        <v>MISEE</v>
      </c>
      <c r="G270" s="42" t="str">
        <f>IF(+ISNA(+VLOOKUP($B270,#REF!,1,0)),"-",$G$1)</f>
        <v>VENDIEE</v>
      </c>
      <c r="H270" s="42" t="str">
        <f>IF(+ISNA(+VLOOKUP($B270,#REF!,1,0)),"-",$H$1)</f>
        <v>VENDSALVEE</v>
      </c>
      <c r="I270" s="42" t="str">
        <f>IF(+ISNA(+VLOOKUP($B270,#REF!,1,0)),"-",$I$1)</f>
        <v>VENDTUTEE</v>
      </c>
      <c r="J270" s="42" t="str">
        <f>IF(+ISNA(+VLOOKUP($B270,#REF!,1,0)),"-",$J$1)</f>
        <v>VENDLIBEE</v>
      </c>
      <c r="K270" s="42" t="str">
        <f>IF(+ISNA(+VLOOKUP($B270,#REF!,1,0)),"-",$K$1)</f>
        <v>EEEST</v>
      </c>
      <c r="L270" s="42" t="str">
        <f>IF(+ISNA(+VLOOKUP($B270,#REF!,1,0)),"-",$L$1)</f>
        <v>DISTGAS</v>
      </c>
      <c r="M270" s="42" t="str">
        <f>IF(+ISNA(+VLOOKUP($B270,#REF!,1,0)),"-",$M$1)</f>
        <v>MISGAS</v>
      </c>
      <c r="N270" s="42" t="str">
        <f>IF(+ISNA(+VLOOKUP($B270,#REF!,1,0)),"-",$N$1)</f>
        <v>VENIGAS</v>
      </c>
      <c r="O270" s="42" t="str">
        <f>IF(+ISNA(+VLOOKUP($B270,#REF!,1,0)),"-",$O$1)</f>
        <v>VENTUTGAS</v>
      </c>
      <c r="P270" s="42" t="str">
        <f>IF(+ISNA(+VLOOKUP($B270,#REF!,1,0)),"-",$P$1)</f>
        <v>VENLIBGAS</v>
      </c>
      <c r="Q270" s="42" t="str">
        <f>IF(+ISNA(+VLOOKUP($B270,#REF!,1,0)),"-",$Q$1)</f>
        <v>GASDIV</v>
      </c>
      <c r="R270" s="42" t="str">
        <f>IF(+ISNA(+VLOOKUP($B270,#REF!,1,0)),"-",$R$1)</f>
        <v>GASEST</v>
      </c>
      <c r="S270" s="42" t="str">
        <f>IF(+ISNA(+VLOOKUP($B270,#REF!,1,0)),"-",$S$1)</f>
        <v>ACQUE</v>
      </c>
      <c r="T270" s="42" t="str">
        <f>IF(+ISNA(+VLOOKUP($B270,#REF!,1,0)),"-",$T$1)</f>
        <v>FOGNA</v>
      </c>
      <c r="U270" s="42" t="str">
        <f>IF(+ISNA(+VLOOKUP($B270,#REF!,1,0)),"-",$U$1)</f>
        <v>DEPU</v>
      </c>
      <c r="V270" s="42" t="str">
        <f>IF(+ISNA(+VLOOKUP($B270,#REF!,1,0)),"-",$V$1)</f>
        <v>ALTRESII</v>
      </c>
      <c r="W270" s="42" t="str">
        <f>IF(+ISNA(+VLOOKUP($B270,#REF!,1,0)),"-",$W$1)</f>
        <v>ATTDIV</v>
      </c>
      <c r="X270" s="42" t="str">
        <f>IF(+ISNA(+VLOOKUP($B270,#REF!,1,0)),"-",$X$1)</f>
        <v>SC</v>
      </c>
      <c r="Y270" s="42" t="str">
        <f>IF(+ISNA(+VLOOKUP($B270,#REF!,1,0)),"-",$Y$1)</f>
        <v>FOC</v>
      </c>
    </row>
    <row r="271" spans="1:25" hidden="1" x14ac:dyDescent="0.2">
      <c r="A271" s="42" t="s">
        <v>113</v>
      </c>
      <c r="B271" s="42" t="s">
        <v>242</v>
      </c>
      <c r="C271" s="55" t="s">
        <v>760</v>
      </c>
      <c r="D271" s="42" t="str">
        <f>IF(+ISNA(+VLOOKUP($B271,#REF!,1,0)),"-",$D$1)</f>
        <v>PRODEE</v>
      </c>
      <c r="E271" s="42" t="str">
        <f>IF(+ISNA(+VLOOKUP($B271,#REF!,1,0)),"-",$E$1)</f>
        <v>DISTEE</v>
      </c>
      <c r="F271" s="42" t="str">
        <f>IF(+ISNA(+VLOOKUP($B271,#REF!,1,0)),"-",$F$1)</f>
        <v>MISEE</v>
      </c>
      <c r="G271" s="42" t="str">
        <f>IF(+ISNA(+VLOOKUP($B271,#REF!,1,0)),"-",$G$1)</f>
        <v>VENDIEE</v>
      </c>
      <c r="H271" s="42" t="str">
        <f>IF(+ISNA(+VLOOKUP($B271,#REF!,1,0)),"-",$H$1)</f>
        <v>VENDSALVEE</v>
      </c>
      <c r="I271" s="42" t="str">
        <f>IF(+ISNA(+VLOOKUP($B271,#REF!,1,0)),"-",$I$1)</f>
        <v>VENDTUTEE</v>
      </c>
      <c r="J271" s="42" t="str">
        <f>IF(+ISNA(+VLOOKUP($B271,#REF!,1,0)),"-",$J$1)</f>
        <v>VENDLIBEE</v>
      </c>
      <c r="K271" s="42" t="str">
        <f>IF(+ISNA(+VLOOKUP($B271,#REF!,1,0)),"-",$K$1)</f>
        <v>EEEST</v>
      </c>
      <c r="L271" s="42" t="str">
        <f>IF(+ISNA(+VLOOKUP($B271,#REF!,1,0)),"-",$L$1)</f>
        <v>DISTGAS</v>
      </c>
      <c r="M271" s="42" t="str">
        <f>IF(+ISNA(+VLOOKUP($B271,#REF!,1,0)),"-",$M$1)</f>
        <v>MISGAS</v>
      </c>
      <c r="N271" s="42" t="str">
        <f>IF(+ISNA(+VLOOKUP($B271,#REF!,1,0)),"-",$N$1)</f>
        <v>VENIGAS</v>
      </c>
      <c r="O271" s="42" t="str">
        <f>IF(+ISNA(+VLOOKUP($B271,#REF!,1,0)),"-",$O$1)</f>
        <v>VENTUTGAS</v>
      </c>
      <c r="P271" s="42" t="str">
        <f>IF(+ISNA(+VLOOKUP($B271,#REF!,1,0)),"-",$P$1)</f>
        <v>VENLIBGAS</v>
      </c>
      <c r="Q271" s="42" t="str">
        <f>IF(+ISNA(+VLOOKUP($B271,#REF!,1,0)),"-",$Q$1)</f>
        <v>GASDIV</v>
      </c>
      <c r="R271" s="42" t="str">
        <f>IF(+ISNA(+VLOOKUP($B271,#REF!,1,0)),"-",$R$1)</f>
        <v>GASEST</v>
      </c>
      <c r="S271" s="42" t="str">
        <f>IF(+ISNA(+VLOOKUP($B271,#REF!,1,0)),"-",$S$1)</f>
        <v>ACQUE</v>
      </c>
      <c r="T271" s="42" t="str">
        <f>IF(+ISNA(+VLOOKUP($B271,#REF!,1,0)),"-",$T$1)</f>
        <v>FOGNA</v>
      </c>
      <c r="U271" s="42" t="str">
        <f>IF(+ISNA(+VLOOKUP($B271,#REF!,1,0)),"-",$U$1)</f>
        <v>DEPU</v>
      </c>
      <c r="V271" s="42" t="str">
        <f>IF(+ISNA(+VLOOKUP($B271,#REF!,1,0)),"-",$V$1)</f>
        <v>ALTRESII</v>
      </c>
      <c r="W271" s="42" t="str">
        <f>IF(+ISNA(+VLOOKUP($B271,#REF!,1,0)),"-",$W$1)</f>
        <v>ATTDIV</v>
      </c>
      <c r="X271" s="42" t="str">
        <f>IF(+ISNA(+VLOOKUP($B271,#REF!,1,0)),"-",$X$1)</f>
        <v>SC</v>
      </c>
      <c r="Y271" s="42" t="str">
        <f>IF(+ISNA(+VLOOKUP($B271,#REF!,1,0)),"-",$Y$1)</f>
        <v>FOC</v>
      </c>
    </row>
    <row r="272" spans="1:25" hidden="1" x14ac:dyDescent="0.2">
      <c r="A272" s="42" t="s">
        <v>113</v>
      </c>
      <c r="B272" s="42" t="s">
        <v>275</v>
      </c>
      <c r="C272" s="55" t="s">
        <v>929</v>
      </c>
      <c r="D272" s="42" t="str">
        <f>IF(+ISNA(+VLOOKUP($B272,#REF!,1,0)),"-",$D$1)</f>
        <v>PRODEE</v>
      </c>
      <c r="E272" s="42" t="str">
        <f>IF(+ISNA(+VLOOKUP($B272,#REF!,1,0)),"-",$E$1)</f>
        <v>DISTEE</v>
      </c>
      <c r="F272" s="42" t="str">
        <f>IF(+ISNA(+VLOOKUP($B272,#REF!,1,0)),"-",$F$1)</f>
        <v>MISEE</v>
      </c>
      <c r="G272" s="42" t="str">
        <f>IF(+ISNA(+VLOOKUP($B272,#REF!,1,0)),"-",$G$1)</f>
        <v>VENDIEE</v>
      </c>
      <c r="H272" s="42" t="str">
        <f>IF(+ISNA(+VLOOKUP($B272,#REF!,1,0)),"-",$H$1)</f>
        <v>VENDSALVEE</v>
      </c>
      <c r="I272" s="42" t="str">
        <f>IF(+ISNA(+VLOOKUP($B272,#REF!,1,0)),"-",$I$1)</f>
        <v>VENDTUTEE</v>
      </c>
      <c r="J272" s="42" t="str">
        <f>IF(+ISNA(+VLOOKUP($B272,#REF!,1,0)),"-",$J$1)</f>
        <v>VENDLIBEE</v>
      </c>
      <c r="K272" s="42" t="str">
        <f>IF(+ISNA(+VLOOKUP($B272,#REF!,1,0)),"-",$K$1)</f>
        <v>EEEST</v>
      </c>
      <c r="L272" s="42" t="str">
        <f>IF(+ISNA(+VLOOKUP($B272,#REF!,1,0)),"-",$L$1)</f>
        <v>DISTGAS</v>
      </c>
      <c r="M272" s="42" t="str">
        <f>IF(+ISNA(+VLOOKUP($B272,#REF!,1,0)),"-",$M$1)</f>
        <v>MISGAS</v>
      </c>
      <c r="N272" s="42" t="str">
        <f>IF(+ISNA(+VLOOKUP($B272,#REF!,1,0)),"-",$N$1)</f>
        <v>VENIGAS</v>
      </c>
      <c r="O272" s="42" t="str">
        <f>IF(+ISNA(+VLOOKUP($B272,#REF!,1,0)),"-",$O$1)</f>
        <v>VENTUTGAS</v>
      </c>
      <c r="P272" s="42" t="str">
        <f>IF(+ISNA(+VLOOKUP($B272,#REF!,1,0)),"-",$P$1)</f>
        <v>VENLIBGAS</v>
      </c>
      <c r="Q272" s="42" t="str">
        <f>IF(+ISNA(+VLOOKUP($B272,#REF!,1,0)),"-",$Q$1)</f>
        <v>GASDIV</v>
      </c>
      <c r="R272" s="42" t="str">
        <f>IF(+ISNA(+VLOOKUP($B272,#REF!,1,0)),"-",$R$1)</f>
        <v>GASEST</v>
      </c>
      <c r="S272" s="42" t="str">
        <f>IF(+ISNA(+VLOOKUP($B272,#REF!,1,0)),"-",$S$1)</f>
        <v>ACQUE</v>
      </c>
      <c r="T272" s="42" t="str">
        <f>IF(+ISNA(+VLOOKUP($B272,#REF!,1,0)),"-",$T$1)</f>
        <v>FOGNA</v>
      </c>
      <c r="U272" s="42" t="str">
        <f>IF(+ISNA(+VLOOKUP($B272,#REF!,1,0)),"-",$U$1)</f>
        <v>DEPU</v>
      </c>
      <c r="V272" s="42" t="str">
        <f>IF(+ISNA(+VLOOKUP($B272,#REF!,1,0)),"-",$V$1)</f>
        <v>ALTRESII</v>
      </c>
      <c r="W272" s="42" t="str">
        <f>IF(+ISNA(+VLOOKUP($B272,#REF!,1,0)),"-",$W$1)</f>
        <v>ATTDIV</v>
      </c>
      <c r="X272" s="42" t="str">
        <f>IF(+ISNA(+VLOOKUP($B272,#REF!,1,0)),"-",$X$1)</f>
        <v>SC</v>
      </c>
      <c r="Y272" s="42" t="str">
        <f>IF(+ISNA(+VLOOKUP($B272,#REF!,1,0)),"-",$Y$1)</f>
        <v>FOC</v>
      </c>
    </row>
    <row r="273" spans="1:25" hidden="1" x14ac:dyDescent="0.2">
      <c r="A273" s="42" t="s">
        <v>113</v>
      </c>
      <c r="B273" s="42" t="s">
        <v>276</v>
      </c>
      <c r="C273" s="55" t="s">
        <v>930</v>
      </c>
      <c r="D273" s="42" t="str">
        <f>IF(+ISNA(+VLOOKUP($B273,#REF!,1,0)),"-",$D$1)</f>
        <v>PRODEE</v>
      </c>
      <c r="E273" s="42" t="str">
        <f>IF(+ISNA(+VLOOKUP($B273,#REF!,1,0)),"-",$E$1)</f>
        <v>DISTEE</v>
      </c>
      <c r="F273" s="42" t="str">
        <f>IF(+ISNA(+VLOOKUP($B273,#REF!,1,0)),"-",$F$1)</f>
        <v>MISEE</v>
      </c>
      <c r="G273" s="42" t="str">
        <f>IF(+ISNA(+VLOOKUP($B273,#REF!,1,0)),"-",$G$1)</f>
        <v>VENDIEE</v>
      </c>
      <c r="H273" s="42" t="str">
        <f>IF(+ISNA(+VLOOKUP($B273,#REF!,1,0)),"-",$H$1)</f>
        <v>VENDSALVEE</v>
      </c>
      <c r="I273" s="42" t="str">
        <f>IF(+ISNA(+VLOOKUP($B273,#REF!,1,0)),"-",$I$1)</f>
        <v>VENDTUTEE</v>
      </c>
      <c r="J273" s="42" t="str">
        <f>IF(+ISNA(+VLOOKUP($B273,#REF!,1,0)),"-",$J$1)</f>
        <v>VENDLIBEE</v>
      </c>
      <c r="K273" s="42" t="str">
        <f>IF(+ISNA(+VLOOKUP($B273,#REF!,1,0)),"-",$K$1)</f>
        <v>EEEST</v>
      </c>
      <c r="L273" s="42" t="str">
        <f>IF(+ISNA(+VLOOKUP($B273,#REF!,1,0)),"-",$L$1)</f>
        <v>DISTGAS</v>
      </c>
      <c r="M273" s="42" t="str">
        <f>IF(+ISNA(+VLOOKUP($B273,#REF!,1,0)),"-",$M$1)</f>
        <v>MISGAS</v>
      </c>
      <c r="N273" s="42" t="str">
        <f>IF(+ISNA(+VLOOKUP($B273,#REF!,1,0)),"-",$N$1)</f>
        <v>VENIGAS</v>
      </c>
      <c r="O273" s="42" t="str">
        <f>IF(+ISNA(+VLOOKUP($B273,#REF!,1,0)),"-",$O$1)</f>
        <v>VENTUTGAS</v>
      </c>
      <c r="P273" s="42" t="str">
        <f>IF(+ISNA(+VLOOKUP($B273,#REF!,1,0)),"-",$P$1)</f>
        <v>VENLIBGAS</v>
      </c>
      <c r="Q273" s="42" t="str">
        <f>IF(+ISNA(+VLOOKUP($B273,#REF!,1,0)),"-",$Q$1)</f>
        <v>GASDIV</v>
      </c>
      <c r="R273" s="42" t="str">
        <f>IF(+ISNA(+VLOOKUP($B273,#REF!,1,0)),"-",$R$1)</f>
        <v>GASEST</v>
      </c>
      <c r="S273" s="42" t="str">
        <f>IF(+ISNA(+VLOOKUP($B273,#REF!,1,0)),"-",$S$1)</f>
        <v>ACQUE</v>
      </c>
      <c r="T273" s="42" t="str">
        <f>IF(+ISNA(+VLOOKUP($B273,#REF!,1,0)),"-",$T$1)</f>
        <v>FOGNA</v>
      </c>
      <c r="U273" s="42" t="str">
        <f>IF(+ISNA(+VLOOKUP($B273,#REF!,1,0)),"-",$U$1)</f>
        <v>DEPU</v>
      </c>
      <c r="V273" s="42" t="str">
        <f>IF(+ISNA(+VLOOKUP($B273,#REF!,1,0)),"-",$V$1)</f>
        <v>ALTRESII</v>
      </c>
      <c r="W273" s="42" t="str">
        <f>IF(+ISNA(+VLOOKUP($B273,#REF!,1,0)),"-",$W$1)</f>
        <v>ATTDIV</v>
      </c>
      <c r="X273" s="42" t="str">
        <f>IF(+ISNA(+VLOOKUP($B273,#REF!,1,0)),"-",$X$1)</f>
        <v>SC</v>
      </c>
      <c r="Y273" s="42" t="str">
        <f>IF(+ISNA(+VLOOKUP($B273,#REF!,1,0)),"-",$Y$1)</f>
        <v>FOC</v>
      </c>
    </row>
    <row r="274" spans="1:25" hidden="1" x14ac:dyDescent="0.2">
      <c r="A274" s="42" t="s">
        <v>113</v>
      </c>
      <c r="B274" s="42" t="s">
        <v>277</v>
      </c>
      <c r="C274" s="55" t="s">
        <v>935</v>
      </c>
      <c r="D274" s="42" t="str">
        <f>IF(+ISNA(+VLOOKUP($B274,#REF!,1,0)),"-",$D$1)</f>
        <v>PRODEE</v>
      </c>
      <c r="E274" s="42" t="str">
        <f>IF(+ISNA(+VLOOKUP($B274,#REF!,1,0)),"-",$E$1)</f>
        <v>DISTEE</v>
      </c>
      <c r="F274" s="42" t="str">
        <f>IF(+ISNA(+VLOOKUP($B274,#REF!,1,0)),"-",$F$1)</f>
        <v>MISEE</v>
      </c>
      <c r="G274" s="42" t="str">
        <f>IF(+ISNA(+VLOOKUP($B274,#REF!,1,0)),"-",$G$1)</f>
        <v>VENDIEE</v>
      </c>
      <c r="H274" s="42" t="str">
        <f>IF(+ISNA(+VLOOKUP($B274,#REF!,1,0)),"-",$H$1)</f>
        <v>VENDSALVEE</v>
      </c>
      <c r="I274" s="42" t="str">
        <f>IF(+ISNA(+VLOOKUP($B274,#REF!,1,0)),"-",$I$1)</f>
        <v>VENDTUTEE</v>
      </c>
      <c r="J274" s="42" t="str">
        <f>IF(+ISNA(+VLOOKUP($B274,#REF!,1,0)),"-",$J$1)</f>
        <v>VENDLIBEE</v>
      </c>
      <c r="K274" s="42" t="str">
        <f>IF(+ISNA(+VLOOKUP($B274,#REF!,1,0)),"-",$K$1)</f>
        <v>EEEST</v>
      </c>
      <c r="L274" s="42" t="str">
        <f>IF(+ISNA(+VLOOKUP($B274,#REF!,1,0)),"-",$L$1)</f>
        <v>DISTGAS</v>
      </c>
      <c r="M274" s="42" t="str">
        <f>IF(+ISNA(+VLOOKUP($B274,#REF!,1,0)),"-",$M$1)</f>
        <v>MISGAS</v>
      </c>
      <c r="N274" s="42" t="str">
        <f>IF(+ISNA(+VLOOKUP($B274,#REF!,1,0)),"-",$N$1)</f>
        <v>VENIGAS</v>
      </c>
      <c r="O274" s="42" t="str">
        <f>IF(+ISNA(+VLOOKUP($B274,#REF!,1,0)),"-",$O$1)</f>
        <v>VENTUTGAS</v>
      </c>
      <c r="P274" s="42" t="str">
        <f>IF(+ISNA(+VLOOKUP($B274,#REF!,1,0)),"-",$P$1)</f>
        <v>VENLIBGAS</v>
      </c>
      <c r="Q274" s="42" t="str">
        <f>IF(+ISNA(+VLOOKUP($B274,#REF!,1,0)),"-",$Q$1)</f>
        <v>GASDIV</v>
      </c>
      <c r="R274" s="42" t="str">
        <f>IF(+ISNA(+VLOOKUP($B274,#REF!,1,0)),"-",$R$1)</f>
        <v>GASEST</v>
      </c>
      <c r="S274" s="42" t="str">
        <f>IF(+ISNA(+VLOOKUP($B274,#REF!,1,0)),"-",$S$1)</f>
        <v>ACQUE</v>
      </c>
      <c r="T274" s="42" t="str">
        <f>IF(+ISNA(+VLOOKUP($B274,#REF!,1,0)),"-",$T$1)</f>
        <v>FOGNA</v>
      </c>
      <c r="U274" s="42" t="str">
        <f>IF(+ISNA(+VLOOKUP($B274,#REF!,1,0)),"-",$U$1)</f>
        <v>DEPU</v>
      </c>
      <c r="V274" s="42" t="str">
        <f>IF(+ISNA(+VLOOKUP($B274,#REF!,1,0)),"-",$V$1)</f>
        <v>ALTRESII</v>
      </c>
      <c r="W274" s="42" t="str">
        <f>IF(+ISNA(+VLOOKUP($B274,#REF!,1,0)),"-",$W$1)</f>
        <v>ATTDIV</v>
      </c>
      <c r="X274" s="42" t="str">
        <f>IF(+ISNA(+VLOOKUP($B274,#REF!,1,0)),"-",$X$1)</f>
        <v>SC</v>
      </c>
      <c r="Y274" s="42" t="str">
        <f>IF(+ISNA(+VLOOKUP($B274,#REF!,1,0)),"-",$Y$1)</f>
        <v>FOC</v>
      </c>
    </row>
    <row r="275" spans="1:25" hidden="1" x14ac:dyDescent="0.2">
      <c r="A275" s="42" t="s">
        <v>113</v>
      </c>
      <c r="B275" s="42" t="s">
        <v>278</v>
      </c>
      <c r="C275" s="55" t="s">
        <v>936</v>
      </c>
      <c r="D275" s="42" t="str">
        <f>IF(+ISNA(+VLOOKUP($B275,#REF!,1,0)),"-",$D$1)</f>
        <v>PRODEE</v>
      </c>
      <c r="E275" s="42" t="str">
        <f>IF(+ISNA(+VLOOKUP($B275,#REF!,1,0)),"-",$E$1)</f>
        <v>DISTEE</v>
      </c>
      <c r="F275" s="42" t="str">
        <f>IF(+ISNA(+VLOOKUP($B275,#REF!,1,0)),"-",$F$1)</f>
        <v>MISEE</v>
      </c>
      <c r="G275" s="42" t="str">
        <f>IF(+ISNA(+VLOOKUP($B275,#REF!,1,0)),"-",$G$1)</f>
        <v>VENDIEE</v>
      </c>
      <c r="H275" s="42" t="str">
        <f>IF(+ISNA(+VLOOKUP($B275,#REF!,1,0)),"-",$H$1)</f>
        <v>VENDSALVEE</v>
      </c>
      <c r="I275" s="42" t="str">
        <f>IF(+ISNA(+VLOOKUP($B275,#REF!,1,0)),"-",$I$1)</f>
        <v>VENDTUTEE</v>
      </c>
      <c r="J275" s="42" t="str">
        <f>IF(+ISNA(+VLOOKUP($B275,#REF!,1,0)),"-",$J$1)</f>
        <v>VENDLIBEE</v>
      </c>
      <c r="K275" s="42" t="str">
        <f>IF(+ISNA(+VLOOKUP($B275,#REF!,1,0)),"-",$K$1)</f>
        <v>EEEST</v>
      </c>
      <c r="L275" s="42" t="str">
        <f>IF(+ISNA(+VLOOKUP($B275,#REF!,1,0)),"-",$L$1)</f>
        <v>DISTGAS</v>
      </c>
      <c r="M275" s="42" t="str">
        <f>IF(+ISNA(+VLOOKUP($B275,#REF!,1,0)),"-",$M$1)</f>
        <v>MISGAS</v>
      </c>
      <c r="N275" s="42" t="str">
        <f>IF(+ISNA(+VLOOKUP($B275,#REF!,1,0)),"-",$N$1)</f>
        <v>VENIGAS</v>
      </c>
      <c r="O275" s="42" t="str">
        <f>IF(+ISNA(+VLOOKUP($B275,#REF!,1,0)),"-",$O$1)</f>
        <v>VENTUTGAS</v>
      </c>
      <c r="P275" s="42" t="str">
        <f>IF(+ISNA(+VLOOKUP($B275,#REF!,1,0)),"-",$P$1)</f>
        <v>VENLIBGAS</v>
      </c>
      <c r="Q275" s="42" t="str">
        <f>IF(+ISNA(+VLOOKUP($B275,#REF!,1,0)),"-",$Q$1)</f>
        <v>GASDIV</v>
      </c>
      <c r="R275" s="42" t="str">
        <f>IF(+ISNA(+VLOOKUP($B275,#REF!,1,0)),"-",$R$1)</f>
        <v>GASEST</v>
      </c>
      <c r="S275" s="42" t="str">
        <f>IF(+ISNA(+VLOOKUP($B275,#REF!,1,0)),"-",$S$1)</f>
        <v>ACQUE</v>
      </c>
      <c r="T275" s="42" t="str">
        <f>IF(+ISNA(+VLOOKUP($B275,#REF!,1,0)),"-",$T$1)</f>
        <v>FOGNA</v>
      </c>
      <c r="U275" s="42" t="str">
        <f>IF(+ISNA(+VLOOKUP($B275,#REF!,1,0)),"-",$U$1)</f>
        <v>DEPU</v>
      </c>
      <c r="V275" s="42" t="str">
        <f>IF(+ISNA(+VLOOKUP($B275,#REF!,1,0)),"-",$V$1)</f>
        <v>ALTRESII</v>
      </c>
      <c r="W275" s="42" t="str">
        <f>IF(+ISNA(+VLOOKUP($B275,#REF!,1,0)),"-",$W$1)</f>
        <v>ATTDIV</v>
      </c>
      <c r="X275" s="42" t="str">
        <f>IF(+ISNA(+VLOOKUP($B275,#REF!,1,0)),"-",$X$1)</f>
        <v>SC</v>
      </c>
      <c r="Y275" s="42" t="str">
        <f>IF(+ISNA(+VLOOKUP($B275,#REF!,1,0)),"-",$Y$1)</f>
        <v>FOC</v>
      </c>
    </row>
    <row r="276" spans="1:25" hidden="1" x14ac:dyDescent="0.2">
      <c r="A276" s="42" t="s">
        <v>113</v>
      </c>
      <c r="B276" s="42" t="s">
        <v>287</v>
      </c>
      <c r="C276" s="55" t="s">
        <v>966</v>
      </c>
      <c r="D276" s="42" t="str">
        <f>IF(+ISNA(+VLOOKUP($B276,#REF!,1,0)),"-",$D$1)</f>
        <v>PRODEE</v>
      </c>
      <c r="E276" s="42" t="str">
        <f>IF(+ISNA(+VLOOKUP($B276,#REF!,1,0)),"-",$E$1)</f>
        <v>DISTEE</v>
      </c>
      <c r="F276" s="42" t="str">
        <f>IF(+ISNA(+VLOOKUP($B276,#REF!,1,0)),"-",$F$1)</f>
        <v>MISEE</v>
      </c>
      <c r="G276" s="42" t="str">
        <f>IF(+ISNA(+VLOOKUP($B276,#REF!,1,0)),"-",$G$1)</f>
        <v>VENDIEE</v>
      </c>
      <c r="H276" s="42" t="str">
        <f>IF(+ISNA(+VLOOKUP($B276,#REF!,1,0)),"-",$H$1)</f>
        <v>VENDSALVEE</v>
      </c>
      <c r="I276" s="42" t="str">
        <f>IF(+ISNA(+VLOOKUP($B276,#REF!,1,0)),"-",$I$1)</f>
        <v>VENDTUTEE</v>
      </c>
      <c r="J276" s="42" t="str">
        <f>IF(+ISNA(+VLOOKUP($B276,#REF!,1,0)),"-",$J$1)</f>
        <v>VENDLIBEE</v>
      </c>
      <c r="K276" s="42" t="str">
        <f>IF(+ISNA(+VLOOKUP($B276,#REF!,1,0)),"-",$K$1)</f>
        <v>EEEST</v>
      </c>
      <c r="L276" s="42" t="str">
        <f>IF(+ISNA(+VLOOKUP($B276,#REF!,1,0)),"-",$L$1)</f>
        <v>DISTGAS</v>
      </c>
      <c r="M276" s="42" t="str">
        <f>IF(+ISNA(+VLOOKUP($B276,#REF!,1,0)),"-",$M$1)</f>
        <v>MISGAS</v>
      </c>
      <c r="N276" s="42" t="str">
        <f>IF(+ISNA(+VLOOKUP($B276,#REF!,1,0)),"-",$N$1)</f>
        <v>VENIGAS</v>
      </c>
      <c r="O276" s="42" t="str">
        <f>IF(+ISNA(+VLOOKUP($B276,#REF!,1,0)),"-",$O$1)</f>
        <v>VENTUTGAS</v>
      </c>
      <c r="P276" s="42" t="str">
        <f>IF(+ISNA(+VLOOKUP($B276,#REF!,1,0)),"-",$P$1)</f>
        <v>VENLIBGAS</v>
      </c>
      <c r="Q276" s="42" t="str">
        <f>IF(+ISNA(+VLOOKUP($B276,#REF!,1,0)),"-",$Q$1)</f>
        <v>GASDIV</v>
      </c>
      <c r="R276" s="42" t="str">
        <f>IF(+ISNA(+VLOOKUP($B276,#REF!,1,0)),"-",$R$1)</f>
        <v>GASEST</v>
      </c>
      <c r="S276" s="42" t="str">
        <f>IF(+ISNA(+VLOOKUP($B276,#REF!,1,0)),"-",$S$1)</f>
        <v>ACQUE</v>
      </c>
      <c r="T276" s="42" t="str">
        <f>IF(+ISNA(+VLOOKUP($B276,#REF!,1,0)),"-",$T$1)</f>
        <v>FOGNA</v>
      </c>
      <c r="U276" s="42" t="str">
        <f>IF(+ISNA(+VLOOKUP($B276,#REF!,1,0)),"-",$U$1)</f>
        <v>DEPU</v>
      </c>
      <c r="V276" s="42" t="str">
        <f>IF(+ISNA(+VLOOKUP($B276,#REF!,1,0)),"-",$V$1)</f>
        <v>ALTRESII</v>
      </c>
      <c r="W276" s="42" t="str">
        <f>IF(+ISNA(+VLOOKUP($B276,#REF!,1,0)),"-",$W$1)</f>
        <v>ATTDIV</v>
      </c>
      <c r="X276" s="42" t="str">
        <f>IF(+ISNA(+VLOOKUP($B276,#REF!,1,0)),"-",$X$1)</f>
        <v>SC</v>
      </c>
      <c r="Y276" s="42" t="str">
        <f>IF(+ISNA(+VLOOKUP($B276,#REF!,1,0)),"-",$Y$1)</f>
        <v>FOC</v>
      </c>
    </row>
    <row r="277" spans="1:25" hidden="1" x14ac:dyDescent="0.2">
      <c r="A277" s="42" t="s">
        <v>113</v>
      </c>
      <c r="B277" s="70" t="s">
        <v>796</v>
      </c>
      <c r="C277" s="65" t="s">
        <v>798</v>
      </c>
      <c r="D277" s="42" t="str">
        <f>IF(+ISNA(+VLOOKUP($B277,#REF!,1,0)),"-",$D$1)</f>
        <v>PRODEE</v>
      </c>
      <c r="E277" s="42" t="str">
        <f>IF(+ISNA(+VLOOKUP($B277,#REF!,1,0)),"-",$E$1)</f>
        <v>DISTEE</v>
      </c>
      <c r="F277" s="42" t="str">
        <f>IF(+ISNA(+VLOOKUP($B277,#REF!,1,0)),"-",$F$1)</f>
        <v>MISEE</v>
      </c>
      <c r="G277" s="42" t="str">
        <f>IF(+ISNA(+VLOOKUP($B277,#REF!,1,0)),"-",$G$1)</f>
        <v>VENDIEE</v>
      </c>
      <c r="H277" s="42" t="str">
        <f>IF(+ISNA(+VLOOKUP($B277,#REF!,1,0)),"-",$H$1)</f>
        <v>VENDSALVEE</v>
      </c>
      <c r="I277" s="42" t="str">
        <f>IF(+ISNA(+VLOOKUP($B277,#REF!,1,0)),"-",$I$1)</f>
        <v>VENDTUTEE</v>
      </c>
      <c r="J277" s="42" t="str">
        <f>IF(+ISNA(+VLOOKUP($B277,#REF!,1,0)),"-",$J$1)</f>
        <v>VENDLIBEE</v>
      </c>
      <c r="K277" s="42" t="str">
        <f>IF(+ISNA(+VLOOKUP($B277,#REF!,1,0)),"-",$K$1)</f>
        <v>EEEST</v>
      </c>
      <c r="L277" s="42" t="str">
        <f>IF(+ISNA(+VLOOKUP($B277,#REF!,1,0)),"-",$L$1)</f>
        <v>DISTGAS</v>
      </c>
      <c r="M277" s="42" t="str">
        <f>IF(+ISNA(+VLOOKUP($B277,#REF!,1,0)),"-",$M$1)</f>
        <v>MISGAS</v>
      </c>
      <c r="N277" s="42" t="str">
        <f>IF(+ISNA(+VLOOKUP($B277,#REF!,1,0)),"-",$N$1)</f>
        <v>VENIGAS</v>
      </c>
      <c r="O277" s="42" t="str">
        <f>IF(+ISNA(+VLOOKUP($B277,#REF!,1,0)),"-",$O$1)</f>
        <v>VENTUTGAS</v>
      </c>
      <c r="P277" s="42" t="str">
        <f>IF(+ISNA(+VLOOKUP($B277,#REF!,1,0)),"-",$P$1)</f>
        <v>VENLIBGAS</v>
      </c>
      <c r="Q277" s="42" t="str">
        <f>IF(+ISNA(+VLOOKUP($B277,#REF!,1,0)),"-",$Q$1)</f>
        <v>GASDIV</v>
      </c>
      <c r="R277" s="42" t="str">
        <f>IF(+ISNA(+VLOOKUP($B277,#REF!,1,0)),"-",$R$1)</f>
        <v>GASEST</v>
      </c>
      <c r="S277" s="42" t="str">
        <f>IF(+ISNA(+VLOOKUP($B277,#REF!,1,0)),"-",$S$1)</f>
        <v>ACQUE</v>
      </c>
      <c r="T277" s="42" t="str">
        <f>IF(+ISNA(+VLOOKUP($B277,#REF!,1,0)),"-",$T$1)</f>
        <v>FOGNA</v>
      </c>
      <c r="U277" s="42" t="str">
        <f>IF(+ISNA(+VLOOKUP($B277,#REF!,1,0)),"-",$U$1)</f>
        <v>DEPU</v>
      </c>
      <c r="V277" s="42" t="str">
        <f>IF(+ISNA(+VLOOKUP($B277,#REF!,1,0)),"-",$V$1)</f>
        <v>ALTRESII</v>
      </c>
      <c r="W277" s="42" t="str">
        <f>IF(+ISNA(+VLOOKUP($B277,#REF!,1,0)),"-",$W$1)</f>
        <v>ATTDIV</v>
      </c>
      <c r="X277" s="42" t="str">
        <f>IF(+ISNA(+VLOOKUP($B277,#REF!,1,0)),"-",$X$1)</f>
        <v>SC</v>
      </c>
      <c r="Y277" s="42" t="str">
        <f>IF(+ISNA(+VLOOKUP($B277,#REF!,1,0)),"-",$Y$1)</f>
        <v>FOC</v>
      </c>
    </row>
    <row r="278" spans="1:25" hidden="1" x14ac:dyDescent="0.2">
      <c r="A278" s="42" t="s">
        <v>113</v>
      </c>
      <c r="B278" s="42" t="s">
        <v>288</v>
      </c>
      <c r="C278" s="55" t="s">
        <v>967</v>
      </c>
      <c r="D278" s="42" t="str">
        <f>IF(+ISNA(+VLOOKUP($B278,#REF!,1,0)),"-",$D$1)</f>
        <v>PRODEE</v>
      </c>
      <c r="E278" s="42" t="str">
        <f>IF(+ISNA(+VLOOKUP($B278,#REF!,1,0)),"-",$E$1)</f>
        <v>DISTEE</v>
      </c>
      <c r="F278" s="42" t="str">
        <f>IF(+ISNA(+VLOOKUP($B278,#REF!,1,0)),"-",$F$1)</f>
        <v>MISEE</v>
      </c>
      <c r="G278" s="42" t="str">
        <f>IF(+ISNA(+VLOOKUP($B278,#REF!,1,0)),"-",$G$1)</f>
        <v>VENDIEE</v>
      </c>
      <c r="H278" s="42" t="str">
        <f>IF(+ISNA(+VLOOKUP($B278,#REF!,1,0)),"-",$H$1)</f>
        <v>VENDSALVEE</v>
      </c>
      <c r="I278" s="42" t="str">
        <f>IF(+ISNA(+VLOOKUP($B278,#REF!,1,0)),"-",$I$1)</f>
        <v>VENDTUTEE</v>
      </c>
      <c r="J278" s="42" t="str">
        <f>IF(+ISNA(+VLOOKUP($B278,#REF!,1,0)),"-",$J$1)</f>
        <v>VENDLIBEE</v>
      </c>
      <c r="K278" s="42" t="str">
        <f>IF(+ISNA(+VLOOKUP($B278,#REF!,1,0)),"-",$K$1)</f>
        <v>EEEST</v>
      </c>
      <c r="L278" s="42" t="str">
        <f>IF(+ISNA(+VLOOKUP($B278,#REF!,1,0)),"-",$L$1)</f>
        <v>DISTGAS</v>
      </c>
      <c r="M278" s="42" t="str">
        <f>IF(+ISNA(+VLOOKUP($B278,#REF!,1,0)),"-",$M$1)</f>
        <v>MISGAS</v>
      </c>
      <c r="N278" s="42" t="str">
        <f>IF(+ISNA(+VLOOKUP($B278,#REF!,1,0)),"-",$N$1)</f>
        <v>VENIGAS</v>
      </c>
      <c r="O278" s="42" t="str">
        <f>IF(+ISNA(+VLOOKUP($B278,#REF!,1,0)),"-",$O$1)</f>
        <v>VENTUTGAS</v>
      </c>
      <c r="P278" s="42" t="str">
        <f>IF(+ISNA(+VLOOKUP($B278,#REF!,1,0)),"-",$P$1)</f>
        <v>VENLIBGAS</v>
      </c>
      <c r="Q278" s="42" t="str">
        <f>IF(+ISNA(+VLOOKUP($B278,#REF!,1,0)),"-",$Q$1)</f>
        <v>GASDIV</v>
      </c>
      <c r="R278" s="42" t="str">
        <f>IF(+ISNA(+VLOOKUP($B278,#REF!,1,0)),"-",$R$1)</f>
        <v>GASEST</v>
      </c>
      <c r="S278" s="42" t="str">
        <f>IF(+ISNA(+VLOOKUP($B278,#REF!,1,0)),"-",$S$1)</f>
        <v>ACQUE</v>
      </c>
      <c r="T278" s="42" t="str">
        <f>IF(+ISNA(+VLOOKUP($B278,#REF!,1,0)),"-",$T$1)</f>
        <v>FOGNA</v>
      </c>
      <c r="U278" s="42" t="str">
        <f>IF(+ISNA(+VLOOKUP($B278,#REF!,1,0)),"-",$U$1)</f>
        <v>DEPU</v>
      </c>
      <c r="V278" s="42" t="str">
        <f>IF(+ISNA(+VLOOKUP($B278,#REF!,1,0)),"-",$V$1)</f>
        <v>ALTRESII</v>
      </c>
      <c r="W278" s="42" t="str">
        <f>IF(+ISNA(+VLOOKUP($B278,#REF!,1,0)),"-",$W$1)</f>
        <v>ATTDIV</v>
      </c>
      <c r="X278" s="42" t="str">
        <f>IF(+ISNA(+VLOOKUP($B278,#REF!,1,0)),"-",$X$1)</f>
        <v>SC</v>
      </c>
      <c r="Y278" s="42" t="str">
        <f>IF(+ISNA(+VLOOKUP($B278,#REF!,1,0)),"-",$Y$1)</f>
        <v>FOC</v>
      </c>
    </row>
    <row r="279" spans="1:25" hidden="1" x14ac:dyDescent="0.2">
      <c r="A279" s="42" t="s">
        <v>113</v>
      </c>
      <c r="B279" s="70" t="s">
        <v>462</v>
      </c>
      <c r="C279" s="65" t="s">
        <v>799</v>
      </c>
      <c r="D279" s="42" t="str">
        <f>IF(+ISNA(+VLOOKUP($B279,#REF!,1,0)),"-",$D$1)</f>
        <v>PRODEE</v>
      </c>
      <c r="E279" s="42" t="str">
        <f>IF(+ISNA(+VLOOKUP($B279,#REF!,1,0)),"-",$E$1)</f>
        <v>DISTEE</v>
      </c>
      <c r="F279" s="42" t="str">
        <f>IF(+ISNA(+VLOOKUP($B279,#REF!,1,0)),"-",$F$1)</f>
        <v>MISEE</v>
      </c>
      <c r="G279" s="42" t="str">
        <f>IF(+ISNA(+VLOOKUP($B279,#REF!,1,0)),"-",$G$1)</f>
        <v>VENDIEE</v>
      </c>
      <c r="H279" s="42" t="str">
        <f>IF(+ISNA(+VLOOKUP($B279,#REF!,1,0)),"-",$H$1)</f>
        <v>VENDSALVEE</v>
      </c>
      <c r="I279" s="42" t="str">
        <f>IF(+ISNA(+VLOOKUP($B279,#REF!,1,0)),"-",$I$1)</f>
        <v>VENDTUTEE</v>
      </c>
      <c r="J279" s="42" t="str">
        <f>IF(+ISNA(+VLOOKUP($B279,#REF!,1,0)),"-",$J$1)</f>
        <v>VENDLIBEE</v>
      </c>
      <c r="K279" s="42" t="str">
        <f>IF(+ISNA(+VLOOKUP($B279,#REF!,1,0)),"-",$K$1)</f>
        <v>EEEST</v>
      </c>
      <c r="L279" s="42" t="str">
        <f>IF(+ISNA(+VLOOKUP($B279,#REF!,1,0)),"-",$L$1)</f>
        <v>DISTGAS</v>
      </c>
      <c r="M279" s="42" t="str">
        <f>IF(+ISNA(+VLOOKUP($B279,#REF!,1,0)),"-",$M$1)</f>
        <v>MISGAS</v>
      </c>
      <c r="N279" s="42" t="str">
        <f>IF(+ISNA(+VLOOKUP($B279,#REF!,1,0)),"-",$N$1)</f>
        <v>VENIGAS</v>
      </c>
      <c r="O279" s="42" t="str">
        <f>IF(+ISNA(+VLOOKUP($B279,#REF!,1,0)),"-",$O$1)</f>
        <v>VENTUTGAS</v>
      </c>
      <c r="P279" s="42" t="str">
        <f>IF(+ISNA(+VLOOKUP($B279,#REF!,1,0)),"-",$P$1)</f>
        <v>VENLIBGAS</v>
      </c>
      <c r="Q279" s="42" t="str">
        <f>IF(+ISNA(+VLOOKUP($B279,#REF!,1,0)),"-",$Q$1)</f>
        <v>GASDIV</v>
      </c>
      <c r="R279" s="42" t="str">
        <f>IF(+ISNA(+VLOOKUP($B279,#REF!,1,0)),"-",$R$1)</f>
        <v>GASEST</v>
      </c>
      <c r="S279" s="42" t="str">
        <f>IF(+ISNA(+VLOOKUP($B279,#REF!,1,0)),"-",$S$1)</f>
        <v>ACQUE</v>
      </c>
      <c r="T279" s="42" t="str">
        <f>IF(+ISNA(+VLOOKUP($B279,#REF!,1,0)),"-",$T$1)</f>
        <v>FOGNA</v>
      </c>
      <c r="U279" s="42" t="str">
        <f>IF(+ISNA(+VLOOKUP($B279,#REF!,1,0)),"-",$U$1)</f>
        <v>DEPU</v>
      </c>
      <c r="V279" s="42" t="str">
        <f>IF(+ISNA(+VLOOKUP($B279,#REF!,1,0)),"-",$V$1)</f>
        <v>ALTRESII</v>
      </c>
      <c r="W279" s="42" t="str">
        <f>IF(+ISNA(+VLOOKUP($B279,#REF!,1,0)),"-",$W$1)</f>
        <v>ATTDIV</v>
      </c>
      <c r="X279" s="42" t="str">
        <f>IF(+ISNA(+VLOOKUP($B279,#REF!,1,0)),"-",$X$1)</f>
        <v>SC</v>
      </c>
      <c r="Y279" s="42" t="str">
        <f>IF(+ISNA(+VLOOKUP($B279,#REF!,1,0)),"-",$Y$1)</f>
        <v>FOC</v>
      </c>
    </row>
    <row r="280" spans="1:25" hidden="1" x14ac:dyDescent="0.2">
      <c r="A280" s="42" t="s">
        <v>113</v>
      </c>
      <c r="B280" s="42" t="s">
        <v>289</v>
      </c>
      <c r="C280" s="55" t="s">
        <v>994</v>
      </c>
      <c r="D280" s="42" t="str">
        <f>IF(+ISNA(+VLOOKUP($B280,#REF!,1,0)),"-",$D$1)</f>
        <v>PRODEE</v>
      </c>
      <c r="E280" s="42" t="str">
        <f>IF(+ISNA(+VLOOKUP($B280,#REF!,1,0)),"-",$E$1)</f>
        <v>DISTEE</v>
      </c>
      <c r="F280" s="42" t="str">
        <f>IF(+ISNA(+VLOOKUP($B280,#REF!,1,0)),"-",$F$1)</f>
        <v>MISEE</v>
      </c>
      <c r="G280" s="42" t="str">
        <f>IF(+ISNA(+VLOOKUP($B280,#REF!,1,0)),"-",$G$1)</f>
        <v>VENDIEE</v>
      </c>
      <c r="H280" s="42" t="str">
        <f>IF(+ISNA(+VLOOKUP($B280,#REF!,1,0)),"-",$H$1)</f>
        <v>VENDSALVEE</v>
      </c>
      <c r="I280" s="42" t="str">
        <f>IF(+ISNA(+VLOOKUP($B280,#REF!,1,0)),"-",$I$1)</f>
        <v>VENDTUTEE</v>
      </c>
      <c r="J280" s="42" t="str">
        <f>IF(+ISNA(+VLOOKUP($B280,#REF!,1,0)),"-",$J$1)</f>
        <v>VENDLIBEE</v>
      </c>
      <c r="K280" s="42" t="str">
        <f>IF(+ISNA(+VLOOKUP($B280,#REF!,1,0)),"-",$K$1)</f>
        <v>EEEST</v>
      </c>
      <c r="L280" s="42" t="str">
        <f>IF(+ISNA(+VLOOKUP($B280,#REF!,1,0)),"-",$L$1)</f>
        <v>DISTGAS</v>
      </c>
      <c r="M280" s="42" t="str">
        <f>IF(+ISNA(+VLOOKUP($B280,#REF!,1,0)),"-",$M$1)</f>
        <v>MISGAS</v>
      </c>
      <c r="N280" s="42" t="str">
        <f>IF(+ISNA(+VLOOKUP($B280,#REF!,1,0)),"-",$N$1)</f>
        <v>VENIGAS</v>
      </c>
      <c r="O280" s="42" t="str">
        <f>IF(+ISNA(+VLOOKUP($B280,#REF!,1,0)),"-",$O$1)</f>
        <v>VENTUTGAS</v>
      </c>
      <c r="P280" s="42" t="str">
        <f>IF(+ISNA(+VLOOKUP($B280,#REF!,1,0)),"-",$P$1)</f>
        <v>VENLIBGAS</v>
      </c>
      <c r="Q280" s="42" t="str">
        <f>IF(+ISNA(+VLOOKUP($B280,#REF!,1,0)),"-",$Q$1)</f>
        <v>GASDIV</v>
      </c>
      <c r="R280" s="42" t="str">
        <f>IF(+ISNA(+VLOOKUP($B280,#REF!,1,0)),"-",$R$1)</f>
        <v>GASEST</v>
      </c>
      <c r="S280" s="42" t="str">
        <f>IF(+ISNA(+VLOOKUP($B280,#REF!,1,0)),"-",$S$1)</f>
        <v>ACQUE</v>
      </c>
      <c r="T280" s="42" t="str">
        <f>IF(+ISNA(+VLOOKUP($B280,#REF!,1,0)),"-",$T$1)</f>
        <v>FOGNA</v>
      </c>
      <c r="U280" s="42" t="str">
        <f>IF(+ISNA(+VLOOKUP($B280,#REF!,1,0)),"-",$U$1)</f>
        <v>DEPU</v>
      </c>
      <c r="V280" s="42" t="str">
        <f>IF(+ISNA(+VLOOKUP($B280,#REF!,1,0)),"-",$V$1)</f>
        <v>ALTRESII</v>
      </c>
      <c r="W280" s="42" t="str">
        <f>IF(+ISNA(+VLOOKUP($B280,#REF!,1,0)),"-",$W$1)</f>
        <v>ATTDIV</v>
      </c>
      <c r="X280" s="42" t="str">
        <f>IF(+ISNA(+VLOOKUP($B280,#REF!,1,0)),"-",$X$1)</f>
        <v>SC</v>
      </c>
      <c r="Y280" s="42" t="str">
        <f>IF(+ISNA(+VLOOKUP($B280,#REF!,1,0)),"-",$Y$1)</f>
        <v>FOC</v>
      </c>
    </row>
    <row r="281" spans="1:25" hidden="1" x14ac:dyDescent="0.2">
      <c r="A281" s="42" t="s">
        <v>113</v>
      </c>
      <c r="B281" s="42" t="s">
        <v>290</v>
      </c>
      <c r="C281" s="55" t="s">
        <v>995</v>
      </c>
      <c r="D281" s="42" t="str">
        <f>IF(+ISNA(+VLOOKUP($B281,#REF!,1,0)),"-",$D$1)</f>
        <v>PRODEE</v>
      </c>
      <c r="E281" s="42" t="str">
        <f>IF(+ISNA(+VLOOKUP($B281,#REF!,1,0)),"-",$E$1)</f>
        <v>DISTEE</v>
      </c>
      <c r="F281" s="42" t="str">
        <f>IF(+ISNA(+VLOOKUP($B281,#REF!,1,0)),"-",$F$1)</f>
        <v>MISEE</v>
      </c>
      <c r="G281" s="42" t="str">
        <f>IF(+ISNA(+VLOOKUP($B281,#REF!,1,0)),"-",$G$1)</f>
        <v>VENDIEE</v>
      </c>
      <c r="H281" s="42" t="str">
        <f>IF(+ISNA(+VLOOKUP($B281,#REF!,1,0)),"-",$H$1)</f>
        <v>VENDSALVEE</v>
      </c>
      <c r="I281" s="42" t="str">
        <f>IF(+ISNA(+VLOOKUP($B281,#REF!,1,0)),"-",$I$1)</f>
        <v>VENDTUTEE</v>
      </c>
      <c r="J281" s="42" t="str">
        <f>IF(+ISNA(+VLOOKUP($B281,#REF!,1,0)),"-",$J$1)</f>
        <v>VENDLIBEE</v>
      </c>
      <c r="K281" s="42" t="str">
        <f>IF(+ISNA(+VLOOKUP($B281,#REF!,1,0)),"-",$K$1)</f>
        <v>EEEST</v>
      </c>
      <c r="L281" s="42" t="str">
        <f>IF(+ISNA(+VLOOKUP($B281,#REF!,1,0)),"-",$L$1)</f>
        <v>DISTGAS</v>
      </c>
      <c r="M281" s="42" t="str">
        <f>IF(+ISNA(+VLOOKUP($B281,#REF!,1,0)),"-",$M$1)</f>
        <v>MISGAS</v>
      </c>
      <c r="N281" s="42" t="str">
        <f>IF(+ISNA(+VLOOKUP($B281,#REF!,1,0)),"-",$N$1)</f>
        <v>VENIGAS</v>
      </c>
      <c r="O281" s="42" t="str">
        <f>IF(+ISNA(+VLOOKUP($B281,#REF!,1,0)),"-",$O$1)</f>
        <v>VENTUTGAS</v>
      </c>
      <c r="P281" s="42" t="str">
        <f>IF(+ISNA(+VLOOKUP($B281,#REF!,1,0)),"-",$P$1)</f>
        <v>VENLIBGAS</v>
      </c>
      <c r="Q281" s="42" t="str">
        <f>IF(+ISNA(+VLOOKUP($B281,#REF!,1,0)),"-",$Q$1)</f>
        <v>GASDIV</v>
      </c>
      <c r="R281" s="42" t="str">
        <f>IF(+ISNA(+VLOOKUP($B281,#REF!,1,0)),"-",$R$1)</f>
        <v>GASEST</v>
      </c>
      <c r="S281" s="42" t="str">
        <f>IF(+ISNA(+VLOOKUP($B281,#REF!,1,0)),"-",$S$1)</f>
        <v>ACQUE</v>
      </c>
      <c r="T281" s="42" t="str">
        <f>IF(+ISNA(+VLOOKUP($B281,#REF!,1,0)),"-",$T$1)</f>
        <v>FOGNA</v>
      </c>
      <c r="U281" s="42" t="str">
        <f>IF(+ISNA(+VLOOKUP($B281,#REF!,1,0)),"-",$U$1)</f>
        <v>DEPU</v>
      </c>
      <c r="V281" s="42" t="str">
        <f>IF(+ISNA(+VLOOKUP($B281,#REF!,1,0)),"-",$V$1)</f>
        <v>ALTRESII</v>
      </c>
      <c r="W281" s="42" t="str">
        <f>IF(+ISNA(+VLOOKUP($B281,#REF!,1,0)),"-",$W$1)</f>
        <v>ATTDIV</v>
      </c>
      <c r="X281" s="42" t="str">
        <f>IF(+ISNA(+VLOOKUP($B281,#REF!,1,0)),"-",$X$1)</f>
        <v>SC</v>
      </c>
      <c r="Y281" s="42" t="str">
        <f>IF(+ISNA(+VLOOKUP($B281,#REF!,1,0)),"-",$Y$1)</f>
        <v>FOC</v>
      </c>
    </row>
    <row r="282" spans="1:25" hidden="1" x14ac:dyDescent="0.2">
      <c r="A282" s="42" t="s">
        <v>113</v>
      </c>
      <c r="B282" s="42" t="s">
        <v>306</v>
      </c>
      <c r="C282" s="55" t="s">
        <v>990</v>
      </c>
      <c r="D282" s="42" t="str">
        <f>IF(+ISNA(+VLOOKUP($B282,#REF!,1,0)),"-",$D$1)</f>
        <v>PRODEE</v>
      </c>
      <c r="E282" s="42" t="str">
        <f>IF(+ISNA(+VLOOKUP($B282,#REF!,1,0)),"-",$E$1)</f>
        <v>DISTEE</v>
      </c>
      <c r="F282" s="42" t="str">
        <f>IF(+ISNA(+VLOOKUP($B282,#REF!,1,0)),"-",$F$1)</f>
        <v>MISEE</v>
      </c>
      <c r="G282" s="42" t="str">
        <f>IF(+ISNA(+VLOOKUP($B282,#REF!,1,0)),"-",$G$1)</f>
        <v>VENDIEE</v>
      </c>
      <c r="H282" s="42" t="str">
        <f>IF(+ISNA(+VLOOKUP($B282,#REF!,1,0)),"-",$H$1)</f>
        <v>VENDSALVEE</v>
      </c>
      <c r="I282" s="42" t="str">
        <f>IF(+ISNA(+VLOOKUP($B282,#REF!,1,0)),"-",$I$1)</f>
        <v>VENDTUTEE</v>
      </c>
      <c r="J282" s="42" t="str">
        <f>IF(+ISNA(+VLOOKUP($B282,#REF!,1,0)),"-",$J$1)</f>
        <v>VENDLIBEE</v>
      </c>
      <c r="K282" s="42" t="str">
        <f>IF(+ISNA(+VLOOKUP($B282,#REF!,1,0)),"-",$K$1)</f>
        <v>EEEST</v>
      </c>
      <c r="L282" s="42" t="str">
        <f>IF(+ISNA(+VLOOKUP($B282,#REF!,1,0)),"-",$L$1)</f>
        <v>DISTGAS</v>
      </c>
      <c r="M282" s="42" t="str">
        <f>IF(+ISNA(+VLOOKUP($B282,#REF!,1,0)),"-",$M$1)</f>
        <v>MISGAS</v>
      </c>
      <c r="N282" s="42" t="str">
        <f>IF(+ISNA(+VLOOKUP($B282,#REF!,1,0)),"-",$N$1)</f>
        <v>VENIGAS</v>
      </c>
      <c r="O282" s="42" t="str">
        <f>IF(+ISNA(+VLOOKUP($B282,#REF!,1,0)),"-",$O$1)</f>
        <v>VENTUTGAS</v>
      </c>
      <c r="P282" s="42" t="str">
        <f>IF(+ISNA(+VLOOKUP($B282,#REF!,1,0)),"-",$P$1)</f>
        <v>VENLIBGAS</v>
      </c>
      <c r="Q282" s="42" t="str">
        <f>IF(+ISNA(+VLOOKUP($B282,#REF!,1,0)),"-",$Q$1)</f>
        <v>GASDIV</v>
      </c>
      <c r="R282" s="42" t="str">
        <f>IF(+ISNA(+VLOOKUP($B282,#REF!,1,0)),"-",$R$1)</f>
        <v>GASEST</v>
      </c>
      <c r="S282" s="42" t="str">
        <f>IF(+ISNA(+VLOOKUP($B282,#REF!,1,0)),"-",$S$1)</f>
        <v>ACQUE</v>
      </c>
      <c r="T282" s="42" t="str">
        <f>IF(+ISNA(+VLOOKUP($B282,#REF!,1,0)),"-",$T$1)</f>
        <v>FOGNA</v>
      </c>
      <c r="U282" s="42" t="str">
        <f>IF(+ISNA(+VLOOKUP($B282,#REF!,1,0)),"-",$U$1)</f>
        <v>DEPU</v>
      </c>
      <c r="V282" s="42" t="str">
        <f>IF(+ISNA(+VLOOKUP($B282,#REF!,1,0)),"-",$V$1)</f>
        <v>ALTRESII</v>
      </c>
      <c r="W282" s="42" t="str">
        <f>IF(+ISNA(+VLOOKUP($B282,#REF!,1,0)),"-",$W$1)</f>
        <v>ATTDIV</v>
      </c>
      <c r="X282" s="42" t="str">
        <f>IF(+ISNA(+VLOOKUP($B282,#REF!,1,0)),"-",$X$1)</f>
        <v>SC</v>
      </c>
      <c r="Y282" s="42" t="str">
        <f>IF(+ISNA(+VLOOKUP($B282,#REF!,1,0)),"-",$Y$1)</f>
        <v>FOC</v>
      </c>
    </row>
    <row r="283" spans="1:25" hidden="1" x14ac:dyDescent="0.2">
      <c r="A283" s="42" t="s">
        <v>113</v>
      </c>
      <c r="B283" s="42" t="s">
        <v>307</v>
      </c>
      <c r="C283" s="55" t="s">
        <v>991</v>
      </c>
      <c r="D283" s="42" t="str">
        <f>IF(+ISNA(+VLOOKUP($B283,#REF!,1,0)),"-",$D$1)</f>
        <v>PRODEE</v>
      </c>
      <c r="E283" s="42" t="str">
        <f>IF(+ISNA(+VLOOKUP($B283,#REF!,1,0)),"-",$E$1)</f>
        <v>DISTEE</v>
      </c>
      <c r="F283" s="42" t="str">
        <f>IF(+ISNA(+VLOOKUP($B283,#REF!,1,0)),"-",$F$1)</f>
        <v>MISEE</v>
      </c>
      <c r="G283" s="42" t="str">
        <f>IF(+ISNA(+VLOOKUP($B283,#REF!,1,0)),"-",$G$1)</f>
        <v>VENDIEE</v>
      </c>
      <c r="H283" s="42" t="str">
        <f>IF(+ISNA(+VLOOKUP($B283,#REF!,1,0)),"-",$H$1)</f>
        <v>VENDSALVEE</v>
      </c>
      <c r="I283" s="42" t="str">
        <f>IF(+ISNA(+VLOOKUP($B283,#REF!,1,0)),"-",$I$1)</f>
        <v>VENDTUTEE</v>
      </c>
      <c r="J283" s="42" t="str">
        <f>IF(+ISNA(+VLOOKUP($B283,#REF!,1,0)),"-",$J$1)</f>
        <v>VENDLIBEE</v>
      </c>
      <c r="K283" s="42" t="str">
        <f>IF(+ISNA(+VLOOKUP($B283,#REF!,1,0)),"-",$K$1)</f>
        <v>EEEST</v>
      </c>
      <c r="L283" s="42" t="str">
        <f>IF(+ISNA(+VLOOKUP($B283,#REF!,1,0)),"-",$L$1)</f>
        <v>DISTGAS</v>
      </c>
      <c r="M283" s="42" t="str">
        <f>IF(+ISNA(+VLOOKUP($B283,#REF!,1,0)),"-",$M$1)</f>
        <v>MISGAS</v>
      </c>
      <c r="N283" s="42" t="str">
        <f>IF(+ISNA(+VLOOKUP($B283,#REF!,1,0)),"-",$N$1)</f>
        <v>VENIGAS</v>
      </c>
      <c r="O283" s="42" t="str">
        <f>IF(+ISNA(+VLOOKUP($B283,#REF!,1,0)),"-",$O$1)</f>
        <v>VENTUTGAS</v>
      </c>
      <c r="P283" s="42" t="str">
        <f>IF(+ISNA(+VLOOKUP($B283,#REF!,1,0)),"-",$P$1)</f>
        <v>VENLIBGAS</v>
      </c>
      <c r="Q283" s="42" t="str">
        <f>IF(+ISNA(+VLOOKUP($B283,#REF!,1,0)),"-",$Q$1)</f>
        <v>GASDIV</v>
      </c>
      <c r="R283" s="42" t="str">
        <f>IF(+ISNA(+VLOOKUP($B283,#REF!,1,0)),"-",$R$1)</f>
        <v>GASEST</v>
      </c>
      <c r="S283" s="42" t="str">
        <f>IF(+ISNA(+VLOOKUP($B283,#REF!,1,0)),"-",$S$1)</f>
        <v>ACQUE</v>
      </c>
      <c r="T283" s="42" t="str">
        <f>IF(+ISNA(+VLOOKUP($B283,#REF!,1,0)),"-",$T$1)</f>
        <v>FOGNA</v>
      </c>
      <c r="U283" s="42" t="str">
        <f>IF(+ISNA(+VLOOKUP($B283,#REF!,1,0)),"-",$U$1)</f>
        <v>DEPU</v>
      </c>
      <c r="V283" s="42" t="str">
        <f>IF(+ISNA(+VLOOKUP($B283,#REF!,1,0)),"-",$V$1)</f>
        <v>ALTRESII</v>
      </c>
      <c r="W283" s="42" t="str">
        <f>IF(+ISNA(+VLOOKUP($B283,#REF!,1,0)),"-",$W$1)</f>
        <v>ATTDIV</v>
      </c>
      <c r="X283" s="42" t="str">
        <f>IF(+ISNA(+VLOOKUP($B283,#REF!,1,0)),"-",$X$1)</f>
        <v>SC</v>
      </c>
      <c r="Y283" s="42" t="str">
        <f>IF(+ISNA(+VLOOKUP($B283,#REF!,1,0)),"-",$Y$1)</f>
        <v>FOC</v>
      </c>
    </row>
    <row r="284" spans="1:25" hidden="1" x14ac:dyDescent="0.2">
      <c r="A284" s="42" t="s">
        <v>113</v>
      </c>
      <c r="B284" s="42" t="s">
        <v>308</v>
      </c>
      <c r="C284" s="55" t="s">
        <v>992</v>
      </c>
      <c r="D284" s="42" t="str">
        <f>IF(+ISNA(+VLOOKUP($B284,#REF!,1,0)),"-",$D$1)</f>
        <v>PRODEE</v>
      </c>
      <c r="E284" s="42" t="str">
        <f>IF(+ISNA(+VLOOKUP($B284,#REF!,1,0)),"-",$E$1)</f>
        <v>DISTEE</v>
      </c>
      <c r="F284" s="42" t="str">
        <f>IF(+ISNA(+VLOOKUP($B284,#REF!,1,0)),"-",$F$1)</f>
        <v>MISEE</v>
      </c>
      <c r="G284" s="42" t="str">
        <f>IF(+ISNA(+VLOOKUP($B284,#REF!,1,0)),"-",$G$1)</f>
        <v>VENDIEE</v>
      </c>
      <c r="H284" s="42" t="str">
        <f>IF(+ISNA(+VLOOKUP($B284,#REF!,1,0)),"-",$H$1)</f>
        <v>VENDSALVEE</v>
      </c>
      <c r="I284" s="42" t="str">
        <f>IF(+ISNA(+VLOOKUP($B284,#REF!,1,0)),"-",$I$1)</f>
        <v>VENDTUTEE</v>
      </c>
      <c r="J284" s="42" t="str">
        <f>IF(+ISNA(+VLOOKUP($B284,#REF!,1,0)),"-",$J$1)</f>
        <v>VENDLIBEE</v>
      </c>
      <c r="K284" s="42" t="str">
        <f>IF(+ISNA(+VLOOKUP($B284,#REF!,1,0)),"-",$K$1)</f>
        <v>EEEST</v>
      </c>
      <c r="L284" s="42" t="str">
        <f>IF(+ISNA(+VLOOKUP($B284,#REF!,1,0)),"-",$L$1)</f>
        <v>DISTGAS</v>
      </c>
      <c r="M284" s="42" t="str">
        <f>IF(+ISNA(+VLOOKUP($B284,#REF!,1,0)),"-",$M$1)</f>
        <v>MISGAS</v>
      </c>
      <c r="N284" s="42" t="str">
        <f>IF(+ISNA(+VLOOKUP($B284,#REF!,1,0)),"-",$N$1)</f>
        <v>VENIGAS</v>
      </c>
      <c r="O284" s="42" t="str">
        <f>IF(+ISNA(+VLOOKUP($B284,#REF!,1,0)),"-",$O$1)</f>
        <v>VENTUTGAS</v>
      </c>
      <c r="P284" s="42" t="str">
        <f>IF(+ISNA(+VLOOKUP($B284,#REF!,1,0)),"-",$P$1)</f>
        <v>VENLIBGAS</v>
      </c>
      <c r="Q284" s="42" t="str">
        <f>IF(+ISNA(+VLOOKUP($B284,#REF!,1,0)),"-",$Q$1)</f>
        <v>GASDIV</v>
      </c>
      <c r="R284" s="42" t="str">
        <f>IF(+ISNA(+VLOOKUP($B284,#REF!,1,0)),"-",$R$1)</f>
        <v>GASEST</v>
      </c>
      <c r="S284" s="42" t="str">
        <f>IF(+ISNA(+VLOOKUP($B284,#REF!,1,0)),"-",$S$1)</f>
        <v>ACQUE</v>
      </c>
      <c r="T284" s="42" t="str">
        <f>IF(+ISNA(+VLOOKUP($B284,#REF!,1,0)),"-",$T$1)</f>
        <v>FOGNA</v>
      </c>
      <c r="U284" s="42" t="str">
        <f>IF(+ISNA(+VLOOKUP($B284,#REF!,1,0)),"-",$U$1)</f>
        <v>DEPU</v>
      </c>
      <c r="V284" s="42" t="str">
        <f>IF(+ISNA(+VLOOKUP($B284,#REF!,1,0)),"-",$V$1)</f>
        <v>ALTRESII</v>
      </c>
      <c r="W284" s="42" t="str">
        <f>IF(+ISNA(+VLOOKUP($B284,#REF!,1,0)),"-",$W$1)</f>
        <v>ATTDIV</v>
      </c>
      <c r="X284" s="42" t="str">
        <f>IF(+ISNA(+VLOOKUP($B284,#REF!,1,0)),"-",$X$1)</f>
        <v>SC</v>
      </c>
      <c r="Y284" s="42" t="str">
        <f>IF(+ISNA(+VLOOKUP($B284,#REF!,1,0)),"-",$Y$1)</f>
        <v>FOC</v>
      </c>
    </row>
    <row r="285" spans="1:25" hidden="1" x14ac:dyDescent="0.2">
      <c r="A285" s="42" t="s">
        <v>113</v>
      </c>
      <c r="B285" s="42" t="s">
        <v>309</v>
      </c>
      <c r="C285" s="55" t="s">
        <v>993</v>
      </c>
      <c r="D285" s="42" t="str">
        <f>IF(+ISNA(+VLOOKUP($B285,#REF!,1,0)),"-",$D$1)</f>
        <v>PRODEE</v>
      </c>
      <c r="E285" s="42" t="str">
        <f>IF(+ISNA(+VLOOKUP($B285,#REF!,1,0)),"-",$E$1)</f>
        <v>DISTEE</v>
      </c>
      <c r="F285" s="42" t="str">
        <f>IF(+ISNA(+VLOOKUP($B285,#REF!,1,0)),"-",$F$1)</f>
        <v>MISEE</v>
      </c>
      <c r="G285" s="42" t="str">
        <f>IF(+ISNA(+VLOOKUP($B285,#REF!,1,0)),"-",$G$1)</f>
        <v>VENDIEE</v>
      </c>
      <c r="H285" s="42" t="str">
        <f>IF(+ISNA(+VLOOKUP($B285,#REF!,1,0)),"-",$H$1)</f>
        <v>VENDSALVEE</v>
      </c>
      <c r="I285" s="42" t="str">
        <f>IF(+ISNA(+VLOOKUP($B285,#REF!,1,0)),"-",$I$1)</f>
        <v>VENDTUTEE</v>
      </c>
      <c r="J285" s="42" t="str">
        <f>IF(+ISNA(+VLOOKUP($B285,#REF!,1,0)),"-",$J$1)</f>
        <v>VENDLIBEE</v>
      </c>
      <c r="K285" s="42" t="str">
        <f>IF(+ISNA(+VLOOKUP($B285,#REF!,1,0)),"-",$K$1)</f>
        <v>EEEST</v>
      </c>
      <c r="L285" s="42" t="str">
        <f>IF(+ISNA(+VLOOKUP($B285,#REF!,1,0)),"-",$L$1)</f>
        <v>DISTGAS</v>
      </c>
      <c r="M285" s="42" t="str">
        <f>IF(+ISNA(+VLOOKUP($B285,#REF!,1,0)),"-",$M$1)</f>
        <v>MISGAS</v>
      </c>
      <c r="N285" s="42" t="str">
        <f>IF(+ISNA(+VLOOKUP($B285,#REF!,1,0)),"-",$N$1)</f>
        <v>VENIGAS</v>
      </c>
      <c r="O285" s="42" t="str">
        <f>IF(+ISNA(+VLOOKUP($B285,#REF!,1,0)),"-",$O$1)</f>
        <v>VENTUTGAS</v>
      </c>
      <c r="P285" s="42" t="str">
        <f>IF(+ISNA(+VLOOKUP($B285,#REF!,1,0)),"-",$P$1)</f>
        <v>VENLIBGAS</v>
      </c>
      <c r="Q285" s="42" t="str">
        <f>IF(+ISNA(+VLOOKUP($B285,#REF!,1,0)),"-",$Q$1)</f>
        <v>GASDIV</v>
      </c>
      <c r="R285" s="42" t="str">
        <f>IF(+ISNA(+VLOOKUP($B285,#REF!,1,0)),"-",$R$1)</f>
        <v>GASEST</v>
      </c>
      <c r="S285" s="42" t="str">
        <f>IF(+ISNA(+VLOOKUP($B285,#REF!,1,0)),"-",$S$1)</f>
        <v>ACQUE</v>
      </c>
      <c r="T285" s="42" t="str">
        <f>IF(+ISNA(+VLOOKUP($B285,#REF!,1,0)),"-",$T$1)</f>
        <v>FOGNA</v>
      </c>
      <c r="U285" s="42" t="str">
        <f>IF(+ISNA(+VLOOKUP($B285,#REF!,1,0)),"-",$U$1)</f>
        <v>DEPU</v>
      </c>
      <c r="V285" s="42" t="str">
        <f>IF(+ISNA(+VLOOKUP($B285,#REF!,1,0)),"-",$V$1)</f>
        <v>ALTRESII</v>
      </c>
      <c r="W285" s="42" t="str">
        <f>IF(+ISNA(+VLOOKUP($B285,#REF!,1,0)),"-",$W$1)</f>
        <v>ATTDIV</v>
      </c>
      <c r="X285" s="42" t="str">
        <f>IF(+ISNA(+VLOOKUP($B285,#REF!,1,0)),"-",$X$1)</f>
        <v>SC</v>
      </c>
      <c r="Y285" s="42" t="str">
        <f>IF(+ISNA(+VLOOKUP($B285,#REF!,1,0)),"-",$Y$1)</f>
        <v>FOC</v>
      </c>
    </row>
    <row r="286" spans="1:25" hidden="1" x14ac:dyDescent="0.2">
      <c r="A286" s="42" t="s">
        <v>113</v>
      </c>
      <c r="B286" s="42" t="s">
        <v>260</v>
      </c>
      <c r="C286" s="55" t="s">
        <v>537</v>
      </c>
      <c r="D286" s="42" t="str">
        <f>IF(+ISNA(+VLOOKUP($B286,#REF!,1,0)),"-",$D$1)</f>
        <v>PRODEE</v>
      </c>
      <c r="E286" s="42" t="str">
        <f>IF(+ISNA(+VLOOKUP($B286,#REF!,1,0)),"-",$E$1)</f>
        <v>DISTEE</v>
      </c>
      <c r="F286" s="42" t="str">
        <f>IF(+ISNA(+VLOOKUP($B286,#REF!,1,0)),"-",$F$1)</f>
        <v>MISEE</v>
      </c>
      <c r="G286" s="42" t="str">
        <f>IF(+ISNA(+VLOOKUP($B286,#REF!,1,0)),"-",$G$1)</f>
        <v>VENDIEE</v>
      </c>
      <c r="H286" s="42" t="str">
        <f>IF(+ISNA(+VLOOKUP($B286,#REF!,1,0)),"-",$H$1)</f>
        <v>VENDSALVEE</v>
      </c>
      <c r="I286" s="42" t="str">
        <f>IF(+ISNA(+VLOOKUP($B286,#REF!,1,0)),"-",$I$1)</f>
        <v>VENDTUTEE</v>
      </c>
      <c r="J286" s="42" t="str">
        <f>IF(+ISNA(+VLOOKUP($B286,#REF!,1,0)),"-",$J$1)</f>
        <v>VENDLIBEE</v>
      </c>
      <c r="K286" s="42" t="str">
        <f>IF(+ISNA(+VLOOKUP($B286,#REF!,1,0)),"-",$K$1)</f>
        <v>EEEST</v>
      </c>
      <c r="L286" s="42" t="str">
        <f>IF(+ISNA(+VLOOKUP($B286,#REF!,1,0)),"-",$L$1)</f>
        <v>DISTGAS</v>
      </c>
      <c r="M286" s="42" t="str">
        <f>IF(+ISNA(+VLOOKUP($B286,#REF!,1,0)),"-",$M$1)</f>
        <v>MISGAS</v>
      </c>
      <c r="N286" s="42" t="str">
        <f>IF(+ISNA(+VLOOKUP($B286,#REF!,1,0)),"-",$N$1)</f>
        <v>VENIGAS</v>
      </c>
      <c r="O286" s="42" t="str">
        <f>IF(+ISNA(+VLOOKUP($B286,#REF!,1,0)),"-",$O$1)</f>
        <v>VENTUTGAS</v>
      </c>
      <c r="P286" s="42" t="str">
        <f>IF(+ISNA(+VLOOKUP($B286,#REF!,1,0)),"-",$P$1)</f>
        <v>VENLIBGAS</v>
      </c>
      <c r="Q286" s="42" t="str">
        <f>IF(+ISNA(+VLOOKUP($B286,#REF!,1,0)),"-",$Q$1)</f>
        <v>GASDIV</v>
      </c>
      <c r="R286" s="42" t="str">
        <f>IF(+ISNA(+VLOOKUP($B286,#REF!,1,0)),"-",$R$1)</f>
        <v>GASEST</v>
      </c>
      <c r="S286" s="42" t="str">
        <f>IF(+ISNA(+VLOOKUP($B286,#REF!,1,0)),"-",$S$1)</f>
        <v>ACQUE</v>
      </c>
      <c r="T286" s="42" t="str">
        <f>IF(+ISNA(+VLOOKUP($B286,#REF!,1,0)),"-",$T$1)</f>
        <v>FOGNA</v>
      </c>
      <c r="U286" s="42" t="str">
        <f>IF(+ISNA(+VLOOKUP($B286,#REF!,1,0)),"-",$U$1)</f>
        <v>DEPU</v>
      </c>
      <c r="V286" s="42" t="str">
        <f>IF(+ISNA(+VLOOKUP($B286,#REF!,1,0)),"-",$V$1)</f>
        <v>ALTRESII</v>
      </c>
      <c r="W286" s="42" t="str">
        <f>IF(+ISNA(+VLOOKUP($B286,#REF!,1,0)),"-",$W$1)</f>
        <v>ATTDIV</v>
      </c>
      <c r="X286" s="42" t="str">
        <f>IF(+ISNA(+VLOOKUP($B286,#REF!,1,0)),"-",$X$1)</f>
        <v>SC</v>
      </c>
      <c r="Y286" s="42" t="str">
        <f>IF(+ISNA(+VLOOKUP($B286,#REF!,1,0)),"-",$Y$1)</f>
        <v>FOC</v>
      </c>
    </row>
    <row r="287" spans="1:25" hidden="1" x14ac:dyDescent="0.2">
      <c r="A287" s="42" t="s">
        <v>113</v>
      </c>
      <c r="B287" s="42" t="s">
        <v>261</v>
      </c>
      <c r="C287" s="55" t="s">
        <v>538</v>
      </c>
      <c r="D287" s="42" t="str">
        <f>IF(+ISNA(+VLOOKUP($B287,#REF!,1,0)),"-",$D$1)</f>
        <v>PRODEE</v>
      </c>
      <c r="E287" s="42" t="str">
        <f>IF(+ISNA(+VLOOKUP($B287,#REF!,1,0)),"-",$E$1)</f>
        <v>DISTEE</v>
      </c>
      <c r="F287" s="42" t="str">
        <f>IF(+ISNA(+VLOOKUP($B287,#REF!,1,0)),"-",$F$1)</f>
        <v>MISEE</v>
      </c>
      <c r="G287" s="42" t="str">
        <f>IF(+ISNA(+VLOOKUP($B287,#REF!,1,0)),"-",$G$1)</f>
        <v>VENDIEE</v>
      </c>
      <c r="H287" s="42" t="str">
        <f>IF(+ISNA(+VLOOKUP($B287,#REF!,1,0)),"-",$H$1)</f>
        <v>VENDSALVEE</v>
      </c>
      <c r="I287" s="42" t="str">
        <f>IF(+ISNA(+VLOOKUP($B287,#REF!,1,0)),"-",$I$1)</f>
        <v>VENDTUTEE</v>
      </c>
      <c r="J287" s="42" t="str">
        <f>IF(+ISNA(+VLOOKUP($B287,#REF!,1,0)),"-",$J$1)</f>
        <v>VENDLIBEE</v>
      </c>
      <c r="K287" s="42" t="str">
        <f>IF(+ISNA(+VLOOKUP($B287,#REF!,1,0)),"-",$K$1)</f>
        <v>EEEST</v>
      </c>
      <c r="L287" s="42" t="str">
        <f>IF(+ISNA(+VLOOKUP($B287,#REF!,1,0)),"-",$L$1)</f>
        <v>DISTGAS</v>
      </c>
      <c r="M287" s="42" t="str">
        <f>IF(+ISNA(+VLOOKUP($B287,#REF!,1,0)),"-",$M$1)</f>
        <v>MISGAS</v>
      </c>
      <c r="N287" s="42" t="str">
        <f>IF(+ISNA(+VLOOKUP($B287,#REF!,1,0)),"-",$N$1)</f>
        <v>VENIGAS</v>
      </c>
      <c r="O287" s="42" t="str">
        <f>IF(+ISNA(+VLOOKUP($B287,#REF!,1,0)),"-",$O$1)</f>
        <v>VENTUTGAS</v>
      </c>
      <c r="P287" s="42" t="str">
        <f>IF(+ISNA(+VLOOKUP($B287,#REF!,1,0)),"-",$P$1)</f>
        <v>VENLIBGAS</v>
      </c>
      <c r="Q287" s="42" t="str">
        <f>IF(+ISNA(+VLOOKUP($B287,#REF!,1,0)),"-",$Q$1)</f>
        <v>GASDIV</v>
      </c>
      <c r="R287" s="42" t="str">
        <f>IF(+ISNA(+VLOOKUP($B287,#REF!,1,0)),"-",$R$1)</f>
        <v>GASEST</v>
      </c>
      <c r="S287" s="42" t="str">
        <f>IF(+ISNA(+VLOOKUP($B287,#REF!,1,0)),"-",$S$1)</f>
        <v>ACQUE</v>
      </c>
      <c r="T287" s="42" t="str">
        <f>IF(+ISNA(+VLOOKUP($B287,#REF!,1,0)),"-",$T$1)</f>
        <v>FOGNA</v>
      </c>
      <c r="U287" s="42" t="str">
        <f>IF(+ISNA(+VLOOKUP($B287,#REF!,1,0)),"-",$U$1)</f>
        <v>DEPU</v>
      </c>
      <c r="V287" s="42" t="str">
        <f>IF(+ISNA(+VLOOKUP($B287,#REF!,1,0)),"-",$V$1)</f>
        <v>ALTRESII</v>
      </c>
      <c r="W287" s="42" t="str">
        <f>IF(+ISNA(+VLOOKUP($B287,#REF!,1,0)),"-",$W$1)</f>
        <v>ATTDIV</v>
      </c>
      <c r="X287" s="42" t="str">
        <f>IF(+ISNA(+VLOOKUP($B287,#REF!,1,0)),"-",$X$1)</f>
        <v>SC</v>
      </c>
      <c r="Y287" s="42" t="str">
        <f>IF(+ISNA(+VLOOKUP($B287,#REF!,1,0)),"-",$Y$1)</f>
        <v>FOC</v>
      </c>
    </row>
    <row r="288" spans="1:25" hidden="1" x14ac:dyDescent="0.2">
      <c r="A288" s="42" t="s">
        <v>113</v>
      </c>
      <c r="B288" s="42" t="s">
        <v>262</v>
      </c>
      <c r="C288" s="55" t="s">
        <v>539</v>
      </c>
      <c r="D288" s="42" t="str">
        <f>IF(+ISNA(+VLOOKUP($B288,#REF!,1,0)),"-",$D$1)</f>
        <v>PRODEE</v>
      </c>
      <c r="E288" s="42" t="str">
        <f>IF(+ISNA(+VLOOKUP($B288,#REF!,1,0)),"-",$E$1)</f>
        <v>DISTEE</v>
      </c>
      <c r="F288" s="42" t="str">
        <f>IF(+ISNA(+VLOOKUP($B288,#REF!,1,0)),"-",$F$1)</f>
        <v>MISEE</v>
      </c>
      <c r="G288" s="42" t="str">
        <f>IF(+ISNA(+VLOOKUP($B288,#REF!,1,0)),"-",$G$1)</f>
        <v>VENDIEE</v>
      </c>
      <c r="H288" s="42" t="str">
        <f>IF(+ISNA(+VLOOKUP($B288,#REF!,1,0)),"-",$H$1)</f>
        <v>VENDSALVEE</v>
      </c>
      <c r="I288" s="42" t="str">
        <f>IF(+ISNA(+VLOOKUP($B288,#REF!,1,0)),"-",$I$1)</f>
        <v>VENDTUTEE</v>
      </c>
      <c r="J288" s="42" t="str">
        <f>IF(+ISNA(+VLOOKUP($B288,#REF!,1,0)),"-",$J$1)</f>
        <v>VENDLIBEE</v>
      </c>
      <c r="K288" s="42" t="str">
        <f>IF(+ISNA(+VLOOKUP($B288,#REF!,1,0)),"-",$K$1)</f>
        <v>EEEST</v>
      </c>
      <c r="L288" s="42" t="str">
        <f>IF(+ISNA(+VLOOKUP($B288,#REF!,1,0)),"-",$L$1)</f>
        <v>DISTGAS</v>
      </c>
      <c r="M288" s="42" t="str">
        <f>IF(+ISNA(+VLOOKUP($B288,#REF!,1,0)),"-",$M$1)</f>
        <v>MISGAS</v>
      </c>
      <c r="N288" s="42" t="str">
        <f>IF(+ISNA(+VLOOKUP($B288,#REF!,1,0)),"-",$N$1)</f>
        <v>VENIGAS</v>
      </c>
      <c r="O288" s="42" t="str">
        <f>IF(+ISNA(+VLOOKUP($B288,#REF!,1,0)),"-",$O$1)</f>
        <v>VENTUTGAS</v>
      </c>
      <c r="P288" s="42" t="str">
        <f>IF(+ISNA(+VLOOKUP($B288,#REF!,1,0)),"-",$P$1)</f>
        <v>VENLIBGAS</v>
      </c>
      <c r="Q288" s="42" t="str">
        <f>IF(+ISNA(+VLOOKUP($B288,#REF!,1,0)),"-",$Q$1)</f>
        <v>GASDIV</v>
      </c>
      <c r="R288" s="42" t="str">
        <f>IF(+ISNA(+VLOOKUP($B288,#REF!,1,0)),"-",$R$1)</f>
        <v>GASEST</v>
      </c>
      <c r="S288" s="42" t="str">
        <f>IF(+ISNA(+VLOOKUP($B288,#REF!,1,0)),"-",$S$1)</f>
        <v>ACQUE</v>
      </c>
      <c r="T288" s="42" t="str">
        <f>IF(+ISNA(+VLOOKUP($B288,#REF!,1,0)),"-",$T$1)</f>
        <v>FOGNA</v>
      </c>
      <c r="U288" s="42" t="str">
        <f>IF(+ISNA(+VLOOKUP($B288,#REF!,1,0)),"-",$U$1)</f>
        <v>DEPU</v>
      </c>
      <c r="V288" s="42" t="str">
        <f>IF(+ISNA(+VLOOKUP($B288,#REF!,1,0)),"-",$V$1)</f>
        <v>ALTRESII</v>
      </c>
      <c r="W288" s="42" t="str">
        <f>IF(+ISNA(+VLOOKUP($B288,#REF!,1,0)),"-",$W$1)</f>
        <v>ATTDIV</v>
      </c>
      <c r="X288" s="42" t="str">
        <f>IF(+ISNA(+VLOOKUP($B288,#REF!,1,0)),"-",$X$1)</f>
        <v>SC</v>
      </c>
      <c r="Y288" s="42" t="str">
        <f>IF(+ISNA(+VLOOKUP($B288,#REF!,1,0)),"-",$Y$1)</f>
        <v>FOC</v>
      </c>
    </row>
    <row r="289" spans="1:25" hidden="1" x14ac:dyDescent="0.2">
      <c r="A289" s="42" t="s">
        <v>113</v>
      </c>
      <c r="B289" s="42" t="s">
        <v>263</v>
      </c>
      <c r="C289" s="55" t="s">
        <v>540</v>
      </c>
      <c r="D289" s="42" t="str">
        <f>IF(+ISNA(+VLOOKUP($B289,#REF!,1,0)),"-",$D$1)</f>
        <v>PRODEE</v>
      </c>
      <c r="E289" s="42" t="str">
        <f>IF(+ISNA(+VLOOKUP($B289,#REF!,1,0)),"-",$E$1)</f>
        <v>DISTEE</v>
      </c>
      <c r="F289" s="42" t="str">
        <f>IF(+ISNA(+VLOOKUP($B289,#REF!,1,0)),"-",$F$1)</f>
        <v>MISEE</v>
      </c>
      <c r="G289" s="42" t="str">
        <f>IF(+ISNA(+VLOOKUP($B289,#REF!,1,0)),"-",$G$1)</f>
        <v>VENDIEE</v>
      </c>
      <c r="H289" s="42" t="str">
        <f>IF(+ISNA(+VLOOKUP($B289,#REF!,1,0)),"-",$H$1)</f>
        <v>VENDSALVEE</v>
      </c>
      <c r="I289" s="42" t="str">
        <f>IF(+ISNA(+VLOOKUP($B289,#REF!,1,0)),"-",$I$1)</f>
        <v>VENDTUTEE</v>
      </c>
      <c r="J289" s="42" t="str">
        <f>IF(+ISNA(+VLOOKUP($B289,#REF!,1,0)),"-",$J$1)</f>
        <v>VENDLIBEE</v>
      </c>
      <c r="K289" s="42" t="str">
        <f>IF(+ISNA(+VLOOKUP($B289,#REF!,1,0)),"-",$K$1)</f>
        <v>EEEST</v>
      </c>
      <c r="L289" s="42" t="str">
        <f>IF(+ISNA(+VLOOKUP($B289,#REF!,1,0)),"-",$L$1)</f>
        <v>DISTGAS</v>
      </c>
      <c r="M289" s="42" t="str">
        <f>IF(+ISNA(+VLOOKUP($B289,#REF!,1,0)),"-",$M$1)</f>
        <v>MISGAS</v>
      </c>
      <c r="N289" s="42" t="str">
        <f>IF(+ISNA(+VLOOKUP($B289,#REF!,1,0)),"-",$N$1)</f>
        <v>VENIGAS</v>
      </c>
      <c r="O289" s="42" t="str">
        <f>IF(+ISNA(+VLOOKUP($B289,#REF!,1,0)),"-",$O$1)</f>
        <v>VENTUTGAS</v>
      </c>
      <c r="P289" s="42" t="str">
        <f>IF(+ISNA(+VLOOKUP($B289,#REF!,1,0)),"-",$P$1)</f>
        <v>VENLIBGAS</v>
      </c>
      <c r="Q289" s="42" t="str">
        <f>IF(+ISNA(+VLOOKUP($B289,#REF!,1,0)),"-",$Q$1)</f>
        <v>GASDIV</v>
      </c>
      <c r="R289" s="42" t="str">
        <f>IF(+ISNA(+VLOOKUP($B289,#REF!,1,0)),"-",$R$1)</f>
        <v>GASEST</v>
      </c>
      <c r="S289" s="42" t="str">
        <f>IF(+ISNA(+VLOOKUP($B289,#REF!,1,0)),"-",$S$1)</f>
        <v>ACQUE</v>
      </c>
      <c r="T289" s="42" t="str">
        <f>IF(+ISNA(+VLOOKUP($B289,#REF!,1,0)),"-",$T$1)</f>
        <v>FOGNA</v>
      </c>
      <c r="U289" s="42" t="str">
        <f>IF(+ISNA(+VLOOKUP($B289,#REF!,1,0)),"-",$U$1)</f>
        <v>DEPU</v>
      </c>
      <c r="V289" s="42" t="str">
        <f>IF(+ISNA(+VLOOKUP($B289,#REF!,1,0)),"-",$V$1)</f>
        <v>ALTRESII</v>
      </c>
      <c r="W289" s="42" t="str">
        <f>IF(+ISNA(+VLOOKUP($B289,#REF!,1,0)),"-",$W$1)</f>
        <v>ATTDIV</v>
      </c>
      <c r="X289" s="42" t="str">
        <f>IF(+ISNA(+VLOOKUP($B289,#REF!,1,0)),"-",$X$1)</f>
        <v>SC</v>
      </c>
      <c r="Y289" s="42" t="str">
        <f>IF(+ISNA(+VLOOKUP($B289,#REF!,1,0)),"-",$Y$1)</f>
        <v>FOC</v>
      </c>
    </row>
    <row r="290" spans="1:25" hidden="1" x14ac:dyDescent="0.2">
      <c r="A290" s="42" t="s">
        <v>113</v>
      </c>
      <c r="B290" s="42" t="s">
        <v>435</v>
      </c>
      <c r="C290" s="55" t="s">
        <v>956</v>
      </c>
      <c r="D290" s="42" t="str">
        <f>IF(+ISNA(+VLOOKUP($B290,#REF!,1,0)),"-",$D$1)</f>
        <v>PRODEE</v>
      </c>
      <c r="E290" s="42" t="str">
        <f>IF(+ISNA(+VLOOKUP($B290,#REF!,1,0)),"-",$E$1)</f>
        <v>DISTEE</v>
      </c>
      <c r="F290" s="42" t="str">
        <f>IF(+ISNA(+VLOOKUP($B290,#REF!,1,0)),"-",$F$1)</f>
        <v>MISEE</v>
      </c>
      <c r="G290" s="42" t="str">
        <f>IF(+ISNA(+VLOOKUP($B290,#REF!,1,0)),"-",$G$1)</f>
        <v>VENDIEE</v>
      </c>
      <c r="H290" s="42" t="str">
        <f>IF(+ISNA(+VLOOKUP($B290,#REF!,1,0)),"-",$H$1)</f>
        <v>VENDSALVEE</v>
      </c>
      <c r="I290" s="42" t="str">
        <f>IF(+ISNA(+VLOOKUP($B290,#REF!,1,0)),"-",$I$1)</f>
        <v>VENDTUTEE</v>
      </c>
      <c r="J290" s="42" t="str">
        <f>IF(+ISNA(+VLOOKUP($B290,#REF!,1,0)),"-",$J$1)</f>
        <v>VENDLIBEE</v>
      </c>
      <c r="K290" s="42" t="str">
        <f>IF(+ISNA(+VLOOKUP($B290,#REF!,1,0)),"-",$K$1)</f>
        <v>EEEST</v>
      </c>
      <c r="L290" s="42" t="str">
        <f>IF(+ISNA(+VLOOKUP($B290,#REF!,1,0)),"-",$L$1)</f>
        <v>DISTGAS</v>
      </c>
      <c r="M290" s="42" t="str">
        <f>IF(+ISNA(+VLOOKUP($B290,#REF!,1,0)),"-",$M$1)</f>
        <v>MISGAS</v>
      </c>
      <c r="N290" s="42" t="str">
        <f>IF(+ISNA(+VLOOKUP($B290,#REF!,1,0)),"-",$N$1)</f>
        <v>VENIGAS</v>
      </c>
      <c r="O290" s="42" t="str">
        <f>IF(+ISNA(+VLOOKUP($B290,#REF!,1,0)),"-",$O$1)</f>
        <v>VENTUTGAS</v>
      </c>
      <c r="P290" s="42" t="str">
        <f>IF(+ISNA(+VLOOKUP($B290,#REF!,1,0)),"-",$P$1)</f>
        <v>VENLIBGAS</v>
      </c>
      <c r="Q290" s="42" t="str">
        <f>IF(+ISNA(+VLOOKUP($B290,#REF!,1,0)),"-",$Q$1)</f>
        <v>GASDIV</v>
      </c>
      <c r="R290" s="42" t="str">
        <f>IF(+ISNA(+VLOOKUP($B290,#REF!,1,0)),"-",$R$1)</f>
        <v>GASEST</v>
      </c>
      <c r="S290" s="42" t="str">
        <f>IF(+ISNA(+VLOOKUP($B290,#REF!,1,0)),"-",$S$1)</f>
        <v>ACQUE</v>
      </c>
      <c r="T290" s="42" t="str">
        <f>IF(+ISNA(+VLOOKUP($B290,#REF!,1,0)),"-",$T$1)</f>
        <v>FOGNA</v>
      </c>
      <c r="U290" s="42" t="str">
        <f>IF(+ISNA(+VLOOKUP($B290,#REF!,1,0)),"-",$U$1)</f>
        <v>DEPU</v>
      </c>
      <c r="V290" s="42" t="str">
        <f>IF(+ISNA(+VLOOKUP($B290,#REF!,1,0)),"-",$V$1)</f>
        <v>ALTRESII</v>
      </c>
      <c r="W290" s="42" t="str">
        <f>IF(+ISNA(+VLOOKUP($B290,#REF!,1,0)),"-",$W$1)</f>
        <v>ATTDIV</v>
      </c>
      <c r="X290" s="42" t="str">
        <f>IF(+ISNA(+VLOOKUP($B290,#REF!,1,0)),"-",$X$1)</f>
        <v>SC</v>
      </c>
      <c r="Y290" s="42" t="str">
        <f>IF(+ISNA(+VLOOKUP($B290,#REF!,1,0)),"-",$Y$1)</f>
        <v>FOC</v>
      </c>
    </row>
    <row r="291" spans="1:25" hidden="1" x14ac:dyDescent="0.2">
      <c r="A291" s="42" t="s">
        <v>113</v>
      </c>
      <c r="B291" s="42" t="s">
        <v>436</v>
      </c>
      <c r="C291" s="55" t="s">
        <v>957</v>
      </c>
      <c r="D291" s="42" t="str">
        <f>IF(+ISNA(+VLOOKUP($B291,#REF!,1,0)),"-",$D$1)</f>
        <v>PRODEE</v>
      </c>
      <c r="E291" s="42" t="str">
        <f>IF(+ISNA(+VLOOKUP($B291,#REF!,1,0)),"-",$E$1)</f>
        <v>DISTEE</v>
      </c>
      <c r="F291" s="42" t="str">
        <f>IF(+ISNA(+VLOOKUP($B291,#REF!,1,0)),"-",$F$1)</f>
        <v>MISEE</v>
      </c>
      <c r="G291" s="42" t="str">
        <f>IF(+ISNA(+VLOOKUP($B291,#REF!,1,0)),"-",$G$1)</f>
        <v>VENDIEE</v>
      </c>
      <c r="H291" s="42" t="str">
        <f>IF(+ISNA(+VLOOKUP($B291,#REF!,1,0)),"-",$H$1)</f>
        <v>VENDSALVEE</v>
      </c>
      <c r="I291" s="42" t="str">
        <f>IF(+ISNA(+VLOOKUP($B291,#REF!,1,0)),"-",$I$1)</f>
        <v>VENDTUTEE</v>
      </c>
      <c r="J291" s="42" t="str">
        <f>IF(+ISNA(+VLOOKUP($B291,#REF!,1,0)),"-",$J$1)</f>
        <v>VENDLIBEE</v>
      </c>
      <c r="K291" s="42" t="str">
        <f>IF(+ISNA(+VLOOKUP($B291,#REF!,1,0)),"-",$K$1)</f>
        <v>EEEST</v>
      </c>
      <c r="L291" s="42" t="str">
        <f>IF(+ISNA(+VLOOKUP($B291,#REF!,1,0)),"-",$L$1)</f>
        <v>DISTGAS</v>
      </c>
      <c r="M291" s="42" t="str">
        <f>IF(+ISNA(+VLOOKUP($B291,#REF!,1,0)),"-",$M$1)</f>
        <v>MISGAS</v>
      </c>
      <c r="N291" s="42" t="str">
        <f>IF(+ISNA(+VLOOKUP($B291,#REF!,1,0)),"-",$N$1)</f>
        <v>VENIGAS</v>
      </c>
      <c r="O291" s="42" t="str">
        <f>IF(+ISNA(+VLOOKUP($B291,#REF!,1,0)),"-",$O$1)</f>
        <v>VENTUTGAS</v>
      </c>
      <c r="P291" s="42" t="str">
        <f>IF(+ISNA(+VLOOKUP($B291,#REF!,1,0)),"-",$P$1)</f>
        <v>VENLIBGAS</v>
      </c>
      <c r="Q291" s="42" t="str">
        <f>IF(+ISNA(+VLOOKUP($B291,#REF!,1,0)),"-",$Q$1)</f>
        <v>GASDIV</v>
      </c>
      <c r="R291" s="42" t="str">
        <f>IF(+ISNA(+VLOOKUP($B291,#REF!,1,0)),"-",$R$1)</f>
        <v>GASEST</v>
      </c>
      <c r="S291" s="42" t="str">
        <f>IF(+ISNA(+VLOOKUP($B291,#REF!,1,0)),"-",$S$1)</f>
        <v>ACQUE</v>
      </c>
      <c r="T291" s="42" t="str">
        <f>IF(+ISNA(+VLOOKUP($B291,#REF!,1,0)),"-",$T$1)</f>
        <v>FOGNA</v>
      </c>
      <c r="U291" s="42" t="str">
        <f>IF(+ISNA(+VLOOKUP($B291,#REF!,1,0)),"-",$U$1)</f>
        <v>DEPU</v>
      </c>
      <c r="V291" s="42" t="str">
        <f>IF(+ISNA(+VLOOKUP($B291,#REF!,1,0)),"-",$V$1)</f>
        <v>ALTRESII</v>
      </c>
      <c r="W291" s="42" t="str">
        <f>IF(+ISNA(+VLOOKUP($B291,#REF!,1,0)),"-",$W$1)</f>
        <v>ATTDIV</v>
      </c>
      <c r="X291" s="42" t="str">
        <f>IF(+ISNA(+VLOOKUP($B291,#REF!,1,0)),"-",$X$1)</f>
        <v>SC</v>
      </c>
      <c r="Y291" s="42" t="str">
        <f>IF(+ISNA(+VLOOKUP($B291,#REF!,1,0)),"-",$Y$1)</f>
        <v>FOC</v>
      </c>
    </row>
    <row r="292" spans="1:25" hidden="1" x14ac:dyDescent="0.2">
      <c r="A292" s="42" t="s">
        <v>113</v>
      </c>
      <c r="B292" s="42" t="s">
        <v>437</v>
      </c>
      <c r="C292" s="55" t="s">
        <v>958</v>
      </c>
      <c r="D292" s="42" t="str">
        <f>IF(+ISNA(+VLOOKUP($B292,#REF!,1,0)),"-",$D$1)</f>
        <v>PRODEE</v>
      </c>
      <c r="E292" s="42" t="str">
        <f>IF(+ISNA(+VLOOKUP($B292,#REF!,1,0)),"-",$E$1)</f>
        <v>DISTEE</v>
      </c>
      <c r="F292" s="42" t="str">
        <f>IF(+ISNA(+VLOOKUP($B292,#REF!,1,0)),"-",$F$1)</f>
        <v>MISEE</v>
      </c>
      <c r="G292" s="42" t="str">
        <f>IF(+ISNA(+VLOOKUP($B292,#REF!,1,0)),"-",$G$1)</f>
        <v>VENDIEE</v>
      </c>
      <c r="H292" s="42" t="str">
        <f>IF(+ISNA(+VLOOKUP($B292,#REF!,1,0)),"-",$H$1)</f>
        <v>VENDSALVEE</v>
      </c>
      <c r="I292" s="42" t="str">
        <f>IF(+ISNA(+VLOOKUP($B292,#REF!,1,0)),"-",$I$1)</f>
        <v>VENDTUTEE</v>
      </c>
      <c r="J292" s="42" t="str">
        <f>IF(+ISNA(+VLOOKUP($B292,#REF!,1,0)),"-",$J$1)</f>
        <v>VENDLIBEE</v>
      </c>
      <c r="K292" s="42" t="str">
        <f>IF(+ISNA(+VLOOKUP($B292,#REF!,1,0)),"-",$K$1)</f>
        <v>EEEST</v>
      </c>
      <c r="L292" s="42" t="str">
        <f>IF(+ISNA(+VLOOKUP($B292,#REF!,1,0)),"-",$L$1)</f>
        <v>DISTGAS</v>
      </c>
      <c r="M292" s="42" t="str">
        <f>IF(+ISNA(+VLOOKUP($B292,#REF!,1,0)),"-",$M$1)</f>
        <v>MISGAS</v>
      </c>
      <c r="N292" s="42" t="str">
        <f>IF(+ISNA(+VLOOKUP($B292,#REF!,1,0)),"-",$N$1)</f>
        <v>VENIGAS</v>
      </c>
      <c r="O292" s="42" t="str">
        <f>IF(+ISNA(+VLOOKUP($B292,#REF!,1,0)),"-",$O$1)</f>
        <v>VENTUTGAS</v>
      </c>
      <c r="P292" s="42" t="str">
        <f>IF(+ISNA(+VLOOKUP($B292,#REF!,1,0)),"-",$P$1)</f>
        <v>VENLIBGAS</v>
      </c>
      <c r="Q292" s="42" t="str">
        <f>IF(+ISNA(+VLOOKUP($B292,#REF!,1,0)),"-",$Q$1)</f>
        <v>GASDIV</v>
      </c>
      <c r="R292" s="42" t="str">
        <f>IF(+ISNA(+VLOOKUP($B292,#REF!,1,0)),"-",$R$1)</f>
        <v>GASEST</v>
      </c>
      <c r="S292" s="42" t="str">
        <f>IF(+ISNA(+VLOOKUP($B292,#REF!,1,0)),"-",$S$1)</f>
        <v>ACQUE</v>
      </c>
      <c r="T292" s="42" t="str">
        <f>IF(+ISNA(+VLOOKUP($B292,#REF!,1,0)),"-",$T$1)</f>
        <v>FOGNA</v>
      </c>
      <c r="U292" s="42" t="str">
        <f>IF(+ISNA(+VLOOKUP($B292,#REF!,1,0)),"-",$U$1)</f>
        <v>DEPU</v>
      </c>
      <c r="V292" s="42" t="str">
        <f>IF(+ISNA(+VLOOKUP($B292,#REF!,1,0)),"-",$V$1)</f>
        <v>ALTRESII</v>
      </c>
      <c r="W292" s="42" t="str">
        <f>IF(+ISNA(+VLOOKUP($B292,#REF!,1,0)),"-",$W$1)</f>
        <v>ATTDIV</v>
      </c>
      <c r="X292" s="42" t="str">
        <f>IF(+ISNA(+VLOOKUP($B292,#REF!,1,0)),"-",$X$1)</f>
        <v>SC</v>
      </c>
      <c r="Y292" s="42" t="str">
        <f>IF(+ISNA(+VLOOKUP($B292,#REF!,1,0)),"-",$Y$1)</f>
        <v>FOC</v>
      </c>
    </row>
    <row r="293" spans="1:25" hidden="1" x14ac:dyDescent="0.2">
      <c r="A293" s="42" t="s">
        <v>113</v>
      </c>
      <c r="B293" s="42" t="s">
        <v>438</v>
      </c>
      <c r="C293" s="55" t="s">
        <v>959</v>
      </c>
      <c r="D293" s="42" t="str">
        <f>IF(+ISNA(+VLOOKUP($B293,#REF!,1,0)),"-",$D$1)</f>
        <v>PRODEE</v>
      </c>
      <c r="E293" s="42" t="str">
        <f>IF(+ISNA(+VLOOKUP($B293,#REF!,1,0)),"-",$E$1)</f>
        <v>DISTEE</v>
      </c>
      <c r="F293" s="42" t="str">
        <f>IF(+ISNA(+VLOOKUP($B293,#REF!,1,0)),"-",$F$1)</f>
        <v>MISEE</v>
      </c>
      <c r="G293" s="42" t="str">
        <f>IF(+ISNA(+VLOOKUP($B293,#REF!,1,0)),"-",$G$1)</f>
        <v>VENDIEE</v>
      </c>
      <c r="H293" s="42" t="str">
        <f>IF(+ISNA(+VLOOKUP($B293,#REF!,1,0)),"-",$H$1)</f>
        <v>VENDSALVEE</v>
      </c>
      <c r="I293" s="42" t="str">
        <f>IF(+ISNA(+VLOOKUP($B293,#REF!,1,0)),"-",$I$1)</f>
        <v>VENDTUTEE</v>
      </c>
      <c r="J293" s="42" t="str">
        <f>IF(+ISNA(+VLOOKUP($B293,#REF!,1,0)),"-",$J$1)</f>
        <v>VENDLIBEE</v>
      </c>
      <c r="K293" s="42" t="str">
        <f>IF(+ISNA(+VLOOKUP($B293,#REF!,1,0)),"-",$K$1)</f>
        <v>EEEST</v>
      </c>
      <c r="L293" s="42" t="str">
        <f>IF(+ISNA(+VLOOKUP($B293,#REF!,1,0)),"-",$L$1)</f>
        <v>DISTGAS</v>
      </c>
      <c r="M293" s="42" t="str">
        <f>IF(+ISNA(+VLOOKUP($B293,#REF!,1,0)),"-",$M$1)</f>
        <v>MISGAS</v>
      </c>
      <c r="N293" s="42" t="str">
        <f>IF(+ISNA(+VLOOKUP($B293,#REF!,1,0)),"-",$N$1)</f>
        <v>VENIGAS</v>
      </c>
      <c r="O293" s="42" t="str">
        <f>IF(+ISNA(+VLOOKUP($B293,#REF!,1,0)),"-",$O$1)</f>
        <v>VENTUTGAS</v>
      </c>
      <c r="P293" s="42" t="str">
        <f>IF(+ISNA(+VLOOKUP($B293,#REF!,1,0)),"-",$P$1)</f>
        <v>VENLIBGAS</v>
      </c>
      <c r="Q293" s="42" t="str">
        <f>IF(+ISNA(+VLOOKUP($B293,#REF!,1,0)),"-",$Q$1)</f>
        <v>GASDIV</v>
      </c>
      <c r="R293" s="42" t="str">
        <f>IF(+ISNA(+VLOOKUP($B293,#REF!,1,0)),"-",$R$1)</f>
        <v>GASEST</v>
      </c>
      <c r="S293" s="42" t="str">
        <f>IF(+ISNA(+VLOOKUP($B293,#REF!,1,0)),"-",$S$1)</f>
        <v>ACQUE</v>
      </c>
      <c r="T293" s="42" t="str">
        <f>IF(+ISNA(+VLOOKUP($B293,#REF!,1,0)),"-",$T$1)</f>
        <v>FOGNA</v>
      </c>
      <c r="U293" s="42" t="str">
        <f>IF(+ISNA(+VLOOKUP($B293,#REF!,1,0)),"-",$U$1)</f>
        <v>DEPU</v>
      </c>
      <c r="V293" s="42" t="str">
        <f>IF(+ISNA(+VLOOKUP($B293,#REF!,1,0)),"-",$V$1)</f>
        <v>ALTRESII</v>
      </c>
      <c r="W293" s="42" t="str">
        <f>IF(+ISNA(+VLOOKUP($B293,#REF!,1,0)),"-",$W$1)</f>
        <v>ATTDIV</v>
      </c>
      <c r="X293" s="42" t="str">
        <f>IF(+ISNA(+VLOOKUP($B293,#REF!,1,0)),"-",$X$1)</f>
        <v>SC</v>
      </c>
      <c r="Y293" s="42" t="str">
        <f>IF(+ISNA(+VLOOKUP($B293,#REF!,1,0)),"-",$Y$1)</f>
        <v>FOC</v>
      </c>
    </row>
    <row r="294" spans="1:25" hidden="1" x14ac:dyDescent="0.2">
      <c r="A294" s="42" t="s">
        <v>113</v>
      </c>
      <c r="B294" s="42" t="s">
        <v>439</v>
      </c>
      <c r="C294" s="55" t="s">
        <v>960</v>
      </c>
      <c r="D294" s="42" t="str">
        <f>IF(+ISNA(+VLOOKUP($B294,#REF!,1,0)),"-",$D$1)</f>
        <v>PRODEE</v>
      </c>
      <c r="E294" s="42" t="str">
        <f>IF(+ISNA(+VLOOKUP($B294,#REF!,1,0)),"-",$E$1)</f>
        <v>DISTEE</v>
      </c>
      <c r="F294" s="42" t="str">
        <f>IF(+ISNA(+VLOOKUP($B294,#REF!,1,0)),"-",$F$1)</f>
        <v>MISEE</v>
      </c>
      <c r="G294" s="42" t="str">
        <f>IF(+ISNA(+VLOOKUP($B294,#REF!,1,0)),"-",$G$1)</f>
        <v>VENDIEE</v>
      </c>
      <c r="H294" s="42" t="str">
        <f>IF(+ISNA(+VLOOKUP($B294,#REF!,1,0)),"-",$H$1)</f>
        <v>VENDSALVEE</v>
      </c>
      <c r="I294" s="42" t="str">
        <f>IF(+ISNA(+VLOOKUP($B294,#REF!,1,0)),"-",$I$1)</f>
        <v>VENDTUTEE</v>
      </c>
      <c r="J294" s="42" t="str">
        <f>IF(+ISNA(+VLOOKUP($B294,#REF!,1,0)),"-",$J$1)</f>
        <v>VENDLIBEE</v>
      </c>
      <c r="K294" s="42" t="str">
        <f>IF(+ISNA(+VLOOKUP($B294,#REF!,1,0)),"-",$K$1)</f>
        <v>EEEST</v>
      </c>
      <c r="L294" s="42" t="str">
        <f>IF(+ISNA(+VLOOKUP($B294,#REF!,1,0)),"-",$L$1)</f>
        <v>DISTGAS</v>
      </c>
      <c r="M294" s="42" t="str">
        <f>IF(+ISNA(+VLOOKUP($B294,#REF!,1,0)),"-",$M$1)</f>
        <v>MISGAS</v>
      </c>
      <c r="N294" s="42" t="str">
        <f>IF(+ISNA(+VLOOKUP($B294,#REF!,1,0)),"-",$N$1)</f>
        <v>VENIGAS</v>
      </c>
      <c r="O294" s="42" t="str">
        <f>IF(+ISNA(+VLOOKUP($B294,#REF!,1,0)),"-",$O$1)</f>
        <v>VENTUTGAS</v>
      </c>
      <c r="P294" s="42" t="str">
        <f>IF(+ISNA(+VLOOKUP($B294,#REF!,1,0)),"-",$P$1)</f>
        <v>VENLIBGAS</v>
      </c>
      <c r="Q294" s="42" t="str">
        <f>IF(+ISNA(+VLOOKUP($B294,#REF!,1,0)),"-",$Q$1)</f>
        <v>GASDIV</v>
      </c>
      <c r="R294" s="42" t="str">
        <f>IF(+ISNA(+VLOOKUP($B294,#REF!,1,0)),"-",$R$1)</f>
        <v>GASEST</v>
      </c>
      <c r="S294" s="42" t="str">
        <f>IF(+ISNA(+VLOOKUP($B294,#REF!,1,0)),"-",$S$1)</f>
        <v>ACQUE</v>
      </c>
      <c r="T294" s="42" t="str">
        <f>IF(+ISNA(+VLOOKUP($B294,#REF!,1,0)),"-",$T$1)</f>
        <v>FOGNA</v>
      </c>
      <c r="U294" s="42" t="str">
        <f>IF(+ISNA(+VLOOKUP($B294,#REF!,1,0)),"-",$U$1)</f>
        <v>DEPU</v>
      </c>
      <c r="V294" s="42" t="str">
        <f>IF(+ISNA(+VLOOKUP($B294,#REF!,1,0)),"-",$V$1)</f>
        <v>ALTRESII</v>
      </c>
      <c r="W294" s="42" t="str">
        <f>IF(+ISNA(+VLOOKUP($B294,#REF!,1,0)),"-",$W$1)</f>
        <v>ATTDIV</v>
      </c>
      <c r="X294" s="42" t="str">
        <f>IF(+ISNA(+VLOOKUP($B294,#REF!,1,0)),"-",$X$1)</f>
        <v>SC</v>
      </c>
      <c r="Y294" s="42" t="str">
        <f>IF(+ISNA(+VLOOKUP($B294,#REF!,1,0)),"-",$Y$1)</f>
        <v>FOC</v>
      </c>
    </row>
    <row r="295" spans="1:25" hidden="1" x14ac:dyDescent="0.2">
      <c r="A295" s="42" t="s">
        <v>113</v>
      </c>
      <c r="B295" s="42" t="s">
        <v>440</v>
      </c>
      <c r="C295" s="55" t="s">
        <v>961</v>
      </c>
      <c r="D295" s="42" t="str">
        <f>IF(+ISNA(+VLOOKUP($B295,#REF!,1,0)),"-",$D$1)</f>
        <v>PRODEE</v>
      </c>
      <c r="E295" s="42" t="str">
        <f>IF(+ISNA(+VLOOKUP($B295,#REF!,1,0)),"-",$E$1)</f>
        <v>DISTEE</v>
      </c>
      <c r="F295" s="42" t="str">
        <f>IF(+ISNA(+VLOOKUP($B295,#REF!,1,0)),"-",$F$1)</f>
        <v>MISEE</v>
      </c>
      <c r="G295" s="42" t="str">
        <f>IF(+ISNA(+VLOOKUP($B295,#REF!,1,0)),"-",$G$1)</f>
        <v>VENDIEE</v>
      </c>
      <c r="H295" s="42" t="str">
        <f>IF(+ISNA(+VLOOKUP($B295,#REF!,1,0)),"-",$H$1)</f>
        <v>VENDSALVEE</v>
      </c>
      <c r="I295" s="42" t="str">
        <f>IF(+ISNA(+VLOOKUP($B295,#REF!,1,0)),"-",$I$1)</f>
        <v>VENDTUTEE</v>
      </c>
      <c r="J295" s="42" t="str">
        <f>IF(+ISNA(+VLOOKUP($B295,#REF!,1,0)),"-",$J$1)</f>
        <v>VENDLIBEE</v>
      </c>
      <c r="K295" s="42" t="str">
        <f>IF(+ISNA(+VLOOKUP($B295,#REF!,1,0)),"-",$K$1)</f>
        <v>EEEST</v>
      </c>
      <c r="L295" s="42" t="str">
        <f>IF(+ISNA(+VLOOKUP($B295,#REF!,1,0)),"-",$L$1)</f>
        <v>DISTGAS</v>
      </c>
      <c r="M295" s="42" t="str">
        <f>IF(+ISNA(+VLOOKUP($B295,#REF!,1,0)),"-",$M$1)</f>
        <v>MISGAS</v>
      </c>
      <c r="N295" s="42" t="str">
        <f>IF(+ISNA(+VLOOKUP($B295,#REF!,1,0)),"-",$N$1)</f>
        <v>VENIGAS</v>
      </c>
      <c r="O295" s="42" t="str">
        <f>IF(+ISNA(+VLOOKUP($B295,#REF!,1,0)),"-",$O$1)</f>
        <v>VENTUTGAS</v>
      </c>
      <c r="P295" s="42" t="str">
        <f>IF(+ISNA(+VLOOKUP($B295,#REF!,1,0)),"-",$P$1)</f>
        <v>VENLIBGAS</v>
      </c>
      <c r="Q295" s="42" t="str">
        <f>IF(+ISNA(+VLOOKUP($B295,#REF!,1,0)),"-",$Q$1)</f>
        <v>GASDIV</v>
      </c>
      <c r="R295" s="42" t="str">
        <f>IF(+ISNA(+VLOOKUP($B295,#REF!,1,0)),"-",$R$1)</f>
        <v>GASEST</v>
      </c>
      <c r="S295" s="42" t="str">
        <f>IF(+ISNA(+VLOOKUP($B295,#REF!,1,0)),"-",$S$1)</f>
        <v>ACQUE</v>
      </c>
      <c r="T295" s="42" t="str">
        <f>IF(+ISNA(+VLOOKUP($B295,#REF!,1,0)),"-",$T$1)</f>
        <v>FOGNA</v>
      </c>
      <c r="U295" s="42" t="str">
        <f>IF(+ISNA(+VLOOKUP($B295,#REF!,1,0)),"-",$U$1)</f>
        <v>DEPU</v>
      </c>
      <c r="V295" s="42" t="str">
        <f>IF(+ISNA(+VLOOKUP($B295,#REF!,1,0)),"-",$V$1)</f>
        <v>ALTRESII</v>
      </c>
      <c r="W295" s="42" t="str">
        <f>IF(+ISNA(+VLOOKUP($B295,#REF!,1,0)),"-",$W$1)</f>
        <v>ATTDIV</v>
      </c>
      <c r="X295" s="42" t="str">
        <f>IF(+ISNA(+VLOOKUP($B295,#REF!,1,0)),"-",$X$1)</f>
        <v>SC</v>
      </c>
      <c r="Y295" s="42" t="str">
        <f>IF(+ISNA(+VLOOKUP($B295,#REF!,1,0)),"-",$Y$1)</f>
        <v>FOC</v>
      </c>
    </row>
    <row r="296" spans="1:25" hidden="1" x14ac:dyDescent="0.2">
      <c r="A296" s="42" t="s">
        <v>113</v>
      </c>
      <c r="B296" s="42" t="s">
        <v>441</v>
      </c>
      <c r="C296" s="55" t="s">
        <v>962</v>
      </c>
      <c r="D296" s="42" t="str">
        <f>IF(+ISNA(+VLOOKUP($B296,#REF!,1,0)),"-",$D$1)</f>
        <v>PRODEE</v>
      </c>
      <c r="E296" s="42" t="str">
        <f>IF(+ISNA(+VLOOKUP($B296,#REF!,1,0)),"-",$E$1)</f>
        <v>DISTEE</v>
      </c>
      <c r="F296" s="42" t="str">
        <f>IF(+ISNA(+VLOOKUP($B296,#REF!,1,0)),"-",$F$1)</f>
        <v>MISEE</v>
      </c>
      <c r="G296" s="42" t="str">
        <f>IF(+ISNA(+VLOOKUP($B296,#REF!,1,0)),"-",$G$1)</f>
        <v>VENDIEE</v>
      </c>
      <c r="H296" s="42" t="str">
        <f>IF(+ISNA(+VLOOKUP($B296,#REF!,1,0)),"-",$H$1)</f>
        <v>VENDSALVEE</v>
      </c>
      <c r="I296" s="42" t="str">
        <f>IF(+ISNA(+VLOOKUP($B296,#REF!,1,0)),"-",$I$1)</f>
        <v>VENDTUTEE</v>
      </c>
      <c r="J296" s="42" t="str">
        <f>IF(+ISNA(+VLOOKUP($B296,#REF!,1,0)),"-",$J$1)</f>
        <v>VENDLIBEE</v>
      </c>
      <c r="K296" s="42" t="str">
        <f>IF(+ISNA(+VLOOKUP($B296,#REF!,1,0)),"-",$K$1)</f>
        <v>EEEST</v>
      </c>
      <c r="L296" s="42" t="str">
        <f>IF(+ISNA(+VLOOKUP($B296,#REF!,1,0)),"-",$L$1)</f>
        <v>DISTGAS</v>
      </c>
      <c r="M296" s="42" t="str">
        <f>IF(+ISNA(+VLOOKUP($B296,#REF!,1,0)),"-",$M$1)</f>
        <v>MISGAS</v>
      </c>
      <c r="N296" s="42" t="str">
        <f>IF(+ISNA(+VLOOKUP($B296,#REF!,1,0)),"-",$N$1)</f>
        <v>VENIGAS</v>
      </c>
      <c r="O296" s="42" t="str">
        <f>IF(+ISNA(+VLOOKUP($B296,#REF!,1,0)),"-",$O$1)</f>
        <v>VENTUTGAS</v>
      </c>
      <c r="P296" s="42" t="str">
        <f>IF(+ISNA(+VLOOKUP($B296,#REF!,1,0)),"-",$P$1)</f>
        <v>VENLIBGAS</v>
      </c>
      <c r="Q296" s="42" t="str">
        <f>IF(+ISNA(+VLOOKUP($B296,#REF!,1,0)),"-",$Q$1)</f>
        <v>GASDIV</v>
      </c>
      <c r="R296" s="42" t="str">
        <f>IF(+ISNA(+VLOOKUP($B296,#REF!,1,0)),"-",$R$1)</f>
        <v>GASEST</v>
      </c>
      <c r="S296" s="42" t="str">
        <f>IF(+ISNA(+VLOOKUP($B296,#REF!,1,0)),"-",$S$1)</f>
        <v>ACQUE</v>
      </c>
      <c r="T296" s="42" t="str">
        <f>IF(+ISNA(+VLOOKUP($B296,#REF!,1,0)),"-",$T$1)</f>
        <v>FOGNA</v>
      </c>
      <c r="U296" s="42" t="str">
        <f>IF(+ISNA(+VLOOKUP($B296,#REF!,1,0)),"-",$U$1)</f>
        <v>DEPU</v>
      </c>
      <c r="V296" s="42" t="str">
        <f>IF(+ISNA(+VLOOKUP($B296,#REF!,1,0)),"-",$V$1)</f>
        <v>ALTRESII</v>
      </c>
      <c r="W296" s="42" t="str">
        <f>IF(+ISNA(+VLOOKUP($B296,#REF!,1,0)),"-",$W$1)</f>
        <v>ATTDIV</v>
      </c>
      <c r="X296" s="42" t="str">
        <f>IF(+ISNA(+VLOOKUP($B296,#REF!,1,0)),"-",$X$1)</f>
        <v>SC</v>
      </c>
      <c r="Y296" s="42" t="str">
        <f>IF(+ISNA(+VLOOKUP($B296,#REF!,1,0)),"-",$Y$1)</f>
        <v>FOC</v>
      </c>
    </row>
    <row r="297" spans="1:25" hidden="1" x14ac:dyDescent="0.2">
      <c r="A297" s="42" t="s">
        <v>113</v>
      </c>
      <c r="B297" s="42" t="s">
        <v>442</v>
      </c>
      <c r="C297" s="55" t="s">
        <v>963</v>
      </c>
      <c r="D297" s="42" t="str">
        <f>IF(+ISNA(+VLOOKUP($B297,#REF!,1,0)),"-",$D$1)</f>
        <v>PRODEE</v>
      </c>
      <c r="E297" s="42" t="str">
        <f>IF(+ISNA(+VLOOKUP($B297,#REF!,1,0)),"-",$E$1)</f>
        <v>DISTEE</v>
      </c>
      <c r="F297" s="42" t="str">
        <f>IF(+ISNA(+VLOOKUP($B297,#REF!,1,0)),"-",$F$1)</f>
        <v>MISEE</v>
      </c>
      <c r="G297" s="42" t="str">
        <f>IF(+ISNA(+VLOOKUP($B297,#REF!,1,0)),"-",$G$1)</f>
        <v>VENDIEE</v>
      </c>
      <c r="H297" s="42" t="str">
        <f>IF(+ISNA(+VLOOKUP($B297,#REF!,1,0)),"-",$H$1)</f>
        <v>VENDSALVEE</v>
      </c>
      <c r="I297" s="42" t="str">
        <f>IF(+ISNA(+VLOOKUP($B297,#REF!,1,0)),"-",$I$1)</f>
        <v>VENDTUTEE</v>
      </c>
      <c r="J297" s="42" t="str">
        <f>IF(+ISNA(+VLOOKUP($B297,#REF!,1,0)),"-",$J$1)</f>
        <v>VENDLIBEE</v>
      </c>
      <c r="K297" s="42" t="str">
        <f>IF(+ISNA(+VLOOKUP($B297,#REF!,1,0)),"-",$K$1)</f>
        <v>EEEST</v>
      </c>
      <c r="L297" s="42" t="str">
        <f>IF(+ISNA(+VLOOKUP($B297,#REF!,1,0)),"-",$L$1)</f>
        <v>DISTGAS</v>
      </c>
      <c r="M297" s="42" t="str">
        <f>IF(+ISNA(+VLOOKUP($B297,#REF!,1,0)),"-",$M$1)</f>
        <v>MISGAS</v>
      </c>
      <c r="N297" s="42" t="str">
        <f>IF(+ISNA(+VLOOKUP($B297,#REF!,1,0)),"-",$N$1)</f>
        <v>VENIGAS</v>
      </c>
      <c r="O297" s="42" t="str">
        <f>IF(+ISNA(+VLOOKUP($B297,#REF!,1,0)),"-",$O$1)</f>
        <v>VENTUTGAS</v>
      </c>
      <c r="P297" s="42" t="str">
        <f>IF(+ISNA(+VLOOKUP($B297,#REF!,1,0)),"-",$P$1)</f>
        <v>VENLIBGAS</v>
      </c>
      <c r="Q297" s="42" t="str">
        <f>IF(+ISNA(+VLOOKUP($B297,#REF!,1,0)),"-",$Q$1)</f>
        <v>GASDIV</v>
      </c>
      <c r="R297" s="42" t="str">
        <f>IF(+ISNA(+VLOOKUP($B297,#REF!,1,0)),"-",$R$1)</f>
        <v>GASEST</v>
      </c>
      <c r="S297" s="42" t="str">
        <f>IF(+ISNA(+VLOOKUP($B297,#REF!,1,0)),"-",$S$1)</f>
        <v>ACQUE</v>
      </c>
      <c r="T297" s="42" t="str">
        <f>IF(+ISNA(+VLOOKUP($B297,#REF!,1,0)),"-",$T$1)</f>
        <v>FOGNA</v>
      </c>
      <c r="U297" s="42" t="str">
        <f>IF(+ISNA(+VLOOKUP($B297,#REF!,1,0)),"-",$U$1)</f>
        <v>DEPU</v>
      </c>
      <c r="V297" s="42" t="str">
        <f>IF(+ISNA(+VLOOKUP($B297,#REF!,1,0)),"-",$V$1)</f>
        <v>ALTRESII</v>
      </c>
      <c r="W297" s="42" t="str">
        <f>IF(+ISNA(+VLOOKUP($B297,#REF!,1,0)),"-",$W$1)</f>
        <v>ATTDIV</v>
      </c>
      <c r="X297" s="42" t="str">
        <f>IF(+ISNA(+VLOOKUP($B297,#REF!,1,0)),"-",$X$1)</f>
        <v>SC</v>
      </c>
      <c r="Y297" s="42" t="str">
        <f>IF(+ISNA(+VLOOKUP($B297,#REF!,1,0)),"-",$Y$1)</f>
        <v>FOC</v>
      </c>
    </row>
    <row r="298" spans="1:25" hidden="1" x14ac:dyDescent="0.2">
      <c r="A298" s="42" t="s">
        <v>113</v>
      </c>
      <c r="B298" s="42" t="s">
        <v>443</v>
      </c>
      <c r="C298" s="55" t="s">
        <v>964</v>
      </c>
      <c r="D298" s="42" t="str">
        <f>IF(+ISNA(+VLOOKUP($B298,#REF!,1,0)),"-",$D$1)</f>
        <v>PRODEE</v>
      </c>
      <c r="E298" s="42" t="str">
        <f>IF(+ISNA(+VLOOKUP($B298,#REF!,1,0)),"-",$E$1)</f>
        <v>DISTEE</v>
      </c>
      <c r="F298" s="42" t="str">
        <f>IF(+ISNA(+VLOOKUP($B298,#REF!,1,0)),"-",$F$1)</f>
        <v>MISEE</v>
      </c>
      <c r="G298" s="42" t="str">
        <f>IF(+ISNA(+VLOOKUP($B298,#REF!,1,0)),"-",$G$1)</f>
        <v>VENDIEE</v>
      </c>
      <c r="H298" s="42" t="str">
        <f>IF(+ISNA(+VLOOKUP($B298,#REF!,1,0)),"-",$H$1)</f>
        <v>VENDSALVEE</v>
      </c>
      <c r="I298" s="42" t="str">
        <f>IF(+ISNA(+VLOOKUP($B298,#REF!,1,0)),"-",$I$1)</f>
        <v>VENDTUTEE</v>
      </c>
      <c r="J298" s="42" t="str">
        <f>IF(+ISNA(+VLOOKUP($B298,#REF!,1,0)),"-",$J$1)</f>
        <v>VENDLIBEE</v>
      </c>
      <c r="K298" s="42" t="str">
        <f>IF(+ISNA(+VLOOKUP($B298,#REF!,1,0)),"-",$K$1)</f>
        <v>EEEST</v>
      </c>
      <c r="L298" s="42" t="str">
        <f>IF(+ISNA(+VLOOKUP($B298,#REF!,1,0)),"-",$L$1)</f>
        <v>DISTGAS</v>
      </c>
      <c r="M298" s="42" t="str">
        <f>IF(+ISNA(+VLOOKUP($B298,#REF!,1,0)),"-",$M$1)</f>
        <v>MISGAS</v>
      </c>
      <c r="N298" s="42" t="str">
        <f>IF(+ISNA(+VLOOKUP($B298,#REF!,1,0)),"-",$N$1)</f>
        <v>VENIGAS</v>
      </c>
      <c r="O298" s="42" t="str">
        <f>IF(+ISNA(+VLOOKUP($B298,#REF!,1,0)),"-",$O$1)</f>
        <v>VENTUTGAS</v>
      </c>
      <c r="P298" s="42" t="str">
        <f>IF(+ISNA(+VLOOKUP($B298,#REF!,1,0)),"-",$P$1)</f>
        <v>VENLIBGAS</v>
      </c>
      <c r="Q298" s="42" t="str">
        <f>IF(+ISNA(+VLOOKUP($B298,#REF!,1,0)),"-",$Q$1)</f>
        <v>GASDIV</v>
      </c>
      <c r="R298" s="42" t="str">
        <f>IF(+ISNA(+VLOOKUP($B298,#REF!,1,0)),"-",$R$1)</f>
        <v>GASEST</v>
      </c>
      <c r="S298" s="42" t="str">
        <f>IF(+ISNA(+VLOOKUP($B298,#REF!,1,0)),"-",$S$1)</f>
        <v>ACQUE</v>
      </c>
      <c r="T298" s="42" t="str">
        <f>IF(+ISNA(+VLOOKUP($B298,#REF!,1,0)),"-",$T$1)</f>
        <v>FOGNA</v>
      </c>
      <c r="U298" s="42" t="str">
        <f>IF(+ISNA(+VLOOKUP($B298,#REF!,1,0)),"-",$U$1)</f>
        <v>DEPU</v>
      </c>
      <c r="V298" s="42" t="str">
        <f>IF(+ISNA(+VLOOKUP($B298,#REF!,1,0)),"-",$V$1)</f>
        <v>ALTRESII</v>
      </c>
      <c r="W298" s="42" t="str">
        <f>IF(+ISNA(+VLOOKUP($B298,#REF!,1,0)),"-",$W$1)</f>
        <v>ATTDIV</v>
      </c>
      <c r="X298" s="42" t="str">
        <f>IF(+ISNA(+VLOOKUP($B298,#REF!,1,0)),"-",$X$1)</f>
        <v>SC</v>
      </c>
      <c r="Y298" s="42" t="str">
        <f>IF(+ISNA(+VLOOKUP($B298,#REF!,1,0)),"-",$Y$1)</f>
        <v>FOC</v>
      </c>
    </row>
    <row r="299" spans="1:25" hidden="1" x14ac:dyDescent="0.2">
      <c r="A299" s="42" t="s">
        <v>113</v>
      </c>
      <c r="B299" s="42" t="s">
        <v>444</v>
      </c>
      <c r="C299" s="55" t="s">
        <v>965</v>
      </c>
      <c r="D299" s="42" t="str">
        <f>IF(+ISNA(+VLOOKUP($B299,#REF!,1,0)),"-",$D$1)</f>
        <v>PRODEE</v>
      </c>
      <c r="E299" s="42" t="str">
        <f>IF(+ISNA(+VLOOKUP($B299,#REF!,1,0)),"-",$E$1)</f>
        <v>DISTEE</v>
      </c>
      <c r="F299" s="42" t="str">
        <f>IF(+ISNA(+VLOOKUP($B299,#REF!,1,0)),"-",$F$1)</f>
        <v>MISEE</v>
      </c>
      <c r="G299" s="42" t="str">
        <f>IF(+ISNA(+VLOOKUP($B299,#REF!,1,0)),"-",$G$1)</f>
        <v>VENDIEE</v>
      </c>
      <c r="H299" s="42" t="str">
        <f>IF(+ISNA(+VLOOKUP($B299,#REF!,1,0)),"-",$H$1)</f>
        <v>VENDSALVEE</v>
      </c>
      <c r="I299" s="42" t="str">
        <f>IF(+ISNA(+VLOOKUP($B299,#REF!,1,0)),"-",$I$1)</f>
        <v>VENDTUTEE</v>
      </c>
      <c r="J299" s="42" t="str">
        <f>IF(+ISNA(+VLOOKUP($B299,#REF!,1,0)),"-",$J$1)</f>
        <v>VENDLIBEE</v>
      </c>
      <c r="K299" s="42" t="str">
        <f>IF(+ISNA(+VLOOKUP($B299,#REF!,1,0)),"-",$K$1)</f>
        <v>EEEST</v>
      </c>
      <c r="L299" s="42" t="str">
        <f>IF(+ISNA(+VLOOKUP($B299,#REF!,1,0)),"-",$L$1)</f>
        <v>DISTGAS</v>
      </c>
      <c r="M299" s="42" t="str">
        <f>IF(+ISNA(+VLOOKUP($B299,#REF!,1,0)),"-",$M$1)</f>
        <v>MISGAS</v>
      </c>
      <c r="N299" s="42" t="str">
        <f>IF(+ISNA(+VLOOKUP($B299,#REF!,1,0)),"-",$N$1)</f>
        <v>VENIGAS</v>
      </c>
      <c r="O299" s="42" t="str">
        <f>IF(+ISNA(+VLOOKUP($B299,#REF!,1,0)),"-",$O$1)</f>
        <v>VENTUTGAS</v>
      </c>
      <c r="P299" s="42" t="str">
        <f>IF(+ISNA(+VLOOKUP($B299,#REF!,1,0)),"-",$P$1)</f>
        <v>VENLIBGAS</v>
      </c>
      <c r="Q299" s="42" t="str">
        <f>IF(+ISNA(+VLOOKUP($B299,#REF!,1,0)),"-",$Q$1)</f>
        <v>GASDIV</v>
      </c>
      <c r="R299" s="42" t="str">
        <f>IF(+ISNA(+VLOOKUP($B299,#REF!,1,0)),"-",$R$1)</f>
        <v>GASEST</v>
      </c>
      <c r="S299" s="42" t="str">
        <f>IF(+ISNA(+VLOOKUP($B299,#REF!,1,0)),"-",$S$1)</f>
        <v>ACQUE</v>
      </c>
      <c r="T299" s="42" t="str">
        <f>IF(+ISNA(+VLOOKUP($B299,#REF!,1,0)),"-",$T$1)</f>
        <v>FOGNA</v>
      </c>
      <c r="U299" s="42" t="str">
        <f>IF(+ISNA(+VLOOKUP($B299,#REF!,1,0)),"-",$U$1)</f>
        <v>DEPU</v>
      </c>
      <c r="V299" s="42" t="str">
        <f>IF(+ISNA(+VLOOKUP($B299,#REF!,1,0)),"-",$V$1)</f>
        <v>ALTRESII</v>
      </c>
      <c r="W299" s="42" t="str">
        <f>IF(+ISNA(+VLOOKUP($B299,#REF!,1,0)),"-",$W$1)</f>
        <v>ATTDIV</v>
      </c>
      <c r="X299" s="42" t="str">
        <f>IF(+ISNA(+VLOOKUP($B299,#REF!,1,0)),"-",$X$1)</f>
        <v>SC</v>
      </c>
      <c r="Y299" s="42" t="str">
        <f>IF(+ISNA(+VLOOKUP($B299,#REF!,1,0)),"-",$Y$1)</f>
        <v>FOC</v>
      </c>
    </row>
    <row r="300" spans="1:25" x14ac:dyDescent="0.2">
      <c r="A300" s="42" t="s">
        <v>113</v>
      </c>
      <c r="B300" s="42" t="s">
        <v>445</v>
      </c>
      <c r="C300" s="55" t="s">
        <v>631</v>
      </c>
      <c r="D300" s="42" t="str">
        <f>IF(+ISNA(+VLOOKUP($B300,#REF!,1,0)),"-",$D$1)</f>
        <v>PRODEE</v>
      </c>
      <c r="E300" s="42" t="str">
        <f>IF(+ISNA(+VLOOKUP($B300,#REF!,1,0)),"-",$E$1)</f>
        <v>DISTEE</v>
      </c>
      <c r="F300" s="42" t="str">
        <f>IF(+ISNA(+VLOOKUP($B300,#REF!,1,0)),"-",$F$1)</f>
        <v>MISEE</v>
      </c>
      <c r="G300" s="42" t="str">
        <f>IF(+ISNA(+VLOOKUP($B300,#REF!,1,0)),"-",$G$1)</f>
        <v>VENDIEE</v>
      </c>
      <c r="H300" s="42" t="str">
        <f>IF(+ISNA(+VLOOKUP($B300,#REF!,1,0)),"-",$H$1)</f>
        <v>VENDSALVEE</v>
      </c>
      <c r="I300" s="42" t="str">
        <f>IF(+ISNA(+VLOOKUP($B300,#REF!,1,0)),"-",$I$1)</f>
        <v>VENDTUTEE</v>
      </c>
      <c r="J300" s="42" t="str">
        <f>IF(+ISNA(+VLOOKUP($B300,#REF!,1,0)),"-",$J$1)</f>
        <v>VENDLIBEE</v>
      </c>
      <c r="K300" s="42" t="str">
        <f>IF(+ISNA(+VLOOKUP($B300,#REF!,1,0)),"-",$K$1)</f>
        <v>EEEST</v>
      </c>
      <c r="L300" s="42" t="str">
        <f>IF(+ISNA(+VLOOKUP($B300,#REF!,1,0)),"-",$L$1)</f>
        <v>DISTGAS</v>
      </c>
      <c r="M300" s="42" t="str">
        <f>IF(+ISNA(+VLOOKUP($B300,#REF!,1,0)),"-",$M$1)</f>
        <v>MISGAS</v>
      </c>
      <c r="N300" s="42" t="str">
        <f>IF(+ISNA(+VLOOKUP($B300,#REF!,1,0)),"-",$N$1)</f>
        <v>VENIGAS</v>
      </c>
      <c r="O300" s="42" t="str">
        <f>IF(+ISNA(+VLOOKUP($B300,#REF!,1,0)),"-",$O$1)</f>
        <v>VENTUTGAS</v>
      </c>
      <c r="P300" s="42" t="str">
        <f>IF(+ISNA(+VLOOKUP($B300,#REF!,1,0)),"-",$P$1)</f>
        <v>VENLIBGAS</v>
      </c>
      <c r="Q300" s="42" t="str">
        <f>IF(+ISNA(+VLOOKUP($B300,#REF!,1,0)),"-",$Q$1)</f>
        <v>GASDIV</v>
      </c>
      <c r="R300" s="42" t="str">
        <f>IF(+ISNA(+VLOOKUP($B300,#REF!,1,0)),"-",$R$1)</f>
        <v>GASEST</v>
      </c>
      <c r="S300" s="42" t="str">
        <f>IF(+ISNA(+VLOOKUP($B300,#REF!,1,0)),"-",$S$1)</f>
        <v>ACQUE</v>
      </c>
      <c r="T300" s="42" t="str">
        <f>IF(+ISNA(+VLOOKUP($B300,#REF!,1,0)),"-",$T$1)</f>
        <v>FOGNA</v>
      </c>
      <c r="U300" s="42" t="str">
        <f>IF(+ISNA(+VLOOKUP($B300,#REF!,1,0)),"-",$U$1)</f>
        <v>DEPU</v>
      </c>
      <c r="V300" s="42" t="str">
        <f>IF(+ISNA(+VLOOKUP($B300,#REF!,1,0)),"-",$V$1)</f>
        <v>ALTRESII</v>
      </c>
      <c r="W300" s="42" t="str">
        <f>IF(+ISNA(+VLOOKUP($B300,#REF!,1,0)),"-",$W$1)</f>
        <v>ATTDIV</v>
      </c>
      <c r="X300" s="42" t="str">
        <f>IF(+ISNA(+VLOOKUP($B300,#REF!,1,0)),"-",$X$1)</f>
        <v>SC</v>
      </c>
      <c r="Y300" s="42" t="str">
        <f>IF(+ISNA(+VLOOKUP($B300,#REF!,1,0)),"-",$Y$1)</f>
        <v>FOC</v>
      </c>
    </row>
    <row r="301" spans="1:25" x14ac:dyDescent="0.2">
      <c r="A301" s="42" t="s">
        <v>113</v>
      </c>
      <c r="B301" s="42" t="s">
        <v>446</v>
      </c>
      <c r="C301" s="55" t="s">
        <v>632</v>
      </c>
      <c r="D301" s="42" t="str">
        <f>IF(+ISNA(+VLOOKUP($B301,#REF!,1,0)),"-",$D$1)</f>
        <v>PRODEE</v>
      </c>
      <c r="E301" s="42" t="str">
        <f>IF(+ISNA(+VLOOKUP($B301,#REF!,1,0)),"-",$E$1)</f>
        <v>DISTEE</v>
      </c>
      <c r="F301" s="42" t="str">
        <f>IF(+ISNA(+VLOOKUP($B301,#REF!,1,0)),"-",$F$1)</f>
        <v>MISEE</v>
      </c>
      <c r="G301" s="42" t="str">
        <f>IF(+ISNA(+VLOOKUP($B301,#REF!,1,0)),"-",$G$1)</f>
        <v>VENDIEE</v>
      </c>
      <c r="H301" s="42" t="str">
        <f>IF(+ISNA(+VLOOKUP($B301,#REF!,1,0)),"-",$H$1)</f>
        <v>VENDSALVEE</v>
      </c>
      <c r="I301" s="42" t="str">
        <f>IF(+ISNA(+VLOOKUP($B301,#REF!,1,0)),"-",$I$1)</f>
        <v>VENDTUTEE</v>
      </c>
      <c r="J301" s="42" t="str">
        <f>IF(+ISNA(+VLOOKUP($B301,#REF!,1,0)),"-",$J$1)</f>
        <v>VENDLIBEE</v>
      </c>
      <c r="K301" s="42" t="str">
        <f>IF(+ISNA(+VLOOKUP($B301,#REF!,1,0)),"-",$K$1)</f>
        <v>EEEST</v>
      </c>
      <c r="L301" s="42" t="str">
        <f>IF(+ISNA(+VLOOKUP($B301,#REF!,1,0)),"-",$L$1)</f>
        <v>DISTGAS</v>
      </c>
      <c r="M301" s="42" t="str">
        <f>IF(+ISNA(+VLOOKUP($B301,#REF!,1,0)),"-",$M$1)</f>
        <v>MISGAS</v>
      </c>
      <c r="N301" s="42" t="str">
        <f>IF(+ISNA(+VLOOKUP($B301,#REF!,1,0)),"-",$N$1)</f>
        <v>VENIGAS</v>
      </c>
      <c r="O301" s="42" t="str">
        <f>IF(+ISNA(+VLOOKUP($B301,#REF!,1,0)),"-",$O$1)</f>
        <v>VENTUTGAS</v>
      </c>
      <c r="P301" s="42" t="str">
        <f>IF(+ISNA(+VLOOKUP($B301,#REF!,1,0)),"-",$P$1)</f>
        <v>VENLIBGAS</v>
      </c>
      <c r="Q301" s="42" t="str">
        <f>IF(+ISNA(+VLOOKUP($B301,#REF!,1,0)),"-",$Q$1)</f>
        <v>GASDIV</v>
      </c>
      <c r="R301" s="42" t="str">
        <f>IF(+ISNA(+VLOOKUP($B301,#REF!,1,0)),"-",$R$1)</f>
        <v>GASEST</v>
      </c>
      <c r="S301" s="42" t="str">
        <f>IF(+ISNA(+VLOOKUP($B301,#REF!,1,0)),"-",$S$1)</f>
        <v>ACQUE</v>
      </c>
      <c r="T301" s="42" t="str">
        <f>IF(+ISNA(+VLOOKUP($B301,#REF!,1,0)),"-",$T$1)</f>
        <v>FOGNA</v>
      </c>
      <c r="U301" s="42" t="str">
        <f>IF(+ISNA(+VLOOKUP($B301,#REF!,1,0)),"-",$U$1)</f>
        <v>DEPU</v>
      </c>
      <c r="V301" s="42" t="str">
        <f>IF(+ISNA(+VLOOKUP($B301,#REF!,1,0)),"-",$V$1)</f>
        <v>ALTRESII</v>
      </c>
      <c r="W301" s="42" t="str">
        <f>IF(+ISNA(+VLOOKUP($B301,#REF!,1,0)),"-",$W$1)</f>
        <v>ATTDIV</v>
      </c>
      <c r="X301" s="42" t="str">
        <f>IF(+ISNA(+VLOOKUP($B301,#REF!,1,0)),"-",$X$1)</f>
        <v>SC</v>
      </c>
      <c r="Y301" s="42" t="str">
        <f>IF(+ISNA(+VLOOKUP($B301,#REF!,1,0)),"-",$Y$1)</f>
        <v>FOC</v>
      </c>
    </row>
    <row r="302" spans="1:25" hidden="1" x14ac:dyDescent="0.2">
      <c r="A302" s="42" t="s">
        <v>113</v>
      </c>
      <c r="B302" s="42" t="s">
        <v>447</v>
      </c>
      <c r="C302" s="68" t="s">
        <v>1019</v>
      </c>
      <c r="D302" s="42" t="str">
        <f>IF(+ISNA(+VLOOKUP($B302,#REF!,1,0)),"-",$D$1)</f>
        <v>PRODEE</v>
      </c>
      <c r="E302" s="42" t="str">
        <f>IF(+ISNA(+VLOOKUP($B302,#REF!,1,0)),"-",$E$1)</f>
        <v>DISTEE</v>
      </c>
      <c r="F302" s="42" t="str">
        <f>IF(+ISNA(+VLOOKUP($B302,#REF!,1,0)),"-",$F$1)</f>
        <v>MISEE</v>
      </c>
      <c r="G302" s="42" t="str">
        <f>IF(+ISNA(+VLOOKUP($B302,#REF!,1,0)),"-",$G$1)</f>
        <v>VENDIEE</v>
      </c>
      <c r="H302" s="42" t="str">
        <f>IF(+ISNA(+VLOOKUP($B302,#REF!,1,0)),"-",$H$1)</f>
        <v>VENDSALVEE</v>
      </c>
      <c r="I302" s="42" t="str">
        <f>IF(+ISNA(+VLOOKUP($B302,#REF!,1,0)),"-",$I$1)</f>
        <v>VENDTUTEE</v>
      </c>
      <c r="J302" s="42" t="str">
        <f>IF(+ISNA(+VLOOKUP($B302,#REF!,1,0)),"-",$J$1)</f>
        <v>VENDLIBEE</v>
      </c>
      <c r="K302" s="42" t="str">
        <f>IF(+ISNA(+VLOOKUP($B302,#REF!,1,0)),"-",$K$1)</f>
        <v>EEEST</v>
      </c>
      <c r="L302" s="42" t="str">
        <f>IF(+ISNA(+VLOOKUP($B302,#REF!,1,0)),"-",$L$1)</f>
        <v>DISTGAS</v>
      </c>
      <c r="M302" s="42" t="str">
        <f>IF(+ISNA(+VLOOKUP($B302,#REF!,1,0)),"-",$M$1)</f>
        <v>MISGAS</v>
      </c>
      <c r="N302" s="42" t="str">
        <f>IF(+ISNA(+VLOOKUP($B302,#REF!,1,0)),"-",$N$1)</f>
        <v>VENIGAS</v>
      </c>
      <c r="O302" s="42" t="str">
        <f>IF(+ISNA(+VLOOKUP($B302,#REF!,1,0)),"-",$O$1)</f>
        <v>VENTUTGAS</v>
      </c>
      <c r="P302" s="42" t="str">
        <f>IF(+ISNA(+VLOOKUP($B302,#REF!,1,0)),"-",$P$1)</f>
        <v>VENLIBGAS</v>
      </c>
      <c r="Q302" s="42" t="str">
        <f>IF(+ISNA(+VLOOKUP($B302,#REF!,1,0)),"-",$Q$1)</f>
        <v>GASDIV</v>
      </c>
      <c r="R302" s="42" t="str">
        <f>IF(+ISNA(+VLOOKUP($B302,#REF!,1,0)),"-",$R$1)</f>
        <v>GASEST</v>
      </c>
      <c r="S302" s="42" t="str">
        <f>IF(+ISNA(+VLOOKUP($B302,#REF!,1,0)),"-",$S$1)</f>
        <v>ACQUE</v>
      </c>
      <c r="T302" s="42" t="str">
        <f>IF(+ISNA(+VLOOKUP($B302,#REF!,1,0)),"-",$T$1)</f>
        <v>FOGNA</v>
      </c>
      <c r="U302" s="42" t="str">
        <f>IF(+ISNA(+VLOOKUP($B302,#REF!,1,0)),"-",$U$1)</f>
        <v>DEPU</v>
      </c>
      <c r="V302" s="42" t="str">
        <f>IF(+ISNA(+VLOOKUP($B302,#REF!,1,0)),"-",$V$1)</f>
        <v>ALTRESII</v>
      </c>
      <c r="W302" s="42" t="str">
        <f>IF(+ISNA(+VLOOKUP($B302,#REF!,1,0)),"-",$W$1)</f>
        <v>ATTDIV</v>
      </c>
      <c r="X302" s="42" t="str">
        <f>IF(+ISNA(+VLOOKUP($B302,#REF!,1,0)),"-",$X$1)</f>
        <v>SC</v>
      </c>
      <c r="Y302" s="42" t="str">
        <f>IF(+ISNA(+VLOOKUP($B302,#REF!,1,0)),"-",$Y$1)</f>
        <v>FOC</v>
      </c>
    </row>
    <row r="303" spans="1:25" hidden="1" x14ac:dyDescent="0.2">
      <c r="A303" s="42" t="s">
        <v>113</v>
      </c>
      <c r="B303" s="42" t="s">
        <v>448</v>
      </c>
      <c r="C303" s="68" t="s">
        <v>1020</v>
      </c>
      <c r="D303" s="42" t="str">
        <f>IF(+ISNA(+VLOOKUP($B303,#REF!,1,0)),"-",$D$1)</f>
        <v>PRODEE</v>
      </c>
      <c r="E303" s="42" t="str">
        <f>IF(+ISNA(+VLOOKUP($B303,#REF!,1,0)),"-",$E$1)</f>
        <v>DISTEE</v>
      </c>
      <c r="F303" s="42" t="str">
        <f>IF(+ISNA(+VLOOKUP($B303,#REF!,1,0)),"-",$F$1)</f>
        <v>MISEE</v>
      </c>
      <c r="G303" s="42" t="str">
        <f>IF(+ISNA(+VLOOKUP($B303,#REF!,1,0)),"-",$G$1)</f>
        <v>VENDIEE</v>
      </c>
      <c r="H303" s="42" t="str">
        <f>IF(+ISNA(+VLOOKUP($B303,#REF!,1,0)),"-",$H$1)</f>
        <v>VENDSALVEE</v>
      </c>
      <c r="I303" s="42" t="str">
        <f>IF(+ISNA(+VLOOKUP($B303,#REF!,1,0)),"-",$I$1)</f>
        <v>VENDTUTEE</v>
      </c>
      <c r="J303" s="42" t="str">
        <f>IF(+ISNA(+VLOOKUP($B303,#REF!,1,0)),"-",$J$1)</f>
        <v>VENDLIBEE</v>
      </c>
      <c r="K303" s="42" t="str">
        <f>IF(+ISNA(+VLOOKUP($B303,#REF!,1,0)),"-",$K$1)</f>
        <v>EEEST</v>
      </c>
      <c r="L303" s="42" t="str">
        <f>IF(+ISNA(+VLOOKUP($B303,#REF!,1,0)),"-",$L$1)</f>
        <v>DISTGAS</v>
      </c>
      <c r="M303" s="42" t="str">
        <f>IF(+ISNA(+VLOOKUP($B303,#REF!,1,0)),"-",$M$1)</f>
        <v>MISGAS</v>
      </c>
      <c r="N303" s="42" t="str">
        <f>IF(+ISNA(+VLOOKUP($B303,#REF!,1,0)),"-",$N$1)</f>
        <v>VENIGAS</v>
      </c>
      <c r="O303" s="42" t="str">
        <f>IF(+ISNA(+VLOOKUP($B303,#REF!,1,0)),"-",$O$1)</f>
        <v>VENTUTGAS</v>
      </c>
      <c r="P303" s="42" t="str">
        <f>IF(+ISNA(+VLOOKUP($B303,#REF!,1,0)),"-",$P$1)</f>
        <v>VENLIBGAS</v>
      </c>
      <c r="Q303" s="42" t="str">
        <f>IF(+ISNA(+VLOOKUP($B303,#REF!,1,0)),"-",$Q$1)</f>
        <v>GASDIV</v>
      </c>
      <c r="R303" s="42" t="str">
        <f>IF(+ISNA(+VLOOKUP($B303,#REF!,1,0)),"-",$R$1)</f>
        <v>GASEST</v>
      </c>
      <c r="S303" s="42" t="str">
        <f>IF(+ISNA(+VLOOKUP($B303,#REF!,1,0)),"-",$S$1)</f>
        <v>ACQUE</v>
      </c>
      <c r="T303" s="42" t="str">
        <f>IF(+ISNA(+VLOOKUP($B303,#REF!,1,0)),"-",$T$1)</f>
        <v>FOGNA</v>
      </c>
      <c r="U303" s="42" t="str">
        <f>IF(+ISNA(+VLOOKUP($B303,#REF!,1,0)),"-",$U$1)</f>
        <v>DEPU</v>
      </c>
      <c r="V303" s="42" t="str">
        <f>IF(+ISNA(+VLOOKUP($B303,#REF!,1,0)),"-",$V$1)</f>
        <v>ALTRESII</v>
      </c>
      <c r="W303" s="42" t="str">
        <f>IF(+ISNA(+VLOOKUP($B303,#REF!,1,0)),"-",$W$1)</f>
        <v>ATTDIV</v>
      </c>
      <c r="X303" s="42" t="str">
        <f>IF(+ISNA(+VLOOKUP($B303,#REF!,1,0)),"-",$X$1)</f>
        <v>SC</v>
      </c>
      <c r="Y303" s="42" t="str">
        <f>IF(+ISNA(+VLOOKUP($B303,#REF!,1,0)),"-",$Y$1)</f>
        <v>FOC</v>
      </c>
    </row>
    <row r="304" spans="1:25" hidden="1" x14ac:dyDescent="0.2">
      <c r="A304" s="42" t="s">
        <v>113</v>
      </c>
      <c r="B304" s="42" t="s">
        <v>449</v>
      </c>
      <c r="C304" s="68" t="s">
        <v>1021</v>
      </c>
      <c r="D304" s="42" t="str">
        <f>IF(+ISNA(+VLOOKUP($B304,#REF!,1,0)),"-",$D$1)</f>
        <v>PRODEE</v>
      </c>
      <c r="E304" s="42" t="str">
        <f>IF(+ISNA(+VLOOKUP($B304,#REF!,1,0)),"-",$E$1)</f>
        <v>DISTEE</v>
      </c>
      <c r="F304" s="42" t="str">
        <f>IF(+ISNA(+VLOOKUP($B304,#REF!,1,0)),"-",$F$1)</f>
        <v>MISEE</v>
      </c>
      <c r="G304" s="42" t="str">
        <f>IF(+ISNA(+VLOOKUP($B304,#REF!,1,0)),"-",$G$1)</f>
        <v>VENDIEE</v>
      </c>
      <c r="H304" s="42" t="str">
        <f>IF(+ISNA(+VLOOKUP($B304,#REF!,1,0)),"-",$H$1)</f>
        <v>VENDSALVEE</v>
      </c>
      <c r="I304" s="42" t="str">
        <f>IF(+ISNA(+VLOOKUP($B304,#REF!,1,0)),"-",$I$1)</f>
        <v>VENDTUTEE</v>
      </c>
      <c r="J304" s="42" t="str">
        <f>IF(+ISNA(+VLOOKUP($B304,#REF!,1,0)),"-",$J$1)</f>
        <v>VENDLIBEE</v>
      </c>
      <c r="K304" s="42" t="str">
        <f>IF(+ISNA(+VLOOKUP($B304,#REF!,1,0)),"-",$K$1)</f>
        <v>EEEST</v>
      </c>
      <c r="L304" s="42" t="str">
        <f>IF(+ISNA(+VLOOKUP($B304,#REF!,1,0)),"-",$L$1)</f>
        <v>DISTGAS</v>
      </c>
      <c r="M304" s="42" t="str">
        <f>IF(+ISNA(+VLOOKUP($B304,#REF!,1,0)),"-",$M$1)</f>
        <v>MISGAS</v>
      </c>
      <c r="N304" s="42" t="str">
        <f>IF(+ISNA(+VLOOKUP($B304,#REF!,1,0)),"-",$N$1)</f>
        <v>VENIGAS</v>
      </c>
      <c r="O304" s="42" t="str">
        <f>IF(+ISNA(+VLOOKUP($B304,#REF!,1,0)),"-",$O$1)</f>
        <v>VENTUTGAS</v>
      </c>
      <c r="P304" s="42" t="str">
        <f>IF(+ISNA(+VLOOKUP($B304,#REF!,1,0)),"-",$P$1)</f>
        <v>VENLIBGAS</v>
      </c>
      <c r="Q304" s="42" t="str">
        <f>IF(+ISNA(+VLOOKUP($B304,#REF!,1,0)),"-",$Q$1)</f>
        <v>GASDIV</v>
      </c>
      <c r="R304" s="42" t="str">
        <f>IF(+ISNA(+VLOOKUP($B304,#REF!,1,0)),"-",$R$1)</f>
        <v>GASEST</v>
      </c>
      <c r="S304" s="42" t="str">
        <f>IF(+ISNA(+VLOOKUP($B304,#REF!,1,0)),"-",$S$1)</f>
        <v>ACQUE</v>
      </c>
      <c r="T304" s="42" t="str">
        <f>IF(+ISNA(+VLOOKUP($B304,#REF!,1,0)),"-",$T$1)</f>
        <v>FOGNA</v>
      </c>
      <c r="U304" s="42" t="str">
        <f>IF(+ISNA(+VLOOKUP($B304,#REF!,1,0)),"-",$U$1)</f>
        <v>DEPU</v>
      </c>
      <c r="V304" s="42" t="str">
        <f>IF(+ISNA(+VLOOKUP($B304,#REF!,1,0)),"-",$V$1)</f>
        <v>ALTRESII</v>
      </c>
      <c r="W304" s="42" t="str">
        <f>IF(+ISNA(+VLOOKUP($B304,#REF!,1,0)),"-",$W$1)</f>
        <v>ATTDIV</v>
      </c>
      <c r="X304" s="42" t="str">
        <f>IF(+ISNA(+VLOOKUP($B304,#REF!,1,0)),"-",$X$1)</f>
        <v>SC</v>
      </c>
      <c r="Y304" s="42" t="str">
        <f>IF(+ISNA(+VLOOKUP($B304,#REF!,1,0)),"-",$Y$1)</f>
        <v>FOC</v>
      </c>
    </row>
    <row r="305" spans="1:25" hidden="1" x14ac:dyDescent="0.2">
      <c r="A305" s="42" t="s">
        <v>113</v>
      </c>
      <c r="B305" s="42" t="s">
        <v>450</v>
      </c>
      <c r="C305" s="68" t="s">
        <v>1022</v>
      </c>
      <c r="D305" s="42" t="str">
        <f>IF(+ISNA(+VLOOKUP($B305,#REF!,1,0)),"-",$D$1)</f>
        <v>PRODEE</v>
      </c>
      <c r="E305" s="42" t="str">
        <f>IF(+ISNA(+VLOOKUP($B305,#REF!,1,0)),"-",$E$1)</f>
        <v>DISTEE</v>
      </c>
      <c r="F305" s="42" t="str">
        <f>IF(+ISNA(+VLOOKUP($B305,#REF!,1,0)),"-",$F$1)</f>
        <v>MISEE</v>
      </c>
      <c r="G305" s="42" t="str">
        <f>IF(+ISNA(+VLOOKUP($B305,#REF!,1,0)),"-",$G$1)</f>
        <v>VENDIEE</v>
      </c>
      <c r="H305" s="42" t="str">
        <f>IF(+ISNA(+VLOOKUP($B305,#REF!,1,0)),"-",$H$1)</f>
        <v>VENDSALVEE</v>
      </c>
      <c r="I305" s="42" t="str">
        <f>IF(+ISNA(+VLOOKUP($B305,#REF!,1,0)),"-",$I$1)</f>
        <v>VENDTUTEE</v>
      </c>
      <c r="J305" s="42" t="str">
        <f>IF(+ISNA(+VLOOKUP($B305,#REF!,1,0)),"-",$J$1)</f>
        <v>VENDLIBEE</v>
      </c>
      <c r="K305" s="42" t="str">
        <f>IF(+ISNA(+VLOOKUP($B305,#REF!,1,0)),"-",$K$1)</f>
        <v>EEEST</v>
      </c>
      <c r="L305" s="42" t="str">
        <f>IF(+ISNA(+VLOOKUP($B305,#REF!,1,0)),"-",$L$1)</f>
        <v>DISTGAS</v>
      </c>
      <c r="M305" s="42" t="str">
        <f>IF(+ISNA(+VLOOKUP($B305,#REF!,1,0)),"-",$M$1)</f>
        <v>MISGAS</v>
      </c>
      <c r="N305" s="42" t="str">
        <f>IF(+ISNA(+VLOOKUP($B305,#REF!,1,0)),"-",$N$1)</f>
        <v>VENIGAS</v>
      </c>
      <c r="O305" s="42" t="str">
        <f>IF(+ISNA(+VLOOKUP($B305,#REF!,1,0)),"-",$O$1)</f>
        <v>VENTUTGAS</v>
      </c>
      <c r="P305" s="42" t="str">
        <f>IF(+ISNA(+VLOOKUP($B305,#REF!,1,0)),"-",$P$1)</f>
        <v>VENLIBGAS</v>
      </c>
      <c r="Q305" s="42" t="str">
        <f>IF(+ISNA(+VLOOKUP($B305,#REF!,1,0)),"-",$Q$1)</f>
        <v>GASDIV</v>
      </c>
      <c r="R305" s="42" t="str">
        <f>IF(+ISNA(+VLOOKUP($B305,#REF!,1,0)),"-",$R$1)</f>
        <v>GASEST</v>
      </c>
      <c r="S305" s="42" t="str">
        <f>IF(+ISNA(+VLOOKUP($B305,#REF!,1,0)),"-",$S$1)</f>
        <v>ACQUE</v>
      </c>
      <c r="T305" s="42" t="str">
        <f>IF(+ISNA(+VLOOKUP($B305,#REF!,1,0)),"-",$T$1)</f>
        <v>FOGNA</v>
      </c>
      <c r="U305" s="42" t="str">
        <f>IF(+ISNA(+VLOOKUP($B305,#REF!,1,0)),"-",$U$1)</f>
        <v>DEPU</v>
      </c>
      <c r="V305" s="42" t="str">
        <f>IF(+ISNA(+VLOOKUP($B305,#REF!,1,0)),"-",$V$1)</f>
        <v>ALTRESII</v>
      </c>
      <c r="W305" s="42" t="str">
        <f>IF(+ISNA(+VLOOKUP($B305,#REF!,1,0)),"-",$W$1)</f>
        <v>ATTDIV</v>
      </c>
      <c r="X305" s="42" t="str">
        <f>IF(+ISNA(+VLOOKUP($B305,#REF!,1,0)),"-",$X$1)</f>
        <v>SC</v>
      </c>
      <c r="Y305" s="42" t="str">
        <f>IF(+ISNA(+VLOOKUP($B305,#REF!,1,0)),"-",$Y$1)</f>
        <v>FOC</v>
      </c>
    </row>
    <row r="306" spans="1:25" hidden="1" x14ac:dyDescent="0.2">
      <c r="A306" s="42" t="s">
        <v>113</v>
      </c>
      <c r="B306" s="42" t="s">
        <v>513</v>
      </c>
      <c r="C306" s="68" t="s">
        <v>754</v>
      </c>
      <c r="D306" s="42" t="str">
        <f>IF(+ISNA(+VLOOKUP($B306,#REF!,1,0)),"-",$D$1)</f>
        <v>PRODEE</v>
      </c>
      <c r="E306" s="42" t="str">
        <f>IF(+ISNA(+VLOOKUP($B306,#REF!,1,0)),"-",$E$1)</f>
        <v>DISTEE</v>
      </c>
      <c r="F306" s="42" t="str">
        <f>IF(+ISNA(+VLOOKUP($B306,#REF!,1,0)),"-",$F$1)</f>
        <v>MISEE</v>
      </c>
      <c r="G306" s="42" t="str">
        <f>IF(+ISNA(+VLOOKUP($B306,#REF!,1,0)),"-",$G$1)</f>
        <v>VENDIEE</v>
      </c>
      <c r="H306" s="42" t="str">
        <f>IF(+ISNA(+VLOOKUP($B306,#REF!,1,0)),"-",$H$1)</f>
        <v>VENDSALVEE</v>
      </c>
      <c r="I306" s="42" t="str">
        <f>IF(+ISNA(+VLOOKUP($B306,#REF!,1,0)),"-",$I$1)</f>
        <v>VENDTUTEE</v>
      </c>
      <c r="J306" s="42" t="str">
        <f>IF(+ISNA(+VLOOKUP($B306,#REF!,1,0)),"-",$J$1)</f>
        <v>VENDLIBEE</v>
      </c>
      <c r="K306" s="42" t="str">
        <f>IF(+ISNA(+VLOOKUP($B306,#REF!,1,0)),"-",$K$1)</f>
        <v>EEEST</v>
      </c>
      <c r="L306" s="42" t="str">
        <f>IF(+ISNA(+VLOOKUP($B306,#REF!,1,0)),"-",$L$1)</f>
        <v>DISTGAS</v>
      </c>
      <c r="M306" s="42" t="str">
        <f>IF(+ISNA(+VLOOKUP($B306,#REF!,1,0)),"-",$M$1)</f>
        <v>MISGAS</v>
      </c>
      <c r="N306" s="42" t="str">
        <f>IF(+ISNA(+VLOOKUP($B306,#REF!,1,0)),"-",$N$1)</f>
        <v>VENIGAS</v>
      </c>
      <c r="O306" s="42" t="str">
        <f>IF(+ISNA(+VLOOKUP($B306,#REF!,1,0)),"-",$O$1)</f>
        <v>VENTUTGAS</v>
      </c>
      <c r="P306" s="42" t="str">
        <f>IF(+ISNA(+VLOOKUP($B306,#REF!,1,0)),"-",$P$1)</f>
        <v>VENLIBGAS</v>
      </c>
      <c r="Q306" s="42" t="str">
        <f>IF(+ISNA(+VLOOKUP($B306,#REF!,1,0)),"-",$Q$1)</f>
        <v>GASDIV</v>
      </c>
      <c r="R306" s="42" t="str">
        <f>IF(+ISNA(+VLOOKUP($B306,#REF!,1,0)),"-",$R$1)</f>
        <v>GASEST</v>
      </c>
      <c r="S306" s="42" t="str">
        <f>IF(+ISNA(+VLOOKUP($B306,#REF!,1,0)),"-",$S$1)</f>
        <v>ACQUE</v>
      </c>
      <c r="T306" s="42" t="str">
        <f>IF(+ISNA(+VLOOKUP($B306,#REF!,1,0)),"-",$T$1)</f>
        <v>FOGNA</v>
      </c>
      <c r="U306" s="42" t="str">
        <f>IF(+ISNA(+VLOOKUP($B306,#REF!,1,0)),"-",$U$1)</f>
        <v>DEPU</v>
      </c>
      <c r="V306" s="42" t="str">
        <f>IF(+ISNA(+VLOOKUP($B306,#REF!,1,0)),"-",$V$1)</f>
        <v>ALTRESII</v>
      </c>
      <c r="W306" s="42" t="str">
        <f>IF(+ISNA(+VLOOKUP($B306,#REF!,1,0)),"-",$W$1)</f>
        <v>ATTDIV</v>
      </c>
      <c r="X306" s="42" t="str">
        <f>IF(+ISNA(+VLOOKUP($B306,#REF!,1,0)),"-",$X$1)</f>
        <v>SC</v>
      </c>
      <c r="Y306" s="42" t="str">
        <f>IF(+ISNA(+VLOOKUP($B306,#REF!,1,0)),"-",$Y$1)</f>
        <v>FOC</v>
      </c>
    </row>
    <row r="307" spans="1:25" hidden="1" x14ac:dyDescent="0.2">
      <c r="A307" s="42" t="s">
        <v>113</v>
      </c>
      <c r="B307" s="42" t="s">
        <v>514</v>
      </c>
      <c r="C307" s="68" t="s">
        <v>755</v>
      </c>
      <c r="D307" s="42" t="str">
        <f>IF(+ISNA(+VLOOKUP($B307,#REF!,1,0)),"-",$D$1)</f>
        <v>PRODEE</v>
      </c>
      <c r="E307" s="42" t="str">
        <f>IF(+ISNA(+VLOOKUP($B307,#REF!,1,0)),"-",$E$1)</f>
        <v>DISTEE</v>
      </c>
      <c r="F307" s="42" t="str">
        <f>IF(+ISNA(+VLOOKUP($B307,#REF!,1,0)),"-",$F$1)</f>
        <v>MISEE</v>
      </c>
      <c r="G307" s="42" t="str">
        <f>IF(+ISNA(+VLOOKUP($B307,#REF!,1,0)),"-",$G$1)</f>
        <v>VENDIEE</v>
      </c>
      <c r="H307" s="42" t="str">
        <f>IF(+ISNA(+VLOOKUP($B307,#REF!,1,0)),"-",$H$1)</f>
        <v>VENDSALVEE</v>
      </c>
      <c r="I307" s="42" t="str">
        <f>IF(+ISNA(+VLOOKUP($B307,#REF!,1,0)),"-",$I$1)</f>
        <v>VENDTUTEE</v>
      </c>
      <c r="J307" s="42" t="str">
        <f>IF(+ISNA(+VLOOKUP($B307,#REF!,1,0)),"-",$J$1)</f>
        <v>VENDLIBEE</v>
      </c>
      <c r="K307" s="42" t="str">
        <f>IF(+ISNA(+VLOOKUP($B307,#REF!,1,0)),"-",$K$1)</f>
        <v>EEEST</v>
      </c>
      <c r="L307" s="42" t="str">
        <f>IF(+ISNA(+VLOOKUP($B307,#REF!,1,0)),"-",$L$1)</f>
        <v>DISTGAS</v>
      </c>
      <c r="M307" s="42" t="str">
        <f>IF(+ISNA(+VLOOKUP($B307,#REF!,1,0)),"-",$M$1)</f>
        <v>MISGAS</v>
      </c>
      <c r="N307" s="42" t="str">
        <f>IF(+ISNA(+VLOOKUP($B307,#REF!,1,0)),"-",$N$1)</f>
        <v>VENIGAS</v>
      </c>
      <c r="O307" s="42" t="str">
        <f>IF(+ISNA(+VLOOKUP($B307,#REF!,1,0)),"-",$O$1)</f>
        <v>VENTUTGAS</v>
      </c>
      <c r="P307" s="42" t="str">
        <f>IF(+ISNA(+VLOOKUP($B307,#REF!,1,0)),"-",$P$1)</f>
        <v>VENLIBGAS</v>
      </c>
      <c r="Q307" s="42" t="str">
        <f>IF(+ISNA(+VLOOKUP($B307,#REF!,1,0)),"-",$Q$1)</f>
        <v>GASDIV</v>
      </c>
      <c r="R307" s="42" t="str">
        <f>IF(+ISNA(+VLOOKUP($B307,#REF!,1,0)),"-",$R$1)</f>
        <v>GASEST</v>
      </c>
      <c r="S307" s="42" t="str">
        <f>IF(+ISNA(+VLOOKUP($B307,#REF!,1,0)),"-",$S$1)</f>
        <v>ACQUE</v>
      </c>
      <c r="T307" s="42" t="str">
        <f>IF(+ISNA(+VLOOKUP($B307,#REF!,1,0)),"-",$T$1)</f>
        <v>FOGNA</v>
      </c>
      <c r="U307" s="42" t="str">
        <f>IF(+ISNA(+VLOOKUP($B307,#REF!,1,0)),"-",$U$1)</f>
        <v>DEPU</v>
      </c>
      <c r="V307" s="42" t="str">
        <f>IF(+ISNA(+VLOOKUP($B307,#REF!,1,0)),"-",$V$1)</f>
        <v>ALTRESII</v>
      </c>
      <c r="W307" s="42" t="str">
        <f>IF(+ISNA(+VLOOKUP($B307,#REF!,1,0)),"-",$W$1)</f>
        <v>ATTDIV</v>
      </c>
      <c r="X307" s="42" t="str">
        <f>IF(+ISNA(+VLOOKUP($B307,#REF!,1,0)),"-",$X$1)</f>
        <v>SC</v>
      </c>
      <c r="Y307" s="42" t="str">
        <f>IF(+ISNA(+VLOOKUP($B307,#REF!,1,0)),"-",$Y$1)</f>
        <v>FOC</v>
      </c>
    </row>
    <row r="308" spans="1:25" hidden="1" x14ac:dyDescent="0.2">
      <c r="A308" s="42" t="s">
        <v>113</v>
      </c>
      <c r="B308" s="42" t="s">
        <v>515</v>
      </c>
      <c r="C308" s="68" t="s">
        <v>756</v>
      </c>
      <c r="D308" s="42" t="str">
        <f>IF(+ISNA(+VLOOKUP($B308,#REF!,1,0)),"-",$D$1)</f>
        <v>PRODEE</v>
      </c>
      <c r="E308" s="42" t="str">
        <f>IF(+ISNA(+VLOOKUP($B308,#REF!,1,0)),"-",$E$1)</f>
        <v>DISTEE</v>
      </c>
      <c r="F308" s="42" t="str">
        <f>IF(+ISNA(+VLOOKUP($B308,#REF!,1,0)),"-",$F$1)</f>
        <v>MISEE</v>
      </c>
      <c r="G308" s="42" t="str">
        <f>IF(+ISNA(+VLOOKUP($B308,#REF!,1,0)),"-",$G$1)</f>
        <v>VENDIEE</v>
      </c>
      <c r="H308" s="42" t="str">
        <f>IF(+ISNA(+VLOOKUP($B308,#REF!,1,0)),"-",$H$1)</f>
        <v>VENDSALVEE</v>
      </c>
      <c r="I308" s="42" t="str">
        <f>IF(+ISNA(+VLOOKUP($B308,#REF!,1,0)),"-",$I$1)</f>
        <v>VENDTUTEE</v>
      </c>
      <c r="J308" s="42" t="str">
        <f>IF(+ISNA(+VLOOKUP($B308,#REF!,1,0)),"-",$J$1)</f>
        <v>VENDLIBEE</v>
      </c>
      <c r="K308" s="42" t="str">
        <f>IF(+ISNA(+VLOOKUP($B308,#REF!,1,0)),"-",$K$1)</f>
        <v>EEEST</v>
      </c>
      <c r="L308" s="42" t="str">
        <f>IF(+ISNA(+VLOOKUP($B308,#REF!,1,0)),"-",$L$1)</f>
        <v>DISTGAS</v>
      </c>
      <c r="M308" s="42" t="str">
        <f>IF(+ISNA(+VLOOKUP($B308,#REF!,1,0)),"-",$M$1)</f>
        <v>MISGAS</v>
      </c>
      <c r="N308" s="42" t="str">
        <f>IF(+ISNA(+VLOOKUP($B308,#REF!,1,0)),"-",$N$1)</f>
        <v>VENIGAS</v>
      </c>
      <c r="O308" s="42" t="str">
        <f>IF(+ISNA(+VLOOKUP($B308,#REF!,1,0)),"-",$O$1)</f>
        <v>VENTUTGAS</v>
      </c>
      <c r="P308" s="42" t="str">
        <f>IF(+ISNA(+VLOOKUP($B308,#REF!,1,0)),"-",$P$1)</f>
        <v>VENLIBGAS</v>
      </c>
      <c r="Q308" s="42" t="str">
        <f>IF(+ISNA(+VLOOKUP($B308,#REF!,1,0)),"-",$Q$1)</f>
        <v>GASDIV</v>
      </c>
      <c r="R308" s="42" t="str">
        <f>IF(+ISNA(+VLOOKUP($B308,#REF!,1,0)),"-",$R$1)</f>
        <v>GASEST</v>
      </c>
      <c r="S308" s="42" t="str">
        <f>IF(+ISNA(+VLOOKUP($B308,#REF!,1,0)),"-",$S$1)</f>
        <v>ACQUE</v>
      </c>
      <c r="T308" s="42" t="str">
        <f>IF(+ISNA(+VLOOKUP($B308,#REF!,1,0)),"-",$T$1)</f>
        <v>FOGNA</v>
      </c>
      <c r="U308" s="42" t="str">
        <f>IF(+ISNA(+VLOOKUP($B308,#REF!,1,0)),"-",$U$1)</f>
        <v>DEPU</v>
      </c>
      <c r="V308" s="42" t="str">
        <f>IF(+ISNA(+VLOOKUP($B308,#REF!,1,0)),"-",$V$1)</f>
        <v>ALTRESII</v>
      </c>
      <c r="W308" s="42" t="str">
        <f>IF(+ISNA(+VLOOKUP($B308,#REF!,1,0)),"-",$W$1)</f>
        <v>ATTDIV</v>
      </c>
      <c r="X308" s="42" t="str">
        <f>IF(+ISNA(+VLOOKUP($B308,#REF!,1,0)),"-",$X$1)</f>
        <v>SC</v>
      </c>
      <c r="Y308" s="42" t="str">
        <f>IF(+ISNA(+VLOOKUP($B308,#REF!,1,0)),"-",$Y$1)</f>
        <v>FOC</v>
      </c>
    </row>
    <row r="309" spans="1:25" hidden="1" x14ac:dyDescent="0.2">
      <c r="A309" s="42" t="s">
        <v>113</v>
      </c>
      <c r="B309" s="42" t="s">
        <v>516</v>
      </c>
      <c r="C309" s="68" t="s">
        <v>747</v>
      </c>
      <c r="D309" s="42" t="str">
        <f>IF(+ISNA(+VLOOKUP($B309,#REF!,1,0)),"-",$D$1)</f>
        <v>PRODEE</v>
      </c>
      <c r="E309" s="42" t="str">
        <f>IF(+ISNA(+VLOOKUP($B309,#REF!,1,0)),"-",$E$1)</f>
        <v>DISTEE</v>
      </c>
      <c r="F309" s="42" t="str">
        <f>IF(+ISNA(+VLOOKUP($B309,#REF!,1,0)),"-",$F$1)</f>
        <v>MISEE</v>
      </c>
      <c r="G309" s="42" t="str">
        <f>IF(+ISNA(+VLOOKUP($B309,#REF!,1,0)),"-",$G$1)</f>
        <v>VENDIEE</v>
      </c>
      <c r="H309" s="42" t="str">
        <f>IF(+ISNA(+VLOOKUP($B309,#REF!,1,0)),"-",$H$1)</f>
        <v>VENDSALVEE</v>
      </c>
      <c r="I309" s="42" t="str">
        <f>IF(+ISNA(+VLOOKUP($B309,#REF!,1,0)),"-",$I$1)</f>
        <v>VENDTUTEE</v>
      </c>
      <c r="J309" s="42" t="str">
        <f>IF(+ISNA(+VLOOKUP($B309,#REF!,1,0)),"-",$J$1)</f>
        <v>VENDLIBEE</v>
      </c>
      <c r="K309" s="42" t="str">
        <f>IF(+ISNA(+VLOOKUP($B309,#REF!,1,0)),"-",$K$1)</f>
        <v>EEEST</v>
      </c>
      <c r="L309" s="42" t="str">
        <f>IF(+ISNA(+VLOOKUP($B309,#REF!,1,0)),"-",$L$1)</f>
        <v>DISTGAS</v>
      </c>
      <c r="M309" s="42" t="str">
        <f>IF(+ISNA(+VLOOKUP($B309,#REF!,1,0)),"-",$M$1)</f>
        <v>MISGAS</v>
      </c>
      <c r="N309" s="42" t="str">
        <f>IF(+ISNA(+VLOOKUP($B309,#REF!,1,0)),"-",$N$1)</f>
        <v>VENIGAS</v>
      </c>
      <c r="O309" s="42" t="str">
        <f>IF(+ISNA(+VLOOKUP($B309,#REF!,1,0)),"-",$O$1)</f>
        <v>VENTUTGAS</v>
      </c>
      <c r="P309" s="42" t="str">
        <f>IF(+ISNA(+VLOOKUP($B309,#REF!,1,0)),"-",$P$1)</f>
        <v>VENLIBGAS</v>
      </c>
      <c r="Q309" s="42" t="str">
        <f>IF(+ISNA(+VLOOKUP($B309,#REF!,1,0)),"-",$Q$1)</f>
        <v>GASDIV</v>
      </c>
      <c r="R309" s="42" t="str">
        <f>IF(+ISNA(+VLOOKUP($B309,#REF!,1,0)),"-",$R$1)</f>
        <v>GASEST</v>
      </c>
      <c r="S309" s="42" t="str">
        <f>IF(+ISNA(+VLOOKUP($B309,#REF!,1,0)),"-",$S$1)</f>
        <v>ACQUE</v>
      </c>
      <c r="T309" s="42" t="str">
        <f>IF(+ISNA(+VLOOKUP($B309,#REF!,1,0)),"-",$T$1)</f>
        <v>FOGNA</v>
      </c>
      <c r="U309" s="42" t="str">
        <f>IF(+ISNA(+VLOOKUP($B309,#REF!,1,0)),"-",$U$1)</f>
        <v>DEPU</v>
      </c>
      <c r="V309" s="42" t="str">
        <f>IF(+ISNA(+VLOOKUP($B309,#REF!,1,0)),"-",$V$1)</f>
        <v>ALTRESII</v>
      </c>
      <c r="W309" s="42" t="str">
        <f>IF(+ISNA(+VLOOKUP($B309,#REF!,1,0)),"-",$W$1)</f>
        <v>ATTDIV</v>
      </c>
      <c r="X309" s="42" t="str">
        <f>IF(+ISNA(+VLOOKUP($B309,#REF!,1,0)),"-",$X$1)</f>
        <v>SC</v>
      </c>
      <c r="Y309" s="42" t="str">
        <f>IF(+ISNA(+VLOOKUP($B309,#REF!,1,0)),"-",$Y$1)</f>
        <v>FOC</v>
      </c>
    </row>
    <row r="310" spans="1:25" hidden="1" x14ac:dyDescent="0.2">
      <c r="A310" s="42" t="s">
        <v>113</v>
      </c>
      <c r="B310" s="42" t="s">
        <v>517</v>
      </c>
      <c r="C310" s="68" t="s">
        <v>748</v>
      </c>
      <c r="D310" s="42" t="str">
        <f>IF(+ISNA(+VLOOKUP($B310,#REF!,1,0)),"-",$D$1)</f>
        <v>PRODEE</v>
      </c>
      <c r="E310" s="42" t="str">
        <f>IF(+ISNA(+VLOOKUP($B310,#REF!,1,0)),"-",$E$1)</f>
        <v>DISTEE</v>
      </c>
      <c r="F310" s="42" t="str">
        <f>IF(+ISNA(+VLOOKUP($B310,#REF!,1,0)),"-",$F$1)</f>
        <v>MISEE</v>
      </c>
      <c r="G310" s="42" t="str">
        <f>IF(+ISNA(+VLOOKUP($B310,#REF!,1,0)),"-",$G$1)</f>
        <v>VENDIEE</v>
      </c>
      <c r="H310" s="42" t="str">
        <f>IF(+ISNA(+VLOOKUP($B310,#REF!,1,0)),"-",$H$1)</f>
        <v>VENDSALVEE</v>
      </c>
      <c r="I310" s="42" t="str">
        <f>IF(+ISNA(+VLOOKUP($B310,#REF!,1,0)),"-",$I$1)</f>
        <v>VENDTUTEE</v>
      </c>
      <c r="J310" s="42" t="str">
        <f>IF(+ISNA(+VLOOKUP($B310,#REF!,1,0)),"-",$J$1)</f>
        <v>VENDLIBEE</v>
      </c>
      <c r="K310" s="42" t="str">
        <f>IF(+ISNA(+VLOOKUP($B310,#REF!,1,0)),"-",$K$1)</f>
        <v>EEEST</v>
      </c>
      <c r="L310" s="42" t="str">
        <f>IF(+ISNA(+VLOOKUP($B310,#REF!,1,0)),"-",$L$1)</f>
        <v>DISTGAS</v>
      </c>
      <c r="M310" s="42" t="str">
        <f>IF(+ISNA(+VLOOKUP($B310,#REF!,1,0)),"-",$M$1)</f>
        <v>MISGAS</v>
      </c>
      <c r="N310" s="42" t="str">
        <f>IF(+ISNA(+VLOOKUP($B310,#REF!,1,0)),"-",$N$1)</f>
        <v>VENIGAS</v>
      </c>
      <c r="O310" s="42" t="str">
        <f>IF(+ISNA(+VLOOKUP($B310,#REF!,1,0)),"-",$O$1)</f>
        <v>VENTUTGAS</v>
      </c>
      <c r="P310" s="42" t="str">
        <f>IF(+ISNA(+VLOOKUP($B310,#REF!,1,0)),"-",$P$1)</f>
        <v>VENLIBGAS</v>
      </c>
      <c r="Q310" s="42" t="str">
        <f>IF(+ISNA(+VLOOKUP($B310,#REF!,1,0)),"-",$Q$1)</f>
        <v>GASDIV</v>
      </c>
      <c r="R310" s="42" t="str">
        <f>IF(+ISNA(+VLOOKUP($B310,#REF!,1,0)),"-",$R$1)</f>
        <v>GASEST</v>
      </c>
      <c r="S310" s="42" t="str">
        <f>IF(+ISNA(+VLOOKUP($B310,#REF!,1,0)),"-",$S$1)</f>
        <v>ACQUE</v>
      </c>
      <c r="T310" s="42" t="str">
        <f>IF(+ISNA(+VLOOKUP($B310,#REF!,1,0)),"-",$T$1)</f>
        <v>FOGNA</v>
      </c>
      <c r="U310" s="42" t="str">
        <f>IF(+ISNA(+VLOOKUP($B310,#REF!,1,0)),"-",$U$1)</f>
        <v>DEPU</v>
      </c>
      <c r="V310" s="42" t="str">
        <f>IF(+ISNA(+VLOOKUP($B310,#REF!,1,0)),"-",$V$1)</f>
        <v>ALTRESII</v>
      </c>
      <c r="W310" s="42" t="str">
        <f>IF(+ISNA(+VLOOKUP($B310,#REF!,1,0)),"-",$W$1)</f>
        <v>ATTDIV</v>
      </c>
      <c r="X310" s="42" t="str">
        <f>IF(+ISNA(+VLOOKUP($B310,#REF!,1,0)),"-",$X$1)</f>
        <v>SC</v>
      </c>
      <c r="Y310" s="42" t="str">
        <f>IF(+ISNA(+VLOOKUP($B310,#REF!,1,0)),"-",$Y$1)</f>
        <v>FOC</v>
      </c>
    </row>
    <row r="311" spans="1:25" hidden="1" x14ac:dyDescent="0.2">
      <c r="A311" s="42" t="s">
        <v>113</v>
      </c>
      <c r="B311" s="42" t="s">
        <v>518</v>
      </c>
      <c r="C311" s="68" t="s">
        <v>746</v>
      </c>
      <c r="D311" s="42" t="str">
        <f>IF(+ISNA(+VLOOKUP($B311,#REF!,1,0)),"-",$D$1)</f>
        <v>PRODEE</v>
      </c>
      <c r="E311" s="42" t="str">
        <f>IF(+ISNA(+VLOOKUP($B311,#REF!,1,0)),"-",$E$1)</f>
        <v>DISTEE</v>
      </c>
      <c r="F311" s="42" t="str">
        <f>IF(+ISNA(+VLOOKUP($B311,#REF!,1,0)),"-",$F$1)</f>
        <v>MISEE</v>
      </c>
      <c r="G311" s="42" t="str">
        <f>IF(+ISNA(+VLOOKUP($B311,#REF!,1,0)),"-",$G$1)</f>
        <v>VENDIEE</v>
      </c>
      <c r="H311" s="42" t="str">
        <f>IF(+ISNA(+VLOOKUP($B311,#REF!,1,0)),"-",$H$1)</f>
        <v>VENDSALVEE</v>
      </c>
      <c r="I311" s="42" t="str">
        <f>IF(+ISNA(+VLOOKUP($B311,#REF!,1,0)),"-",$I$1)</f>
        <v>VENDTUTEE</v>
      </c>
      <c r="J311" s="42" t="str">
        <f>IF(+ISNA(+VLOOKUP($B311,#REF!,1,0)),"-",$J$1)</f>
        <v>VENDLIBEE</v>
      </c>
      <c r="K311" s="42" t="str">
        <f>IF(+ISNA(+VLOOKUP($B311,#REF!,1,0)),"-",$K$1)</f>
        <v>EEEST</v>
      </c>
      <c r="L311" s="42" t="str">
        <f>IF(+ISNA(+VLOOKUP($B311,#REF!,1,0)),"-",$L$1)</f>
        <v>DISTGAS</v>
      </c>
      <c r="M311" s="42" t="str">
        <f>IF(+ISNA(+VLOOKUP($B311,#REF!,1,0)),"-",$M$1)</f>
        <v>MISGAS</v>
      </c>
      <c r="N311" s="42" t="str">
        <f>IF(+ISNA(+VLOOKUP($B311,#REF!,1,0)),"-",$N$1)</f>
        <v>VENIGAS</v>
      </c>
      <c r="O311" s="42" t="str">
        <f>IF(+ISNA(+VLOOKUP($B311,#REF!,1,0)),"-",$O$1)</f>
        <v>VENTUTGAS</v>
      </c>
      <c r="P311" s="42" t="str">
        <f>IF(+ISNA(+VLOOKUP($B311,#REF!,1,0)),"-",$P$1)</f>
        <v>VENLIBGAS</v>
      </c>
      <c r="Q311" s="42" t="str">
        <f>IF(+ISNA(+VLOOKUP($B311,#REF!,1,0)),"-",$Q$1)</f>
        <v>GASDIV</v>
      </c>
      <c r="R311" s="42" t="str">
        <f>IF(+ISNA(+VLOOKUP($B311,#REF!,1,0)),"-",$R$1)</f>
        <v>GASEST</v>
      </c>
      <c r="S311" s="42" t="str">
        <f>IF(+ISNA(+VLOOKUP($B311,#REF!,1,0)),"-",$S$1)</f>
        <v>ACQUE</v>
      </c>
      <c r="T311" s="42" t="str">
        <f>IF(+ISNA(+VLOOKUP($B311,#REF!,1,0)),"-",$T$1)</f>
        <v>FOGNA</v>
      </c>
      <c r="U311" s="42" t="str">
        <f>IF(+ISNA(+VLOOKUP($B311,#REF!,1,0)),"-",$U$1)</f>
        <v>DEPU</v>
      </c>
      <c r="V311" s="42" t="str">
        <f>IF(+ISNA(+VLOOKUP($B311,#REF!,1,0)),"-",$V$1)</f>
        <v>ALTRESII</v>
      </c>
      <c r="W311" s="42" t="str">
        <f>IF(+ISNA(+VLOOKUP($B311,#REF!,1,0)),"-",$W$1)</f>
        <v>ATTDIV</v>
      </c>
      <c r="X311" s="42" t="str">
        <f>IF(+ISNA(+VLOOKUP($B311,#REF!,1,0)),"-",$X$1)</f>
        <v>SC</v>
      </c>
      <c r="Y311" s="42" t="str">
        <f>IF(+ISNA(+VLOOKUP($B311,#REF!,1,0)),"-",$Y$1)</f>
        <v>FOC</v>
      </c>
    </row>
    <row r="312" spans="1:25" hidden="1" x14ac:dyDescent="0.2">
      <c r="A312" s="42" t="s">
        <v>113</v>
      </c>
      <c r="B312" s="42" t="s">
        <v>519</v>
      </c>
      <c r="C312" s="68" t="s">
        <v>826</v>
      </c>
      <c r="D312" s="42" t="str">
        <f>IF(+ISNA(+VLOOKUP($B312,#REF!,1,0)),"-",$D$1)</f>
        <v>PRODEE</v>
      </c>
      <c r="E312" s="42" t="str">
        <f>IF(+ISNA(+VLOOKUP($B312,#REF!,1,0)),"-",$E$1)</f>
        <v>DISTEE</v>
      </c>
      <c r="F312" s="42" t="str">
        <f>IF(+ISNA(+VLOOKUP($B312,#REF!,1,0)),"-",$F$1)</f>
        <v>MISEE</v>
      </c>
      <c r="G312" s="42" t="str">
        <f>IF(+ISNA(+VLOOKUP($B312,#REF!,1,0)),"-",$G$1)</f>
        <v>VENDIEE</v>
      </c>
      <c r="H312" s="42" t="str">
        <f>IF(+ISNA(+VLOOKUP($B312,#REF!,1,0)),"-",$H$1)</f>
        <v>VENDSALVEE</v>
      </c>
      <c r="I312" s="42" t="str">
        <f>IF(+ISNA(+VLOOKUP($B312,#REF!,1,0)),"-",$I$1)</f>
        <v>VENDTUTEE</v>
      </c>
      <c r="J312" s="42" t="str">
        <f>IF(+ISNA(+VLOOKUP($B312,#REF!,1,0)),"-",$J$1)</f>
        <v>VENDLIBEE</v>
      </c>
      <c r="K312" s="42" t="str">
        <f>IF(+ISNA(+VLOOKUP($B312,#REF!,1,0)),"-",$K$1)</f>
        <v>EEEST</v>
      </c>
      <c r="L312" s="42" t="str">
        <f>IF(+ISNA(+VLOOKUP($B312,#REF!,1,0)),"-",$L$1)</f>
        <v>DISTGAS</v>
      </c>
      <c r="M312" s="42" t="str">
        <f>IF(+ISNA(+VLOOKUP($B312,#REF!,1,0)),"-",$M$1)</f>
        <v>MISGAS</v>
      </c>
      <c r="N312" s="42" t="str">
        <f>IF(+ISNA(+VLOOKUP($B312,#REF!,1,0)),"-",$N$1)</f>
        <v>VENIGAS</v>
      </c>
      <c r="O312" s="42" t="str">
        <f>IF(+ISNA(+VLOOKUP($B312,#REF!,1,0)),"-",$O$1)</f>
        <v>VENTUTGAS</v>
      </c>
      <c r="P312" s="42" t="str">
        <f>IF(+ISNA(+VLOOKUP($B312,#REF!,1,0)),"-",$P$1)</f>
        <v>VENLIBGAS</v>
      </c>
      <c r="Q312" s="42" t="str">
        <f>IF(+ISNA(+VLOOKUP($B312,#REF!,1,0)),"-",$Q$1)</f>
        <v>GASDIV</v>
      </c>
      <c r="R312" s="42" t="str">
        <f>IF(+ISNA(+VLOOKUP($B312,#REF!,1,0)),"-",$R$1)</f>
        <v>GASEST</v>
      </c>
      <c r="S312" s="42" t="str">
        <f>IF(+ISNA(+VLOOKUP($B312,#REF!,1,0)),"-",$S$1)</f>
        <v>ACQUE</v>
      </c>
      <c r="T312" s="42" t="str">
        <f>IF(+ISNA(+VLOOKUP($B312,#REF!,1,0)),"-",$T$1)</f>
        <v>FOGNA</v>
      </c>
      <c r="U312" s="42" t="str">
        <f>IF(+ISNA(+VLOOKUP($B312,#REF!,1,0)),"-",$U$1)</f>
        <v>DEPU</v>
      </c>
      <c r="V312" s="42" t="str">
        <f>IF(+ISNA(+VLOOKUP($B312,#REF!,1,0)),"-",$V$1)</f>
        <v>ALTRESII</v>
      </c>
      <c r="W312" s="42" t="str">
        <f>IF(+ISNA(+VLOOKUP($B312,#REF!,1,0)),"-",$W$1)</f>
        <v>ATTDIV</v>
      </c>
      <c r="X312" s="42" t="str">
        <f>IF(+ISNA(+VLOOKUP($B312,#REF!,1,0)),"-",$X$1)</f>
        <v>SC</v>
      </c>
      <c r="Y312" s="42" t="str">
        <f>IF(+ISNA(+VLOOKUP($B312,#REF!,1,0)),"-",$Y$1)</f>
        <v>FOC</v>
      </c>
    </row>
    <row r="313" spans="1:25" hidden="1" x14ac:dyDescent="0.2">
      <c r="A313" s="42" t="s">
        <v>113</v>
      </c>
      <c r="B313" s="42" t="s">
        <v>520</v>
      </c>
      <c r="C313" s="68" t="s">
        <v>747</v>
      </c>
      <c r="D313" s="42" t="str">
        <f>IF(+ISNA(+VLOOKUP($B313,#REF!,1,0)),"-",$D$1)</f>
        <v>PRODEE</v>
      </c>
      <c r="E313" s="42" t="str">
        <f>IF(+ISNA(+VLOOKUP($B313,#REF!,1,0)),"-",$E$1)</f>
        <v>DISTEE</v>
      </c>
      <c r="F313" s="42" t="str">
        <f>IF(+ISNA(+VLOOKUP($B313,#REF!,1,0)),"-",$F$1)</f>
        <v>MISEE</v>
      </c>
      <c r="G313" s="42" t="str">
        <f>IF(+ISNA(+VLOOKUP($B313,#REF!,1,0)),"-",$G$1)</f>
        <v>VENDIEE</v>
      </c>
      <c r="H313" s="42" t="str">
        <f>IF(+ISNA(+VLOOKUP($B313,#REF!,1,0)),"-",$H$1)</f>
        <v>VENDSALVEE</v>
      </c>
      <c r="I313" s="42" t="str">
        <f>IF(+ISNA(+VLOOKUP($B313,#REF!,1,0)),"-",$I$1)</f>
        <v>VENDTUTEE</v>
      </c>
      <c r="J313" s="42" t="str">
        <f>IF(+ISNA(+VLOOKUP($B313,#REF!,1,0)),"-",$J$1)</f>
        <v>VENDLIBEE</v>
      </c>
      <c r="K313" s="42" t="str">
        <f>IF(+ISNA(+VLOOKUP($B313,#REF!,1,0)),"-",$K$1)</f>
        <v>EEEST</v>
      </c>
      <c r="L313" s="42" t="str">
        <f>IF(+ISNA(+VLOOKUP($B313,#REF!,1,0)),"-",$L$1)</f>
        <v>DISTGAS</v>
      </c>
      <c r="M313" s="42" t="str">
        <f>IF(+ISNA(+VLOOKUP($B313,#REF!,1,0)),"-",$M$1)</f>
        <v>MISGAS</v>
      </c>
      <c r="N313" s="42" t="str">
        <f>IF(+ISNA(+VLOOKUP($B313,#REF!,1,0)),"-",$N$1)</f>
        <v>VENIGAS</v>
      </c>
      <c r="O313" s="42" t="str">
        <f>IF(+ISNA(+VLOOKUP($B313,#REF!,1,0)),"-",$O$1)</f>
        <v>VENTUTGAS</v>
      </c>
      <c r="P313" s="42" t="str">
        <f>IF(+ISNA(+VLOOKUP($B313,#REF!,1,0)),"-",$P$1)</f>
        <v>VENLIBGAS</v>
      </c>
      <c r="Q313" s="42" t="str">
        <f>IF(+ISNA(+VLOOKUP($B313,#REF!,1,0)),"-",$Q$1)</f>
        <v>GASDIV</v>
      </c>
      <c r="R313" s="42" t="str">
        <f>IF(+ISNA(+VLOOKUP($B313,#REF!,1,0)),"-",$R$1)</f>
        <v>GASEST</v>
      </c>
      <c r="S313" s="42" t="str">
        <f>IF(+ISNA(+VLOOKUP($B313,#REF!,1,0)),"-",$S$1)</f>
        <v>ACQUE</v>
      </c>
      <c r="T313" s="42" t="str">
        <f>IF(+ISNA(+VLOOKUP($B313,#REF!,1,0)),"-",$T$1)</f>
        <v>FOGNA</v>
      </c>
      <c r="U313" s="42" t="str">
        <f>IF(+ISNA(+VLOOKUP($B313,#REF!,1,0)),"-",$U$1)</f>
        <v>DEPU</v>
      </c>
      <c r="V313" s="42" t="str">
        <f>IF(+ISNA(+VLOOKUP($B313,#REF!,1,0)),"-",$V$1)</f>
        <v>ALTRESII</v>
      </c>
      <c r="W313" s="42" t="str">
        <f>IF(+ISNA(+VLOOKUP($B313,#REF!,1,0)),"-",$W$1)</f>
        <v>ATTDIV</v>
      </c>
      <c r="X313" s="42" t="str">
        <f>IF(+ISNA(+VLOOKUP($B313,#REF!,1,0)),"-",$X$1)</f>
        <v>SC</v>
      </c>
      <c r="Y313" s="42" t="str">
        <f>IF(+ISNA(+VLOOKUP($B313,#REF!,1,0)),"-",$Y$1)</f>
        <v>FOC</v>
      </c>
    </row>
    <row r="314" spans="1:25" hidden="1" x14ac:dyDescent="0.2">
      <c r="A314" s="42" t="s">
        <v>113</v>
      </c>
      <c r="B314" s="42" t="s">
        <v>521</v>
      </c>
      <c r="C314" s="68" t="s">
        <v>748</v>
      </c>
      <c r="D314" s="42" t="str">
        <f>IF(+ISNA(+VLOOKUP($B314,#REF!,1,0)),"-",$D$1)</f>
        <v>PRODEE</v>
      </c>
      <c r="E314" s="42" t="str">
        <f>IF(+ISNA(+VLOOKUP($B314,#REF!,1,0)),"-",$E$1)</f>
        <v>DISTEE</v>
      </c>
      <c r="F314" s="42" t="str">
        <f>IF(+ISNA(+VLOOKUP($B314,#REF!,1,0)),"-",$F$1)</f>
        <v>MISEE</v>
      </c>
      <c r="G314" s="42" t="str">
        <f>IF(+ISNA(+VLOOKUP($B314,#REF!,1,0)),"-",$G$1)</f>
        <v>VENDIEE</v>
      </c>
      <c r="H314" s="42" t="str">
        <f>IF(+ISNA(+VLOOKUP($B314,#REF!,1,0)),"-",$H$1)</f>
        <v>VENDSALVEE</v>
      </c>
      <c r="I314" s="42" t="str">
        <f>IF(+ISNA(+VLOOKUP($B314,#REF!,1,0)),"-",$I$1)</f>
        <v>VENDTUTEE</v>
      </c>
      <c r="J314" s="42" t="str">
        <f>IF(+ISNA(+VLOOKUP($B314,#REF!,1,0)),"-",$J$1)</f>
        <v>VENDLIBEE</v>
      </c>
      <c r="K314" s="42" t="str">
        <f>IF(+ISNA(+VLOOKUP($B314,#REF!,1,0)),"-",$K$1)</f>
        <v>EEEST</v>
      </c>
      <c r="L314" s="42" t="str">
        <f>IF(+ISNA(+VLOOKUP($B314,#REF!,1,0)),"-",$L$1)</f>
        <v>DISTGAS</v>
      </c>
      <c r="M314" s="42" t="str">
        <f>IF(+ISNA(+VLOOKUP($B314,#REF!,1,0)),"-",$M$1)</f>
        <v>MISGAS</v>
      </c>
      <c r="N314" s="42" t="str">
        <f>IF(+ISNA(+VLOOKUP($B314,#REF!,1,0)),"-",$N$1)</f>
        <v>VENIGAS</v>
      </c>
      <c r="O314" s="42" t="str">
        <f>IF(+ISNA(+VLOOKUP($B314,#REF!,1,0)),"-",$O$1)</f>
        <v>VENTUTGAS</v>
      </c>
      <c r="P314" s="42" t="str">
        <f>IF(+ISNA(+VLOOKUP($B314,#REF!,1,0)),"-",$P$1)</f>
        <v>VENLIBGAS</v>
      </c>
      <c r="Q314" s="42" t="str">
        <f>IF(+ISNA(+VLOOKUP($B314,#REF!,1,0)),"-",$Q$1)</f>
        <v>GASDIV</v>
      </c>
      <c r="R314" s="42" t="str">
        <f>IF(+ISNA(+VLOOKUP($B314,#REF!,1,0)),"-",$R$1)</f>
        <v>GASEST</v>
      </c>
      <c r="S314" s="42" t="str">
        <f>IF(+ISNA(+VLOOKUP($B314,#REF!,1,0)),"-",$S$1)</f>
        <v>ACQUE</v>
      </c>
      <c r="T314" s="42" t="str">
        <f>IF(+ISNA(+VLOOKUP($B314,#REF!,1,0)),"-",$T$1)</f>
        <v>FOGNA</v>
      </c>
      <c r="U314" s="42" t="str">
        <f>IF(+ISNA(+VLOOKUP($B314,#REF!,1,0)),"-",$U$1)</f>
        <v>DEPU</v>
      </c>
      <c r="V314" s="42" t="str">
        <f>IF(+ISNA(+VLOOKUP($B314,#REF!,1,0)),"-",$V$1)</f>
        <v>ALTRESII</v>
      </c>
      <c r="W314" s="42" t="str">
        <f>IF(+ISNA(+VLOOKUP($B314,#REF!,1,0)),"-",$W$1)</f>
        <v>ATTDIV</v>
      </c>
      <c r="X314" s="42" t="str">
        <f>IF(+ISNA(+VLOOKUP($B314,#REF!,1,0)),"-",$X$1)</f>
        <v>SC</v>
      </c>
      <c r="Y314" s="42" t="str">
        <f>IF(+ISNA(+VLOOKUP($B314,#REF!,1,0)),"-",$Y$1)</f>
        <v>FOC</v>
      </c>
    </row>
    <row r="315" spans="1:25" hidden="1" x14ac:dyDescent="0.2">
      <c r="A315" s="42" t="s">
        <v>113</v>
      </c>
      <c r="B315" s="42" t="s">
        <v>522</v>
      </c>
      <c r="C315" s="68" t="s">
        <v>749</v>
      </c>
      <c r="D315" s="42" t="str">
        <f>IF(+ISNA(+VLOOKUP($B315,#REF!,1,0)),"-",$D$1)</f>
        <v>PRODEE</v>
      </c>
      <c r="E315" s="42" t="str">
        <f>IF(+ISNA(+VLOOKUP($B315,#REF!,1,0)),"-",$E$1)</f>
        <v>DISTEE</v>
      </c>
      <c r="F315" s="42" t="str">
        <f>IF(+ISNA(+VLOOKUP($B315,#REF!,1,0)),"-",$F$1)</f>
        <v>MISEE</v>
      </c>
      <c r="G315" s="42" t="str">
        <f>IF(+ISNA(+VLOOKUP($B315,#REF!,1,0)),"-",$G$1)</f>
        <v>VENDIEE</v>
      </c>
      <c r="H315" s="42" t="str">
        <f>IF(+ISNA(+VLOOKUP($B315,#REF!,1,0)),"-",$H$1)</f>
        <v>VENDSALVEE</v>
      </c>
      <c r="I315" s="42" t="str">
        <f>IF(+ISNA(+VLOOKUP($B315,#REF!,1,0)),"-",$I$1)</f>
        <v>VENDTUTEE</v>
      </c>
      <c r="J315" s="42" t="str">
        <f>IF(+ISNA(+VLOOKUP($B315,#REF!,1,0)),"-",$J$1)</f>
        <v>VENDLIBEE</v>
      </c>
      <c r="K315" s="42" t="str">
        <f>IF(+ISNA(+VLOOKUP($B315,#REF!,1,0)),"-",$K$1)</f>
        <v>EEEST</v>
      </c>
      <c r="L315" s="42" t="str">
        <f>IF(+ISNA(+VLOOKUP($B315,#REF!,1,0)),"-",$L$1)</f>
        <v>DISTGAS</v>
      </c>
      <c r="M315" s="42" t="str">
        <f>IF(+ISNA(+VLOOKUP($B315,#REF!,1,0)),"-",$M$1)</f>
        <v>MISGAS</v>
      </c>
      <c r="N315" s="42" t="str">
        <f>IF(+ISNA(+VLOOKUP($B315,#REF!,1,0)),"-",$N$1)</f>
        <v>VENIGAS</v>
      </c>
      <c r="O315" s="42" t="str">
        <f>IF(+ISNA(+VLOOKUP($B315,#REF!,1,0)),"-",$O$1)</f>
        <v>VENTUTGAS</v>
      </c>
      <c r="P315" s="42" t="str">
        <f>IF(+ISNA(+VLOOKUP($B315,#REF!,1,0)),"-",$P$1)</f>
        <v>VENLIBGAS</v>
      </c>
      <c r="Q315" s="42" t="str">
        <f>IF(+ISNA(+VLOOKUP($B315,#REF!,1,0)),"-",$Q$1)</f>
        <v>GASDIV</v>
      </c>
      <c r="R315" s="42" t="str">
        <f>IF(+ISNA(+VLOOKUP($B315,#REF!,1,0)),"-",$R$1)</f>
        <v>GASEST</v>
      </c>
      <c r="S315" s="42" t="str">
        <f>IF(+ISNA(+VLOOKUP($B315,#REF!,1,0)),"-",$S$1)</f>
        <v>ACQUE</v>
      </c>
      <c r="T315" s="42" t="str">
        <f>IF(+ISNA(+VLOOKUP($B315,#REF!,1,0)),"-",$T$1)</f>
        <v>FOGNA</v>
      </c>
      <c r="U315" s="42" t="str">
        <f>IF(+ISNA(+VLOOKUP($B315,#REF!,1,0)),"-",$U$1)</f>
        <v>DEPU</v>
      </c>
      <c r="V315" s="42" t="str">
        <f>IF(+ISNA(+VLOOKUP($B315,#REF!,1,0)),"-",$V$1)</f>
        <v>ALTRESII</v>
      </c>
      <c r="W315" s="42" t="str">
        <f>IF(+ISNA(+VLOOKUP($B315,#REF!,1,0)),"-",$W$1)</f>
        <v>ATTDIV</v>
      </c>
      <c r="X315" s="42" t="str">
        <f>IF(+ISNA(+VLOOKUP($B315,#REF!,1,0)),"-",$X$1)</f>
        <v>SC</v>
      </c>
      <c r="Y315" s="42" t="str">
        <f>IF(+ISNA(+VLOOKUP($B315,#REF!,1,0)),"-",$Y$1)</f>
        <v>FOC</v>
      </c>
    </row>
    <row r="316" spans="1:25" hidden="1" x14ac:dyDescent="0.2">
      <c r="A316" s="42" t="s">
        <v>113</v>
      </c>
      <c r="B316" s="42" t="s">
        <v>523</v>
      </c>
      <c r="C316" s="68" t="s">
        <v>746</v>
      </c>
      <c r="D316" s="42" t="str">
        <f>IF(+ISNA(+VLOOKUP($B316,#REF!,1,0)),"-",$D$1)</f>
        <v>PRODEE</v>
      </c>
      <c r="E316" s="42" t="str">
        <f>IF(+ISNA(+VLOOKUP($B316,#REF!,1,0)),"-",$E$1)</f>
        <v>DISTEE</v>
      </c>
      <c r="F316" s="42" t="str">
        <f>IF(+ISNA(+VLOOKUP($B316,#REF!,1,0)),"-",$F$1)</f>
        <v>MISEE</v>
      </c>
      <c r="G316" s="42" t="str">
        <f>IF(+ISNA(+VLOOKUP($B316,#REF!,1,0)),"-",$G$1)</f>
        <v>VENDIEE</v>
      </c>
      <c r="H316" s="42" t="str">
        <f>IF(+ISNA(+VLOOKUP($B316,#REF!,1,0)),"-",$H$1)</f>
        <v>VENDSALVEE</v>
      </c>
      <c r="I316" s="42" t="str">
        <f>IF(+ISNA(+VLOOKUP($B316,#REF!,1,0)),"-",$I$1)</f>
        <v>VENDTUTEE</v>
      </c>
      <c r="J316" s="42" t="str">
        <f>IF(+ISNA(+VLOOKUP($B316,#REF!,1,0)),"-",$J$1)</f>
        <v>VENDLIBEE</v>
      </c>
      <c r="K316" s="42" t="str">
        <f>IF(+ISNA(+VLOOKUP($B316,#REF!,1,0)),"-",$K$1)</f>
        <v>EEEST</v>
      </c>
      <c r="L316" s="42" t="str">
        <f>IF(+ISNA(+VLOOKUP($B316,#REF!,1,0)),"-",$L$1)</f>
        <v>DISTGAS</v>
      </c>
      <c r="M316" s="42" t="str">
        <f>IF(+ISNA(+VLOOKUP($B316,#REF!,1,0)),"-",$M$1)</f>
        <v>MISGAS</v>
      </c>
      <c r="N316" s="42" t="str">
        <f>IF(+ISNA(+VLOOKUP($B316,#REF!,1,0)),"-",$N$1)</f>
        <v>VENIGAS</v>
      </c>
      <c r="O316" s="42" t="str">
        <f>IF(+ISNA(+VLOOKUP($B316,#REF!,1,0)),"-",$O$1)</f>
        <v>VENTUTGAS</v>
      </c>
      <c r="P316" s="42" t="str">
        <f>IF(+ISNA(+VLOOKUP($B316,#REF!,1,0)),"-",$P$1)</f>
        <v>VENLIBGAS</v>
      </c>
      <c r="Q316" s="42" t="str">
        <f>IF(+ISNA(+VLOOKUP($B316,#REF!,1,0)),"-",$Q$1)</f>
        <v>GASDIV</v>
      </c>
      <c r="R316" s="42" t="str">
        <f>IF(+ISNA(+VLOOKUP($B316,#REF!,1,0)),"-",$R$1)</f>
        <v>GASEST</v>
      </c>
      <c r="S316" s="42" t="str">
        <f>IF(+ISNA(+VLOOKUP($B316,#REF!,1,0)),"-",$S$1)</f>
        <v>ACQUE</v>
      </c>
      <c r="T316" s="42" t="str">
        <f>IF(+ISNA(+VLOOKUP($B316,#REF!,1,0)),"-",$T$1)</f>
        <v>FOGNA</v>
      </c>
      <c r="U316" s="42" t="str">
        <f>IF(+ISNA(+VLOOKUP($B316,#REF!,1,0)),"-",$U$1)</f>
        <v>DEPU</v>
      </c>
      <c r="V316" s="42" t="str">
        <f>IF(+ISNA(+VLOOKUP($B316,#REF!,1,0)),"-",$V$1)</f>
        <v>ALTRESII</v>
      </c>
      <c r="W316" s="42" t="str">
        <f>IF(+ISNA(+VLOOKUP($B316,#REF!,1,0)),"-",$W$1)</f>
        <v>ATTDIV</v>
      </c>
      <c r="X316" s="42" t="str">
        <f>IF(+ISNA(+VLOOKUP($B316,#REF!,1,0)),"-",$X$1)</f>
        <v>SC</v>
      </c>
      <c r="Y316" s="42" t="str">
        <f>IF(+ISNA(+VLOOKUP($B316,#REF!,1,0)),"-",$Y$1)</f>
        <v>FOC</v>
      </c>
    </row>
    <row r="317" spans="1:25" hidden="1" x14ac:dyDescent="0.2">
      <c r="A317" s="42" t="s">
        <v>113</v>
      </c>
      <c r="B317" s="42" t="s">
        <v>524</v>
      </c>
      <c r="C317" s="68" t="s">
        <v>908</v>
      </c>
      <c r="D317" s="42" t="str">
        <f>IF(+ISNA(+VLOOKUP($B317,#REF!,1,0)),"-",$D$1)</f>
        <v>PRODEE</v>
      </c>
      <c r="E317" s="42" t="str">
        <f>IF(+ISNA(+VLOOKUP($B317,#REF!,1,0)),"-",$E$1)</f>
        <v>DISTEE</v>
      </c>
      <c r="F317" s="42" t="str">
        <f>IF(+ISNA(+VLOOKUP($B317,#REF!,1,0)),"-",$F$1)</f>
        <v>MISEE</v>
      </c>
      <c r="G317" s="42" t="str">
        <f>IF(+ISNA(+VLOOKUP($B317,#REF!,1,0)),"-",$G$1)</f>
        <v>VENDIEE</v>
      </c>
      <c r="H317" s="42" t="str">
        <f>IF(+ISNA(+VLOOKUP($B317,#REF!,1,0)),"-",$H$1)</f>
        <v>VENDSALVEE</v>
      </c>
      <c r="I317" s="42" t="str">
        <f>IF(+ISNA(+VLOOKUP($B317,#REF!,1,0)),"-",$I$1)</f>
        <v>VENDTUTEE</v>
      </c>
      <c r="J317" s="42" t="str">
        <f>IF(+ISNA(+VLOOKUP($B317,#REF!,1,0)),"-",$J$1)</f>
        <v>VENDLIBEE</v>
      </c>
      <c r="K317" s="42" t="str">
        <f>IF(+ISNA(+VLOOKUP($B317,#REF!,1,0)),"-",$K$1)</f>
        <v>EEEST</v>
      </c>
      <c r="L317" s="42" t="str">
        <f>IF(+ISNA(+VLOOKUP($B317,#REF!,1,0)),"-",$L$1)</f>
        <v>DISTGAS</v>
      </c>
      <c r="M317" s="42" t="str">
        <f>IF(+ISNA(+VLOOKUP($B317,#REF!,1,0)),"-",$M$1)</f>
        <v>MISGAS</v>
      </c>
      <c r="N317" s="42" t="str">
        <f>IF(+ISNA(+VLOOKUP($B317,#REF!,1,0)),"-",$N$1)</f>
        <v>VENIGAS</v>
      </c>
      <c r="O317" s="42" t="str">
        <f>IF(+ISNA(+VLOOKUP($B317,#REF!,1,0)),"-",$O$1)</f>
        <v>VENTUTGAS</v>
      </c>
      <c r="P317" s="42" t="str">
        <f>IF(+ISNA(+VLOOKUP($B317,#REF!,1,0)),"-",$P$1)</f>
        <v>VENLIBGAS</v>
      </c>
      <c r="Q317" s="42" t="str">
        <f>IF(+ISNA(+VLOOKUP($B317,#REF!,1,0)),"-",$Q$1)</f>
        <v>GASDIV</v>
      </c>
      <c r="R317" s="42" t="str">
        <f>IF(+ISNA(+VLOOKUP($B317,#REF!,1,0)),"-",$R$1)</f>
        <v>GASEST</v>
      </c>
      <c r="S317" s="42" t="str">
        <f>IF(+ISNA(+VLOOKUP($B317,#REF!,1,0)),"-",$S$1)</f>
        <v>ACQUE</v>
      </c>
      <c r="T317" s="42" t="str">
        <f>IF(+ISNA(+VLOOKUP($B317,#REF!,1,0)),"-",$T$1)</f>
        <v>FOGNA</v>
      </c>
      <c r="U317" s="42" t="str">
        <f>IF(+ISNA(+VLOOKUP($B317,#REF!,1,0)),"-",$U$1)</f>
        <v>DEPU</v>
      </c>
      <c r="V317" s="42" t="str">
        <f>IF(+ISNA(+VLOOKUP($B317,#REF!,1,0)),"-",$V$1)</f>
        <v>ALTRESII</v>
      </c>
      <c r="W317" s="42" t="str">
        <f>IF(+ISNA(+VLOOKUP($B317,#REF!,1,0)),"-",$W$1)</f>
        <v>ATTDIV</v>
      </c>
      <c r="X317" s="42" t="str">
        <f>IF(+ISNA(+VLOOKUP($B317,#REF!,1,0)),"-",$X$1)</f>
        <v>SC</v>
      </c>
      <c r="Y317" s="42" t="str">
        <f>IF(+ISNA(+VLOOKUP($B317,#REF!,1,0)),"-",$Y$1)</f>
        <v>FOC</v>
      </c>
    </row>
    <row r="318" spans="1:25" hidden="1" x14ac:dyDescent="0.2">
      <c r="A318" s="42" t="s">
        <v>113</v>
      </c>
      <c r="B318" s="42" t="s">
        <v>525</v>
      </c>
      <c r="C318" s="68" t="s">
        <v>909</v>
      </c>
      <c r="D318" s="42" t="str">
        <f>IF(+ISNA(+VLOOKUP($B318,#REF!,1,0)),"-",$D$1)</f>
        <v>PRODEE</v>
      </c>
      <c r="E318" s="42" t="str">
        <f>IF(+ISNA(+VLOOKUP($B318,#REF!,1,0)),"-",$E$1)</f>
        <v>DISTEE</v>
      </c>
      <c r="F318" s="42" t="str">
        <f>IF(+ISNA(+VLOOKUP($B318,#REF!,1,0)),"-",$F$1)</f>
        <v>MISEE</v>
      </c>
      <c r="G318" s="42" t="str">
        <f>IF(+ISNA(+VLOOKUP($B318,#REF!,1,0)),"-",$G$1)</f>
        <v>VENDIEE</v>
      </c>
      <c r="H318" s="42" t="str">
        <f>IF(+ISNA(+VLOOKUP($B318,#REF!,1,0)),"-",$H$1)</f>
        <v>VENDSALVEE</v>
      </c>
      <c r="I318" s="42" t="str">
        <f>IF(+ISNA(+VLOOKUP($B318,#REF!,1,0)),"-",$I$1)</f>
        <v>VENDTUTEE</v>
      </c>
      <c r="J318" s="42" t="str">
        <f>IF(+ISNA(+VLOOKUP($B318,#REF!,1,0)),"-",$J$1)</f>
        <v>VENDLIBEE</v>
      </c>
      <c r="K318" s="42" t="str">
        <f>IF(+ISNA(+VLOOKUP($B318,#REF!,1,0)),"-",$K$1)</f>
        <v>EEEST</v>
      </c>
      <c r="L318" s="42" t="str">
        <f>IF(+ISNA(+VLOOKUP($B318,#REF!,1,0)),"-",$L$1)</f>
        <v>DISTGAS</v>
      </c>
      <c r="M318" s="42" t="str">
        <f>IF(+ISNA(+VLOOKUP($B318,#REF!,1,0)),"-",$M$1)</f>
        <v>MISGAS</v>
      </c>
      <c r="N318" s="42" t="str">
        <f>IF(+ISNA(+VLOOKUP($B318,#REF!,1,0)),"-",$N$1)</f>
        <v>VENIGAS</v>
      </c>
      <c r="O318" s="42" t="str">
        <f>IF(+ISNA(+VLOOKUP($B318,#REF!,1,0)),"-",$O$1)</f>
        <v>VENTUTGAS</v>
      </c>
      <c r="P318" s="42" t="str">
        <f>IF(+ISNA(+VLOOKUP($B318,#REF!,1,0)),"-",$P$1)</f>
        <v>VENLIBGAS</v>
      </c>
      <c r="Q318" s="42" t="str">
        <f>IF(+ISNA(+VLOOKUP($B318,#REF!,1,0)),"-",$Q$1)</f>
        <v>GASDIV</v>
      </c>
      <c r="R318" s="42" t="str">
        <f>IF(+ISNA(+VLOOKUP($B318,#REF!,1,0)),"-",$R$1)</f>
        <v>GASEST</v>
      </c>
      <c r="S318" s="42" t="str">
        <f>IF(+ISNA(+VLOOKUP($B318,#REF!,1,0)),"-",$S$1)</f>
        <v>ACQUE</v>
      </c>
      <c r="T318" s="42" t="str">
        <f>IF(+ISNA(+VLOOKUP($B318,#REF!,1,0)),"-",$T$1)</f>
        <v>FOGNA</v>
      </c>
      <c r="U318" s="42" t="str">
        <f>IF(+ISNA(+VLOOKUP($B318,#REF!,1,0)),"-",$U$1)</f>
        <v>DEPU</v>
      </c>
      <c r="V318" s="42" t="str">
        <f>IF(+ISNA(+VLOOKUP($B318,#REF!,1,0)),"-",$V$1)</f>
        <v>ALTRESII</v>
      </c>
      <c r="W318" s="42" t="str">
        <f>IF(+ISNA(+VLOOKUP($B318,#REF!,1,0)),"-",$W$1)</f>
        <v>ATTDIV</v>
      </c>
      <c r="X318" s="42" t="str">
        <f>IF(+ISNA(+VLOOKUP($B318,#REF!,1,0)),"-",$X$1)</f>
        <v>SC</v>
      </c>
      <c r="Y318" s="42" t="str">
        <f>IF(+ISNA(+VLOOKUP($B318,#REF!,1,0)),"-",$Y$1)</f>
        <v>FOC</v>
      </c>
    </row>
    <row r="319" spans="1:25" hidden="1" x14ac:dyDescent="0.2">
      <c r="A319" s="42" t="s">
        <v>113</v>
      </c>
      <c r="B319" s="42" t="s">
        <v>564</v>
      </c>
      <c r="C319" s="68" t="s">
        <v>633</v>
      </c>
      <c r="D319" s="42" t="str">
        <f>IF(+ISNA(+VLOOKUP($B319,#REF!,1,0)),"-",$D$1)</f>
        <v>PRODEE</v>
      </c>
      <c r="E319" s="42" t="str">
        <f>IF(+ISNA(+VLOOKUP($B319,#REF!,1,0)),"-",$E$1)</f>
        <v>DISTEE</v>
      </c>
      <c r="F319" s="42" t="str">
        <f>IF(+ISNA(+VLOOKUP($B319,#REF!,1,0)),"-",$F$1)</f>
        <v>MISEE</v>
      </c>
      <c r="G319" s="42" t="str">
        <f>IF(+ISNA(+VLOOKUP($B319,#REF!,1,0)),"-",$G$1)</f>
        <v>VENDIEE</v>
      </c>
      <c r="H319" s="42" t="str">
        <f>IF(+ISNA(+VLOOKUP($B319,#REF!,1,0)),"-",$H$1)</f>
        <v>VENDSALVEE</v>
      </c>
      <c r="I319" s="42" t="str">
        <f>IF(+ISNA(+VLOOKUP($B319,#REF!,1,0)),"-",$I$1)</f>
        <v>VENDTUTEE</v>
      </c>
      <c r="J319" s="42" t="str">
        <f>IF(+ISNA(+VLOOKUP($B319,#REF!,1,0)),"-",$J$1)</f>
        <v>VENDLIBEE</v>
      </c>
      <c r="K319" s="42" t="str">
        <f>IF(+ISNA(+VLOOKUP($B319,#REF!,1,0)),"-",$K$1)</f>
        <v>EEEST</v>
      </c>
      <c r="L319" s="42" t="str">
        <f>IF(+ISNA(+VLOOKUP($B319,#REF!,1,0)),"-",$L$1)</f>
        <v>DISTGAS</v>
      </c>
      <c r="M319" s="42" t="str">
        <f>IF(+ISNA(+VLOOKUP($B319,#REF!,1,0)),"-",$M$1)</f>
        <v>MISGAS</v>
      </c>
      <c r="N319" s="42" t="str">
        <f>IF(+ISNA(+VLOOKUP($B319,#REF!,1,0)),"-",$N$1)</f>
        <v>VENIGAS</v>
      </c>
      <c r="O319" s="42" t="str">
        <f>IF(+ISNA(+VLOOKUP($B319,#REF!,1,0)),"-",$O$1)</f>
        <v>VENTUTGAS</v>
      </c>
      <c r="P319" s="42" t="str">
        <f>IF(+ISNA(+VLOOKUP($B319,#REF!,1,0)),"-",$P$1)</f>
        <v>VENLIBGAS</v>
      </c>
      <c r="Q319" s="42" t="str">
        <f>IF(+ISNA(+VLOOKUP($B319,#REF!,1,0)),"-",$Q$1)</f>
        <v>GASDIV</v>
      </c>
      <c r="R319" s="42" t="str">
        <f>IF(+ISNA(+VLOOKUP($B319,#REF!,1,0)),"-",$R$1)</f>
        <v>GASEST</v>
      </c>
      <c r="S319" s="42" t="str">
        <f>IF(+ISNA(+VLOOKUP($B319,#REF!,1,0)),"-",$S$1)</f>
        <v>ACQUE</v>
      </c>
      <c r="T319" s="42" t="str">
        <f>IF(+ISNA(+VLOOKUP($B319,#REF!,1,0)),"-",$T$1)</f>
        <v>FOGNA</v>
      </c>
      <c r="U319" s="42" t="str">
        <f>IF(+ISNA(+VLOOKUP($B319,#REF!,1,0)),"-",$U$1)</f>
        <v>DEPU</v>
      </c>
      <c r="V319" s="42" t="str">
        <f>IF(+ISNA(+VLOOKUP($B319,#REF!,1,0)),"-",$V$1)</f>
        <v>ALTRESII</v>
      </c>
      <c r="W319" s="42" t="str">
        <f>IF(+ISNA(+VLOOKUP($B319,#REF!,1,0)),"-",$W$1)</f>
        <v>ATTDIV</v>
      </c>
      <c r="X319" s="42" t="str">
        <f>IF(+ISNA(+VLOOKUP($B319,#REF!,1,0)),"-",$X$1)</f>
        <v>SC</v>
      </c>
      <c r="Y319" s="42" t="str">
        <f>IF(+ISNA(+VLOOKUP($B319,#REF!,1,0)),"-",$Y$1)</f>
        <v>FOC</v>
      </c>
    </row>
    <row r="320" spans="1:25" hidden="1" x14ac:dyDescent="0.2">
      <c r="A320" s="42" t="s">
        <v>113</v>
      </c>
      <c r="B320" s="42" t="s">
        <v>1368</v>
      </c>
      <c r="C320" s="55" t="s">
        <v>968</v>
      </c>
      <c r="D320" s="42" t="str">
        <f>IF(+ISNA(+VLOOKUP($B320,#REF!,1,0)),"-",$D$1)</f>
        <v>PRODEE</v>
      </c>
      <c r="E320" s="42" t="str">
        <f>IF(+ISNA(+VLOOKUP($B320,#REF!,1,0)),"-",$E$1)</f>
        <v>DISTEE</v>
      </c>
      <c r="F320" s="42" t="str">
        <f>IF(+ISNA(+VLOOKUP($B320,#REF!,1,0)),"-",$F$1)</f>
        <v>MISEE</v>
      </c>
      <c r="G320" s="42" t="str">
        <f>IF(+ISNA(+VLOOKUP($B320,#REF!,1,0)),"-",$G$1)</f>
        <v>VENDIEE</v>
      </c>
      <c r="H320" s="42" t="str">
        <f>IF(+ISNA(+VLOOKUP($B320,#REF!,1,0)),"-",$H$1)</f>
        <v>VENDSALVEE</v>
      </c>
      <c r="I320" s="42" t="str">
        <f>IF(+ISNA(+VLOOKUP($B320,#REF!,1,0)),"-",$I$1)</f>
        <v>VENDTUTEE</v>
      </c>
      <c r="J320" s="42" t="str">
        <f>IF(+ISNA(+VLOOKUP($B320,#REF!,1,0)),"-",$J$1)</f>
        <v>VENDLIBEE</v>
      </c>
      <c r="K320" s="42" t="str">
        <f>IF(+ISNA(+VLOOKUP($B320,#REF!,1,0)),"-",$K$1)</f>
        <v>EEEST</v>
      </c>
      <c r="L320" s="42" t="str">
        <f>IF(+ISNA(+VLOOKUP($B320,#REF!,1,0)),"-",$L$1)</f>
        <v>DISTGAS</v>
      </c>
      <c r="M320" s="42" t="str">
        <f>IF(+ISNA(+VLOOKUP($B320,#REF!,1,0)),"-",$M$1)</f>
        <v>MISGAS</v>
      </c>
      <c r="N320" s="42" t="str">
        <f>IF(+ISNA(+VLOOKUP($B320,#REF!,1,0)),"-",$N$1)</f>
        <v>VENIGAS</v>
      </c>
      <c r="O320" s="42" t="str">
        <f>IF(+ISNA(+VLOOKUP($B320,#REF!,1,0)),"-",$O$1)</f>
        <v>VENTUTGAS</v>
      </c>
      <c r="P320" s="42" t="str">
        <f>IF(+ISNA(+VLOOKUP($B320,#REF!,1,0)),"-",$P$1)</f>
        <v>VENLIBGAS</v>
      </c>
      <c r="Q320" s="42" t="str">
        <f>IF(+ISNA(+VLOOKUP($B320,#REF!,1,0)),"-",$Q$1)</f>
        <v>GASDIV</v>
      </c>
      <c r="R320" s="42" t="str">
        <f>IF(+ISNA(+VLOOKUP($B320,#REF!,1,0)),"-",$R$1)</f>
        <v>GASEST</v>
      </c>
      <c r="S320" s="42" t="str">
        <f>IF(+ISNA(+VLOOKUP($B320,#REF!,1,0)),"-",$S$1)</f>
        <v>ACQUE</v>
      </c>
      <c r="T320" s="42" t="str">
        <f>IF(+ISNA(+VLOOKUP($B320,#REF!,1,0)),"-",$T$1)</f>
        <v>FOGNA</v>
      </c>
      <c r="U320" s="42" t="str">
        <f>IF(+ISNA(+VLOOKUP($B320,#REF!,1,0)),"-",$U$1)</f>
        <v>DEPU</v>
      </c>
      <c r="V320" s="42" t="str">
        <f>IF(+ISNA(+VLOOKUP($B320,#REF!,1,0)),"-",$V$1)</f>
        <v>ALTRESII</v>
      </c>
      <c r="W320" s="42" t="str">
        <f>IF(+ISNA(+VLOOKUP($B320,#REF!,1,0)),"-",$W$1)</f>
        <v>ATTDIV</v>
      </c>
      <c r="X320" s="42" t="str">
        <f>IF(+ISNA(+VLOOKUP($B320,#REF!,1,0)),"-",$X$1)</f>
        <v>SC</v>
      </c>
      <c r="Y320" s="42" t="str">
        <f>IF(+ISNA(+VLOOKUP($B320,#REF!,1,0)),"-",$Y$1)</f>
        <v>FOC</v>
      </c>
    </row>
    <row r="321" spans="1:25" hidden="1" x14ac:dyDescent="0.2">
      <c r="A321" s="42" t="s">
        <v>113</v>
      </c>
      <c r="B321" s="42" t="s">
        <v>461</v>
      </c>
      <c r="C321" s="55" t="s">
        <v>969</v>
      </c>
      <c r="D321" s="42" t="str">
        <f>IF(+ISNA(+VLOOKUP($B321,#REF!,1,0)),"-",$D$1)</f>
        <v>PRODEE</v>
      </c>
      <c r="E321" s="42" t="str">
        <f>IF(+ISNA(+VLOOKUP($B321,#REF!,1,0)),"-",$E$1)</f>
        <v>DISTEE</v>
      </c>
      <c r="F321" s="42" t="str">
        <f>IF(+ISNA(+VLOOKUP($B321,#REF!,1,0)),"-",$F$1)</f>
        <v>MISEE</v>
      </c>
      <c r="G321" s="42" t="str">
        <f>IF(+ISNA(+VLOOKUP($B321,#REF!,1,0)),"-",$G$1)</f>
        <v>VENDIEE</v>
      </c>
      <c r="H321" s="42" t="str">
        <f>IF(+ISNA(+VLOOKUP($B321,#REF!,1,0)),"-",$H$1)</f>
        <v>VENDSALVEE</v>
      </c>
      <c r="I321" s="42" t="str">
        <f>IF(+ISNA(+VLOOKUP($B321,#REF!,1,0)),"-",$I$1)</f>
        <v>VENDTUTEE</v>
      </c>
      <c r="J321" s="42" t="str">
        <f>IF(+ISNA(+VLOOKUP($B321,#REF!,1,0)),"-",$J$1)</f>
        <v>VENDLIBEE</v>
      </c>
      <c r="K321" s="42" t="str">
        <f>IF(+ISNA(+VLOOKUP($B321,#REF!,1,0)),"-",$K$1)</f>
        <v>EEEST</v>
      </c>
      <c r="L321" s="42" t="str">
        <f>IF(+ISNA(+VLOOKUP($B321,#REF!,1,0)),"-",$L$1)</f>
        <v>DISTGAS</v>
      </c>
      <c r="M321" s="42" t="str">
        <f>IF(+ISNA(+VLOOKUP($B321,#REF!,1,0)),"-",$M$1)</f>
        <v>MISGAS</v>
      </c>
      <c r="N321" s="42" t="str">
        <f>IF(+ISNA(+VLOOKUP($B321,#REF!,1,0)),"-",$N$1)</f>
        <v>VENIGAS</v>
      </c>
      <c r="O321" s="42" t="str">
        <f>IF(+ISNA(+VLOOKUP($B321,#REF!,1,0)),"-",$O$1)</f>
        <v>VENTUTGAS</v>
      </c>
      <c r="P321" s="42" t="str">
        <f>IF(+ISNA(+VLOOKUP($B321,#REF!,1,0)),"-",$P$1)</f>
        <v>VENLIBGAS</v>
      </c>
      <c r="Q321" s="42" t="str">
        <f>IF(+ISNA(+VLOOKUP($B321,#REF!,1,0)),"-",$Q$1)</f>
        <v>GASDIV</v>
      </c>
      <c r="R321" s="42" t="str">
        <f>IF(+ISNA(+VLOOKUP($B321,#REF!,1,0)),"-",$R$1)</f>
        <v>GASEST</v>
      </c>
      <c r="S321" s="42" t="str">
        <f>IF(+ISNA(+VLOOKUP($B321,#REF!,1,0)),"-",$S$1)</f>
        <v>ACQUE</v>
      </c>
      <c r="T321" s="42" t="str">
        <f>IF(+ISNA(+VLOOKUP($B321,#REF!,1,0)),"-",$T$1)</f>
        <v>FOGNA</v>
      </c>
      <c r="U321" s="42" t="str">
        <f>IF(+ISNA(+VLOOKUP($B321,#REF!,1,0)),"-",$U$1)</f>
        <v>DEPU</v>
      </c>
      <c r="V321" s="42" t="str">
        <f>IF(+ISNA(+VLOOKUP($B321,#REF!,1,0)),"-",$V$1)</f>
        <v>ALTRESII</v>
      </c>
      <c r="W321" s="42" t="str">
        <f>IF(+ISNA(+VLOOKUP($B321,#REF!,1,0)),"-",$W$1)</f>
        <v>ATTDIV</v>
      </c>
      <c r="X321" s="42" t="str">
        <f>IF(+ISNA(+VLOOKUP($B321,#REF!,1,0)),"-",$X$1)</f>
        <v>SC</v>
      </c>
      <c r="Y321" s="42" t="str">
        <f>IF(+ISNA(+VLOOKUP($B321,#REF!,1,0)),"-",$Y$1)</f>
        <v>FOC</v>
      </c>
    </row>
    <row r="322" spans="1:25" hidden="1" x14ac:dyDescent="0.2">
      <c r="A322" s="42" t="s">
        <v>113</v>
      </c>
      <c r="B322" s="42" t="s">
        <v>5</v>
      </c>
      <c r="C322" s="55" t="s">
        <v>6</v>
      </c>
      <c r="D322" s="42" t="str">
        <f>IF(+ISNA(+VLOOKUP($B322,#REF!,1,0)),"-",$D$1)</f>
        <v>PRODEE</v>
      </c>
      <c r="E322" s="42" t="str">
        <f>IF(+ISNA(+VLOOKUP($B322,#REF!,1,0)),"-",$E$1)</f>
        <v>DISTEE</v>
      </c>
      <c r="F322" s="42" t="str">
        <f>IF(+ISNA(+VLOOKUP($B322,#REF!,1,0)),"-",$F$1)</f>
        <v>MISEE</v>
      </c>
      <c r="G322" s="42" t="str">
        <f>IF(+ISNA(+VLOOKUP($B322,#REF!,1,0)),"-",$G$1)</f>
        <v>VENDIEE</v>
      </c>
      <c r="H322" s="42" t="str">
        <f>IF(+ISNA(+VLOOKUP($B322,#REF!,1,0)),"-",$H$1)</f>
        <v>VENDSALVEE</v>
      </c>
      <c r="I322" s="42" t="str">
        <f>IF(+ISNA(+VLOOKUP($B322,#REF!,1,0)),"-",$I$1)</f>
        <v>VENDTUTEE</v>
      </c>
      <c r="J322" s="42" t="str">
        <f>IF(+ISNA(+VLOOKUP($B322,#REF!,1,0)),"-",$J$1)</f>
        <v>VENDLIBEE</v>
      </c>
      <c r="K322" s="42" t="str">
        <f>IF(+ISNA(+VLOOKUP($B322,#REF!,1,0)),"-",$K$1)</f>
        <v>EEEST</v>
      </c>
      <c r="L322" s="42" t="str">
        <f>IF(+ISNA(+VLOOKUP($B322,#REF!,1,0)),"-",$L$1)</f>
        <v>DISTGAS</v>
      </c>
      <c r="M322" s="42" t="str">
        <f>IF(+ISNA(+VLOOKUP($B322,#REF!,1,0)),"-",$M$1)</f>
        <v>MISGAS</v>
      </c>
      <c r="N322" s="42" t="str">
        <f>IF(+ISNA(+VLOOKUP($B322,#REF!,1,0)),"-",$N$1)</f>
        <v>VENIGAS</v>
      </c>
      <c r="O322" s="42" t="str">
        <f>IF(+ISNA(+VLOOKUP($B322,#REF!,1,0)),"-",$O$1)</f>
        <v>VENTUTGAS</v>
      </c>
      <c r="P322" s="42" t="str">
        <f>IF(+ISNA(+VLOOKUP($B322,#REF!,1,0)),"-",$P$1)</f>
        <v>VENLIBGAS</v>
      </c>
      <c r="Q322" s="42" t="str">
        <f>IF(+ISNA(+VLOOKUP($B322,#REF!,1,0)),"-",$Q$1)</f>
        <v>GASDIV</v>
      </c>
      <c r="R322" s="42" t="str">
        <f>IF(+ISNA(+VLOOKUP($B322,#REF!,1,0)),"-",$R$1)</f>
        <v>GASEST</v>
      </c>
      <c r="S322" s="42" t="str">
        <f>IF(+ISNA(+VLOOKUP($B322,#REF!,1,0)),"-",$S$1)</f>
        <v>ACQUE</v>
      </c>
      <c r="T322" s="42" t="str">
        <f>IF(+ISNA(+VLOOKUP($B322,#REF!,1,0)),"-",$T$1)</f>
        <v>FOGNA</v>
      </c>
      <c r="U322" s="42" t="str">
        <f>IF(+ISNA(+VLOOKUP($B322,#REF!,1,0)),"-",$U$1)</f>
        <v>DEPU</v>
      </c>
      <c r="V322" s="42" t="str">
        <f>IF(+ISNA(+VLOOKUP($B322,#REF!,1,0)),"-",$V$1)</f>
        <v>ALTRESII</v>
      </c>
      <c r="W322" s="42" t="str">
        <f>IF(+ISNA(+VLOOKUP($B322,#REF!,1,0)),"-",$W$1)</f>
        <v>ATTDIV</v>
      </c>
      <c r="X322" s="42" t="str">
        <f>IF(+ISNA(+VLOOKUP($B322,#REF!,1,0)),"-",$X$1)</f>
        <v>SC</v>
      </c>
      <c r="Y322" s="42" t="str">
        <f>IF(+ISNA(+VLOOKUP($B322,#REF!,1,0)),"-",$Y$1)</f>
        <v>FOC</v>
      </c>
    </row>
    <row r="323" spans="1:25" hidden="1" x14ac:dyDescent="0.2">
      <c r="A323" s="42" t="s">
        <v>113</v>
      </c>
      <c r="B323" s="42" t="s">
        <v>7</v>
      </c>
      <c r="C323" s="55" t="s">
        <v>10</v>
      </c>
      <c r="D323" s="42" t="str">
        <f>IF(+ISNA(+VLOOKUP($B323,#REF!,1,0)),"-",$D$1)</f>
        <v>PRODEE</v>
      </c>
      <c r="E323" s="42" t="str">
        <f>IF(+ISNA(+VLOOKUP($B323,#REF!,1,0)),"-",$E$1)</f>
        <v>DISTEE</v>
      </c>
      <c r="F323" s="42" t="str">
        <f>IF(+ISNA(+VLOOKUP($B323,#REF!,1,0)),"-",$F$1)</f>
        <v>MISEE</v>
      </c>
      <c r="G323" s="42" t="str">
        <f>IF(+ISNA(+VLOOKUP($B323,#REF!,1,0)),"-",$G$1)</f>
        <v>VENDIEE</v>
      </c>
      <c r="H323" s="42" t="str">
        <f>IF(+ISNA(+VLOOKUP($B323,#REF!,1,0)),"-",$H$1)</f>
        <v>VENDSALVEE</v>
      </c>
      <c r="I323" s="42" t="str">
        <f>IF(+ISNA(+VLOOKUP($B323,#REF!,1,0)),"-",$I$1)</f>
        <v>VENDTUTEE</v>
      </c>
      <c r="J323" s="42" t="str">
        <f>IF(+ISNA(+VLOOKUP($B323,#REF!,1,0)),"-",$J$1)</f>
        <v>VENDLIBEE</v>
      </c>
      <c r="K323" s="42" t="str">
        <f>IF(+ISNA(+VLOOKUP($B323,#REF!,1,0)),"-",$K$1)</f>
        <v>EEEST</v>
      </c>
      <c r="L323" s="42" t="str">
        <f>IF(+ISNA(+VLOOKUP($B323,#REF!,1,0)),"-",$L$1)</f>
        <v>DISTGAS</v>
      </c>
      <c r="M323" s="42" t="str">
        <f>IF(+ISNA(+VLOOKUP($B323,#REF!,1,0)),"-",$M$1)</f>
        <v>MISGAS</v>
      </c>
      <c r="N323" s="42" t="str">
        <f>IF(+ISNA(+VLOOKUP($B323,#REF!,1,0)),"-",$N$1)</f>
        <v>VENIGAS</v>
      </c>
      <c r="O323" s="42" t="str">
        <f>IF(+ISNA(+VLOOKUP($B323,#REF!,1,0)),"-",$O$1)</f>
        <v>VENTUTGAS</v>
      </c>
      <c r="P323" s="42" t="str">
        <f>IF(+ISNA(+VLOOKUP($B323,#REF!,1,0)),"-",$P$1)</f>
        <v>VENLIBGAS</v>
      </c>
      <c r="Q323" s="42" t="str">
        <f>IF(+ISNA(+VLOOKUP($B323,#REF!,1,0)),"-",$Q$1)</f>
        <v>GASDIV</v>
      </c>
      <c r="R323" s="42" t="str">
        <f>IF(+ISNA(+VLOOKUP($B323,#REF!,1,0)),"-",$R$1)</f>
        <v>GASEST</v>
      </c>
      <c r="S323" s="42" t="str">
        <f>IF(+ISNA(+VLOOKUP($B323,#REF!,1,0)),"-",$S$1)</f>
        <v>ACQUE</v>
      </c>
      <c r="T323" s="42" t="str">
        <f>IF(+ISNA(+VLOOKUP($B323,#REF!,1,0)),"-",$T$1)</f>
        <v>FOGNA</v>
      </c>
      <c r="U323" s="42" t="str">
        <f>IF(+ISNA(+VLOOKUP($B323,#REF!,1,0)),"-",$U$1)</f>
        <v>DEPU</v>
      </c>
      <c r="V323" s="42" t="str">
        <f>IF(+ISNA(+VLOOKUP($B323,#REF!,1,0)),"-",$V$1)</f>
        <v>ALTRESII</v>
      </c>
      <c r="W323" s="42" t="str">
        <f>IF(+ISNA(+VLOOKUP($B323,#REF!,1,0)),"-",$W$1)</f>
        <v>ATTDIV</v>
      </c>
      <c r="X323" s="42" t="str">
        <f>IF(+ISNA(+VLOOKUP($B323,#REF!,1,0)),"-",$X$1)</f>
        <v>SC</v>
      </c>
      <c r="Y323" s="42" t="str">
        <f>IF(+ISNA(+VLOOKUP($B323,#REF!,1,0)),"-",$Y$1)</f>
        <v>FOC</v>
      </c>
    </row>
    <row r="324" spans="1:25" hidden="1" x14ac:dyDescent="0.2">
      <c r="A324" s="42" t="s">
        <v>113</v>
      </c>
      <c r="B324" s="42" t="s">
        <v>9</v>
      </c>
      <c r="C324" s="55" t="s">
        <v>8</v>
      </c>
      <c r="D324" s="42" t="str">
        <f>IF(+ISNA(+VLOOKUP($B324,#REF!,1,0)),"-",$D$1)</f>
        <v>PRODEE</v>
      </c>
      <c r="E324" s="42" t="str">
        <f>IF(+ISNA(+VLOOKUP($B324,#REF!,1,0)),"-",$E$1)</f>
        <v>DISTEE</v>
      </c>
      <c r="F324" s="42" t="str">
        <f>IF(+ISNA(+VLOOKUP($B324,#REF!,1,0)),"-",$F$1)</f>
        <v>MISEE</v>
      </c>
      <c r="G324" s="42" t="str">
        <f>IF(+ISNA(+VLOOKUP($B324,#REF!,1,0)),"-",$G$1)</f>
        <v>VENDIEE</v>
      </c>
      <c r="H324" s="42" t="str">
        <f>IF(+ISNA(+VLOOKUP($B324,#REF!,1,0)),"-",$H$1)</f>
        <v>VENDSALVEE</v>
      </c>
      <c r="I324" s="42" t="str">
        <f>IF(+ISNA(+VLOOKUP($B324,#REF!,1,0)),"-",$I$1)</f>
        <v>VENDTUTEE</v>
      </c>
      <c r="J324" s="42" t="str">
        <f>IF(+ISNA(+VLOOKUP($B324,#REF!,1,0)),"-",$J$1)</f>
        <v>VENDLIBEE</v>
      </c>
      <c r="K324" s="42" t="str">
        <f>IF(+ISNA(+VLOOKUP($B324,#REF!,1,0)),"-",$K$1)</f>
        <v>EEEST</v>
      </c>
      <c r="L324" s="42" t="str">
        <f>IF(+ISNA(+VLOOKUP($B324,#REF!,1,0)),"-",$L$1)</f>
        <v>DISTGAS</v>
      </c>
      <c r="M324" s="42" t="str">
        <f>IF(+ISNA(+VLOOKUP($B324,#REF!,1,0)),"-",$M$1)</f>
        <v>MISGAS</v>
      </c>
      <c r="N324" s="42" t="str">
        <f>IF(+ISNA(+VLOOKUP($B324,#REF!,1,0)),"-",$N$1)</f>
        <v>VENIGAS</v>
      </c>
      <c r="O324" s="42" t="str">
        <f>IF(+ISNA(+VLOOKUP($B324,#REF!,1,0)),"-",$O$1)</f>
        <v>VENTUTGAS</v>
      </c>
      <c r="P324" s="42" t="str">
        <f>IF(+ISNA(+VLOOKUP($B324,#REF!,1,0)),"-",$P$1)</f>
        <v>VENLIBGAS</v>
      </c>
      <c r="Q324" s="42" t="str">
        <f>IF(+ISNA(+VLOOKUP($B324,#REF!,1,0)),"-",$Q$1)</f>
        <v>GASDIV</v>
      </c>
      <c r="R324" s="42" t="str">
        <f>IF(+ISNA(+VLOOKUP($B324,#REF!,1,0)),"-",$R$1)</f>
        <v>GASEST</v>
      </c>
      <c r="S324" s="42" t="str">
        <f>IF(+ISNA(+VLOOKUP($B324,#REF!,1,0)),"-",$S$1)</f>
        <v>ACQUE</v>
      </c>
      <c r="T324" s="42" t="str">
        <f>IF(+ISNA(+VLOOKUP($B324,#REF!,1,0)),"-",$T$1)</f>
        <v>FOGNA</v>
      </c>
      <c r="U324" s="42" t="str">
        <f>IF(+ISNA(+VLOOKUP($B324,#REF!,1,0)),"-",$U$1)</f>
        <v>DEPU</v>
      </c>
      <c r="V324" s="42" t="str">
        <f>IF(+ISNA(+VLOOKUP($B324,#REF!,1,0)),"-",$V$1)</f>
        <v>ALTRESII</v>
      </c>
      <c r="W324" s="42" t="str">
        <f>IF(+ISNA(+VLOOKUP($B324,#REF!,1,0)),"-",$W$1)</f>
        <v>ATTDIV</v>
      </c>
      <c r="X324" s="42" t="str">
        <f>IF(+ISNA(+VLOOKUP($B324,#REF!,1,0)),"-",$X$1)</f>
        <v>SC</v>
      </c>
      <c r="Y324" s="42" t="str">
        <f>IF(+ISNA(+VLOOKUP($B324,#REF!,1,0)),"-",$Y$1)</f>
        <v>FOC</v>
      </c>
    </row>
    <row r="325" spans="1:25" hidden="1" x14ac:dyDescent="0.2">
      <c r="A325" s="42" t="s">
        <v>113</v>
      </c>
      <c r="B325" s="42" t="s">
        <v>12</v>
      </c>
      <c r="C325" s="55" t="s">
        <v>551</v>
      </c>
      <c r="D325" s="42" t="str">
        <f>IF(+ISNA(+VLOOKUP($B325,#REF!,1,0)),"-",$D$1)</f>
        <v>PRODEE</v>
      </c>
      <c r="E325" s="42" t="str">
        <f>IF(+ISNA(+VLOOKUP($B325,#REF!,1,0)),"-",$E$1)</f>
        <v>DISTEE</v>
      </c>
      <c r="F325" s="42" t="str">
        <f>IF(+ISNA(+VLOOKUP($B325,#REF!,1,0)),"-",$F$1)</f>
        <v>MISEE</v>
      </c>
      <c r="G325" s="42" t="str">
        <f>IF(+ISNA(+VLOOKUP($B325,#REF!,1,0)),"-",$G$1)</f>
        <v>VENDIEE</v>
      </c>
      <c r="H325" s="42" t="str">
        <f>IF(+ISNA(+VLOOKUP($B325,#REF!,1,0)),"-",$H$1)</f>
        <v>VENDSALVEE</v>
      </c>
      <c r="I325" s="42" t="str">
        <f>IF(+ISNA(+VLOOKUP($B325,#REF!,1,0)),"-",$I$1)</f>
        <v>VENDTUTEE</v>
      </c>
      <c r="J325" s="42" t="str">
        <f>IF(+ISNA(+VLOOKUP($B325,#REF!,1,0)),"-",$J$1)</f>
        <v>VENDLIBEE</v>
      </c>
      <c r="K325" s="42" t="str">
        <f>IF(+ISNA(+VLOOKUP($B325,#REF!,1,0)),"-",$K$1)</f>
        <v>EEEST</v>
      </c>
      <c r="L325" s="42" t="str">
        <f>IF(+ISNA(+VLOOKUP($B325,#REF!,1,0)),"-",$L$1)</f>
        <v>DISTGAS</v>
      </c>
      <c r="M325" s="42" t="str">
        <f>IF(+ISNA(+VLOOKUP($B325,#REF!,1,0)),"-",$M$1)</f>
        <v>MISGAS</v>
      </c>
      <c r="N325" s="42" t="str">
        <f>IF(+ISNA(+VLOOKUP($B325,#REF!,1,0)),"-",$N$1)</f>
        <v>VENIGAS</v>
      </c>
      <c r="O325" s="42" t="str">
        <f>IF(+ISNA(+VLOOKUP($B325,#REF!,1,0)),"-",$O$1)</f>
        <v>VENTUTGAS</v>
      </c>
      <c r="P325" s="42" t="str">
        <f>IF(+ISNA(+VLOOKUP($B325,#REF!,1,0)),"-",$P$1)</f>
        <v>VENLIBGAS</v>
      </c>
      <c r="Q325" s="42" t="str">
        <f>IF(+ISNA(+VLOOKUP($B325,#REF!,1,0)),"-",$Q$1)</f>
        <v>GASDIV</v>
      </c>
      <c r="R325" s="42" t="str">
        <f>IF(+ISNA(+VLOOKUP($B325,#REF!,1,0)),"-",$R$1)</f>
        <v>GASEST</v>
      </c>
      <c r="S325" s="42" t="str">
        <f>IF(+ISNA(+VLOOKUP($B325,#REF!,1,0)),"-",$S$1)</f>
        <v>ACQUE</v>
      </c>
      <c r="T325" s="42" t="str">
        <f>IF(+ISNA(+VLOOKUP($B325,#REF!,1,0)),"-",$T$1)</f>
        <v>FOGNA</v>
      </c>
      <c r="U325" s="42" t="str">
        <f>IF(+ISNA(+VLOOKUP($B325,#REF!,1,0)),"-",$U$1)</f>
        <v>DEPU</v>
      </c>
      <c r="V325" s="42" t="str">
        <f>IF(+ISNA(+VLOOKUP($B325,#REF!,1,0)),"-",$V$1)</f>
        <v>ALTRESII</v>
      </c>
      <c r="W325" s="42" t="str">
        <f>IF(+ISNA(+VLOOKUP($B325,#REF!,1,0)),"-",$W$1)</f>
        <v>ATTDIV</v>
      </c>
      <c r="X325" s="42" t="str">
        <f>IF(+ISNA(+VLOOKUP($B325,#REF!,1,0)),"-",$X$1)</f>
        <v>SC</v>
      </c>
      <c r="Y325" s="42" t="str">
        <f>IF(+ISNA(+VLOOKUP($B325,#REF!,1,0)),"-",$Y$1)</f>
        <v>FOC</v>
      </c>
    </row>
    <row r="326" spans="1:25" hidden="1" x14ac:dyDescent="0.2">
      <c r="A326" s="42" t="s">
        <v>113</v>
      </c>
      <c r="B326" s="42" t="s">
        <v>13</v>
      </c>
      <c r="C326" s="55" t="s">
        <v>761</v>
      </c>
      <c r="D326" s="42" t="str">
        <f>IF(+ISNA(+VLOOKUP($B326,#REF!,1,0)),"-",$D$1)</f>
        <v>PRODEE</v>
      </c>
      <c r="E326" s="42" t="str">
        <f>IF(+ISNA(+VLOOKUP($B326,#REF!,1,0)),"-",$E$1)</f>
        <v>DISTEE</v>
      </c>
      <c r="F326" s="42" t="str">
        <f>IF(+ISNA(+VLOOKUP($B326,#REF!,1,0)),"-",$F$1)</f>
        <v>MISEE</v>
      </c>
      <c r="G326" s="42" t="str">
        <f>IF(+ISNA(+VLOOKUP($B326,#REF!,1,0)),"-",$G$1)</f>
        <v>VENDIEE</v>
      </c>
      <c r="H326" s="42" t="str">
        <f>IF(+ISNA(+VLOOKUP($B326,#REF!,1,0)),"-",$H$1)</f>
        <v>VENDSALVEE</v>
      </c>
      <c r="I326" s="42" t="str">
        <f>IF(+ISNA(+VLOOKUP($B326,#REF!,1,0)),"-",$I$1)</f>
        <v>VENDTUTEE</v>
      </c>
      <c r="J326" s="42" t="str">
        <f>IF(+ISNA(+VLOOKUP($B326,#REF!,1,0)),"-",$J$1)</f>
        <v>VENDLIBEE</v>
      </c>
      <c r="K326" s="42" t="str">
        <f>IF(+ISNA(+VLOOKUP($B326,#REF!,1,0)),"-",$K$1)</f>
        <v>EEEST</v>
      </c>
      <c r="L326" s="42" t="str">
        <f>IF(+ISNA(+VLOOKUP($B326,#REF!,1,0)),"-",$L$1)</f>
        <v>DISTGAS</v>
      </c>
      <c r="M326" s="42" t="str">
        <f>IF(+ISNA(+VLOOKUP($B326,#REF!,1,0)),"-",$M$1)</f>
        <v>MISGAS</v>
      </c>
      <c r="N326" s="42" t="str">
        <f>IF(+ISNA(+VLOOKUP($B326,#REF!,1,0)),"-",$N$1)</f>
        <v>VENIGAS</v>
      </c>
      <c r="O326" s="42" t="str">
        <f>IF(+ISNA(+VLOOKUP($B326,#REF!,1,0)),"-",$O$1)</f>
        <v>VENTUTGAS</v>
      </c>
      <c r="P326" s="42" t="str">
        <f>IF(+ISNA(+VLOOKUP($B326,#REF!,1,0)),"-",$P$1)</f>
        <v>VENLIBGAS</v>
      </c>
      <c r="Q326" s="42" t="str">
        <f>IF(+ISNA(+VLOOKUP($B326,#REF!,1,0)),"-",$Q$1)</f>
        <v>GASDIV</v>
      </c>
      <c r="R326" s="42" t="str">
        <f>IF(+ISNA(+VLOOKUP($B326,#REF!,1,0)),"-",$R$1)</f>
        <v>GASEST</v>
      </c>
      <c r="S326" s="42" t="str">
        <f>IF(+ISNA(+VLOOKUP($B326,#REF!,1,0)),"-",$S$1)</f>
        <v>ACQUE</v>
      </c>
      <c r="T326" s="42" t="str">
        <f>IF(+ISNA(+VLOOKUP($B326,#REF!,1,0)),"-",$T$1)</f>
        <v>FOGNA</v>
      </c>
      <c r="U326" s="42" t="str">
        <f>IF(+ISNA(+VLOOKUP($B326,#REF!,1,0)),"-",$U$1)</f>
        <v>DEPU</v>
      </c>
      <c r="V326" s="42" t="str">
        <f>IF(+ISNA(+VLOOKUP($B326,#REF!,1,0)),"-",$V$1)</f>
        <v>ALTRESII</v>
      </c>
      <c r="W326" s="42" t="str">
        <f>IF(+ISNA(+VLOOKUP($B326,#REF!,1,0)),"-",$W$1)</f>
        <v>ATTDIV</v>
      </c>
      <c r="X326" s="42" t="str">
        <f>IF(+ISNA(+VLOOKUP($B326,#REF!,1,0)),"-",$X$1)</f>
        <v>SC</v>
      </c>
      <c r="Y326" s="42" t="str">
        <f>IF(+ISNA(+VLOOKUP($B326,#REF!,1,0)),"-",$Y$1)</f>
        <v>FOC</v>
      </c>
    </row>
    <row r="327" spans="1:25" hidden="1" x14ac:dyDescent="0.2">
      <c r="A327" s="42" t="s">
        <v>113</v>
      </c>
      <c r="B327" s="42" t="s">
        <v>11</v>
      </c>
      <c r="C327" s="55" t="s">
        <v>827</v>
      </c>
      <c r="D327" s="42" t="str">
        <f>IF(+ISNA(+VLOOKUP($B327,#REF!,1,0)),"-",$D$1)</f>
        <v>PRODEE</v>
      </c>
      <c r="E327" s="42" t="str">
        <f>IF(+ISNA(+VLOOKUP($B327,#REF!,1,0)),"-",$E$1)</f>
        <v>DISTEE</v>
      </c>
      <c r="F327" s="42" t="str">
        <f>IF(+ISNA(+VLOOKUP($B327,#REF!,1,0)),"-",$F$1)</f>
        <v>MISEE</v>
      </c>
      <c r="G327" s="42" t="str">
        <f>IF(+ISNA(+VLOOKUP($B327,#REF!,1,0)),"-",$G$1)</f>
        <v>VENDIEE</v>
      </c>
      <c r="H327" s="42" t="str">
        <f>IF(+ISNA(+VLOOKUP($B327,#REF!,1,0)),"-",$H$1)</f>
        <v>VENDSALVEE</v>
      </c>
      <c r="I327" s="42" t="str">
        <f>IF(+ISNA(+VLOOKUP($B327,#REF!,1,0)),"-",$I$1)</f>
        <v>VENDTUTEE</v>
      </c>
      <c r="J327" s="42" t="str">
        <f>IF(+ISNA(+VLOOKUP($B327,#REF!,1,0)),"-",$J$1)</f>
        <v>VENDLIBEE</v>
      </c>
      <c r="K327" s="42" t="str">
        <f>IF(+ISNA(+VLOOKUP($B327,#REF!,1,0)),"-",$K$1)</f>
        <v>EEEST</v>
      </c>
      <c r="L327" s="42" t="str">
        <f>IF(+ISNA(+VLOOKUP($B327,#REF!,1,0)),"-",$L$1)</f>
        <v>DISTGAS</v>
      </c>
      <c r="M327" s="42" t="str">
        <f>IF(+ISNA(+VLOOKUP($B327,#REF!,1,0)),"-",$M$1)</f>
        <v>MISGAS</v>
      </c>
      <c r="N327" s="42" t="str">
        <f>IF(+ISNA(+VLOOKUP($B327,#REF!,1,0)),"-",$N$1)</f>
        <v>VENIGAS</v>
      </c>
      <c r="O327" s="42" t="str">
        <f>IF(+ISNA(+VLOOKUP($B327,#REF!,1,0)),"-",$O$1)</f>
        <v>VENTUTGAS</v>
      </c>
      <c r="P327" s="42" t="str">
        <f>IF(+ISNA(+VLOOKUP($B327,#REF!,1,0)),"-",$P$1)</f>
        <v>VENLIBGAS</v>
      </c>
      <c r="Q327" s="42" t="str">
        <f>IF(+ISNA(+VLOOKUP($B327,#REF!,1,0)),"-",$Q$1)</f>
        <v>GASDIV</v>
      </c>
      <c r="R327" s="42" t="str">
        <f>IF(+ISNA(+VLOOKUP($B327,#REF!,1,0)),"-",$R$1)</f>
        <v>GASEST</v>
      </c>
      <c r="S327" s="42" t="str">
        <f>IF(+ISNA(+VLOOKUP($B327,#REF!,1,0)),"-",$S$1)</f>
        <v>ACQUE</v>
      </c>
      <c r="T327" s="42" t="str">
        <f>IF(+ISNA(+VLOOKUP($B327,#REF!,1,0)),"-",$T$1)</f>
        <v>FOGNA</v>
      </c>
      <c r="U327" s="42" t="str">
        <f>IF(+ISNA(+VLOOKUP($B327,#REF!,1,0)),"-",$U$1)</f>
        <v>DEPU</v>
      </c>
      <c r="V327" s="42" t="str">
        <f>IF(+ISNA(+VLOOKUP($B327,#REF!,1,0)),"-",$V$1)</f>
        <v>ALTRESII</v>
      </c>
      <c r="W327" s="42" t="str">
        <f>IF(+ISNA(+VLOOKUP($B327,#REF!,1,0)),"-",$W$1)</f>
        <v>ATTDIV</v>
      </c>
      <c r="X327" s="42" t="str">
        <f>IF(+ISNA(+VLOOKUP($B327,#REF!,1,0)),"-",$X$1)</f>
        <v>SC</v>
      </c>
      <c r="Y327" s="42" t="str">
        <f>IF(+ISNA(+VLOOKUP($B327,#REF!,1,0)),"-",$Y$1)</f>
        <v>FOC</v>
      </c>
    </row>
    <row r="328" spans="1:25" hidden="1" x14ac:dyDescent="0.2">
      <c r="A328" s="42" t="s">
        <v>113</v>
      </c>
      <c r="B328" s="42" t="s">
        <v>1329</v>
      </c>
      <c r="C328" s="55" t="s">
        <v>1223</v>
      </c>
      <c r="D328" s="42" t="str">
        <f>IF(+ISNA(+VLOOKUP($B328,#REF!,1,0)),"-",$D$1)</f>
        <v>PRODEE</v>
      </c>
      <c r="E328" s="42" t="str">
        <f>IF(+ISNA(+VLOOKUP($B328,#REF!,1,0)),"-",$E$1)</f>
        <v>DISTEE</v>
      </c>
      <c r="F328" s="42" t="str">
        <f>IF(+ISNA(+VLOOKUP($B328,#REF!,1,0)),"-",$F$1)</f>
        <v>MISEE</v>
      </c>
      <c r="G328" s="42" t="str">
        <f>IF(+ISNA(+VLOOKUP($B328,#REF!,1,0)),"-",$G$1)</f>
        <v>VENDIEE</v>
      </c>
      <c r="H328" s="42" t="str">
        <f>IF(+ISNA(+VLOOKUP($B328,#REF!,1,0)),"-",$H$1)</f>
        <v>VENDSALVEE</v>
      </c>
      <c r="I328" s="42" t="str">
        <f>IF(+ISNA(+VLOOKUP($B328,#REF!,1,0)),"-",$I$1)</f>
        <v>VENDTUTEE</v>
      </c>
      <c r="J328" s="42" t="str">
        <f>IF(+ISNA(+VLOOKUP($B328,#REF!,1,0)),"-",$J$1)</f>
        <v>VENDLIBEE</v>
      </c>
      <c r="K328" s="42" t="str">
        <f>IF(+ISNA(+VLOOKUP($B328,#REF!,1,0)),"-",$K$1)</f>
        <v>EEEST</v>
      </c>
      <c r="L328" s="42" t="str">
        <f>IF(+ISNA(+VLOOKUP($B328,#REF!,1,0)),"-",$L$1)</f>
        <v>DISTGAS</v>
      </c>
      <c r="M328" s="42" t="str">
        <f>IF(+ISNA(+VLOOKUP($B328,#REF!,1,0)),"-",$M$1)</f>
        <v>MISGAS</v>
      </c>
      <c r="N328" s="42" t="str">
        <f>IF(+ISNA(+VLOOKUP($B328,#REF!,1,0)),"-",$N$1)</f>
        <v>VENIGAS</v>
      </c>
      <c r="O328" s="42" t="str">
        <f>IF(+ISNA(+VLOOKUP($B328,#REF!,1,0)),"-",$O$1)</f>
        <v>VENTUTGAS</v>
      </c>
      <c r="P328" s="42" t="str">
        <f>IF(+ISNA(+VLOOKUP($B328,#REF!,1,0)),"-",$P$1)</f>
        <v>VENLIBGAS</v>
      </c>
      <c r="Q328" s="42" t="str">
        <f>IF(+ISNA(+VLOOKUP($B328,#REF!,1,0)),"-",$Q$1)</f>
        <v>GASDIV</v>
      </c>
      <c r="R328" s="42" t="str">
        <f>IF(+ISNA(+VLOOKUP($B328,#REF!,1,0)),"-",$R$1)</f>
        <v>GASEST</v>
      </c>
      <c r="S328" s="42" t="str">
        <f>IF(+ISNA(+VLOOKUP($B328,#REF!,1,0)),"-",$S$1)</f>
        <v>ACQUE</v>
      </c>
      <c r="T328" s="42" t="str">
        <f>IF(+ISNA(+VLOOKUP($B328,#REF!,1,0)),"-",$T$1)</f>
        <v>FOGNA</v>
      </c>
      <c r="U328" s="42" t="str">
        <f>IF(+ISNA(+VLOOKUP($B328,#REF!,1,0)),"-",$U$1)</f>
        <v>DEPU</v>
      </c>
      <c r="V328" s="42" t="str">
        <f>IF(+ISNA(+VLOOKUP($B328,#REF!,1,0)),"-",$V$1)</f>
        <v>ALTRESII</v>
      </c>
      <c r="W328" s="42" t="str">
        <f>IF(+ISNA(+VLOOKUP($B328,#REF!,1,0)),"-",$W$1)</f>
        <v>ATTDIV</v>
      </c>
      <c r="X328" s="42" t="str">
        <f>IF(+ISNA(+VLOOKUP($B328,#REF!,1,0)),"-",$X$1)</f>
        <v>SC</v>
      </c>
      <c r="Y328" s="42" t="str">
        <f>IF(+ISNA(+VLOOKUP($B328,#REF!,1,0)),"-",$Y$1)</f>
        <v>FOC</v>
      </c>
    </row>
    <row r="329" spans="1:25" hidden="1" x14ac:dyDescent="0.2">
      <c r="A329" s="42" t="s">
        <v>113</v>
      </c>
      <c r="B329" s="42" t="s">
        <v>1330</v>
      </c>
      <c r="C329" s="55" t="s">
        <v>1225</v>
      </c>
      <c r="D329" s="42" t="str">
        <f>IF(+ISNA(+VLOOKUP($B329,#REF!,1,0)),"-",$D$1)</f>
        <v>PRODEE</v>
      </c>
      <c r="E329" s="42" t="str">
        <f>IF(+ISNA(+VLOOKUP($B329,#REF!,1,0)),"-",$E$1)</f>
        <v>DISTEE</v>
      </c>
      <c r="F329" s="42" t="str">
        <f>IF(+ISNA(+VLOOKUP($B329,#REF!,1,0)),"-",$F$1)</f>
        <v>MISEE</v>
      </c>
      <c r="G329" s="42" t="str">
        <f>IF(+ISNA(+VLOOKUP($B329,#REF!,1,0)),"-",$G$1)</f>
        <v>VENDIEE</v>
      </c>
      <c r="H329" s="42" t="str">
        <f>IF(+ISNA(+VLOOKUP($B329,#REF!,1,0)),"-",$H$1)</f>
        <v>VENDSALVEE</v>
      </c>
      <c r="I329" s="42" t="str">
        <f>IF(+ISNA(+VLOOKUP($B329,#REF!,1,0)),"-",$I$1)</f>
        <v>VENDTUTEE</v>
      </c>
      <c r="J329" s="42" t="str">
        <f>IF(+ISNA(+VLOOKUP($B329,#REF!,1,0)),"-",$J$1)</f>
        <v>VENDLIBEE</v>
      </c>
      <c r="K329" s="42" t="str">
        <f>IF(+ISNA(+VLOOKUP($B329,#REF!,1,0)),"-",$K$1)</f>
        <v>EEEST</v>
      </c>
      <c r="L329" s="42" t="str">
        <f>IF(+ISNA(+VLOOKUP($B329,#REF!,1,0)),"-",$L$1)</f>
        <v>DISTGAS</v>
      </c>
      <c r="M329" s="42" t="str">
        <f>IF(+ISNA(+VLOOKUP($B329,#REF!,1,0)),"-",$M$1)</f>
        <v>MISGAS</v>
      </c>
      <c r="N329" s="42" t="str">
        <f>IF(+ISNA(+VLOOKUP($B329,#REF!,1,0)),"-",$N$1)</f>
        <v>VENIGAS</v>
      </c>
      <c r="O329" s="42" t="str">
        <f>IF(+ISNA(+VLOOKUP($B329,#REF!,1,0)),"-",$O$1)</f>
        <v>VENTUTGAS</v>
      </c>
      <c r="P329" s="42" t="str">
        <f>IF(+ISNA(+VLOOKUP($B329,#REF!,1,0)),"-",$P$1)</f>
        <v>VENLIBGAS</v>
      </c>
      <c r="Q329" s="42" t="str">
        <f>IF(+ISNA(+VLOOKUP($B329,#REF!,1,0)),"-",$Q$1)</f>
        <v>GASDIV</v>
      </c>
      <c r="R329" s="42" t="str">
        <f>IF(+ISNA(+VLOOKUP($B329,#REF!,1,0)),"-",$R$1)</f>
        <v>GASEST</v>
      </c>
      <c r="S329" s="42" t="str">
        <f>IF(+ISNA(+VLOOKUP($B329,#REF!,1,0)),"-",$S$1)</f>
        <v>ACQUE</v>
      </c>
      <c r="T329" s="42" t="str">
        <f>IF(+ISNA(+VLOOKUP($B329,#REF!,1,0)),"-",$T$1)</f>
        <v>FOGNA</v>
      </c>
      <c r="U329" s="42" t="str">
        <f>IF(+ISNA(+VLOOKUP($B329,#REF!,1,0)),"-",$U$1)</f>
        <v>DEPU</v>
      </c>
      <c r="V329" s="42" t="str">
        <f>IF(+ISNA(+VLOOKUP($B329,#REF!,1,0)),"-",$V$1)</f>
        <v>ALTRESII</v>
      </c>
      <c r="W329" s="42" t="str">
        <f>IF(+ISNA(+VLOOKUP($B329,#REF!,1,0)),"-",$W$1)</f>
        <v>ATTDIV</v>
      </c>
      <c r="X329" s="42" t="str">
        <f>IF(+ISNA(+VLOOKUP($B329,#REF!,1,0)),"-",$X$1)</f>
        <v>SC</v>
      </c>
      <c r="Y329" s="42" t="str">
        <f>IF(+ISNA(+VLOOKUP($B329,#REF!,1,0)),"-",$Y$1)</f>
        <v>FOC</v>
      </c>
    </row>
    <row r="330" spans="1:25" hidden="1" x14ac:dyDescent="0.2">
      <c r="A330" s="42" t="s">
        <v>113</v>
      </c>
      <c r="B330" s="42" t="s">
        <v>1331</v>
      </c>
      <c r="C330" s="55" t="s">
        <v>818</v>
      </c>
      <c r="D330" s="42" t="str">
        <f>IF(+ISNA(+VLOOKUP($B330,#REF!,1,0)),"-",$D$1)</f>
        <v>PRODEE</v>
      </c>
      <c r="E330" s="42" t="str">
        <f>IF(+ISNA(+VLOOKUP($B330,#REF!,1,0)),"-",$E$1)</f>
        <v>DISTEE</v>
      </c>
      <c r="F330" s="42" t="str">
        <f>IF(+ISNA(+VLOOKUP($B330,#REF!,1,0)),"-",$F$1)</f>
        <v>MISEE</v>
      </c>
      <c r="G330" s="42" t="str">
        <f>IF(+ISNA(+VLOOKUP($B330,#REF!,1,0)),"-",$G$1)</f>
        <v>VENDIEE</v>
      </c>
      <c r="H330" s="42" t="str">
        <f>IF(+ISNA(+VLOOKUP($B330,#REF!,1,0)),"-",$H$1)</f>
        <v>VENDSALVEE</v>
      </c>
      <c r="I330" s="42" t="str">
        <f>IF(+ISNA(+VLOOKUP($B330,#REF!,1,0)),"-",$I$1)</f>
        <v>VENDTUTEE</v>
      </c>
      <c r="J330" s="42" t="str">
        <f>IF(+ISNA(+VLOOKUP($B330,#REF!,1,0)),"-",$J$1)</f>
        <v>VENDLIBEE</v>
      </c>
      <c r="K330" s="42" t="str">
        <f>IF(+ISNA(+VLOOKUP($B330,#REF!,1,0)),"-",$K$1)</f>
        <v>EEEST</v>
      </c>
      <c r="L330" s="42" t="str">
        <f>IF(+ISNA(+VLOOKUP($B330,#REF!,1,0)),"-",$L$1)</f>
        <v>DISTGAS</v>
      </c>
      <c r="M330" s="42" t="str">
        <f>IF(+ISNA(+VLOOKUP($B330,#REF!,1,0)),"-",$M$1)</f>
        <v>MISGAS</v>
      </c>
      <c r="N330" s="42" t="str">
        <f>IF(+ISNA(+VLOOKUP($B330,#REF!,1,0)),"-",$N$1)</f>
        <v>VENIGAS</v>
      </c>
      <c r="O330" s="42" t="str">
        <f>IF(+ISNA(+VLOOKUP($B330,#REF!,1,0)),"-",$O$1)</f>
        <v>VENTUTGAS</v>
      </c>
      <c r="P330" s="42" t="str">
        <f>IF(+ISNA(+VLOOKUP($B330,#REF!,1,0)),"-",$P$1)</f>
        <v>VENLIBGAS</v>
      </c>
      <c r="Q330" s="42" t="str">
        <f>IF(+ISNA(+VLOOKUP($B330,#REF!,1,0)),"-",$Q$1)</f>
        <v>GASDIV</v>
      </c>
      <c r="R330" s="42" t="str">
        <f>IF(+ISNA(+VLOOKUP($B330,#REF!,1,0)),"-",$R$1)</f>
        <v>GASEST</v>
      </c>
      <c r="S330" s="42" t="str">
        <f>IF(+ISNA(+VLOOKUP($B330,#REF!,1,0)),"-",$S$1)</f>
        <v>ACQUE</v>
      </c>
      <c r="T330" s="42" t="str">
        <f>IF(+ISNA(+VLOOKUP($B330,#REF!,1,0)),"-",$T$1)</f>
        <v>FOGNA</v>
      </c>
      <c r="U330" s="42" t="str">
        <f>IF(+ISNA(+VLOOKUP($B330,#REF!,1,0)),"-",$U$1)</f>
        <v>DEPU</v>
      </c>
      <c r="V330" s="42" t="str">
        <f>IF(+ISNA(+VLOOKUP($B330,#REF!,1,0)),"-",$V$1)</f>
        <v>ALTRESII</v>
      </c>
      <c r="W330" s="42" t="str">
        <f>IF(+ISNA(+VLOOKUP($B330,#REF!,1,0)),"-",$W$1)</f>
        <v>ATTDIV</v>
      </c>
      <c r="X330" s="42" t="str">
        <f>IF(+ISNA(+VLOOKUP($B330,#REF!,1,0)),"-",$X$1)</f>
        <v>SC</v>
      </c>
      <c r="Y330" s="42" t="str">
        <f>IF(+ISNA(+VLOOKUP($B330,#REF!,1,0)),"-",$Y$1)</f>
        <v>FOC</v>
      </c>
    </row>
    <row r="331" spans="1:25" hidden="1" x14ac:dyDescent="0.2">
      <c r="A331" s="42" t="s">
        <v>113</v>
      </c>
      <c r="B331" s="42" t="s">
        <v>1468</v>
      </c>
      <c r="C331" s="55" t="s">
        <v>1226</v>
      </c>
      <c r="D331" s="42" t="str">
        <f>IF(+ISNA(+VLOOKUP($B331,#REF!,1,0)),"-",$D$1)</f>
        <v>PRODEE</v>
      </c>
      <c r="E331" s="42" t="str">
        <f>IF(+ISNA(+VLOOKUP($B331,#REF!,1,0)),"-",$E$1)</f>
        <v>DISTEE</v>
      </c>
      <c r="F331" s="42" t="str">
        <f>IF(+ISNA(+VLOOKUP($B331,#REF!,1,0)),"-",$F$1)</f>
        <v>MISEE</v>
      </c>
      <c r="G331" s="42" t="str">
        <f>IF(+ISNA(+VLOOKUP($B331,#REF!,1,0)),"-",$G$1)</f>
        <v>VENDIEE</v>
      </c>
      <c r="H331" s="42" t="str">
        <f>IF(+ISNA(+VLOOKUP($B331,#REF!,1,0)),"-",$H$1)</f>
        <v>VENDSALVEE</v>
      </c>
      <c r="I331" s="42" t="str">
        <f>IF(+ISNA(+VLOOKUP($B331,#REF!,1,0)),"-",$I$1)</f>
        <v>VENDTUTEE</v>
      </c>
      <c r="J331" s="42" t="str">
        <f>IF(+ISNA(+VLOOKUP($B331,#REF!,1,0)),"-",$J$1)</f>
        <v>VENDLIBEE</v>
      </c>
      <c r="K331" s="42" t="str">
        <f>IF(+ISNA(+VLOOKUP($B331,#REF!,1,0)),"-",$K$1)</f>
        <v>EEEST</v>
      </c>
      <c r="L331" s="42" t="str">
        <f>IF(+ISNA(+VLOOKUP($B331,#REF!,1,0)),"-",$L$1)</f>
        <v>DISTGAS</v>
      </c>
      <c r="M331" s="42" t="str">
        <f>IF(+ISNA(+VLOOKUP($B331,#REF!,1,0)),"-",$M$1)</f>
        <v>MISGAS</v>
      </c>
      <c r="N331" s="42" t="str">
        <f>IF(+ISNA(+VLOOKUP($B331,#REF!,1,0)),"-",$N$1)</f>
        <v>VENIGAS</v>
      </c>
      <c r="O331" s="42" t="str">
        <f>IF(+ISNA(+VLOOKUP($B331,#REF!,1,0)),"-",$O$1)</f>
        <v>VENTUTGAS</v>
      </c>
      <c r="P331" s="42" t="str">
        <f>IF(+ISNA(+VLOOKUP($B331,#REF!,1,0)),"-",$P$1)</f>
        <v>VENLIBGAS</v>
      </c>
      <c r="Q331" s="42" t="str">
        <f>IF(+ISNA(+VLOOKUP($B331,#REF!,1,0)),"-",$Q$1)</f>
        <v>GASDIV</v>
      </c>
      <c r="R331" s="42" t="str">
        <f>IF(+ISNA(+VLOOKUP($B331,#REF!,1,0)),"-",$R$1)</f>
        <v>GASEST</v>
      </c>
      <c r="S331" s="42" t="str">
        <f>IF(+ISNA(+VLOOKUP($B331,#REF!,1,0)),"-",$S$1)</f>
        <v>ACQUE</v>
      </c>
      <c r="T331" s="42" t="str">
        <f>IF(+ISNA(+VLOOKUP($B331,#REF!,1,0)),"-",$T$1)</f>
        <v>FOGNA</v>
      </c>
      <c r="U331" s="42" t="str">
        <f>IF(+ISNA(+VLOOKUP($B331,#REF!,1,0)),"-",$U$1)</f>
        <v>DEPU</v>
      </c>
      <c r="V331" s="42" t="str">
        <f>IF(+ISNA(+VLOOKUP($B331,#REF!,1,0)),"-",$V$1)</f>
        <v>ALTRESII</v>
      </c>
      <c r="W331" s="42" t="str">
        <f>IF(+ISNA(+VLOOKUP($B331,#REF!,1,0)),"-",$W$1)</f>
        <v>ATTDIV</v>
      </c>
      <c r="X331" s="42" t="str">
        <f>IF(+ISNA(+VLOOKUP($B331,#REF!,1,0)),"-",$X$1)</f>
        <v>SC</v>
      </c>
      <c r="Y331" s="42" t="str">
        <f>IF(+ISNA(+VLOOKUP($B331,#REF!,1,0)),"-",$Y$1)</f>
        <v>FOC</v>
      </c>
    </row>
    <row r="332" spans="1:25" hidden="1" x14ac:dyDescent="0.2">
      <c r="A332" s="42" t="s">
        <v>113</v>
      </c>
      <c r="B332" s="42" t="s">
        <v>1469</v>
      </c>
      <c r="C332" s="55" t="s">
        <v>1227</v>
      </c>
      <c r="D332" s="42" t="str">
        <f>IF(+ISNA(+VLOOKUP($B332,#REF!,1,0)),"-",$D$1)</f>
        <v>PRODEE</v>
      </c>
      <c r="E332" s="42" t="str">
        <f>IF(+ISNA(+VLOOKUP($B332,#REF!,1,0)),"-",$E$1)</f>
        <v>DISTEE</v>
      </c>
      <c r="F332" s="42" t="str">
        <f>IF(+ISNA(+VLOOKUP($B332,#REF!,1,0)),"-",$F$1)</f>
        <v>MISEE</v>
      </c>
      <c r="G332" s="42" t="str">
        <f>IF(+ISNA(+VLOOKUP($B332,#REF!,1,0)),"-",$G$1)</f>
        <v>VENDIEE</v>
      </c>
      <c r="H332" s="42" t="str">
        <f>IF(+ISNA(+VLOOKUP($B332,#REF!,1,0)),"-",$H$1)</f>
        <v>VENDSALVEE</v>
      </c>
      <c r="I332" s="42" t="str">
        <f>IF(+ISNA(+VLOOKUP($B332,#REF!,1,0)),"-",$I$1)</f>
        <v>VENDTUTEE</v>
      </c>
      <c r="J332" s="42" t="str">
        <f>IF(+ISNA(+VLOOKUP($B332,#REF!,1,0)),"-",$J$1)</f>
        <v>VENDLIBEE</v>
      </c>
      <c r="K332" s="42" t="str">
        <f>IF(+ISNA(+VLOOKUP($B332,#REF!,1,0)),"-",$K$1)</f>
        <v>EEEST</v>
      </c>
      <c r="L332" s="42" t="str">
        <f>IF(+ISNA(+VLOOKUP($B332,#REF!,1,0)),"-",$L$1)</f>
        <v>DISTGAS</v>
      </c>
      <c r="M332" s="42" t="str">
        <f>IF(+ISNA(+VLOOKUP($B332,#REF!,1,0)),"-",$M$1)</f>
        <v>MISGAS</v>
      </c>
      <c r="N332" s="42" t="str">
        <f>IF(+ISNA(+VLOOKUP($B332,#REF!,1,0)),"-",$N$1)</f>
        <v>VENIGAS</v>
      </c>
      <c r="O332" s="42" t="str">
        <f>IF(+ISNA(+VLOOKUP($B332,#REF!,1,0)),"-",$O$1)</f>
        <v>VENTUTGAS</v>
      </c>
      <c r="P332" s="42" t="str">
        <f>IF(+ISNA(+VLOOKUP($B332,#REF!,1,0)),"-",$P$1)</f>
        <v>VENLIBGAS</v>
      </c>
      <c r="Q332" s="42" t="str">
        <f>IF(+ISNA(+VLOOKUP($B332,#REF!,1,0)),"-",$Q$1)</f>
        <v>GASDIV</v>
      </c>
      <c r="R332" s="42" t="str">
        <f>IF(+ISNA(+VLOOKUP($B332,#REF!,1,0)),"-",$R$1)</f>
        <v>GASEST</v>
      </c>
      <c r="S332" s="42" t="str">
        <f>IF(+ISNA(+VLOOKUP($B332,#REF!,1,0)),"-",$S$1)</f>
        <v>ACQUE</v>
      </c>
      <c r="T332" s="42" t="str">
        <f>IF(+ISNA(+VLOOKUP($B332,#REF!,1,0)),"-",$T$1)</f>
        <v>FOGNA</v>
      </c>
      <c r="U332" s="42" t="str">
        <f>IF(+ISNA(+VLOOKUP($B332,#REF!,1,0)),"-",$U$1)</f>
        <v>DEPU</v>
      </c>
      <c r="V332" s="42" t="str">
        <f>IF(+ISNA(+VLOOKUP($B332,#REF!,1,0)),"-",$V$1)</f>
        <v>ALTRESII</v>
      </c>
      <c r="W332" s="42" t="str">
        <f>IF(+ISNA(+VLOOKUP($B332,#REF!,1,0)),"-",$W$1)</f>
        <v>ATTDIV</v>
      </c>
      <c r="X332" s="42" t="str">
        <f>IF(+ISNA(+VLOOKUP($B332,#REF!,1,0)),"-",$X$1)</f>
        <v>SC</v>
      </c>
      <c r="Y332" s="42" t="str">
        <f>IF(+ISNA(+VLOOKUP($B332,#REF!,1,0)),"-",$Y$1)</f>
        <v>FOC</v>
      </c>
    </row>
    <row r="333" spans="1:25" x14ac:dyDescent="0.2">
      <c r="A333" s="39" t="s">
        <v>114</v>
      </c>
      <c r="B333" s="39" t="s">
        <v>114</v>
      </c>
      <c r="C333" s="57" t="s">
        <v>370</v>
      </c>
      <c r="D333" s="40" t="str">
        <f>IF(+ISNA(+VLOOKUP($B333,#REF!,1,0)),"-",$D$1)</f>
        <v>PRODEE</v>
      </c>
      <c r="E333" s="40" t="str">
        <f>IF(+ISNA(+VLOOKUP($B333,#REF!,1,0)),"-",$E$1)</f>
        <v>DISTEE</v>
      </c>
      <c r="F333" s="40" t="str">
        <f>IF(+ISNA(+VLOOKUP($B333,#REF!,1,0)),"-",$F$1)</f>
        <v>MISEE</v>
      </c>
      <c r="G333" s="40" t="str">
        <f>IF(+ISNA(+VLOOKUP($B333,#REF!,1,0)),"-",$G$1)</f>
        <v>VENDIEE</v>
      </c>
      <c r="H333" s="40" t="str">
        <f>IF(+ISNA(+VLOOKUP($B333,#REF!,1,0)),"-",$H$1)</f>
        <v>VENDSALVEE</v>
      </c>
      <c r="I333" s="40" t="str">
        <f>IF(+ISNA(+VLOOKUP($B333,#REF!,1,0)),"-",$I$1)</f>
        <v>VENDTUTEE</v>
      </c>
      <c r="J333" s="40" t="str">
        <f>IF(+ISNA(+VLOOKUP($B333,#REF!,1,0)),"-",$J$1)</f>
        <v>VENDLIBEE</v>
      </c>
      <c r="K333" s="40" t="str">
        <f>IF(+ISNA(+VLOOKUP($B333,#REF!,1,0)),"-",$K$1)</f>
        <v>EEEST</v>
      </c>
      <c r="L333" s="40" t="str">
        <f>IF(+ISNA(+VLOOKUP($B333,#REF!,1,0)),"-",$L$1)</f>
        <v>DISTGAS</v>
      </c>
      <c r="M333" s="40" t="str">
        <f>IF(+ISNA(+VLOOKUP($B333,#REF!,1,0)),"-",$M$1)</f>
        <v>MISGAS</v>
      </c>
      <c r="N333" s="40" t="str">
        <f>IF(+ISNA(+VLOOKUP($B333,#REF!,1,0)),"-",$N$1)</f>
        <v>VENIGAS</v>
      </c>
      <c r="O333" s="40" t="str">
        <f>IF(+ISNA(+VLOOKUP($B333,#REF!,1,0)),"-",$O$1)</f>
        <v>VENTUTGAS</v>
      </c>
      <c r="P333" s="40" t="str">
        <f>IF(+ISNA(+VLOOKUP($B333,#REF!,1,0)),"-",$P$1)</f>
        <v>VENLIBGAS</v>
      </c>
      <c r="Q333" s="40" t="str">
        <f>IF(+ISNA(+VLOOKUP($B333,#REF!,1,0)),"-",$Q$1)</f>
        <v>GASDIV</v>
      </c>
      <c r="R333" s="40" t="str">
        <f>IF(+ISNA(+VLOOKUP($B333,#REF!,1,0)),"-",$R$1)</f>
        <v>GASEST</v>
      </c>
      <c r="S333" s="40" t="str">
        <f>IF(+ISNA(+VLOOKUP($B333,#REF!,1,0)),"-",$S$1)</f>
        <v>ACQUE</v>
      </c>
      <c r="T333" s="40" t="str">
        <f>IF(+ISNA(+VLOOKUP($B333,#REF!,1,0)),"-",$T$1)</f>
        <v>FOGNA</v>
      </c>
      <c r="U333" s="40" t="str">
        <f>IF(+ISNA(+VLOOKUP($B333,#REF!,1,0)),"-",$U$1)</f>
        <v>DEPU</v>
      </c>
      <c r="V333" s="40" t="str">
        <f>IF(+ISNA(+VLOOKUP($B333,#REF!,1,0)),"-",$V$1)</f>
        <v>ALTRESII</v>
      </c>
      <c r="W333" s="40" t="str">
        <f>IF(+ISNA(+VLOOKUP($B333,#REF!,1,0)),"-",$W$1)</f>
        <v>ATTDIV</v>
      </c>
      <c r="X333" s="40" t="str">
        <f>IF(+ISNA(+VLOOKUP($B333,#REF!,1,0)),"-",$X$1)</f>
        <v>SC</v>
      </c>
      <c r="Y333" s="40" t="str">
        <f>IF(+ISNA(+VLOOKUP($B333,#REF!,1,0)),"-",$Y$1)</f>
        <v>FOC</v>
      </c>
    </row>
    <row r="334" spans="1:25" hidden="1" x14ac:dyDescent="0.2">
      <c r="A334" s="42" t="s">
        <v>114</v>
      </c>
      <c r="B334" s="42" t="s">
        <v>164</v>
      </c>
      <c r="C334" s="74" t="s">
        <v>828</v>
      </c>
      <c r="D334" s="42" t="str">
        <f>IF(+ISNA(+VLOOKUP($B334,#REF!,1,0)),"-",$D$1)</f>
        <v>PRODEE</v>
      </c>
      <c r="E334" s="42" t="str">
        <f>IF(+ISNA(+VLOOKUP($B334,#REF!,1,0)),"-",$E$1)</f>
        <v>DISTEE</v>
      </c>
      <c r="F334" s="42" t="str">
        <f>IF(+ISNA(+VLOOKUP($B334,#REF!,1,0)),"-",$F$1)</f>
        <v>MISEE</v>
      </c>
      <c r="G334" s="42" t="str">
        <f>IF(+ISNA(+VLOOKUP($B334,#REF!,1,0)),"-",$G$1)</f>
        <v>VENDIEE</v>
      </c>
      <c r="H334" s="42" t="str">
        <f>IF(+ISNA(+VLOOKUP($B334,#REF!,1,0)),"-",$H$1)</f>
        <v>VENDSALVEE</v>
      </c>
      <c r="I334" s="42" t="str">
        <f>IF(+ISNA(+VLOOKUP($B334,#REF!,1,0)),"-",$I$1)</f>
        <v>VENDTUTEE</v>
      </c>
      <c r="J334" s="42" t="str">
        <f>IF(+ISNA(+VLOOKUP($B334,#REF!,1,0)),"-",$J$1)</f>
        <v>VENDLIBEE</v>
      </c>
      <c r="K334" s="42" t="str">
        <f>IF(+ISNA(+VLOOKUP($B334,#REF!,1,0)),"-",$K$1)</f>
        <v>EEEST</v>
      </c>
      <c r="L334" s="42" t="str">
        <f>IF(+ISNA(+VLOOKUP($B334,#REF!,1,0)),"-",$L$1)</f>
        <v>DISTGAS</v>
      </c>
      <c r="M334" s="42" t="str">
        <f>IF(+ISNA(+VLOOKUP($B334,#REF!,1,0)),"-",$M$1)</f>
        <v>MISGAS</v>
      </c>
      <c r="N334" s="42" t="str">
        <f>IF(+ISNA(+VLOOKUP($B334,#REF!,1,0)),"-",$N$1)</f>
        <v>VENIGAS</v>
      </c>
      <c r="O334" s="42" t="str">
        <f>IF(+ISNA(+VLOOKUP($B334,#REF!,1,0)),"-",$O$1)</f>
        <v>VENTUTGAS</v>
      </c>
      <c r="P334" s="42" t="str">
        <f>IF(+ISNA(+VLOOKUP($B334,#REF!,1,0)),"-",$P$1)</f>
        <v>VENLIBGAS</v>
      </c>
      <c r="Q334" s="42" t="str">
        <f>IF(+ISNA(+VLOOKUP($B334,#REF!,1,0)),"-",$Q$1)</f>
        <v>GASDIV</v>
      </c>
      <c r="R334" s="42" t="str">
        <f>IF(+ISNA(+VLOOKUP($B334,#REF!,1,0)),"-",$R$1)</f>
        <v>GASEST</v>
      </c>
      <c r="S334" s="42" t="str">
        <f>IF(+ISNA(+VLOOKUP($B334,#REF!,1,0)),"-",$S$1)</f>
        <v>ACQUE</v>
      </c>
      <c r="T334" s="42" t="str">
        <f>IF(+ISNA(+VLOOKUP($B334,#REF!,1,0)),"-",$T$1)</f>
        <v>FOGNA</v>
      </c>
      <c r="U334" s="42" t="str">
        <f>IF(+ISNA(+VLOOKUP($B334,#REF!,1,0)),"-",$U$1)</f>
        <v>DEPU</v>
      </c>
      <c r="V334" s="42" t="str">
        <f>IF(+ISNA(+VLOOKUP($B334,#REF!,1,0)),"-",$V$1)</f>
        <v>ALTRESII</v>
      </c>
      <c r="W334" s="42" t="str">
        <f>IF(+ISNA(+VLOOKUP($B334,#REF!,1,0)),"-",$W$1)</f>
        <v>ATTDIV</v>
      </c>
      <c r="X334" s="42" t="str">
        <f>IF(+ISNA(+VLOOKUP($B334,#REF!,1,0)),"-",$X$1)</f>
        <v>SC</v>
      </c>
      <c r="Y334" s="42" t="str">
        <f>IF(+ISNA(+VLOOKUP($B334,#REF!,1,0)),"-",$Y$1)</f>
        <v>FOC</v>
      </c>
    </row>
    <row r="335" spans="1:25" x14ac:dyDescent="0.2">
      <c r="A335" s="42" t="s">
        <v>114</v>
      </c>
      <c r="B335" s="42" t="s">
        <v>1176</v>
      </c>
      <c r="C335" s="74" t="s">
        <v>1178</v>
      </c>
      <c r="D335" s="42" t="str">
        <f>IF(+ISNA(+VLOOKUP($B335,#REF!,1,0)),"-",$D$1)</f>
        <v>PRODEE</v>
      </c>
      <c r="E335" s="42" t="str">
        <f>IF(+ISNA(+VLOOKUP($B335,#REF!,1,0)),"-",$E$1)</f>
        <v>DISTEE</v>
      </c>
      <c r="F335" s="42" t="str">
        <f>IF(+ISNA(+VLOOKUP($B335,#REF!,1,0)),"-",$F$1)</f>
        <v>MISEE</v>
      </c>
      <c r="G335" s="42" t="str">
        <f>IF(+ISNA(+VLOOKUP($B335,#REF!,1,0)),"-",$G$1)</f>
        <v>VENDIEE</v>
      </c>
      <c r="H335" s="42" t="str">
        <f>IF(+ISNA(+VLOOKUP($B335,#REF!,1,0)),"-",$H$1)</f>
        <v>VENDSALVEE</v>
      </c>
      <c r="I335" s="42" t="str">
        <f>IF(+ISNA(+VLOOKUP($B335,#REF!,1,0)),"-",$I$1)</f>
        <v>VENDTUTEE</v>
      </c>
      <c r="J335" s="42" t="str">
        <f>IF(+ISNA(+VLOOKUP($B335,#REF!,1,0)),"-",$J$1)</f>
        <v>VENDLIBEE</v>
      </c>
      <c r="K335" s="42" t="str">
        <f>IF(+ISNA(+VLOOKUP($B335,#REF!,1,0)),"-",$K$1)</f>
        <v>EEEST</v>
      </c>
      <c r="L335" s="42" t="str">
        <f>IF(+ISNA(+VLOOKUP($B335,#REF!,1,0)),"-",$L$1)</f>
        <v>DISTGAS</v>
      </c>
      <c r="M335" s="42" t="str">
        <f>IF(+ISNA(+VLOOKUP($B335,#REF!,1,0)),"-",$M$1)</f>
        <v>MISGAS</v>
      </c>
      <c r="N335" s="42" t="str">
        <f>IF(+ISNA(+VLOOKUP($B335,#REF!,1,0)),"-",$N$1)</f>
        <v>VENIGAS</v>
      </c>
      <c r="O335" s="42" t="str">
        <f>IF(+ISNA(+VLOOKUP($B335,#REF!,1,0)),"-",$O$1)</f>
        <v>VENTUTGAS</v>
      </c>
      <c r="P335" s="42" t="str">
        <f>IF(+ISNA(+VLOOKUP($B335,#REF!,1,0)),"-",$P$1)</f>
        <v>VENLIBGAS</v>
      </c>
      <c r="Q335" s="42" t="str">
        <f>IF(+ISNA(+VLOOKUP($B335,#REF!,1,0)),"-",$Q$1)</f>
        <v>GASDIV</v>
      </c>
      <c r="R335" s="42" t="str">
        <f>IF(+ISNA(+VLOOKUP($B335,#REF!,1,0)),"-",$R$1)</f>
        <v>GASEST</v>
      </c>
      <c r="S335" s="42" t="str">
        <f>IF(+ISNA(+VLOOKUP($B335,#REF!,1,0)),"-",$S$1)</f>
        <v>ACQUE</v>
      </c>
      <c r="T335" s="42" t="str">
        <f>IF(+ISNA(+VLOOKUP($B335,#REF!,1,0)),"-",$T$1)</f>
        <v>FOGNA</v>
      </c>
      <c r="U335" s="42" t="str">
        <f>IF(+ISNA(+VLOOKUP($B335,#REF!,1,0)),"-",$U$1)</f>
        <v>DEPU</v>
      </c>
      <c r="V335" s="42" t="str">
        <f>IF(+ISNA(+VLOOKUP($B335,#REF!,1,0)),"-",$V$1)</f>
        <v>ALTRESII</v>
      </c>
      <c r="W335" s="42" t="str">
        <f>IF(+ISNA(+VLOOKUP($B335,#REF!,1,0)),"-",$W$1)</f>
        <v>ATTDIV</v>
      </c>
      <c r="X335" s="42" t="str">
        <f>IF(+ISNA(+VLOOKUP($B335,#REF!,1,0)),"-",$X$1)</f>
        <v>SC</v>
      </c>
      <c r="Y335" s="42" t="str">
        <f>IF(+ISNA(+VLOOKUP($B335,#REF!,1,0)),"-",$Y$1)</f>
        <v>FOC</v>
      </c>
    </row>
    <row r="336" spans="1:25" x14ac:dyDescent="0.2">
      <c r="A336" s="42" t="s">
        <v>114</v>
      </c>
      <c r="B336" s="42" t="s">
        <v>1177</v>
      </c>
      <c r="C336" s="74" t="s">
        <v>1179</v>
      </c>
      <c r="D336" s="42" t="str">
        <f>IF(+ISNA(+VLOOKUP($B336,#REF!,1,0)),"-",$D$1)</f>
        <v>PRODEE</v>
      </c>
      <c r="E336" s="42" t="str">
        <f>IF(+ISNA(+VLOOKUP($B336,#REF!,1,0)),"-",$E$1)</f>
        <v>DISTEE</v>
      </c>
      <c r="F336" s="42" t="str">
        <f>IF(+ISNA(+VLOOKUP($B336,#REF!,1,0)),"-",$F$1)</f>
        <v>MISEE</v>
      </c>
      <c r="G336" s="42" t="str">
        <f>IF(+ISNA(+VLOOKUP($B336,#REF!,1,0)),"-",$G$1)</f>
        <v>VENDIEE</v>
      </c>
      <c r="H336" s="42" t="str">
        <f>IF(+ISNA(+VLOOKUP($B336,#REF!,1,0)),"-",$H$1)</f>
        <v>VENDSALVEE</v>
      </c>
      <c r="I336" s="42" t="str">
        <f>IF(+ISNA(+VLOOKUP($B336,#REF!,1,0)),"-",$I$1)</f>
        <v>VENDTUTEE</v>
      </c>
      <c r="J336" s="42" t="str">
        <f>IF(+ISNA(+VLOOKUP($B336,#REF!,1,0)),"-",$J$1)</f>
        <v>VENDLIBEE</v>
      </c>
      <c r="K336" s="42" t="str">
        <f>IF(+ISNA(+VLOOKUP($B336,#REF!,1,0)),"-",$K$1)</f>
        <v>EEEST</v>
      </c>
      <c r="L336" s="42" t="str">
        <f>IF(+ISNA(+VLOOKUP($B336,#REF!,1,0)),"-",$L$1)</f>
        <v>DISTGAS</v>
      </c>
      <c r="M336" s="42" t="str">
        <f>IF(+ISNA(+VLOOKUP($B336,#REF!,1,0)),"-",$M$1)</f>
        <v>MISGAS</v>
      </c>
      <c r="N336" s="42" t="str">
        <f>IF(+ISNA(+VLOOKUP($B336,#REF!,1,0)),"-",$N$1)</f>
        <v>VENIGAS</v>
      </c>
      <c r="O336" s="42" t="str">
        <f>IF(+ISNA(+VLOOKUP($B336,#REF!,1,0)),"-",$O$1)</f>
        <v>VENTUTGAS</v>
      </c>
      <c r="P336" s="42" t="str">
        <f>IF(+ISNA(+VLOOKUP($B336,#REF!,1,0)),"-",$P$1)</f>
        <v>VENLIBGAS</v>
      </c>
      <c r="Q336" s="42" t="str">
        <f>IF(+ISNA(+VLOOKUP($B336,#REF!,1,0)),"-",$Q$1)</f>
        <v>GASDIV</v>
      </c>
      <c r="R336" s="42" t="str">
        <f>IF(+ISNA(+VLOOKUP($B336,#REF!,1,0)),"-",$R$1)</f>
        <v>GASEST</v>
      </c>
      <c r="S336" s="42" t="str">
        <f>IF(+ISNA(+VLOOKUP($B336,#REF!,1,0)),"-",$S$1)</f>
        <v>ACQUE</v>
      </c>
      <c r="T336" s="42" t="str">
        <f>IF(+ISNA(+VLOOKUP($B336,#REF!,1,0)),"-",$T$1)</f>
        <v>FOGNA</v>
      </c>
      <c r="U336" s="42" t="str">
        <f>IF(+ISNA(+VLOOKUP($B336,#REF!,1,0)),"-",$U$1)</f>
        <v>DEPU</v>
      </c>
      <c r="V336" s="42" t="str">
        <f>IF(+ISNA(+VLOOKUP($B336,#REF!,1,0)),"-",$V$1)</f>
        <v>ALTRESII</v>
      </c>
      <c r="W336" s="42" t="str">
        <f>IF(+ISNA(+VLOOKUP($B336,#REF!,1,0)),"-",$W$1)</f>
        <v>ATTDIV</v>
      </c>
      <c r="X336" s="42" t="str">
        <f>IF(+ISNA(+VLOOKUP($B336,#REF!,1,0)),"-",$X$1)</f>
        <v>SC</v>
      </c>
      <c r="Y336" s="42" t="str">
        <f>IF(+ISNA(+VLOOKUP($B336,#REF!,1,0)),"-",$Y$1)</f>
        <v>FOC</v>
      </c>
    </row>
    <row r="337" spans="1:25" hidden="1" x14ac:dyDescent="0.2">
      <c r="A337" s="42" t="s">
        <v>114</v>
      </c>
      <c r="B337" s="42" t="s">
        <v>1485</v>
      </c>
      <c r="C337" s="55" t="s">
        <v>1480</v>
      </c>
      <c r="D337" s="42" t="str">
        <f>IF(+ISNA(+VLOOKUP($B337,#REF!,1,0)),"-",$D$1)</f>
        <v>PRODEE</v>
      </c>
      <c r="E337" s="42" t="str">
        <f>IF(+ISNA(+VLOOKUP($B337,#REF!,1,0)),"-",$E$1)</f>
        <v>DISTEE</v>
      </c>
      <c r="F337" s="42" t="str">
        <f>IF(+ISNA(+VLOOKUP($B337,#REF!,1,0)),"-",$F$1)</f>
        <v>MISEE</v>
      </c>
      <c r="G337" s="42" t="str">
        <f>IF(+ISNA(+VLOOKUP($B337,#REF!,1,0)),"-",$G$1)</f>
        <v>VENDIEE</v>
      </c>
      <c r="H337" s="42" t="str">
        <f>IF(+ISNA(+VLOOKUP($B337,#REF!,1,0)),"-",$H$1)</f>
        <v>VENDSALVEE</v>
      </c>
      <c r="I337" s="42" t="str">
        <f>IF(+ISNA(+VLOOKUP($B337,#REF!,1,0)),"-",$I$1)</f>
        <v>VENDTUTEE</v>
      </c>
      <c r="J337" s="42" t="str">
        <f>IF(+ISNA(+VLOOKUP($B337,#REF!,1,0)),"-",$J$1)</f>
        <v>VENDLIBEE</v>
      </c>
      <c r="K337" s="42" t="str">
        <f>IF(+ISNA(+VLOOKUP($B337,#REF!,1,0)),"-",$K$1)</f>
        <v>EEEST</v>
      </c>
      <c r="L337" s="42" t="str">
        <f>IF(+ISNA(+VLOOKUP($B337,#REF!,1,0)),"-",$L$1)</f>
        <v>DISTGAS</v>
      </c>
      <c r="M337" s="42" t="str">
        <f>IF(+ISNA(+VLOOKUP($B337,#REF!,1,0)),"-",$M$1)</f>
        <v>MISGAS</v>
      </c>
      <c r="N337" s="42" t="str">
        <f>IF(+ISNA(+VLOOKUP($B337,#REF!,1,0)),"-",$N$1)</f>
        <v>VENIGAS</v>
      </c>
      <c r="O337" s="42" t="str">
        <f>IF(+ISNA(+VLOOKUP($B337,#REF!,1,0)),"-",$O$1)</f>
        <v>VENTUTGAS</v>
      </c>
      <c r="P337" s="42" t="str">
        <f>IF(+ISNA(+VLOOKUP($B337,#REF!,1,0)),"-",$P$1)</f>
        <v>VENLIBGAS</v>
      </c>
      <c r="Q337" s="42" t="str">
        <f>IF(+ISNA(+VLOOKUP($B337,#REF!,1,0)),"-",$Q$1)</f>
        <v>GASDIV</v>
      </c>
      <c r="R337" s="42" t="str">
        <f>IF(+ISNA(+VLOOKUP($B337,#REF!,1,0)),"-",$R$1)</f>
        <v>GASEST</v>
      </c>
      <c r="S337" s="42" t="str">
        <f>IF(+ISNA(+VLOOKUP($B337,#REF!,1,0)),"-",$S$1)</f>
        <v>ACQUE</v>
      </c>
      <c r="T337" s="42" t="str">
        <f>IF(+ISNA(+VLOOKUP($B337,#REF!,1,0)),"-",$T$1)</f>
        <v>FOGNA</v>
      </c>
      <c r="U337" s="42" t="str">
        <f>IF(+ISNA(+VLOOKUP($B337,#REF!,1,0)),"-",$U$1)</f>
        <v>DEPU</v>
      </c>
      <c r="V337" s="42" t="str">
        <f>IF(+ISNA(+VLOOKUP($B337,#REF!,1,0)),"-",$V$1)</f>
        <v>ALTRESII</v>
      </c>
      <c r="W337" s="42" t="str">
        <f>IF(+ISNA(+VLOOKUP($B337,#REF!,1,0)),"-",$W$1)</f>
        <v>ATTDIV</v>
      </c>
      <c r="X337" s="42" t="str">
        <f>IF(+ISNA(+VLOOKUP($B337,#REF!,1,0)),"-",$X$1)</f>
        <v>SC</v>
      </c>
      <c r="Y337" s="42" t="str">
        <f>IF(+ISNA(+VLOOKUP($B337,#REF!,1,0)),"-",$Y$1)</f>
        <v>FOC</v>
      </c>
    </row>
    <row r="338" spans="1:25" hidden="1" x14ac:dyDescent="0.2">
      <c r="A338" s="42" t="s">
        <v>114</v>
      </c>
      <c r="B338" s="42" t="s">
        <v>165</v>
      </c>
      <c r="C338" s="55" t="s">
        <v>635</v>
      </c>
      <c r="D338" s="42" t="str">
        <f>IF(+ISNA(+VLOOKUP($B338,#REF!,1,0)),"-",$D$1)</f>
        <v>PRODEE</v>
      </c>
      <c r="E338" s="42" t="str">
        <f>IF(+ISNA(+VLOOKUP($B338,#REF!,1,0)),"-",$E$1)</f>
        <v>DISTEE</v>
      </c>
      <c r="F338" s="42" t="str">
        <f>IF(+ISNA(+VLOOKUP($B338,#REF!,1,0)),"-",$F$1)</f>
        <v>MISEE</v>
      </c>
      <c r="G338" s="42" t="str">
        <f>IF(+ISNA(+VLOOKUP($B338,#REF!,1,0)),"-",$G$1)</f>
        <v>VENDIEE</v>
      </c>
      <c r="H338" s="42" t="str">
        <f>IF(+ISNA(+VLOOKUP($B338,#REF!,1,0)),"-",$H$1)</f>
        <v>VENDSALVEE</v>
      </c>
      <c r="I338" s="42" t="str">
        <f>IF(+ISNA(+VLOOKUP($B338,#REF!,1,0)),"-",$I$1)</f>
        <v>VENDTUTEE</v>
      </c>
      <c r="J338" s="42" t="str">
        <f>IF(+ISNA(+VLOOKUP($B338,#REF!,1,0)),"-",$J$1)</f>
        <v>VENDLIBEE</v>
      </c>
      <c r="K338" s="42" t="str">
        <f>IF(+ISNA(+VLOOKUP($B338,#REF!,1,0)),"-",$K$1)</f>
        <v>EEEST</v>
      </c>
      <c r="L338" s="42" t="str">
        <f>IF(+ISNA(+VLOOKUP($B338,#REF!,1,0)),"-",$L$1)</f>
        <v>DISTGAS</v>
      </c>
      <c r="M338" s="42" t="str">
        <f>IF(+ISNA(+VLOOKUP($B338,#REF!,1,0)),"-",$M$1)</f>
        <v>MISGAS</v>
      </c>
      <c r="N338" s="42" t="str">
        <f>IF(+ISNA(+VLOOKUP($B338,#REF!,1,0)),"-",$N$1)</f>
        <v>VENIGAS</v>
      </c>
      <c r="O338" s="42" t="str">
        <f>IF(+ISNA(+VLOOKUP($B338,#REF!,1,0)),"-",$O$1)</f>
        <v>VENTUTGAS</v>
      </c>
      <c r="P338" s="42" t="str">
        <f>IF(+ISNA(+VLOOKUP($B338,#REF!,1,0)),"-",$P$1)</f>
        <v>VENLIBGAS</v>
      </c>
      <c r="Q338" s="42" t="str">
        <f>IF(+ISNA(+VLOOKUP($B338,#REF!,1,0)),"-",$Q$1)</f>
        <v>GASDIV</v>
      </c>
      <c r="R338" s="42" t="str">
        <f>IF(+ISNA(+VLOOKUP($B338,#REF!,1,0)),"-",$R$1)</f>
        <v>GASEST</v>
      </c>
      <c r="S338" s="42" t="str">
        <f>IF(+ISNA(+VLOOKUP($B338,#REF!,1,0)),"-",$S$1)</f>
        <v>ACQUE</v>
      </c>
      <c r="T338" s="42" t="str">
        <f>IF(+ISNA(+VLOOKUP($B338,#REF!,1,0)),"-",$T$1)</f>
        <v>FOGNA</v>
      </c>
      <c r="U338" s="42" t="str">
        <f>IF(+ISNA(+VLOOKUP($B338,#REF!,1,0)),"-",$U$1)</f>
        <v>DEPU</v>
      </c>
      <c r="V338" s="42" t="str">
        <f>IF(+ISNA(+VLOOKUP($B338,#REF!,1,0)),"-",$V$1)</f>
        <v>ALTRESII</v>
      </c>
      <c r="W338" s="42" t="str">
        <f>IF(+ISNA(+VLOOKUP($B338,#REF!,1,0)),"-",$W$1)</f>
        <v>ATTDIV</v>
      </c>
      <c r="X338" s="42" t="str">
        <f>IF(+ISNA(+VLOOKUP($B338,#REF!,1,0)),"-",$X$1)</f>
        <v>SC</v>
      </c>
      <c r="Y338" s="42" t="str">
        <f>IF(+ISNA(+VLOOKUP($B338,#REF!,1,0)),"-",$Y$1)</f>
        <v>FOC</v>
      </c>
    </row>
    <row r="339" spans="1:25" hidden="1" x14ac:dyDescent="0.2">
      <c r="A339" s="42" t="s">
        <v>114</v>
      </c>
      <c r="B339" s="42" t="s">
        <v>1438</v>
      </c>
      <c r="C339" s="55" t="s">
        <v>1437</v>
      </c>
      <c r="D339" s="42" t="str">
        <f>IF(+ISNA(+VLOOKUP($B339,#REF!,1,0)),"-",$D$1)</f>
        <v>PRODEE</v>
      </c>
      <c r="E339" s="42" t="str">
        <f>IF(+ISNA(+VLOOKUP($B339,#REF!,1,0)),"-",$E$1)</f>
        <v>DISTEE</v>
      </c>
      <c r="F339" s="42" t="str">
        <f>IF(+ISNA(+VLOOKUP($B339,#REF!,1,0)),"-",$F$1)</f>
        <v>MISEE</v>
      </c>
      <c r="G339" s="42" t="str">
        <f>IF(+ISNA(+VLOOKUP($B339,#REF!,1,0)),"-",$G$1)</f>
        <v>VENDIEE</v>
      </c>
      <c r="H339" s="42" t="str">
        <f>IF(+ISNA(+VLOOKUP($B339,#REF!,1,0)),"-",$H$1)</f>
        <v>VENDSALVEE</v>
      </c>
      <c r="I339" s="42" t="str">
        <f>IF(+ISNA(+VLOOKUP($B339,#REF!,1,0)),"-",$I$1)</f>
        <v>VENDTUTEE</v>
      </c>
      <c r="J339" s="42" t="str">
        <f>IF(+ISNA(+VLOOKUP($B339,#REF!,1,0)),"-",$J$1)</f>
        <v>VENDLIBEE</v>
      </c>
      <c r="K339" s="42" t="str">
        <f>IF(+ISNA(+VLOOKUP($B339,#REF!,1,0)),"-",$K$1)</f>
        <v>EEEST</v>
      </c>
      <c r="L339" s="42" t="str">
        <f>IF(+ISNA(+VLOOKUP($B339,#REF!,1,0)),"-",$L$1)</f>
        <v>DISTGAS</v>
      </c>
      <c r="M339" s="42" t="str">
        <f>IF(+ISNA(+VLOOKUP($B339,#REF!,1,0)),"-",$M$1)</f>
        <v>MISGAS</v>
      </c>
      <c r="N339" s="42" t="str">
        <f>IF(+ISNA(+VLOOKUP($B339,#REF!,1,0)),"-",$N$1)</f>
        <v>VENIGAS</v>
      </c>
      <c r="O339" s="42" t="str">
        <f>IF(+ISNA(+VLOOKUP($B339,#REF!,1,0)),"-",$O$1)</f>
        <v>VENTUTGAS</v>
      </c>
      <c r="P339" s="42" t="str">
        <f>IF(+ISNA(+VLOOKUP($B339,#REF!,1,0)),"-",$P$1)</f>
        <v>VENLIBGAS</v>
      </c>
      <c r="Q339" s="42" t="str">
        <f>IF(+ISNA(+VLOOKUP($B339,#REF!,1,0)),"-",$Q$1)</f>
        <v>GASDIV</v>
      </c>
      <c r="R339" s="42" t="str">
        <f>IF(+ISNA(+VLOOKUP($B339,#REF!,1,0)),"-",$R$1)</f>
        <v>GASEST</v>
      </c>
      <c r="S339" s="42" t="str">
        <f>IF(+ISNA(+VLOOKUP($B339,#REF!,1,0)),"-",$S$1)</f>
        <v>ACQUE</v>
      </c>
      <c r="T339" s="42" t="str">
        <f>IF(+ISNA(+VLOOKUP($B339,#REF!,1,0)),"-",$T$1)</f>
        <v>FOGNA</v>
      </c>
      <c r="U339" s="42" t="str">
        <f>IF(+ISNA(+VLOOKUP($B339,#REF!,1,0)),"-",$U$1)</f>
        <v>DEPU</v>
      </c>
      <c r="V339" s="42" t="str">
        <f>IF(+ISNA(+VLOOKUP($B339,#REF!,1,0)),"-",$V$1)</f>
        <v>ALTRESII</v>
      </c>
      <c r="W339" s="42" t="str">
        <f>IF(+ISNA(+VLOOKUP($B339,#REF!,1,0)),"-",$W$1)</f>
        <v>ATTDIV</v>
      </c>
      <c r="X339" s="42" t="str">
        <f>IF(+ISNA(+VLOOKUP($B339,#REF!,1,0)),"-",$X$1)</f>
        <v>SC</v>
      </c>
      <c r="Y339" s="42" t="str">
        <f>IF(+ISNA(+VLOOKUP($B339,#REF!,1,0)),"-",$Y$1)</f>
        <v>FOC</v>
      </c>
    </row>
    <row r="340" spans="1:25" hidden="1" x14ac:dyDescent="0.2">
      <c r="A340" s="42" t="s">
        <v>114</v>
      </c>
      <c r="B340" s="42" t="s">
        <v>166</v>
      </c>
      <c r="C340" s="55" t="s">
        <v>829</v>
      </c>
      <c r="D340" s="42" t="str">
        <f>IF(+ISNA(+VLOOKUP($B340,#REF!,1,0)),"-",$D$1)</f>
        <v>PRODEE</v>
      </c>
      <c r="E340" s="42" t="str">
        <f>IF(+ISNA(+VLOOKUP($B340,#REF!,1,0)),"-",$E$1)</f>
        <v>DISTEE</v>
      </c>
      <c r="F340" s="42" t="str">
        <f>IF(+ISNA(+VLOOKUP($B340,#REF!,1,0)),"-",$F$1)</f>
        <v>MISEE</v>
      </c>
      <c r="G340" s="42" t="str">
        <f>IF(+ISNA(+VLOOKUP($B340,#REF!,1,0)),"-",$G$1)</f>
        <v>VENDIEE</v>
      </c>
      <c r="H340" s="42" t="str">
        <f>IF(+ISNA(+VLOOKUP($B340,#REF!,1,0)),"-",$H$1)</f>
        <v>VENDSALVEE</v>
      </c>
      <c r="I340" s="42" t="str">
        <f>IF(+ISNA(+VLOOKUP($B340,#REF!,1,0)),"-",$I$1)</f>
        <v>VENDTUTEE</v>
      </c>
      <c r="J340" s="42" t="str">
        <f>IF(+ISNA(+VLOOKUP($B340,#REF!,1,0)),"-",$J$1)</f>
        <v>VENDLIBEE</v>
      </c>
      <c r="K340" s="42" t="str">
        <f>IF(+ISNA(+VLOOKUP($B340,#REF!,1,0)),"-",$K$1)</f>
        <v>EEEST</v>
      </c>
      <c r="L340" s="42" t="str">
        <f>IF(+ISNA(+VLOOKUP($B340,#REF!,1,0)),"-",$L$1)</f>
        <v>DISTGAS</v>
      </c>
      <c r="M340" s="42" t="str">
        <f>IF(+ISNA(+VLOOKUP($B340,#REF!,1,0)),"-",$M$1)</f>
        <v>MISGAS</v>
      </c>
      <c r="N340" s="42" t="str">
        <f>IF(+ISNA(+VLOOKUP($B340,#REF!,1,0)),"-",$N$1)</f>
        <v>VENIGAS</v>
      </c>
      <c r="O340" s="42" t="str">
        <f>IF(+ISNA(+VLOOKUP($B340,#REF!,1,0)),"-",$O$1)</f>
        <v>VENTUTGAS</v>
      </c>
      <c r="P340" s="42" t="str">
        <f>IF(+ISNA(+VLOOKUP($B340,#REF!,1,0)),"-",$P$1)</f>
        <v>VENLIBGAS</v>
      </c>
      <c r="Q340" s="42" t="str">
        <f>IF(+ISNA(+VLOOKUP($B340,#REF!,1,0)),"-",$Q$1)</f>
        <v>GASDIV</v>
      </c>
      <c r="R340" s="42" t="str">
        <f>IF(+ISNA(+VLOOKUP($B340,#REF!,1,0)),"-",$R$1)</f>
        <v>GASEST</v>
      </c>
      <c r="S340" s="42" t="str">
        <f>IF(+ISNA(+VLOOKUP($B340,#REF!,1,0)),"-",$S$1)</f>
        <v>ACQUE</v>
      </c>
      <c r="T340" s="42" t="str">
        <f>IF(+ISNA(+VLOOKUP($B340,#REF!,1,0)),"-",$T$1)</f>
        <v>FOGNA</v>
      </c>
      <c r="U340" s="42" t="str">
        <f>IF(+ISNA(+VLOOKUP($B340,#REF!,1,0)),"-",$U$1)</f>
        <v>DEPU</v>
      </c>
      <c r="V340" s="42" t="str">
        <f>IF(+ISNA(+VLOOKUP($B340,#REF!,1,0)),"-",$V$1)</f>
        <v>ALTRESII</v>
      </c>
      <c r="W340" s="42" t="str">
        <f>IF(+ISNA(+VLOOKUP($B340,#REF!,1,0)),"-",$W$1)</f>
        <v>ATTDIV</v>
      </c>
      <c r="X340" s="42" t="str">
        <f>IF(+ISNA(+VLOOKUP($B340,#REF!,1,0)),"-",$X$1)</f>
        <v>SC</v>
      </c>
      <c r="Y340" s="42" t="str">
        <f>IF(+ISNA(+VLOOKUP($B340,#REF!,1,0)),"-",$Y$1)</f>
        <v>FOC</v>
      </c>
    </row>
    <row r="341" spans="1:25" hidden="1" x14ac:dyDescent="0.2">
      <c r="A341" s="42" t="s">
        <v>114</v>
      </c>
      <c r="B341" s="42" t="s">
        <v>1451</v>
      </c>
      <c r="C341" s="55" t="s">
        <v>1450</v>
      </c>
      <c r="D341" s="42" t="str">
        <f>IF(+ISNA(+VLOOKUP($B341,#REF!,1,0)),"-",$D$1)</f>
        <v>PRODEE</v>
      </c>
      <c r="E341" s="42" t="str">
        <f>IF(+ISNA(+VLOOKUP($B341,#REF!,1,0)),"-",$E$1)</f>
        <v>DISTEE</v>
      </c>
      <c r="F341" s="42" t="str">
        <f>IF(+ISNA(+VLOOKUP($B341,#REF!,1,0)),"-",$F$1)</f>
        <v>MISEE</v>
      </c>
      <c r="G341" s="42" t="str">
        <f>IF(+ISNA(+VLOOKUP($B341,#REF!,1,0)),"-",$G$1)</f>
        <v>VENDIEE</v>
      </c>
      <c r="H341" s="42" t="str">
        <f>IF(+ISNA(+VLOOKUP($B341,#REF!,1,0)),"-",$H$1)</f>
        <v>VENDSALVEE</v>
      </c>
      <c r="I341" s="42" t="str">
        <f>IF(+ISNA(+VLOOKUP($B341,#REF!,1,0)),"-",$I$1)</f>
        <v>VENDTUTEE</v>
      </c>
      <c r="J341" s="42" t="str">
        <f>IF(+ISNA(+VLOOKUP($B341,#REF!,1,0)),"-",$J$1)</f>
        <v>VENDLIBEE</v>
      </c>
      <c r="K341" s="42" t="str">
        <f>IF(+ISNA(+VLOOKUP($B341,#REF!,1,0)),"-",$K$1)</f>
        <v>EEEST</v>
      </c>
      <c r="L341" s="42" t="str">
        <f>IF(+ISNA(+VLOOKUP($B341,#REF!,1,0)),"-",$L$1)</f>
        <v>DISTGAS</v>
      </c>
      <c r="M341" s="42" t="str">
        <f>IF(+ISNA(+VLOOKUP($B341,#REF!,1,0)),"-",$M$1)</f>
        <v>MISGAS</v>
      </c>
      <c r="N341" s="42" t="str">
        <f>IF(+ISNA(+VLOOKUP($B341,#REF!,1,0)),"-",$N$1)</f>
        <v>VENIGAS</v>
      </c>
      <c r="O341" s="42" t="str">
        <f>IF(+ISNA(+VLOOKUP($B341,#REF!,1,0)),"-",$O$1)</f>
        <v>VENTUTGAS</v>
      </c>
      <c r="P341" s="42" t="str">
        <f>IF(+ISNA(+VLOOKUP($B341,#REF!,1,0)),"-",$P$1)</f>
        <v>VENLIBGAS</v>
      </c>
      <c r="Q341" s="42" t="str">
        <f>IF(+ISNA(+VLOOKUP($B341,#REF!,1,0)),"-",$Q$1)</f>
        <v>GASDIV</v>
      </c>
      <c r="R341" s="42" t="str">
        <f>IF(+ISNA(+VLOOKUP($B341,#REF!,1,0)),"-",$R$1)</f>
        <v>GASEST</v>
      </c>
      <c r="S341" s="42" t="str">
        <f>IF(+ISNA(+VLOOKUP($B341,#REF!,1,0)),"-",$S$1)</f>
        <v>ACQUE</v>
      </c>
      <c r="T341" s="42" t="str">
        <f>IF(+ISNA(+VLOOKUP($B341,#REF!,1,0)),"-",$T$1)</f>
        <v>FOGNA</v>
      </c>
      <c r="U341" s="42" t="str">
        <f>IF(+ISNA(+VLOOKUP($B341,#REF!,1,0)),"-",$U$1)</f>
        <v>DEPU</v>
      </c>
      <c r="V341" s="42" t="str">
        <f>IF(+ISNA(+VLOOKUP($B341,#REF!,1,0)),"-",$V$1)</f>
        <v>ALTRESII</v>
      </c>
      <c r="W341" s="42" t="str">
        <f>IF(+ISNA(+VLOOKUP($B341,#REF!,1,0)),"-",$W$1)</f>
        <v>ATTDIV</v>
      </c>
      <c r="X341" s="42" t="str">
        <f>IF(+ISNA(+VLOOKUP($B341,#REF!,1,0)),"-",$X$1)</f>
        <v>SC</v>
      </c>
      <c r="Y341" s="42" t="str">
        <f>IF(+ISNA(+VLOOKUP($B341,#REF!,1,0)),"-",$Y$1)</f>
        <v>FOC</v>
      </c>
    </row>
    <row r="342" spans="1:25" hidden="1" x14ac:dyDescent="0.2">
      <c r="A342" s="42" t="s">
        <v>114</v>
      </c>
      <c r="B342" s="42" t="s">
        <v>167</v>
      </c>
      <c r="C342" s="55" t="s">
        <v>832</v>
      </c>
      <c r="D342" s="42" t="str">
        <f>IF(+ISNA(+VLOOKUP($B342,#REF!,1,0)),"-",$D$1)</f>
        <v>PRODEE</v>
      </c>
      <c r="E342" s="42" t="str">
        <f>IF(+ISNA(+VLOOKUP($B342,#REF!,1,0)),"-",$E$1)</f>
        <v>DISTEE</v>
      </c>
      <c r="F342" s="42" t="str">
        <f>IF(+ISNA(+VLOOKUP($B342,#REF!,1,0)),"-",$F$1)</f>
        <v>MISEE</v>
      </c>
      <c r="G342" s="42" t="str">
        <f>IF(+ISNA(+VLOOKUP($B342,#REF!,1,0)),"-",$G$1)</f>
        <v>VENDIEE</v>
      </c>
      <c r="H342" s="42" t="str">
        <f>IF(+ISNA(+VLOOKUP($B342,#REF!,1,0)),"-",$H$1)</f>
        <v>VENDSALVEE</v>
      </c>
      <c r="I342" s="42" t="str">
        <f>IF(+ISNA(+VLOOKUP($B342,#REF!,1,0)),"-",$I$1)</f>
        <v>VENDTUTEE</v>
      </c>
      <c r="J342" s="42" t="str">
        <f>IF(+ISNA(+VLOOKUP($B342,#REF!,1,0)),"-",$J$1)</f>
        <v>VENDLIBEE</v>
      </c>
      <c r="K342" s="42" t="str">
        <f>IF(+ISNA(+VLOOKUP($B342,#REF!,1,0)),"-",$K$1)</f>
        <v>EEEST</v>
      </c>
      <c r="L342" s="42" t="str">
        <f>IF(+ISNA(+VLOOKUP($B342,#REF!,1,0)),"-",$L$1)</f>
        <v>DISTGAS</v>
      </c>
      <c r="M342" s="42" t="str">
        <f>IF(+ISNA(+VLOOKUP($B342,#REF!,1,0)),"-",$M$1)</f>
        <v>MISGAS</v>
      </c>
      <c r="N342" s="42" t="str">
        <f>IF(+ISNA(+VLOOKUP($B342,#REF!,1,0)),"-",$N$1)</f>
        <v>VENIGAS</v>
      </c>
      <c r="O342" s="42" t="str">
        <f>IF(+ISNA(+VLOOKUP($B342,#REF!,1,0)),"-",$O$1)</f>
        <v>VENTUTGAS</v>
      </c>
      <c r="P342" s="42" t="str">
        <f>IF(+ISNA(+VLOOKUP($B342,#REF!,1,0)),"-",$P$1)</f>
        <v>VENLIBGAS</v>
      </c>
      <c r="Q342" s="42" t="str">
        <f>IF(+ISNA(+VLOOKUP($B342,#REF!,1,0)),"-",$Q$1)</f>
        <v>GASDIV</v>
      </c>
      <c r="R342" s="42" t="str">
        <f>IF(+ISNA(+VLOOKUP($B342,#REF!,1,0)),"-",$R$1)</f>
        <v>GASEST</v>
      </c>
      <c r="S342" s="42" t="str">
        <f>IF(+ISNA(+VLOOKUP($B342,#REF!,1,0)),"-",$S$1)</f>
        <v>ACQUE</v>
      </c>
      <c r="T342" s="42" t="str">
        <f>IF(+ISNA(+VLOOKUP($B342,#REF!,1,0)),"-",$T$1)</f>
        <v>FOGNA</v>
      </c>
      <c r="U342" s="42" t="str">
        <f>IF(+ISNA(+VLOOKUP($B342,#REF!,1,0)),"-",$U$1)</f>
        <v>DEPU</v>
      </c>
      <c r="V342" s="42" t="str">
        <f>IF(+ISNA(+VLOOKUP($B342,#REF!,1,0)),"-",$V$1)</f>
        <v>ALTRESII</v>
      </c>
      <c r="W342" s="42" t="str">
        <f>IF(+ISNA(+VLOOKUP($B342,#REF!,1,0)),"-",$W$1)</f>
        <v>ATTDIV</v>
      </c>
      <c r="X342" s="42" t="str">
        <f>IF(+ISNA(+VLOOKUP($B342,#REF!,1,0)),"-",$X$1)</f>
        <v>SC</v>
      </c>
      <c r="Y342" s="42" t="str">
        <f>IF(+ISNA(+VLOOKUP($B342,#REF!,1,0)),"-",$Y$1)</f>
        <v>FOC</v>
      </c>
    </row>
    <row r="343" spans="1:25" hidden="1" x14ac:dyDescent="0.2">
      <c r="A343" s="42" t="s">
        <v>114</v>
      </c>
      <c r="B343" s="42" t="s">
        <v>168</v>
      </c>
      <c r="C343" s="55" t="s">
        <v>833</v>
      </c>
      <c r="D343" s="42" t="str">
        <f>IF(+ISNA(+VLOOKUP($B343,#REF!,1,0)),"-",$D$1)</f>
        <v>PRODEE</v>
      </c>
      <c r="E343" s="42" t="str">
        <f>IF(+ISNA(+VLOOKUP($B343,#REF!,1,0)),"-",$E$1)</f>
        <v>DISTEE</v>
      </c>
      <c r="F343" s="42" t="str">
        <f>IF(+ISNA(+VLOOKUP($B343,#REF!,1,0)),"-",$F$1)</f>
        <v>MISEE</v>
      </c>
      <c r="G343" s="42" t="str">
        <f>IF(+ISNA(+VLOOKUP($B343,#REF!,1,0)),"-",$G$1)</f>
        <v>VENDIEE</v>
      </c>
      <c r="H343" s="42" t="str">
        <f>IF(+ISNA(+VLOOKUP($B343,#REF!,1,0)),"-",$H$1)</f>
        <v>VENDSALVEE</v>
      </c>
      <c r="I343" s="42" t="str">
        <f>IF(+ISNA(+VLOOKUP($B343,#REF!,1,0)),"-",$I$1)</f>
        <v>VENDTUTEE</v>
      </c>
      <c r="J343" s="42" t="str">
        <f>IF(+ISNA(+VLOOKUP($B343,#REF!,1,0)),"-",$J$1)</f>
        <v>VENDLIBEE</v>
      </c>
      <c r="K343" s="42" t="str">
        <f>IF(+ISNA(+VLOOKUP($B343,#REF!,1,0)),"-",$K$1)</f>
        <v>EEEST</v>
      </c>
      <c r="L343" s="42" t="str">
        <f>IF(+ISNA(+VLOOKUP($B343,#REF!,1,0)),"-",$L$1)</f>
        <v>DISTGAS</v>
      </c>
      <c r="M343" s="42" t="str">
        <f>IF(+ISNA(+VLOOKUP($B343,#REF!,1,0)),"-",$M$1)</f>
        <v>MISGAS</v>
      </c>
      <c r="N343" s="42" t="str">
        <f>IF(+ISNA(+VLOOKUP($B343,#REF!,1,0)),"-",$N$1)</f>
        <v>VENIGAS</v>
      </c>
      <c r="O343" s="42" t="str">
        <f>IF(+ISNA(+VLOOKUP($B343,#REF!,1,0)),"-",$O$1)</f>
        <v>VENTUTGAS</v>
      </c>
      <c r="P343" s="42" t="str">
        <f>IF(+ISNA(+VLOOKUP($B343,#REF!,1,0)),"-",$P$1)</f>
        <v>VENLIBGAS</v>
      </c>
      <c r="Q343" s="42" t="str">
        <f>IF(+ISNA(+VLOOKUP($B343,#REF!,1,0)),"-",$Q$1)</f>
        <v>GASDIV</v>
      </c>
      <c r="R343" s="42" t="str">
        <f>IF(+ISNA(+VLOOKUP($B343,#REF!,1,0)),"-",$R$1)</f>
        <v>GASEST</v>
      </c>
      <c r="S343" s="42" t="str">
        <f>IF(+ISNA(+VLOOKUP($B343,#REF!,1,0)),"-",$S$1)</f>
        <v>ACQUE</v>
      </c>
      <c r="T343" s="42" t="str">
        <f>IF(+ISNA(+VLOOKUP($B343,#REF!,1,0)),"-",$T$1)</f>
        <v>FOGNA</v>
      </c>
      <c r="U343" s="42" t="str">
        <f>IF(+ISNA(+VLOOKUP($B343,#REF!,1,0)),"-",$U$1)</f>
        <v>DEPU</v>
      </c>
      <c r="V343" s="42" t="str">
        <f>IF(+ISNA(+VLOOKUP($B343,#REF!,1,0)),"-",$V$1)</f>
        <v>ALTRESII</v>
      </c>
      <c r="W343" s="42" t="str">
        <f>IF(+ISNA(+VLOOKUP($B343,#REF!,1,0)),"-",$W$1)</f>
        <v>ATTDIV</v>
      </c>
      <c r="X343" s="42" t="str">
        <f>IF(+ISNA(+VLOOKUP($B343,#REF!,1,0)),"-",$X$1)</f>
        <v>SC</v>
      </c>
      <c r="Y343" s="42" t="str">
        <f>IF(+ISNA(+VLOOKUP($B343,#REF!,1,0)),"-",$Y$1)</f>
        <v>FOC</v>
      </c>
    </row>
    <row r="344" spans="1:25" hidden="1" x14ac:dyDescent="0.2">
      <c r="A344" s="42" t="s">
        <v>114</v>
      </c>
      <c r="B344" s="42" t="s">
        <v>169</v>
      </c>
      <c r="C344" s="55" t="s">
        <v>838</v>
      </c>
      <c r="D344" s="42" t="str">
        <f>IF(+ISNA(+VLOOKUP($B344,#REF!,1,0)),"-",$D$1)</f>
        <v>PRODEE</v>
      </c>
      <c r="E344" s="42" t="str">
        <f>IF(+ISNA(+VLOOKUP($B344,#REF!,1,0)),"-",$E$1)</f>
        <v>DISTEE</v>
      </c>
      <c r="F344" s="42" t="str">
        <f>IF(+ISNA(+VLOOKUP($B344,#REF!,1,0)),"-",$F$1)</f>
        <v>MISEE</v>
      </c>
      <c r="G344" s="42" t="str">
        <f>IF(+ISNA(+VLOOKUP($B344,#REF!,1,0)),"-",$G$1)</f>
        <v>VENDIEE</v>
      </c>
      <c r="H344" s="42" t="str">
        <f>IF(+ISNA(+VLOOKUP($B344,#REF!,1,0)),"-",$H$1)</f>
        <v>VENDSALVEE</v>
      </c>
      <c r="I344" s="42" t="str">
        <f>IF(+ISNA(+VLOOKUP($B344,#REF!,1,0)),"-",$I$1)</f>
        <v>VENDTUTEE</v>
      </c>
      <c r="J344" s="42" t="str">
        <f>IF(+ISNA(+VLOOKUP($B344,#REF!,1,0)),"-",$J$1)</f>
        <v>VENDLIBEE</v>
      </c>
      <c r="K344" s="42" t="str">
        <f>IF(+ISNA(+VLOOKUP($B344,#REF!,1,0)),"-",$K$1)</f>
        <v>EEEST</v>
      </c>
      <c r="L344" s="42" t="str">
        <f>IF(+ISNA(+VLOOKUP($B344,#REF!,1,0)),"-",$L$1)</f>
        <v>DISTGAS</v>
      </c>
      <c r="M344" s="42" t="str">
        <f>IF(+ISNA(+VLOOKUP($B344,#REF!,1,0)),"-",$M$1)</f>
        <v>MISGAS</v>
      </c>
      <c r="N344" s="42" t="str">
        <f>IF(+ISNA(+VLOOKUP($B344,#REF!,1,0)),"-",$N$1)</f>
        <v>VENIGAS</v>
      </c>
      <c r="O344" s="42" t="str">
        <f>IF(+ISNA(+VLOOKUP($B344,#REF!,1,0)),"-",$O$1)</f>
        <v>VENTUTGAS</v>
      </c>
      <c r="P344" s="42" t="str">
        <f>IF(+ISNA(+VLOOKUP($B344,#REF!,1,0)),"-",$P$1)</f>
        <v>VENLIBGAS</v>
      </c>
      <c r="Q344" s="42" t="str">
        <f>IF(+ISNA(+VLOOKUP($B344,#REF!,1,0)),"-",$Q$1)</f>
        <v>GASDIV</v>
      </c>
      <c r="R344" s="42" t="str">
        <f>IF(+ISNA(+VLOOKUP($B344,#REF!,1,0)),"-",$R$1)</f>
        <v>GASEST</v>
      </c>
      <c r="S344" s="42" t="str">
        <f>IF(+ISNA(+VLOOKUP($B344,#REF!,1,0)),"-",$S$1)</f>
        <v>ACQUE</v>
      </c>
      <c r="T344" s="42" t="str">
        <f>IF(+ISNA(+VLOOKUP($B344,#REF!,1,0)),"-",$T$1)</f>
        <v>FOGNA</v>
      </c>
      <c r="U344" s="42" t="str">
        <f>IF(+ISNA(+VLOOKUP($B344,#REF!,1,0)),"-",$U$1)</f>
        <v>DEPU</v>
      </c>
      <c r="V344" s="42" t="str">
        <f>IF(+ISNA(+VLOOKUP($B344,#REF!,1,0)),"-",$V$1)</f>
        <v>ALTRESII</v>
      </c>
      <c r="W344" s="42" t="str">
        <f>IF(+ISNA(+VLOOKUP($B344,#REF!,1,0)),"-",$W$1)</f>
        <v>ATTDIV</v>
      </c>
      <c r="X344" s="42" t="str">
        <f>IF(+ISNA(+VLOOKUP($B344,#REF!,1,0)),"-",$X$1)</f>
        <v>SC</v>
      </c>
      <c r="Y344" s="42" t="str">
        <f>IF(+ISNA(+VLOOKUP($B344,#REF!,1,0)),"-",$Y$1)</f>
        <v>FOC</v>
      </c>
    </row>
    <row r="345" spans="1:25" hidden="1" x14ac:dyDescent="0.2">
      <c r="A345" s="42" t="s">
        <v>114</v>
      </c>
      <c r="B345" s="42" t="s">
        <v>170</v>
      </c>
      <c r="C345" s="55" t="s">
        <v>837</v>
      </c>
      <c r="D345" s="42" t="str">
        <f>IF(+ISNA(+VLOOKUP($B345,#REF!,1,0)),"-",$D$1)</f>
        <v>PRODEE</v>
      </c>
      <c r="E345" s="42" t="str">
        <f>IF(+ISNA(+VLOOKUP($B345,#REF!,1,0)),"-",$E$1)</f>
        <v>DISTEE</v>
      </c>
      <c r="F345" s="42" t="str">
        <f>IF(+ISNA(+VLOOKUP($B345,#REF!,1,0)),"-",$F$1)</f>
        <v>MISEE</v>
      </c>
      <c r="G345" s="42" t="str">
        <f>IF(+ISNA(+VLOOKUP($B345,#REF!,1,0)),"-",$G$1)</f>
        <v>VENDIEE</v>
      </c>
      <c r="H345" s="42" t="str">
        <f>IF(+ISNA(+VLOOKUP($B345,#REF!,1,0)),"-",$H$1)</f>
        <v>VENDSALVEE</v>
      </c>
      <c r="I345" s="42" t="str">
        <f>IF(+ISNA(+VLOOKUP($B345,#REF!,1,0)),"-",$I$1)</f>
        <v>VENDTUTEE</v>
      </c>
      <c r="J345" s="42" t="str">
        <f>IF(+ISNA(+VLOOKUP($B345,#REF!,1,0)),"-",$J$1)</f>
        <v>VENDLIBEE</v>
      </c>
      <c r="K345" s="42" t="str">
        <f>IF(+ISNA(+VLOOKUP($B345,#REF!,1,0)),"-",$K$1)</f>
        <v>EEEST</v>
      </c>
      <c r="L345" s="42" t="str">
        <f>IF(+ISNA(+VLOOKUP($B345,#REF!,1,0)),"-",$L$1)</f>
        <v>DISTGAS</v>
      </c>
      <c r="M345" s="42" t="str">
        <f>IF(+ISNA(+VLOOKUP($B345,#REF!,1,0)),"-",$M$1)</f>
        <v>MISGAS</v>
      </c>
      <c r="N345" s="42" t="str">
        <f>IF(+ISNA(+VLOOKUP($B345,#REF!,1,0)),"-",$N$1)</f>
        <v>VENIGAS</v>
      </c>
      <c r="O345" s="42" t="str">
        <f>IF(+ISNA(+VLOOKUP($B345,#REF!,1,0)),"-",$O$1)</f>
        <v>VENTUTGAS</v>
      </c>
      <c r="P345" s="42" t="str">
        <f>IF(+ISNA(+VLOOKUP($B345,#REF!,1,0)),"-",$P$1)</f>
        <v>VENLIBGAS</v>
      </c>
      <c r="Q345" s="42" t="str">
        <f>IF(+ISNA(+VLOOKUP($B345,#REF!,1,0)),"-",$Q$1)</f>
        <v>GASDIV</v>
      </c>
      <c r="R345" s="42" t="str">
        <f>IF(+ISNA(+VLOOKUP($B345,#REF!,1,0)),"-",$R$1)</f>
        <v>GASEST</v>
      </c>
      <c r="S345" s="42" t="str">
        <f>IF(+ISNA(+VLOOKUP($B345,#REF!,1,0)),"-",$S$1)</f>
        <v>ACQUE</v>
      </c>
      <c r="T345" s="42" t="str">
        <f>IF(+ISNA(+VLOOKUP($B345,#REF!,1,0)),"-",$T$1)</f>
        <v>FOGNA</v>
      </c>
      <c r="U345" s="42" t="str">
        <f>IF(+ISNA(+VLOOKUP($B345,#REF!,1,0)),"-",$U$1)</f>
        <v>DEPU</v>
      </c>
      <c r="V345" s="42" t="str">
        <f>IF(+ISNA(+VLOOKUP($B345,#REF!,1,0)),"-",$V$1)</f>
        <v>ALTRESII</v>
      </c>
      <c r="W345" s="42" t="str">
        <f>IF(+ISNA(+VLOOKUP($B345,#REF!,1,0)),"-",$W$1)</f>
        <v>ATTDIV</v>
      </c>
      <c r="X345" s="42" t="str">
        <f>IF(+ISNA(+VLOOKUP($B345,#REF!,1,0)),"-",$X$1)</f>
        <v>SC</v>
      </c>
      <c r="Y345" s="42" t="str">
        <f>IF(+ISNA(+VLOOKUP($B345,#REF!,1,0)),"-",$Y$1)</f>
        <v>FOC</v>
      </c>
    </row>
    <row r="346" spans="1:25" x14ac:dyDescent="0.2">
      <c r="A346" s="42" t="s">
        <v>114</v>
      </c>
      <c r="B346" s="42" t="s">
        <v>171</v>
      </c>
      <c r="C346" s="55" t="s">
        <v>634</v>
      </c>
      <c r="D346" s="42" t="str">
        <f>IF(+ISNA(+VLOOKUP($B346,#REF!,1,0)),"-",$D$1)</f>
        <v>PRODEE</v>
      </c>
      <c r="E346" s="42" t="str">
        <f>IF(+ISNA(+VLOOKUP($B346,#REF!,1,0)),"-",$E$1)</f>
        <v>DISTEE</v>
      </c>
      <c r="F346" s="42" t="str">
        <f>IF(+ISNA(+VLOOKUP($B346,#REF!,1,0)),"-",$F$1)</f>
        <v>MISEE</v>
      </c>
      <c r="G346" s="42" t="str">
        <f>IF(+ISNA(+VLOOKUP($B346,#REF!,1,0)),"-",$G$1)</f>
        <v>VENDIEE</v>
      </c>
      <c r="H346" s="42" t="str">
        <f>IF(+ISNA(+VLOOKUP($B346,#REF!,1,0)),"-",$H$1)</f>
        <v>VENDSALVEE</v>
      </c>
      <c r="I346" s="42" t="str">
        <f>IF(+ISNA(+VLOOKUP($B346,#REF!,1,0)),"-",$I$1)</f>
        <v>VENDTUTEE</v>
      </c>
      <c r="J346" s="42" t="str">
        <f>IF(+ISNA(+VLOOKUP($B346,#REF!,1,0)),"-",$J$1)</f>
        <v>VENDLIBEE</v>
      </c>
      <c r="K346" s="42" t="str">
        <f>IF(+ISNA(+VLOOKUP($B346,#REF!,1,0)),"-",$K$1)</f>
        <v>EEEST</v>
      </c>
      <c r="L346" s="42" t="str">
        <f>IF(+ISNA(+VLOOKUP($B346,#REF!,1,0)),"-",$L$1)</f>
        <v>DISTGAS</v>
      </c>
      <c r="M346" s="42" t="str">
        <f>IF(+ISNA(+VLOOKUP($B346,#REF!,1,0)),"-",$M$1)</f>
        <v>MISGAS</v>
      </c>
      <c r="N346" s="42" t="str">
        <f>IF(+ISNA(+VLOOKUP($B346,#REF!,1,0)),"-",$N$1)</f>
        <v>VENIGAS</v>
      </c>
      <c r="O346" s="42" t="str">
        <f>IF(+ISNA(+VLOOKUP($B346,#REF!,1,0)),"-",$O$1)</f>
        <v>VENTUTGAS</v>
      </c>
      <c r="P346" s="42" t="str">
        <f>IF(+ISNA(+VLOOKUP($B346,#REF!,1,0)),"-",$P$1)</f>
        <v>VENLIBGAS</v>
      </c>
      <c r="Q346" s="42" t="str">
        <f>IF(+ISNA(+VLOOKUP($B346,#REF!,1,0)),"-",$Q$1)</f>
        <v>GASDIV</v>
      </c>
      <c r="R346" s="42" t="str">
        <f>IF(+ISNA(+VLOOKUP($B346,#REF!,1,0)),"-",$R$1)</f>
        <v>GASEST</v>
      </c>
      <c r="S346" s="42" t="str">
        <f>IF(+ISNA(+VLOOKUP($B346,#REF!,1,0)),"-",$S$1)</f>
        <v>ACQUE</v>
      </c>
      <c r="T346" s="42" t="str">
        <f>IF(+ISNA(+VLOOKUP($B346,#REF!,1,0)),"-",$T$1)</f>
        <v>FOGNA</v>
      </c>
      <c r="U346" s="42" t="str">
        <f>IF(+ISNA(+VLOOKUP($B346,#REF!,1,0)),"-",$U$1)</f>
        <v>DEPU</v>
      </c>
      <c r="V346" s="42" t="str">
        <f>IF(+ISNA(+VLOOKUP($B346,#REF!,1,0)),"-",$V$1)</f>
        <v>ALTRESII</v>
      </c>
      <c r="W346" s="42" t="str">
        <f>IF(+ISNA(+VLOOKUP($B346,#REF!,1,0)),"-",$W$1)</f>
        <v>ATTDIV</v>
      </c>
      <c r="X346" s="42" t="str">
        <f>IF(+ISNA(+VLOOKUP($B346,#REF!,1,0)),"-",$X$1)</f>
        <v>SC</v>
      </c>
      <c r="Y346" s="42" t="str">
        <f>IF(+ISNA(+VLOOKUP($B346,#REF!,1,0)),"-",$Y$1)</f>
        <v>FOC</v>
      </c>
    </row>
    <row r="347" spans="1:25" hidden="1" x14ac:dyDescent="0.2">
      <c r="A347" s="42" t="s">
        <v>114</v>
      </c>
      <c r="B347" s="42" t="s">
        <v>172</v>
      </c>
      <c r="C347" s="55" t="s">
        <v>834</v>
      </c>
      <c r="D347" s="42" t="str">
        <f>IF(+ISNA(+VLOOKUP($B347,#REF!,1,0)),"-",$D$1)</f>
        <v>PRODEE</v>
      </c>
      <c r="E347" s="42" t="str">
        <f>IF(+ISNA(+VLOOKUP($B347,#REF!,1,0)),"-",$E$1)</f>
        <v>DISTEE</v>
      </c>
      <c r="F347" s="42" t="str">
        <f>IF(+ISNA(+VLOOKUP($B347,#REF!,1,0)),"-",$F$1)</f>
        <v>MISEE</v>
      </c>
      <c r="G347" s="42" t="str">
        <f>IF(+ISNA(+VLOOKUP($B347,#REF!,1,0)),"-",$G$1)</f>
        <v>VENDIEE</v>
      </c>
      <c r="H347" s="42" t="str">
        <f>IF(+ISNA(+VLOOKUP($B347,#REF!,1,0)),"-",$H$1)</f>
        <v>VENDSALVEE</v>
      </c>
      <c r="I347" s="42" t="str">
        <f>IF(+ISNA(+VLOOKUP($B347,#REF!,1,0)),"-",$I$1)</f>
        <v>VENDTUTEE</v>
      </c>
      <c r="J347" s="42" t="str">
        <f>IF(+ISNA(+VLOOKUP($B347,#REF!,1,0)),"-",$J$1)</f>
        <v>VENDLIBEE</v>
      </c>
      <c r="K347" s="42" t="str">
        <f>IF(+ISNA(+VLOOKUP($B347,#REF!,1,0)),"-",$K$1)</f>
        <v>EEEST</v>
      </c>
      <c r="L347" s="42" t="str">
        <f>IF(+ISNA(+VLOOKUP($B347,#REF!,1,0)),"-",$L$1)</f>
        <v>DISTGAS</v>
      </c>
      <c r="M347" s="42" t="str">
        <f>IF(+ISNA(+VLOOKUP($B347,#REF!,1,0)),"-",$M$1)</f>
        <v>MISGAS</v>
      </c>
      <c r="N347" s="42" t="str">
        <f>IF(+ISNA(+VLOOKUP($B347,#REF!,1,0)),"-",$N$1)</f>
        <v>VENIGAS</v>
      </c>
      <c r="O347" s="42" t="str">
        <f>IF(+ISNA(+VLOOKUP($B347,#REF!,1,0)),"-",$O$1)</f>
        <v>VENTUTGAS</v>
      </c>
      <c r="P347" s="42" t="str">
        <f>IF(+ISNA(+VLOOKUP($B347,#REF!,1,0)),"-",$P$1)</f>
        <v>VENLIBGAS</v>
      </c>
      <c r="Q347" s="42" t="str">
        <f>IF(+ISNA(+VLOOKUP($B347,#REF!,1,0)),"-",$Q$1)</f>
        <v>GASDIV</v>
      </c>
      <c r="R347" s="42" t="str">
        <f>IF(+ISNA(+VLOOKUP($B347,#REF!,1,0)),"-",$R$1)</f>
        <v>GASEST</v>
      </c>
      <c r="S347" s="42" t="str">
        <f>IF(+ISNA(+VLOOKUP($B347,#REF!,1,0)),"-",$S$1)</f>
        <v>ACQUE</v>
      </c>
      <c r="T347" s="42" t="str">
        <f>IF(+ISNA(+VLOOKUP($B347,#REF!,1,0)),"-",$T$1)</f>
        <v>FOGNA</v>
      </c>
      <c r="U347" s="42" t="str">
        <f>IF(+ISNA(+VLOOKUP($B347,#REF!,1,0)),"-",$U$1)</f>
        <v>DEPU</v>
      </c>
      <c r="V347" s="42" t="str">
        <f>IF(+ISNA(+VLOOKUP($B347,#REF!,1,0)),"-",$V$1)</f>
        <v>ALTRESII</v>
      </c>
      <c r="W347" s="42" t="str">
        <f>IF(+ISNA(+VLOOKUP($B347,#REF!,1,0)),"-",$W$1)</f>
        <v>ATTDIV</v>
      </c>
      <c r="X347" s="42" t="str">
        <f>IF(+ISNA(+VLOOKUP($B347,#REF!,1,0)),"-",$X$1)</f>
        <v>SC</v>
      </c>
      <c r="Y347" s="42" t="str">
        <f>IF(+ISNA(+VLOOKUP($B347,#REF!,1,0)),"-",$Y$1)</f>
        <v>FOC</v>
      </c>
    </row>
    <row r="348" spans="1:25" x14ac:dyDescent="0.2">
      <c r="A348" s="42" t="s">
        <v>114</v>
      </c>
      <c r="B348" s="42" t="s">
        <v>173</v>
      </c>
      <c r="C348" s="55" t="s">
        <v>636</v>
      </c>
      <c r="D348" s="42" t="str">
        <f>IF(+ISNA(+VLOOKUP($B348,#REF!,1,0)),"-",$D$1)</f>
        <v>PRODEE</v>
      </c>
      <c r="E348" s="42" t="str">
        <f>IF(+ISNA(+VLOOKUP($B348,#REF!,1,0)),"-",$E$1)</f>
        <v>DISTEE</v>
      </c>
      <c r="F348" s="42" t="str">
        <f>IF(+ISNA(+VLOOKUP($B348,#REF!,1,0)),"-",$F$1)</f>
        <v>MISEE</v>
      </c>
      <c r="G348" s="42" t="str">
        <f>IF(+ISNA(+VLOOKUP($B348,#REF!,1,0)),"-",$G$1)</f>
        <v>VENDIEE</v>
      </c>
      <c r="H348" s="42" t="str">
        <f>IF(+ISNA(+VLOOKUP($B348,#REF!,1,0)),"-",$H$1)</f>
        <v>VENDSALVEE</v>
      </c>
      <c r="I348" s="42" t="str">
        <f>IF(+ISNA(+VLOOKUP($B348,#REF!,1,0)),"-",$I$1)</f>
        <v>VENDTUTEE</v>
      </c>
      <c r="J348" s="42" t="str">
        <f>IF(+ISNA(+VLOOKUP($B348,#REF!,1,0)),"-",$J$1)</f>
        <v>VENDLIBEE</v>
      </c>
      <c r="K348" s="42" t="str">
        <f>IF(+ISNA(+VLOOKUP($B348,#REF!,1,0)),"-",$K$1)</f>
        <v>EEEST</v>
      </c>
      <c r="L348" s="42" t="str">
        <f>IF(+ISNA(+VLOOKUP($B348,#REF!,1,0)),"-",$L$1)</f>
        <v>DISTGAS</v>
      </c>
      <c r="M348" s="42" t="str">
        <f>IF(+ISNA(+VLOOKUP($B348,#REF!,1,0)),"-",$M$1)</f>
        <v>MISGAS</v>
      </c>
      <c r="N348" s="42" t="str">
        <f>IF(+ISNA(+VLOOKUP($B348,#REF!,1,0)),"-",$N$1)</f>
        <v>VENIGAS</v>
      </c>
      <c r="O348" s="42" t="str">
        <f>IF(+ISNA(+VLOOKUP($B348,#REF!,1,0)),"-",$O$1)</f>
        <v>VENTUTGAS</v>
      </c>
      <c r="P348" s="42" t="str">
        <f>IF(+ISNA(+VLOOKUP($B348,#REF!,1,0)),"-",$P$1)</f>
        <v>VENLIBGAS</v>
      </c>
      <c r="Q348" s="42" t="str">
        <f>IF(+ISNA(+VLOOKUP($B348,#REF!,1,0)),"-",$Q$1)</f>
        <v>GASDIV</v>
      </c>
      <c r="R348" s="42" t="str">
        <f>IF(+ISNA(+VLOOKUP($B348,#REF!,1,0)),"-",$R$1)</f>
        <v>GASEST</v>
      </c>
      <c r="S348" s="42" t="str">
        <f>IF(+ISNA(+VLOOKUP($B348,#REF!,1,0)),"-",$S$1)</f>
        <v>ACQUE</v>
      </c>
      <c r="T348" s="42" t="str">
        <f>IF(+ISNA(+VLOOKUP($B348,#REF!,1,0)),"-",$T$1)</f>
        <v>FOGNA</v>
      </c>
      <c r="U348" s="42" t="str">
        <f>IF(+ISNA(+VLOOKUP($B348,#REF!,1,0)),"-",$U$1)</f>
        <v>DEPU</v>
      </c>
      <c r="V348" s="42" t="str">
        <f>IF(+ISNA(+VLOOKUP($B348,#REF!,1,0)),"-",$V$1)</f>
        <v>ALTRESII</v>
      </c>
      <c r="W348" s="42" t="str">
        <f>IF(+ISNA(+VLOOKUP($B348,#REF!,1,0)),"-",$W$1)</f>
        <v>ATTDIV</v>
      </c>
      <c r="X348" s="42" t="str">
        <f>IF(+ISNA(+VLOOKUP($B348,#REF!,1,0)),"-",$X$1)</f>
        <v>SC</v>
      </c>
      <c r="Y348" s="42" t="str">
        <f>IF(+ISNA(+VLOOKUP($B348,#REF!,1,0)),"-",$Y$1)</f>
        <v>FOC</v>
      </c>
    </row>
    <row r="349" spans="1:25" x14ac:dyDescent="0.2">
      <c r="A349" s="42" t="s">
        <v>114</v>
      </c>
      <c r="B349" s="42" t="s">
        <v>175</v>
      </c>
      <c r="C349" s="55" t="s">
        <v>641</v>
      </c>
      <c r="D349" s="42" t="str">
        <f>IF(+ISNA(+VLOOKUP($B349,#REF!,1,0)),"-",$D$1)</f>
        <v>PRODEE</v>
      </c>
      <c r="E349" s="42" t="str">
        <f>IF(+ISNA(+VLOOKUP($B349,#REF!,1,0)),"-",$E$1)</f>
        <v>DISTEE</v>
      </c>
      <c r="F349" s="42" t="str">
        <f>IF(+ISNA(+VLOOKUP($B349,#REF!,1,0)),"-",$F$1)</f>
        <v>MISEE</v>
      </c>
      <c r="G349" s="42" t="str">
        <f>IF(+ISNA(+VLOOKUP($B349,#REF!,1,0)),"-",$G$1)</f>
        <v>VENDIEE</v>
      </c>
      <c r="H349" s="42" t="str">
        <f>IF(+ISNA(+VLOOKUP($B349,#REF!,1,0)),"-",$H$1)</f>
        <v>VENDSALVEE</v>
      </c>
      <c r="I349" s="42" t="str">
        <f>IF(+ISNA(+VLOOKUP($B349,#REF!,1,0)),"-",$I$1)</f>
        <v>VENDTUTEE</v>
      </c>
      <c r="J349" s="42" t="str">
        <f>IF(+ISNA(+VLOOKUP($B349,#REF!,1,0)),"-",$J$1)</f>
        <v>VENDLIBEE</v>
      </c>
      <c r="K349" s="42" t="str">
        <f>IF(+ISNA(+VLOOKUP($B349,#REF!,1,0)),"-",$K$1)</f>
        <v>EEEST</v>
      </c>
      <c r="L349" s="42" t="str">
        <f>IF(+ISNA(+VLOOKUP($B349,#REF!,1,0)),"-",$L$1)</f>
        <v>DISTGAS</v>
      </c>
      <c r="M349" s="42" t="str">
        <f>IF(+ISNA(+VLOOKUP($B349,#REF!,1,0)),"-",$M$1)</f>
        <v>MISGAS</v>
      </c>
      <c r="N349" s="42" t="str">
        <f>IF(+ISNA(+VLOOKUP($B349,#REF!,1,0)),"-",$N$1)</f>
        <v>VENIGAS</v>
      </c>
      <c r="O349" s="42" t="str">
        <f>IF(+ISNA(+VLOOKUP($B349,#REF!,1,0)),"-",$O$1)</f>
        <v>VENTUTGAS</v>
      </c>
      <c r="P349" s="42" t="str">
        <f>IF(+ISNA(+VLOOKUP($B349,#REF!,1,0)),"-",$P$1)</f>
        <v>VENLIBGAS</v>
      </c>
      <c r="Q349" s="42" t="str">
        <f>IF(+ISNA(+VLOOKUP($B349,#REF!,1,0)),"-",$Q$1)</f>
        <v>GASDIV</v>
      </c>
      <c r="R349" s="42" t="str">
        <f>IF(+ISNA(+VLOOKUP($B349,#REF!,1,0)),"-",$R$1)</f>
        <v>GASEST</v>
      </c>
      <c r="S349" s="42" t="str">
        <f>IF(+ISNA(+VLOOKUP($B349,#REF!,1,0)),"-",$S$1)</f>
        <v>ACQUE</v>
      </c>
      <c r="T349" s="42" t="str">
        <f>IF(+ISNA(+VLOOKUP($B349,#REF!,1,0)),"-",$T$1)</f>
        <v>FOGNA</v>
      </c>
      <c r="U349" s="42" t="str">
        <f>IF(+ISNA(+VLOOKUP($B349,#REF!,1,0)),"-",$U$1)</f>
        <v>DEPU</v>
      </c>
      <c r="V349" s="42" t="str">
        <f>IF(+ISNA(+VLOOKUP($B349,#REF!,1,0)),"-",$V$1)</f>
        <v>ALTRESII</v>
      </c>
      <c r="W349" s="42" t="str">
        <f>IF(+ISNA(+VLOOKUP($B349,#REF!,1,0)),"-",$W$1)</f>
        <v>ATTDIV</v>
      </c>
      <c r="X349" s="42" t="str">
        <f>IF(+ISNA(+VLOOKUP($B349,#REF!,1,0)),"-",$X$1)</f>
        <v>SC</v>
      </c>
      <c r="Y349" s="42" t="str">
        <f>IF(+ISNA(+VLOOKUP($B349,#REF!,1,0)),"-",$Y$1)</f>
        <v>FOC</v>
      </c>
    </row>
    <row r="350" spans="1:25" hidden="1" x14ac:dyDescent="0.2">
      <c r="A350" s="42" t="s">
        <v>114</v>
      </c>
      <c r="B350" s="42" t="s">
        <v>205</v>
      </c>
      <c r="C350" s="55" t="s">
        <v>878</v>
      </c>
      <c r="D350" s="42" t="str">
        <f>IF(+ISNA(+VLOOKUP($B350,#REF!,1,0)),"-",$D$1)</f>
        <v>PRODEE</v>
      </c>
      <c r="E350" s="42" t="str">
        <f>IF(+ISNA(+VLOOKUP($B350,#REF!,1,0)),"-",$E$1)</f>
        <v>DISTEE</v>
      </c>
      <c r="F350" s="42" t="str">
        <f>IF(+ISNA(+VLOOKUP($B350,#REF!,1,0)),"-",$F$1)</f>
        <v>MISEE</v>
      </c>
      <c r="G350" s="42" t="str">
        <f>IF(+ISNA(+VLOOKUP($B350,#REF!,1,0)),"-",$G$1)</f>
        <v>VENDIEE</v>
      </c>
      <c r="H350" s="42" t="str">
        <f>IF(+ISNA(+VLOOKUP($B350,#REF!,1,0)),"-",$H$1)</f>
        <v>VENDSALVEE</v>
      </c>
      <c r="I350" s="42" t="str">
        <f>IF(+ISNA(+VLOOKUP($B350,#REF!,1,0)),"-",$I$1)</f>
        <v>VENDTUTEE</v>
      </c>
      <c r="J350" s="42" t="str">
        <f>IF(+ISNA(+VLOOKUP($B350,#REF!,1,0)),"-",$J$1)</f>
        <v>VENDLIBEE</v>
      </c>
      <c r="K350" s="42" t="str">
        <f>IF(+ISNA(+VLOOKUP($B350,#REF!,1,0)),"-",$K$1)</f>
        <v>EEEST</v>
      </c>
      <c r="L350" s="42" t="str">
        <f>IF(+ISNA(+VLOOKUP($B350,#REF!,1,0)),"-",$L$1)</f>
        <v>DISTGAS</v>
      </c>
      <c r="M350" s="42" t="str">
        <f>IF(+ISNA(+VLOOKUP($B350,#REF!,1,0)),"-",$M$1)</f>
        <v>MISGAS</v>
      </c>
      <c r="N350" s="42" t="str">
        <f>IF(+ISNA(+VLOOKUP($B350,#REF!,1,0)),"-",$N$1)</f>
        <v>VENIGAS</v>
      </c>
      <c r="O350" s="42" t="str">
        <f>IF(+ISNA(+VLOOKUP($B350,#REF!,1,0)),"-",$O$1)</f>
        <v>VENTUTGAS</v>
      </c>
      <c r="P350" s="42" t="str">
        <f>IF(+ISNA(+VLOOKUP($B350,#REF!,1,0)),"-",$P$1)</f>
        <v>VENLIBGAS</v>
      </c>
      <c r="Q350" s="42" t="str">
        <f>IF(+ISNA(+VLOOKUP($B350,#REF!,1,0)),"-",$Q$1)</f>
        <v>GASDIV</v>
      </c>
      <c r="R350" s="42" t="str">
        <f>IF(+ISNA(+VLOOKUP($B350,#REF!,1,0)),"-",$R$1)</f>
        <v>GASEST</v>
      </c>
      <c r="S350" s="42" t="str">
        <f>IF(+ISNA(+VLOOKUP($B350,#REF!,1,0)),"-",$S$1)</f>
        <v>ACQUE</v>
      </c>
      <c r="T350" s="42" t="str">
        <f>IF(+ISNA(+VLOOKUP($B350,#REF!,1,0)),"-",$T$1)</f>
        <v>FOGNA</v>
      </c>
      <c r="U350" s="42" t="str">
        <f>IF(+ISNA(+VLOOKUP($B350,#REF!,1,0)),"-",$U$1)</f>
        <v>DEPU</v>
      </c>
      <c r="V350" s="42" t="str">
        <f>IF(+ISNA(+VLOOKUP($B350,#REF!,1,0)),"-",$V$1)</f>
        <v>ALTRESII</v>
      </c>
      <c r="W350" s="42" t="str">
        <f>IF(+ISNA(+VLOOKUP($B350,#REF!,1,0)),"-",$W$1)</f>
        <v>ATTDIV</v>
      </c>
      <c r="X350" s="42" t="str">
        <f>IF(+ISNA(+VLOOKUP($B350,#REF!,1,0)),"-",$X$1)</f>
        <v>SC</v>
      </c>
      <c r="Y350" s="42" t="str">
        <f>IF(+ISNA(+VLOOKUP($B350,#REF!,1,0)),"-",$Y$1)</f>
        <v>FOC</v>
      </c>
    </row>
    <row r="351" spans="1:25" x14ac:dyDescent="0.2">
      <c r="A351" s="42" t="s">
        <v>114</v>
      </c>
      <c r="B351" s="42" t="s">
        <v>174</v>
      </c>
      <c r="C351" s="55" t="s">
        <v>640</v>
      </c>
      <c r="D351" s="42" t="str">
        <f>IF(+ISNA(+VLOOKUP($B351,#REF!,1,0)),"-",$D$1)</f>
        <v>PRODEE</v>
      </c>
      <c r="E351" s="42" t="str">
        <f>IF(+ISNA(+VLOOKUP($B351,#REF!,1,0)),"-",$E$1)</f>
        <v>DISTEE</v>
      </c>
      <c r="F351" s="42" t="str">
        <f>IF(+ISNA(+VLOOKUP($B351,#REF!,1,0)),"-",$F$1)</f>
        <v>MISEE</v>
      </c>
      <c r="G351" s="42" t="str">
        <f>IF(+ISNA(+VLOOKUP($B351,#REF!,1,0)),"-",$G$1)</f>
        <v>VENDIEE</v>
      </c>
      <c r="H351" s="42" t="str">
        <f>IF(+ISNA(+VLOOKUP($B351,#REF!,1,0)),"-",$H$1)</f>
        <v>VENDSALVEE</v>
      </c>
      <c r="I351" s="42" t="str">
        <f>IF(+ISNA(+VLOOKUP($B351,#REF!,1,0)),"-",$I$1)</f>
        <v>VENDTUTEE</v>
      </c>
      <c r="J351" s="42" t="str">
        <f>IF(+ISNA(+VLOOKUP($B351,#REF!,1,0)),"-",$J$1)</f>
        <v>VENDLIBEE</v>
      </c>
      <c r="K351" s="42" t="str">
        <f>IF(+ISNA(+VLOOKUP($B351,#REF!,1,0)),"-",$K$1)</f>
        <v>EEEST</v>
      </c>
      <c r="L351" s="42" t="str">
        <f>IF(+ISNA(+VLOOKUP($B351,#REF!,1,0)),"-",$L$1)</f>
        <v>DISTGAS</v>
      </c>
      <c r="M351" s="42" t="str">
        <f>IF(+ISNA(+VLOOKUP($B351,#REF!,1,0)),"-",$M$1)</f>
        <v>MISGAS</v>
      </c>
      <c r="N351" s="42" t="str">
        <f>IF(+ISNA(+VLOOKUP($B351,#REF!,1,0)),"-",$N$1)</f>
        <v>VENIGAS</v>
      </c>
      <c r="O351" s="42" t="str">
        <f>IF(+ISNA(+VLOOKUP($B351,#REF!,1,0)),"-",$O$1)</f>
        <v>VENTUTGAS</v>
      </c>
      <c r="P351" s="42" t="str">
        <f>IF(+ISNA(+VLOOKUP($B351,#REF!,1,0)),"-",$P$1)</f>
        <v>VENLIBGAS</v>
      </c>
      <c r="Q351" s="42" t="str">
        <f>IF(+ISNA(+VLOOKUP($B351,#REF!,1,0)),"-",$Q$1)</f>
        <v>GASDIV</v>
      </c>
      <c r="R351" s="42" t="str">
        <f>IF(+ISNA(+VLOOKUP($B351,#REF!,1,0)),"-",$R$1)</f>
        <v>GASEST</v>
      </c>
      <c r="S351" s="42" t="str">
        <f>IF(+ISNA(+VLOOKUP($B351,#REF!,1,0)),"-",$S$1)</f>
        <v>ACQUE</v>
      </c>
      <c r="T351" s="42" t="str">
        <f>IF(+ISNA(+VLOOKUP($B351,#REF!,1,0)),"-",$T$1)</f>
        <v>FOGNA</v>
      </c>
      <c r="U351" s="42" t="str">
        <f>IF(+ISNA(+VLOOKUP($B351,#REF!,1,0)),"-",$U$1)</f>
        <v>DEPU</v>
      </c>
      <c r="V351" s="42" t="str">
        <f>IF(+ISNA(+VLOOKUP($B351,#REF!,1,0)),"-",$V$1)</f>
        <v>ALTRESII</v>
      </c>
      <c r="W351" s="42" t="str">
        <f>IF(+ISNA(+VLOOKUP($B351,#REF!,1,0)),"-",$W$1)</f>
        <v>ATTDIV</v>
      </c>
      <c r="X351" s="42" t="str">
        <f>IF(+ISNA(+VLOOKUP($B351,#REF!,1,0)),"-",$X$1)</f>
        <v>SC</v>
      </c>
      <c r="Y351" s="42" t="str">
        <f>IF(+ISNA(+VLOOKUP($B351,#REF!,1,0)),"-",$Y$1)</f>
        <v>FOC</v>
      </c>
    </row>
    <row r="352" spans="1:25" hidden="1" x14ac:dyDescent="0.2">
      <c r="A352" s="42" t="s">
        <v>114</v>
      </c>
      <c r="B352" s="42" t="s">
        <v>228</v>
      </c>
      <c r="C352" s="55" t="s">
        <v>879</v>
      </c>
      <c r="D352" s="42" t="str">
        <f>IF(+ISNA(+VLOOKUP($B352,#REF!,1,0)),"-",$D$1)</f>
        <v>PRODEE</v>
      </c>
      <c r="E352" s="42" t="str">
        <f>IF(+ISNA(+VLOOKUP($B352,#REF!,1,0)),"-",$E$1)</f>
        <v>DISTEE</v>
      </c>
      <c r="F352" s="42" t="str">
        <f>IF(+ISNA(+VLOOKUP($B352,#REF!,1,0)),"-",$F$1)</f>
        <v>MISEE</v>
      </c>
      <c r="G352" s="42" t="str">
        <f>IF(+ISNA(+VLOOKUP($B352,#REF!,1,0)),"-",$G$1)</f>
        <v>VENDIEE</v>
      </c>
      <c r="H352" s="42" t="str">
        <f>IF(+ISNA(+VLOOKUP($B352,#REF!,1,0)),"-",$H$1)</f>
        <v>VENDSALVEE</v>
      </c>
      <c r="I352" s="42" t="str">
        <f>IF(+ISNA(+VLOOKUP($B352,#REF!,1,0)),"-",$I$1)</f>
        <v>VENDTUTEE</v>
      </c>
      <c r="J352" s="42" t="str">
        <f>IF(+ISNA(+VLOOKUP($B352,#REF!,1,0)),"-",$J$1)</f>
        <v>VENDLIBEE</v>
      </c>
      <c r="K352" s="42" t="str">
        <f>IF(+ISNA(+VLOOKUP($B352,#REF!,1,0)),"-",$K$1)</f>
        <v>EEEST</v>
      </c>
      <c r="L352" s="42" t="str">
        <f>IF(+ISNA(+VLOOKUP($B352,#REF!,1,0)),"-",$L$1)</f>
        <v>DISTGAS</v>
      </c>
      <c r="M352" s="42" t="str">
        <f>IF(+ISNA(+VLOOKUP($B352,#REF!,1,0)),"-",$M$1)</f>
        <v>MISGAS</v>
      </c>
      <c r="N352" s="42" t="str">
        <f>IF(+ISNA(+VLOOKUP($B352,#REF!,1,0)),"-",$N$1)</f>
        <v>VENIGAS</v>
      </c>
      <c r="O352" s="42" t="str">
        <f>IF(+ISNA(+VLOOKUP($B352,#REF!,1,0)),"-",$O$1)</f>
        <v>VENTUTGAS</v>
      </c>
      <c r="P352" s="42" t="str">
        <f>IF(+ISNA(+VLOOKUP($B352,#REF!,1,0)),"-",$P$1)</f>
        <v>VENLIBGAS</v>
      </c>
      <c r="Q352" s="42" t="str">
        <f>IF(+ISNA(+VLOOKUP($B352,#REF!,1,0)),"-",$Q$1)</f>
        <v>GASDIV</v>
      </c>
      <c r="R352" s="42" t="str">
        <f>IF(+ISNA(+VLOOKUP($B352,#REF!,1,0)),"-",$R$1)</f>
        <v>GASEST</v>
      </c>
      <c r="S352" s="42" t="str">
        <f>IF(+ISNA(+VLOOKUP($B352,#REF!,1,0)),"-",$S$1)</f>
        <v>ACQUE</v>
      </c>
      <c r="T352" s="42" t="str">
        <f>IF(+ISNA(+VLOOKUP($B352,#REF!,1,0)),"-",$T$1)</f>
        <v>FOGNA</v>
      </c>
      <c r="U352" s="42" t="str">
        <f>IF(+ISNA(+VLOOKUP($B352,#REF!,1,0)),"-",$U$1)</f>
        <v>DEPU</v>
      </c>
      <c r="V352" s="42" t="str">
        <f>IF(+ISNA(+VLOOKUP($B352,#REF!,1,0)),"-",$V$1)</f>
        <v>ALTRESII</v>
      </c>
      <c r="W352" s="42" t="str">
        <f>IF(+ISNA(+VLOOKUP($B352,#REF!,1,0)),"-",$W$1)</f>
        <v>ATTDIV</v>
      </c>
      <c r="X352" s="42" t="str">
        <f>IF(+ISNA(+VLOOKUP($B352,#REF!,1,0)),"-",$X$1)</f>
        <v>SC</v>
      </c>
      <c r="Y352" s="42" t="str">
        <f>IF(+ISNA(+VLOOKUP($B352,#REF!,1,0)),"-",$Y$1)</f>
        <v>FOC</v>
      </c>
    </row>
    <row r="353" spans="1:25" hidden="1" x14ac:dyDescent="0.2">
      <c r="A353" s="42" t="s">
        <v>114</v>
      </c>
      <c r="B353" s="42" t="s">
        <v>243</v>
      </c>
      <c r="C353" s="55" t="s">
        <v>880</v>
      </c>
      <c r="D353" s="42" t="str">
        <f>IF(+ISNA(+VLOOKUP($B353,#REF!,1,0)),"-",$D$1)</f>
        <v>PRODEE</v>
      </c>
      <c r="E353" s="42" t="str">
        <f>IF(+ISNA(+VLOOKUP($B353,#REF!,1,0)),"-",$E$1)</f>
        <v>DISTEE</v>
      </c>
      <c r="F353" s="42" t="str">
        <f>IF(+ISNA(+VLOOKUP($B353,#REF!,1,0)),"-",$F$1)</f>
        <v>MISEE</v>
      </c>
      <c r="G353" s="42" t="str">
        <f>IF(+ISNA(+VLOOKUP($B353,#REF!,1,0)),"-",$G$1)</f>
        <v>VENDIEE</v>
      </c>
      <c r="H353" s="42" t="str">
        <f>IF(+ISNA(+VLOOKUP($B353,#REF!,1,0)),"-",$H$1)</f>
        <v>VENDSALVEE</v>
      </c>
      <c r="I353" s="42" t="str">
        <f>IF(+ISNA(+VLOOKUP($B353,#REF!,1,0)),"-",$I$1)</f>
        <v>VENDTUTEE</v>
      </c>
      <c r="J353" s="42" t="str">
        <f>IF(+ISNA(+VLOOKUP($B353,#REF!,1,0)),"-",$J$1)</f>
        <v>VENDLIBEE</v>
      </c>
      <c r="K353" s="42" t="str">
        <f>IF(+ISNA(+VLOOKUP($B353,#REF!,1,0)),"-",$K$1)</f>
        <v>EEEST</v>
      </c>
      <c r="L353" s="42" t="str">
        <f>IF(+ISNA(+VLOOKUP($B353,#REF!,1,0)),"-",$L$1)</f>
        <v>DISTGAS</v>
      </c>
      <c r="M353" s="42" t="str">
        <f>IF(+ISNA(+VLOOKUP($B353,#REF!,1,0)),"-",$M$1)</f>
        <v>MISGAS</v>
      </c>
      <c r="N353" s="42" t="str">
        <f>IF(+ISNA(+VLOOKUP($B353,#REF!,1,0)),"-",$N$1)</f>
        <v>VENIGAS</v>
      </c>
      <c r="O353" s="42" t="str">
        <f>IF(+ISNA(+VLOOKUP($B353,#REF!,1,0)),"-",$O$1)</f>
        <v>VENTUTGAS</v>
      </c>
      <c r="P353" s="42" t="str">
        <f>IF(+ISNA(+VLOOKUP($B353,#REF!,1,0)),"-",$P$1)</f>
        <v>VENLIBGAS</v>
      </c>
      <c r="Q353" s="42" t="str">
        <f>IF(+ISNA(+VLOOKUP($B353,#REF!,1,0)),"-",$Q$1)</f>
        <v>GASDIV</v>
      </c>
      <c r="R353" s="42" t="str">
        <f>IF(+ISNA(+VLOOKUP($B353,#REF!,1,0)),"-",$R$1)</f>
        <v>GASEST</v>
      </c>
      <c r="S353" s="42" t="str">
        <f>IF(+ISNA(+VLOOKUP($B353,#REF!,1,0)),"-",$S$1)</f>
        <v>ACQUE</v>
      </c>
      <c r="T353" s="42" t="str">
        <f>IF(+ISNA(+VLOOKUP($B353,#REF!,1,0)),"-",$T$1)</f>
        <v>FOGNA</v>
      </c>
      <c r="U353" s="42" t="str">
        <f>IF(+ISNA(+VLOOKUP($B353,#REF!,1,0)),"-",$U$1)</f>
        <v>DEPU</v>
      </c>
      <c r="V353" s="42" t="str">
        <f>IF(+ISNA(+VLOOKUP($B353,#REF!,1,0)),"-",$V$1)</f>
        <v>ALTRESII</v>
      </c>
      <c r="W353" s="42" t="str">
        <f>IF(+ISNA(+VLOOKUP($B353,#REF!,1,0)),"-",$W$1)</f>
        <v>ATTDIV</v>
      </c>
      <c r="X353" s="42" t="str">
        <f>IF(+ISNA(+VLOOKUP($B353,#REF!,1,0)),"-",$X$1)</f>
        <v>SC</v>
      </c>
      <c r="Y353" s="42" t="str">
        <f>IF(+ISNA(+VLOOKUP($B353,#REF!,1,0)),"-",$Y$1)</f>
        <v>FOC</v>
      </c>
    </row>
    <row r="354" spans="1:25" hidden="1" x14ac:dyDescent="0.2">
      <c r="A354" s="42" t="s">
        <v>114</v>
      </c>
      <c r="B354" s="42" t="s">
        <v>244</v>
      </c>
      <c r="C354" s="55" t="s">
        <v>881</v>
      </c>
      <c r="D354" s="42" t="str">
        <f>IF(+ISNA(+VLOOKUP($B354,#REF!,1,0)),"-",$D$1)</f>
        <v>PRODEE</v>
      </c>
      <c r="E354" s="42" t="str">
        <f>IF(+ISNA(+VLOOKUP($B354,#REF!,1,0)),"-",$E$1)</f>
        <v>DISTEE</v>
      </c>
      <c r="F354" s="42" t="str">
        <f>IF(+ISNA(+VLOOKUP($B354,#REF!,1,0)),"-",$F$1)</f>
        <v>MISEE</v>
      </c>
      <c r="G354" s="42" t="str">
        <f>IF(+ISNA(+VLOOKUP($B354,#REF!,1,0)),"-",$G$1)</f>
        <v>VENDIEE</v>
      </c>
      <c r="H354" s="42" t="str">
        <f>IF(+ISNA(+VLOOKUP($B354,#REF!,1,0)),"-",$H$1)</f>
        <v>VENDSALVEE</v>
      </c>
      <c r="I354" s="42" t="str">
        <f>IF(+ISNA(+VLOOKUP($B354,#REF!,1,0)),"-",$I$1)</f>
        <v>VENDTUTEE</v>
      </c>
      <c r="J354" s="42" t="str">
        <f>IF(+ISNA(+VLOOKUP($B354,#REF!,1,0)),"-",$J$1)</f>
        <v>VENDLIBEE</v>
      </c>
      <c r="K354" s="42" t="str">
        <f>IF(+ISNA(+VLOOKUP($B354,#REF!,1,0)),"-",$K$1)</f>
        <v>EEEST</v>
      </c>
      <c r="L354" s="42" t="str">
        <f>IF(+ISNA(+VLOOKUP($B354,#REF!,1,0)),"-",$L$1)</f>
        <v>DISTGAS</v>
      </c>
      <c r="M354" s="42" t="str">
        <f>IF(+ISNA(+VLOOKUP($B354,#REF!,1,0)),"-",$M$1)</f>
        <v>MISGAS</v>
      </c>
      <c r="N354" s="42" t="str">
        <f>IF(+ISNA(+VLOOKUP($B354,#REF!,1,0)),"-",$N$1)</f>
        <v>VENIGAS</v>
      </c>
      <c r="O354" s="42" t="str">
        <f>IF(+ISNA(+VLOOKUP($B354,#REF!,1,0)),"-",$O$1)</f>
        <v>VENTUTGAS</v>
      </c>
      <c r="P354" s="42" t="str">
        <f>IF(+ISNA(+VLOOKUP($B354,#REF!,1,0)),"-",$P$1)</f>
        <v>VENLIBGAS</v>
      </c>
      <c r="Q354" s="42" t="str">
        <f>IF(+ISNA(+VLOOKUP($B354,#REF!,1,0)),"-",$Q$1)</f>
        <v>GASDIV</v>
      </c>
      <c r="R354" s="42" t="str">
        <f>IF(+ISNA(+VLOOKUP($B354,#REF!,1,0)),"-",$R$1)</f>
        <v>GASEST</v>
      </c>
      <c r="S354" s="42" t="str">
        <f>IF(+ISNA(+VLOOKUP($B354,#REF!,1,0)),"-",$S$1)</f>
        <v>ACQUE</v>
      </c>
      <c r="T354" s="42" t="str">
        <f>IF(+ISNA(+VLOOKUP($B354,#REF!,1,0)),"-",$T$1)</f>
        <v>FOGNA</v>
      </c>
      <c r="U354" s="42" t="str">
        <f>IF(+ISNA(+VLOOKUP($B354,#REF!,1,0)),"-",$U$1)</f>
        <v>DEPU</v>
      </c>
      <c r="V354" s="42" t="str">
        <f>IF(+ISNA(+VLOOKUP($B354,#REF!,1,0)),"-",$V$1)</f>
        <v>ALTRESII</v>
      </c>
      <c r="W354" s="42" t="str">
        <f>IF(+ISNA(+VLOOKUP($B354,#REF!,1,0)),"-",$W$1)</f>
        <v>ATTDIV</v>
      </c>
      <c r="X354" s="42" t="str">
        <f>IF(+ISNA(+VLOOKUP($B354,#REF!,1,0)),"-",$X$1)</f>
        <v>SC</v>
      </c>
      <c r="Y354" s="42" t="str">
        <f>IF(+ISNA(+VLOOKUP($B354,#REF!,1,0)),"-",$Y$1)</f>
        <v>FOC</v>
      </c>
    </row>
    <row r="355" spans="1:25" hidden="1" x14ac:dyDescent="0.2">
      <c r="A355" s="42" t="s">
        <v>114</v>
      </c>
      <c r="B355" s="42" t="s">
        <v>245</v>
      </c>
      <c r="C355" s="55" t="s">
        <v>830</v>
      </c>
      <c r="D355" s="42" t="str">
        <f>IF(+ISNA(+VLOOKUP($B355,#REF!,1,0)),"-",$D$1)</f>
        <v>PRODEE</v>
      </c>
      <c r="E355" s="42" t="str">
        <f>IF(+ISNA(+VLOOKUP($B355,#REF!,1,0)),"-",$E$1)</f>
        <v>DISTEE</v>
      </c>
      <c r="F355" s="42" t="str">
        <f>IF(+ISNA(+VLOOKUP($B355,#REF!,1,0)),"-",$F$1)</f>
        <v>MISEE</v>
      </c>
      <c r="G355" s="42" t="str">
        <f>IF(+ISNA(+VLOOKUP($B355,#REF!,1,0)),"-",$G$1)</f>
        <v>VENDIEE</v>
      </c>
      <c r="H355" s="42" t="str">
        <f>IF(+ISNA(+VLOOKUP($B355,#REF!,1,0)),"-",$H$1)</f>
        <v>VENDSALVEE</v>
      </c>
      <c r="I355" s="42" t="str">
        <f>IF(+ISNA(+VLOOKUP($B355,#REF!,1,0)),"-",$I$1)</f>
        <v>VENDTUTEE</v>
      </c>
      <c r="J355" s="42" t="str">
        <f>IF(+ISNA(+VLOOKUP($B355,#REF!,1,0)),"-",$J$1)</f>
        <v>VENDLIBEE</v>
      </c>
      <c r="K355" s="42" t="str">
        <f>IF(+ISNA(+VLOOKUP($B355,#REF!,1,0)),"-",$K$1)</f>
        <v>EEEST</v>
      </c>
      <c r="L355" s="42" t="str">
        <f>IF(+ISNA(+VLOOKUP($B355,#REF!,1,0)),"-",$L$1)</f>
        <v>DISTGAS</v>
      </c>
      <c r="M355" s="42" t="str">
        <f>IF(+ISNA(+VLOOKUP($B355,#REF!,1,0)),"-",$M$1)</f>
        <v>MISGAS</v>
      </c>
      <c r="N355" s="42" t="str">
        <f>IF(+ISNA(+VLOOKUP($B355,#REF!,1,0)),"-",$N$1)</f>
        <v>VENIGAS</v>
      </c>
      <c r="O355" s="42" t="str">
        <f>IF(+ISNA(+VLOOKUP($B355,#REF!,1,0)),"-",$O$1)</f>
        <v>VENTUTGAS</v>
      </c>
      <c r="P355" s="42" t="str">
        <f>IF(+ISNA(+VLOOKUP($B355,#REF!,1,0)),"-",$P$1)</f>
        <v>VENLIBGAS</v>
      </c>
      <c r="Q355" s="42" t="str">
        <f>IF(+ISNA(+VLOOKUP($B355,#REF!,1,0)),"-",$Q$1)</f>
        <v>GASDIV</v>
      </c>
      <c r="R355" s="42" t="str">
        <f>IF(+ISNA(+VLOOKUP($B355,#REF!,1,0)),"-",$R$1)</f>
        <v>GASEST</v>
      </c>
      <c r="S355" s="42" t="str">
        <f>IF(+ISNA(+VLOOKUP($B355,#REF!,1,0)),"-",$S$1)</f>
        <v>ACQUE</v>
      </c>
      <c r="T355" s="42" t="str">
        <f>IF(+ISNA(+VLOOKUP($B355,#REF!,1,0)),"-",$T$1)</f>
        <v>FOGNA</v>
      </c>
      <c r="U355" s="42" t="str">
        <f>IF(+ISNA(+VLOOKUP($B355,#REF!,1,0)),"-",$U$1)</f>
        <v>DEPU</v>
      </c>
      <c r="V355" s="42" t="str">
        <f>IF(+ISNA(+VLOOKUP($B355,#REF!,1,0)),"-",$V$1)</f>
        <v>ALTRESII</v>
      </c>
      <c r="W355" s="42" t="str">
        <f>IF(+ISNA(+VLOOKUP($B355,#REF!,1,0)),"-",$W$1)</f>
        <v>ATTDIV</v>
      </c>
      <c r="X355" s="42" t="str">
        <f>IF(+ISNA(+VLOOKUP($B355,#REF!,1,0)),"-",$X$1)</f>
        <v>SC</v>
      </c>
      <c r="Y355" s="42" t="str">
        <f>IF(+ISNA(+VLOOKUP($B355,#REF!,1,0)),"-",$Y$1)</f>
        <v>FOC</v>
      </c>
    </row>
    <row r="356" spans="1:25" hidden="1" x14ac:dyDescent="0.2">
      <c r="A356" s="42" t="s">
        <v>114</v>
      </c>
      <c r="B356" s="42" t="s">
        <v>246</v>
      </c>
      <c r="C356" s="55" t="s">
        <v>831</v>
      </c>
      <c r="D356" s="42" t="str">
        <f>IF(+ISNA(+VLOOKUP($B356,#REF!,1,0)),"-",$D$1)</f>
        <v>PRODEE</v>
      </c>
      <c r="E356" s="42" t="str">
        <f>IF(+ISNA(+VLOOKUP($B356,#REF!,1,0)),"-",$E$1)</f>
        <v>DISTEE</v>
      </c>
      <c r="F356" s="42" t="str">
        <f>IF(+ISNA(+VLOOKUP($B356,#REF!,1,0)),"-",$F$1)</f>
        <v>MISEE</v>
      </c>
      <c r="G356" s="42" t="str">
        <f>IF(+ISNA(+VLOOKUP($B356,#REF!,1,0)),"-",$G$1)</f>
        <v>VENDIEE</v>
      </c>
      <c r="H356" s="42" t="str">
        <f>IF(+ISNA(+VLOOKUP($B356,#REF!,1,0)),"-",$H$1)</f>
        <v>VENDSALVEE</v>
      </c>
      <c r="I356" s="42" t="str">
        <f>IF(+ISNA(+VLOOKUP($B356,#REF!,1,0)),"-",$I$1)</f>
        <v>VENDTUTEE</v>
      </c>
      <c r="J356" s="42" t="str">
        <f>IF(+ISNA(+VLOOKUP($B356,#REF!,1,0)),"-",$J$1)</f>
        <v>VENDLIBEE</v>
      </c>
      <c r="K356" s="42" t="str">
        <f>IF(+ISNA(+VLOOKUP($B356,#REF!,1,0)),"-",$K$1)</f>
        <v>EEEST</v>
      </c>
      <c r="L356" s="42" t="str">
        <f>IF(+ISNA(+VLOOKUP($B356,#REF!,1,0)),"-",$L$1)</f>
        <v>DISTGAS</v>
      </c>
      <c r="M356" s="42" t="str">
        <f>IF(+ISNA(+VLOOKUP($B356,#REF!,1,0)),"-",$M$1)</f>
        <v>MISGAS</v>
      </c>
      <c r="N356" s="42" t="str">
        <f>IF(+ISNA(+VLOOKUP($B356,#REF!,1,0)),"-",$N$1)</f>
        <v>VENIGAS</v>
      </c>
      <c r="O356" s="42" t="str">
        <f>IF(+ISNA(+VLOOKUP($B356,#REF!,1,0)),"-",$O$1)</f>
        <v>VENTUTGAS</v>
      </c>
      <c r="P356" s="42" t="str">
        <f>IF(+ISNA(+VLOOKUP($B356,#REF!,1,0)),"-",$P$1)</f>
        <v>VENLIBGAS</v>
      </c>
      <c r="Q356" s="42" t="str">
        <f>IF(+ISNA(+VLOOKUP($B356,#REF!,1,0)),"-",$Q$1)</f>
        <v>GASDIV</v>
      </c>
      <c r="R356" s="42" t="str">
        <f>IF(+ISNA(+VLOOKUP($B356,#REF!,1,0)),"-",$R$1)</f>
        <v>GASEST</v>
      </c>
      <c r="S356" s="42" t="str">
        <f>IF(+ISNA(+VLOOKUP($B356,#REF!,1,0)),"-",$S$1)</f>
        <v>ACQUE</v>
      </c>
      <c r="T356" s="42" t="str">
        <f>IF(+ISNA(+VLOOKUP($B356,#REF!,1,0)),"-",$T$1)</f>
        <v>FOGNA</v>
      </c>
      <c r="U356" s="42" t="str">
        <f>IF(+ISNA(+VLOOKUP($B356,#REF!,1,0)),"-",$U$1)</f>
        <v>DEPU</v>
      </c>
      <c r="V356" s="42" t="str">
        <f>IF(+ISNA(+VLOOKUP($B356,#REF!,1,0)),"-",$V$1)</f>
        <v>ALTRESII</v>
      </c>
      <c r="W356" s="42" t="str">
        <f>IF(+ISNA(+VLOOKUP($B356,#REF!,1,0)),"-",$W$1)</f>
        <v>ATTDIV</v>
      </c>
      <c r="X356" s="42" t="str">
        <f>IF(+ISNA(+VLOOKUP($B356,#REF!,1,0)),"-",$X$1)</f>
        <v>SC</v>
      </c>
      <c r="Y356" s="42" t="str">
        <f>IF(+ISNA(+VLOOKUP($B356,#REF!,1,0)),"-",$Y$1)</f>
        <v>FOC</v>
      </c>
    </row>
    <row r="357" spans="1:25" hidden="1" x14ac:dyDescent="0.2">
      <c r="A357" s="42" t="s">
        <v>114</v>
      </c>
      <c r="B357" s="42" t="s">
        <v>247</v>
      </c>
      <c r="C357" s="55" t="s">
        <v>858</v>
      </c>
      <c r="D357" s="42" t="str">
        <f>IF(+ISNA(+VLOOKUP($B357,#REF!,1,0)),"-",$D$1)</f>
        <v>PRODEE</v>
      </c>
      <c r="E357" s="42" t="str">
        <f>IF(+ISNA(+VLOOKUP($B357,#REF!,1,0)),"-",$E$1)</f>
        <v>DISTEE</v>
      </c>
      <c r="F357" s="42" t="str">
        <f>IF(+ISNA(+VLOOKUP($B357,#REF!,1,0)),"-",$F$1)</f>
        <v>MISEE</v>
      </c>
      <c r="G357" s="42" t="str">
        <f>IF(+ISNA(+VLOOKUP($B357,#REF!,1,0)),"-",$G$1)</f>
        <v>VENDIEE</v>
      </c>
      <c r="H357" s="42" t="str">
        <f>IF(+ISNA(+VLOOKUP($B357,#REF!,1,0)),"-",$H$1)</f>
        <v>VENDSALVEE</v>
      </c>
      <c r="I357" s="42" t="str">
        <f>IF(+ISNA(+VLOOKUP($B357,#REF!,1,0)),"-",$I$1)</f>
        <v>VENDTUTEE</v>
      </c>
      <c r="J357" s="42" t="str">
        <f>IF(+ISNA(+VLOOKUP($B357,#REF!,1,0)),"-",$J$1)</f>
        <v>VENDLIBEE</v>
      </c>
      <c r="K357" s="42" t="str">
        <f>IF(+ISNA(+VLOOKUP($B357,#REF!,1,0)),"-",$K$1)</f>
        <v>EEEST</v>
      </c>
      <c r="L357" s="42" t="str">
        <f>IF(+ISNA(+VLOOKUP($B357,#REF!,1,0)),"-",$L$1)</f>
        <v>DISTGAS</v>
      </c>
      <c r="M357" s="42" t="str">
        <f>IF(+ISNA(+VLOOKUP($B357,#REF!,1,0)),"-",$M$1)</f>
        <v>MISGAS</v>
      </c>
      <c r="N357" s="42" t="str">
        <f>IF(+ISNA(+VLOOKUP($B357,#REF!,1,0)),"-",$N$1)</f>
        <v>VENIGAS</v>
      </c>
      <c r="O357" s="42" t="str">
        <f>IF(+ISNA(+VLOOKUP($B357,#REF!,1,0)),"-",$O$1)</f>
        <v>VENTUTGAS</v>
      </c>
      <c r="P357" s="42" t="str">
        <f>IF(+ISNA(+VLOOKUP($B357,#REF!,1,0)),"-",$P$1)</f>
        <v>VENLIBGAS</v>
      </c>
      <c r="Q357" s="42" t="str">
        <f>IF(+ISNA(+VLOOKUP($B357,#REF!,1,0)),"-",$Q$1)</f>
        <v>GASDIV</v>
      </c>
      <c r="R357" s="42" t="str">
        <f>IF(+ISNA(+VLOOKUP($B357,#REF!,1,0)),"-",$R$1)</f>
        <v>GASEST</v>
      </c>
      <c r="S357" s="42" t="str">
        <f>IF(+ISNA(+VLOOKUP($B357,#REF!,1,0)),"-",$S$1)</f>
        <v>ACQUE</v>
      </c>
      <c r="T357" s="42" t="str">
        <f>IF(+ISNA(+VLOOKUP($B357,#REF!,1,0)),"-",$T$1)</f>
        <v>FOGNA</v>
      </c>
      <c r="U357" s="42" t="str">
        <f>IF(+ISNA(+VLOOKUP($B357,#REF!,1,0)),"-",$U$1)</f>
        <v>DEPU</v>
      </c>
      <c r="V357" s="42" t="str">
        <f>IF(+ISNA(+VLOOKUP($B357,#REF!,1,0)),"-",$V$1)</f>
        <v>ALTRESII</v>
      </c>
      <c r="W357" s="42" t="str">
        <f>IF(+ISNA(+VLOOKUP($B357,#REF!,1,0)),"-",$W$1)</f>
        <v>ATTDIV</v>
      </c>
      <c r="X357" s="42" t="str">
        <f>IF(+ISNA(+VLOOKUP($B357,#REF!,1,0)),"-",$X$1)</f>
        <v>SC</v>
      </c>
      <c r="Y357" s="42" t="str">
        <f>IF(+ISNA(+VLOOKUP($B357,#REF!,1,0)),"-",$Y$1)</f>
        <v>FOC</v>
      </c>
    </row>
    <row r="358" spans="1:25" hidden="1" x14ac:dyDescent="0.2">
      <c r="A358" s="42" t="s">
        <v>114</v>
      </c>
      <c r="B358" s="42" t="s">
        <v>254</v>
      </c>
      <c r="C358" s="55" t="s">
        <v>1084</v>
      </c>
      <c r="D358" s="42" t="str">
        <f>IF(+ISNA(+VLOOKUP($B358,#REF!,1,0)),"-",$D$1)</f>
        <v>PRODEE</v>
      </c>
      <c r="E358" s="42" t="str">
        <f>IF(+ISNA(+VLOOKUP($B358,#REF!,1,0)),"-",$E$1)</f>
        <v>DISTEE</v>
      </c>
      <c r="F358" s="42" t="str">
        <f>IF(+ISNA(+VLOOKUP($B358,#REF!,1,0)),"-",$F$1)</f>
        <v>MISEE</v>
      </c>
      <c r="G358" s="42" t="str">
        <f>IF(+ISNA(+VLOOKUP($B358,#REF!,1,0)),"-",$G$1)</f>
        <v>VENDIEE</v>
      </c>
      <c r="H358" s="42" t="str">
        <f>IF(+ISNA(+VLOOKUP($B358,#REF!,1,0)),"-",$H$1)</f>
        <v>VENDSALVEE</v>
      </c>
      <c r="I358" s="42" t="str">
        <f>IF(+ISNA(+VLOOKUP($B358,#REF!,1,0)),"-",$I$1)</f>
        <v>VENDTUTEE</v>
      </c>
      <c r="J358" s="42" t="str">
        <f>IF(+ISNA(+VLOOKUP($B358,#REF!,1,0)),"-",$J$1)</f>
        <v>VENDLIBEE</v>
      </c>
      <c r="K358" s="42" t="str">
        <f>IF(+ISNA(+VLOOKUP($B358,#REF!,1,0)),"-",$K$1)</f>
        <v>EEEST</v>
      </c>
      <c r="L358" s="42" t="str">
        <f>IF(+ISNA(+VLOOKUP($B358,#REF!,1,0)),"-",$L$1)</f>
        <v>DISTGAS</v>
      </c>
      <c r="M358" s="42" t="str">
        <f>IF(+ISNA(+VLOOKUP($B358,#REF!,1,0)),"-",$M$1)</f>
        <v>MISGAS</v>
      </c>
      <c r="N358" s="42" t="str">
        <f>IF(+ISNA(+VLOOKUP($B358,#REF!,1,0)),"-",$N$1)</f>
        <v>VENIGAS</v>
      </c>
      <c r="O358" s="42" t="str">
        <f>IF(+ISNA(+VLOOKUP($B358,#REF!,1,0)),"-",$O$1)</f>
        <v>VENTUTGAS</v>
      </c>
      <c r="P358" s="42" t="str">
        <f>IF(+ISNA(+VLOOKUP($B358,#REF!,1,0)),"-",$P$1)</f>
        <v>VENLIBGAS</v>
      </c>
      <c r="Q358" s="42" t="str">
        <f>IF(+ISNA(+VLOOKUP($B358,#REF!,1,0)),"-",$Q$1)</f>
        <v>GASDIV</v>
      </c>
      <c r="R358" s="42" t="str">
        <f>IF(+ISNA(+VLOOKUP($B358,#REF!,1,0)),"-",$R$1)</f>
        <v>GASEST</v>
      </c>
      <c r="S358" s="42" t="str">
        <f>IF(+ISNA(+VLOOKUP($B358,#REF!,1,0)),"-",$S$1)</f>
        <v>ACQUE</v>
      </c>
      <c r="T358" s="42" t="str">
        <f>IF(+ISNA(+VLOOKUP($B358,#REF!,1,0)),"-",$T$1)</f>
        <v>FOGNA</v>
      </c>
      <c r="U358" s="42" t="str">
        <f>IF(+ISNA(+VLOOKUP($B358,#REF!,1,0)),"-",$U$1)</f>
        <v>DEPU</v>
      </c>
      <c r="V358" s="42" t="str">
        <f>IF(+ISNA(+VLOOKUP($B358,#REF!,1,0)),"-",$V$1)</f>
        <v>ALTRESII</v>
      </c>
      <c r="W358" s="42" t="str">
        <f>IF(+ISNA(+VLOOKUP($B358,#REF!,1,0)),"-",$W$1)</f>
        <v>ATTDIV</v>
      </c>
      <c r="X358" s="42" t="str">
        <f>IF(+ISNA(+VLOOKUP($B358,#REF!,1,0)),"-",$X$1)</f>
        <v>SC</v>
      </c>
      <c r="Y358" s="42" t="str">
        <f>IF(+ISNA(+VLOOKUP($B358,#REF!,1,0)),"-",$Y$1)</f>
        <v>FOC</v>
      </c>
    </row>
    <row r="359" spans="1:25" hidden="1" x14ac:dyDescent="0.2">
      <c r="A359" s="42" t="s">
        <v>114</v>
      </c>
      <c r="B359" s="42" t="s">
        <v>255</v>
      </c>
      <c r="C359" s="55" t="s">
        <v>1085</v>
      </c>
      <c r="D359" s="42" t="str">
        <f>IF(+ISNA(+VLOOKUP($B359,#REF!,1,0)),"-",$D$1)</f>
        <v>PRODEE</v>
      </c>
      <c r="E359" s="42" t="str">
        <f>IF(+ISNA(+VLOOKUP($B359,#REF!,1,0)),"-",$E$1)</f>
        <v>DISTEE</v>
      </c>
      <c r="F359" s="42" t="str">
        <f>IF(+ISNA(+VLOOKUP($B359,#REF!,1,0)),"-",$F$1)</f>
        <v>MISEE</v>
      </c>
      <c r="G359" s="42" t="str">
        <f>IF(+ISNA(+VLOOKUP($B359,#REF!,1,0)),"-",$G$1)</f>
        <v>VENDIEE</v>
      </c>
      <c r="H359" s="42" t="str">
        <f>IF(+ISNA(+VLOOKUP($B359,#REF!,1,0)),"-",$H$1)</f>
        <v>VENDSALVEE</v>
      </c>
      <c r="I359" s="42" t="str">
        <f>IF(+ISNA(+VLOOKUP($B359,#REF!,1,0)),"-",$I$1)</f>
        <v>VENDTUTEE</v>
      </c>
      <c r="J359" s="42" t="str">
        <f>IF(+ISNA(+VLOOKUP($B359,#REF!,1,0)),"-",$J$1)</f>
        <v>VENDLIBEE</v>
      </c>
      <c r="K359" s="42" t="str">
        <f>IF(+ISNA(+VLOOKUP($B359,#REF!,1,0)),"-",$K$1)</f>
        <v>EEEST</v>
      </c>
      <c r="L359" s="42" t="str">
        <f>IF(+ISNA(+VLOOKUP($B359,#REF!,1,0)),"-",$L$1)</f>
        <v>DISTGAS</v>
      </c>
      <c r="M359" s="42" t="str">
        <f>IF(+ISNA(+VLOOKUP($B359,#REF!,1,0)),"-",$M$1)</f>
        <v>MISGAS</v>
      </c>
      <c r="N359" s="42" t="str">
        <f>IF(+ISNA(+VLOOKUP($B359,#REF!,1,0)),"-",$N$1)</f>
        <v>VENIGAS</v>
      </c>
      <c r="O359" s="42" t="str">
        <f>IF(+ISNA(+VLOOKUP($B359,#REF!,1,0)),"-",$O$1)</f>
        <v>VENTUTGAS</v>
      </c>
      <c r="P359" s="42" t="str">
        <f>IF(+ISNA(+VLOOKUP($B359,#REF!,1,0)),"-",$P$1)</f>
        <v>VENLIBGAS</v>
      </c>
      <c r="Q359" s="42" t="str">
        <f>IF(+ISNA(+VLOOKUP($B359,#REF!,1,0)),"-",$Q$1)</f>
        <v>GASDIV</v>
      </c>
      <c r="R359" s="42" t="str">
        <f>IF(+ISNA(+VLOOKUP($B359,#REF!,1,0)),"-",$R$1)</f>
        <v>GASEST</v>
      </c>
      <c r="S359" s="42" t="str">
        <f>IF(+ISNA(+VLOOKUP($B359,#REF!,1,0)),"-",$S$1)</f>
        <v>ACQUE</v>
      </c>
      <c r="T359" s="42" t="str">
        <f>IF(+ISNA(+VLOOKUP($B359,#REF!,1,0)),"-",$T$1)</f>
        <v>FOGNA</v>
      </c>
      <c r="U359" s="42" t="str">
        <f>IF(+ISNA(+VLOOKUP($B359,#REF!,1,0)),"-",$U$1)</f>
        <v>DEPU</v>
      </c>
      <c r="V359" s="42" t="str">
        <f>IF(+ISNA(+VLOOKUP($B359,#REF!,1,0)),"-",$V$1)</f>
        <v>ALTRESII</v>
      </c>
      <c r="W359" s="42" t="str">
        <f>IF(+ISNA(+VLOOKUP($B359,#REF!,1,0)),"-",$W$1)</f>
        <v>ATTDIV</v>
      </c>
      <c r="X359" s="42" t="str">
        <f>IF(+ISNA(+VLOOKUP($B359,#REF!,1,0)),"-",$X$1)</f>
        <v>SC</v>
      </c>
      <c r="Y359" s="42" t="str">
        <f>IF(+ISNA(+VLOOKUP($B359,#REF!,1,0)),"-",$Y$1)</f>
        <v>FOC</v>
      </c>
    </row>
    <row r="360" spans="1:25" hidden="1" x14ac:dyDescent="0.2">
      <c r="A360" s="42" t="s">
        <v>114</v>
      </c>
      <c r="B360" s="42" t="s">
        <v>800</v>
      </c>
      <c r="C360" s="55" t="s">
        <v>1138</v>
      </c>
      <c r="D360" s="42" t="str">
        <f>IF(+ISNA(+VLOOKUP($B360,#REF!,1,0)),"-",$D$1)</f>
        <v>PRODEE</v>
      </c>
      <c r="E360" s="42" t="str">
        <f>IF(+ISNA(+VLOOKUP($B360,#REF!,1,0)),"-",$E$1)</f>
        <v>DISTEE</v>
      </c>
      <c r="F360" s="42" t="str">
        <f>IF(+ISNA(+VLOOKUP($B360,#REF!,1,0)),"-",$F$1)</f>
        <v>MISEE</v>
      </c>
      <c r="G360" s="42" t="str">
        <f>IF(+ISNA(+VLOOKUP($B360,#REF!,1,0)),"-",$G$1)</f>
        <v>VENDIEE</v>
      </c>
      <c r="H360" s="70" t="str">
        <f>IF(+ISNA(+VLOOKUP($B360,#REF!,1,0)),"-",$H$1)</f>
        <v>VENDSALVEE</v>
      </c>
      <c r="I360" s="70" t="str">
        <f>IF(+ISNA(+VLOOKUP($B360,#REF!,1,0)),"-",$I$1)</f>
        <v>VENDTUTEE</v>
      </c>
      <c r="J360" s="42" t="str">
        <f>IF(+ISNA(+VLOOKUP($B360,#REF!,1,0)),"-",$J$1)</f>
        <v>VENDLIBEE</v>
      </c>
      <c r="K360" s="42" t="str">
        <f>IF(+ISNA(+VLOOKUP($B360,#REF!,1,0)),"-",$K$1)</f>
        <v>EEEST</v>
      </c>
      <c r="L360" s="42" t="str">
        <f>IF(+ISNA(+VLOOKUP($B360,#REF!,1,0)),"-",$L$1)</f>
        <v>DISTGAS</v>
      </c>
      <c r="M360" s="42" t="str">
        <f>IF(+ISNA(+VLOOKUP($B360,#REF!,1,0)),"-",$M$1)</f>
        <v>MISGAS</v>
      </c>
      <c r="N360" s="42" t="str">
        <f>IF(+ISNA(+VLOOKUP($B360,#REF!,1,0)),"-",$N$1)</f>
        <v>VENIGAS</v>
      </c>
      <c r="O360" s="42" t="str">
        <f>IF(+ISNA(+VLOOKUP($B360,#REF!,1,0)),"-",$O$1)</f>
        <v>VENTUTGAS</v>
      </c>
      <c r="P360" s="42" t="str">
        <f>IF(+ISNA(+VLOOKUP($B360,#REF!,1,0)),"-",$P$1)</f>
        <v>VENLIBGAS</v>
      </c>
      <c r="Q360" s="70" t="str">
        <f>IF(+ISNA(+VLOOKUP($B360,#REF!,1,0)),"-",$Q$1)</f>
        <v>GASDIV</v>
      </c>
      <c r="R360" s="70" t="str">
        <f>IF(+ISNA(+VLOOKUP($B360,#REF!,1,0)),"-",$R$1)</f>
        <v>GASEST</v>
      </c>
      <c r="S360" s="70" t="str">
        <f>IF(+ISNA(+VLOOKUP($B360,#REF!,1,0)),"-",$S$1)</f>
        <v>ACQUE</v>
      </c>
      <c r="T360" s="70" t="str">
        <f>IF(+ISNA(+VLOOKUP($B360,#REF!,1,0)),"-",$T$1)</f>
        <v>FOGNA</v>
      </c>
      <c r="U360" s="70" t="str">
        <f>IF(+ISNA(+VLOOKUP($B360,#REF!,1,0)),"-",$U$1)</f>
        <v>DEPU</v>
      </c>
      <c r="V360" s="70" t="str">
        <f>IF(+ISNA(+VLOOKUP($B360,#REF!,1,0)),"-",$V$1)</f>
        <v>ALTRESII</v>
      </c>
      <c r="W360" s="70" t="str">
        <f>IF(+ISNA(+VLOOKUP($B360,#REF!,1,0)),"-",$W$1)</f>
        <v>ATTDIV</v>
      </c>
      <c r="X360" s="70" t="str">
        <f>IF(+ISNA(+VLOOKUP($B360,#REF!,1,0)),"-",$X$1)</f>
        <v>SC</v>
      </c>
      <c r="Y360" s="70" t="str">
        <f>IF(+ISNA(+VLOOKUP($B360,#REF!,1,0)),"-",$Y$1)</f>
        <v>FOC</v>
      </c>
    </row>
    <row r="361" spans="1:25" hidden="1" x14ac:dyDescent="0.2">
      <c r="A361" s="42" t="s">
        <v>114</v>
      </c>
      <c r="B361" s="42" t="s">
        <v>801</v>
      </c>
      <c r="C361" s="55" t="s">
        <v>1139</v>
      </c>
      <c r="D361" s="42" t="str">
        <f>IF(+ISNA(+VLOOKUP($B361,#REF!,1,0)),"-",$D$1)</f>
        <v>PRODEE</v>
      </c>
      <c r="E361" s="42" t="str">
        <f>IF(+ISNA(+VLOOKUP($B361,#REF!,1,0)),"-",$E$1)</f>
        <v>DISTEE</v>
      </c>
      <c r="F361" s="42" t="str">
        <f>IF(+ISNA(+VLOOKUP($B361,#REF!,1,0)),"-",$F$1)</f>
        <v>MISEE</v>
      </c>
      <c r="G361" s="42" t="str">
        <f>IF(+ISNA(+VLOOKUP($B361,#REF!,1,0)),"-",$G$1)</f>
        <v>VENDIEE</v>
      </c>
      <c r="H361" s="70" t="str">
        <f>IF(+ISNA(+VLOOKUP($B361,#REF!,1,0)),"-",$H$1)</f>
        <v>VENDSALVEE</v>
      </c>
      <c r="I361" s="70" t="str">
        <f>IF(+ISNA(+VLOOKUP($B361,#REF!,1,0)),"-",$I$1)</f>
        <v>VENDTUTEE</v>
      </c>
      <c r="J361" s="42" t="str">
        <f>IF(+ISNA(+VLOOKUP($B361,#REF!,1,0)),"-",$J$1)</f>
        <v>VENDLIBEE</v>
      </c>
      <c r="K361" s="42" t="str">
        <f>IF(+ISNA(+VLOOKUP($B361,#REF!,1,0)),"-",$K$1)</f>
        <v>EEEST</v>
      </c>
      <c r="L361" s="42" t="str">
        <f>IF(+ISNA(+VLOOKUP($B361,#REF!,1,0)),"-",$L$1)</f>
        <v>DISTGAS</v>
      </c>
      <c r="M361" s="42" t="str">
        <f>IF(+ISNA(+VLOOKUP($B361,#REF!,1,0)),"-",$M$1)</f>
        <v>MISGAS</v>
      </c>
      <c r="N361" s="42" t="str">
        <f>IF(+ISNA(+VLOOKUP($B361,#REF!,1,0)),"-",$N$1)</f>
        <v>VENIGAS</v>
      </c>
      <c r="O361" s="42" t="str">
        <f>IF(+ISNA(+VLOOKUP($B361,#REF!,1,0)),"-",$O$1)</f>
        <v>VENTUTGAS</v>
      </c>
      <c r="P361" s="42" t="str">
        <f>IF(+ISNA(+VLOOKUP($B361,#REF!,1,0)),"-",$P$1)</f>
        <v>VENLIBGAS</v>
      </c>
      <c r="Q361" s="70" t="str">
        <f>IF(+ISNA(+VLOOKUP($B361,#REF!,1,0)),"-",$Q$1)</f>
        <v>GASDIV</v>
      </c>
      <c r="R361" s="70" t="str">
        <f>IF(+ISNA(+VLOOKUP($B361,#REF!,1,0)),"-",$R$1)</f>
        <v>GASEST</v>
      </c>
      <c r="S361" s="70" t="str">
        <f>IF(+ISNA(+VLOOKUP($B361,#REF!,1,0)),"-",$S$1)</f>
        <v>ACQUE</v>
      </c>
      <c r="T361" s="70" t="str">
        <f>IF(+ISNA(+VLOOKUP($B361,#REF!,1,0)),"-",$T$1)</f>
        <v>FOGNA</v>
      </c>
      <c r="U361" s="70" t="str">
        <f>IF(+ISNA(+VLOOKUP($B361,#REF!,1,0)),"-",$U$1)</f>
        <v>DEPU</v>
      </c>
      <c r="V361" s="70" t="str">
        <f>IF(+ISNA(+VLOOKUP($B361,#REF!,1,0)),"-",$V$1)</f>
        <v>ALTRESII</v>
      </c>
      <c r="W361" s="70" t="str">
        <f>IF(+ISNA(+VLOOKUP($B361,#REF!,1,0)),"-",$W$1)</f>
        <v>ATTDIV</v>
      </c>
      <c r="X361" s="70" t="str">
        <f>IF(+ISNA(+VLOOKUP($B361,#REF!,1,0)),"-",$X$1)</f>
        <v>SC</v>
      </c>
      <c r="Y361" s="70" t="str">
        <f>IF(+ISNA(+VLOOKUP($B361,#REF!,1,0)),"-",$Y$1)</f>
        <v>FOC</v>
      </c>
    </row>
    <row r="362" spans="1:25" hidden="1" x14ac:dyDescent="0.2">
      <c r="A362" s="42" t="s">
        <v>114</v>
      </c>
      <c r="B362" s="42" t="s">
        <v>1136</v>
      </c>
      <c r="C362" s="55" t="s">
        <v>1140</v>
      </c>
      <c r="D362" s="42" t="str">
        <f>IF(+ISNA(+VLOOKUP($B362,#REF!,1,0)),"-",$D$1)</f>
        <v>PRODEE</v>
      </c>
      <c r="E362" s="42" t="str">
        <f>IF(+ISNA(+VLOOKUP($B362,#REF!,1,0)),"-",$E$1)</f>
        <v>DISTEE</v>
      </c>
      <c r="F362" s="42" t="str">
        <f>IF(+ISNA(+VLOOKUP($B362,#REF!,1,0)),"-",$F$1)</f>
        <v>MISEE</v>
      </c>
      <c r="G362" s="42" t="str">
        <f>IF(+ISNA(+VLOOKUP($B362,#REF!,1,0)),"-",$G$1)</f>
        <v>VENDIEE</v>
      </c>
      <c r="H362" s="70" t="str">
        <f>IF(+ISNA(+VLOOKUP($B362,#REF!,1,0)),"-",$H$1)</f>
        <v>VENDSALVEE</v>
      </c>
      <c r="I362" s="70" t="str">
        <f>IF(+ISNA(+VLOOKUP($B362,#REF!,1,0)),"-",$I$1)</f>
        <v>VENDTUTEE</v>
      </c>
      <c r="J362" s="42" t="str">
        <f>IF(+ISNA(+VLOOKUP($B362,#REF!,1,0)),"-",$J$1)</f>
        <v>VENDLIBEE</v>
      </c>
      <c r="K362" s="42" t="str">
        <f>IF(+ISNA(+VLOOKUP($B362,#REF!,1,0)),"-",$K$1)</f>
        <v>EEEST</v>
      </c>
      <c r="L362" s="42" t="str">
        <f>IF(+ISNA(+VLOOKUP($B362,#REF!,1,0)),"-",$L$1)</f>
        <v>DISTGAS</v>
      </c>
      <c r="M362" s="42" t="str">
        <f>IF(+ISNA(+VLOOKUP($B362,#REF!,1,0)),"-",$M$1)</f>
        <v>MISGAS</v>
      </c>
      <c r="N362" s="42" t="str">
        <f>IF(+ISNA(+VLOOKUP($B362,#REF!,1,0)),"-",$N$1)</f>
        <v>VENIGAS</v>
      </c>
      <c r="O362" s="42" t="str">
        <f>IF(+ISNA(+VLOOKUP($B362,#REF!,1,0)),"-",$O$1)</f>
        <v>VENTUTGAS</v>
      </c>
      <c r="P362" s="42" t="str">
        <f>IF(+ISNA(+VLOOKUP($B362,#REF!,1,0)),"-",$P$1)</f>
        <v>VENLIBGAS</v>
      </c>
      <c r="Q362" s="70" t="str">
        <f>IF(+ISNA(+VLOOKUP($B362,#REF!,1,0)),"-",$Q$1)</f>
        <v>GASDIV</v>
      </c>
      <c r="R362" s="70" t="str">
        <f>IF(+ISNA(+VLOOKUP($B362,#REF!,1,0)),"-",$R$1)</f>
        <v>GASEST</v>
      </c>
      <c r="S362" s="70" t="str">
        <f>IF(+ISNA(+VLOOKUP($B362,#REF!,1,0)),"-",$S$1)</f>
        <v>ACQUE</v>
      </c>
      <c r="T362" s="70" t="str">
        <f>IF(+ISNA(+VLOOKUP($B362,#REF!,1,0)),"-",$T$1)</f>
        <v>FOGNA</v>
      </c>
      <c r="U362" s="70" t="str">
        <f>IF(+ISNA(+VLOOKUP($B362,#REF!,1,0)),"-",$U$1)</f>
        <v>DEPU</v>
      </c>
      <c r="V362" s="70" t="str">
        <f>IF(+ISNA(+VLOOKUP($B362,#REF!,1,0)),"-",$V$1)</f>
        <v>ALTRESII</v>
      </c>
      <c r="W362" s="70" t="str">
        <f>IF(+ISNA(+VLOOKUP($B362,#REF!,1,0)),"-",$W$1)</f>
        <v>ATTDIV</v>
      </c>
      <c r="X362" s="70" t="str">
        <f>IF(+ISNA(+VLOOKUP($B362,#REF!,1,0)),"-",$X$1)</f>
        <v>SC</v>
      </c>
      <c r="Y362" s="70" t="str">
        <f>IF(+ISNA(+VLOOKUP($B362,#REF!,1,0)),"-",$Y$1)</f>
        <v>FOC</v>
      </c>
    </row>
    <row r="363" spans="1:25" hidden="1" x14ac:dyDescent="0.2">
      <c r="A363" s="42" t="s">
        <v>114</v>
      </c>
      <c r="B363" s="42" t="s">
        <v>1137</v>
      </c>
      <c r="C363" s="55" t="s">
        <v>1141</v>
      </c>
      <c r="D363" s="42" t="str">
        <f>IF(+ISNA(+VLOOKUP($B363,#REF!,1,0)),"-",$D$1)</f>
        <v>PRODEE</v>
      </c>
      <c r="E363" s="42" t="str">
        <f>IF(+ISNA(+VLOOKUP($B363,#REF!,1,0)),"-",$E$1)</f>
        <v>DISTEE</v>
      </c>
      <c r="F363" s="42" t="str">
        <f>IF(+ISNA(+VLOOKUP($B363,#REF!,1,0)),"-",$F$1)</f>
        <v>MISEE</v>
      </c>
      <c r="G363" s="42" t="str">
        <f>IF(+ISNA(+VLOOKUP($B363,#REF!,1,0)),"-",$G$1)</f>
        <v>VENDIEE</v>
      </c>
      <c r="H363" s="70" t="str">
        <f>IF(+ISNA(+VLOOKUP($B363,#REF!,1,0)),"-",$H$1)</f>
        <v>VENDSALVEE</v>
      </c>
      <c r="I363" s="70" t="str">
        <f>IF(+ISNA(+VLOOKUP($B363,#REF!,1,0)),"-",$I$1)</f>
        <v>VENDTUTEE</v>
      </c>
      <c r="J363" s="42" t="str">
        <f>IF(+ISNA(+VLOOKUP($B363,#REF!,1,0)),"-",$J$1)</f>
        <v>VENDLIBEE</v>
      </c>
      <c r="K363" s="42" t="str">
        <f>IF(+ISNA(+VLOOKUP($B363,#REF!,1,0)),"-",$K$1)</f>
        <v>EEEST</v>
      </c>
      <c r="L363" s="42" t="str">
        <f>IF(+ISNA(+VLOOKUP($B363,#REF!,1,0)),"-",$L$1)</f>
        <v>DISTGAS</v>
      </c>
      <c r="M363" s="42" t="str">
        <f>IF(+ISNA(+VLOOKUP($B363,#REF!,1,0)),"-",$M$1)</f>
        <v>MISGAS</v>
      </c>
      <c r="N363" s="42" t="str">
        <f>IF(+ISNA(+VLOOKUP($B363,#REF!,1,0)),"-",$N$1)</f>
        <v>VENIGAS</v>
      </c>
      <c r="O363" s="42" t="str">
        <f>IF(+ISNA(+VLOOKUP($B363,#REF!,1,0)),"-",$O$1)</f>
        <v>VENTUTGAS</v>
      </c>
      <c r="P363" s="42" t="str">
        <f>IF(+ISNA(+VLOOKUP($B363,#REF!,1,0)),"-",$P$1)</f>
        <v>VENLIBGAS</v>
      </c>
      <c r="Q363" s="70" t="str">
        <f>IF(+ISNA(+VLOOKUP($B363,#REF!,1,0)),"-",$Q$1)</f>
        <v>GASDIV</v>
      </c>
      <c r="R363" s="70" t="str">
        <f>IF(+ISNA(+VLOOKUP($B363,#REF!,1,0)),"-",$R$1)</f>
        <v>GASEST</v>
      </c>
      <c r="S363" s="70" t="str">
        <f>IF(+ISNA(+VLOOKUP($B363,#REF!,1,0)),"-",$S$1)</f>
        <v>ACQUE</v>
      </c>
      <c r="T363" s="70" t="str">
        <f>IF(+ISNA(+VLOOKUP($B363,#REF!,1,0)),"-",$T$1)</f>
        <v>FOGNA</v>
      </c>
      <c r="U363" s="70" t="str">
        <f>IF(+ISNA(+VLOOKUP($B363,#REF!,1,0)),"-",$U$1)</f>
        <v>DEPU</v>
      </c>
      <c r="V363" s="70" t="str">
        <f>IF(+ISNA(+VLOOKUP($B363,#REF!,1,0)),"-",$V$1)</f>
        <v>ALTRESII</v>
      </c>
      <c r="W363" s="70" t="str">
        <f>IF(+ISNA(+VLOOKUP($B363,#REF!,1,0)),"-",$W$1)</f>
        <v>ATTDIV</v>
      </c>
      <c r="X363" s="70" t="str">
        <f>IF(+ISNA(+VLOOKUP($B363,#REF!,1,0)),"-",$X$1)</f>
        <v>SC</v>
      </c>
      <c r="Y363" s="70" t="str">
        <f>IF(+ISNA(+VLOOKUP($B363,#REF!,1,0)),"-",$Y$1)</f>
        <v>FOC</v>
      </c>
    </row>
    <row r="364" spans="1:25" hidden="1" x14ac:dyDescent="0.2">
      <c r="A364" s="42" t="s">
        <v>114</v>
      </c>
      <c r="B364" s="42" t="s">
        <v>256</v>
      </c>
      <c r="C364" s="55" t="s">
        <v>637</v>
      </c>
      <c r="D364" s="42" t="str">
        <f>IF(+ISNA(+VLOOKUP($B364,#REF!,1,0)),"-",$D$1)</f>
        <v>PRODEE</v>
      </c>
      <c r="E364" s="42" t="str">
        <f>IF(+ISNA(+VLOOKUP($B364,#REF!,1,0)),"-",$E$1)</f>
        <v>DISTEE</v>
      </c>
      <c r="F364" s="42" t="str">
        <f>IF(+ISNA(+VLOOKUP($B364,#REF!,1,0)),"-",$F$1)</f>
        <v>MISEE</v>
      </c>
      <c r="G364" s="42" t="str">
        <f>IF(+ISNA(+VLOOKUP($B364,#REF!,1,0)),"-",$G$1)</f>
        <v>VENDIEE</v>
      </c>
      <c r="H364" s="42" t="str">
        <f>IF(+ISNA(+VLOOKUP($B364,#REF!,1,0)),"-",$H$1)</f>
        <v>VENDSALVEE</v>
      </c>
      <c r="I364" s="42" t="str">
        <f>IF(+ISNA(+VLOOKUP($B364,#REF!,1,0)),"-",$I$1)</f>
        <v>VENDTUTEE</v>
      </c>
      <c r="J364" s="42" t="str">
        <f>IF(+ISNA(+VLOOKUP($B364,#REF!,1,0)),"-",$J$1)</f>
        <v>VENDLIBEE</v>
      </c>
      <c r="K364" s="42" t="str">
        <f>IF(+ISNA(+VLOOKUP($B364,#REF!,1,0)),"-",$K$1)</f>
        <v>EEEST</v>
      </c>
      <c r="L364" s="42" t="str">
        <f>IF(+ISNA(+VLOOKUP($B364,#REF!,1,0)),"-",$L$1)</f>
        <v>DISTGAS</v>
      </c>
      <c r="M364" s="42" t="str">
        <f>IF(+ISNA(+VLOOKUP($B364,#REF!,1,0)),"-",$M$1)</f>
        <v>MISGAS</v>
      </c>
      <c r="N364" s="42" t="str">
        <f>IF(+ISNA(+VLOOKUP($B364,#REF!,1,0)),"-",$N$1)</f>
        <v>VENIGAS</v>
      </c>
      <c r="O364" s="42" t="str">
        <f>IF(+ISNA(+VLOOKUP($B364,#REF!,1,0)),"-",$O$1)</f>
        <v>VENTUTGAS</v>
      </c>
      <c r="P364" s="42" t="str">
        <f>IF(+ISNA(+VLOOKUP($B364,#REF!,1,0)),"-",$P$1)</f>
        <v>VENLIBGAS</v>
      </c>
      <c r="Q364" s="42" t="str">
        <f>IF(+ISNA(+VLOOKUP($B364,#REF!,1,0)),"-",$Q$1)</f>
        <v>GASDIV</v>
      </c>
      <c r="R364" s="42" t="str">
        <f>IF(+ISNA(+VLOOKUP($B364,#REF!,1,0)),"-",$R$1)</f>
        <v>GASEST</v>
      </c>
      <c r="S364" s="42" t="str">
        <f>IF(+ISNA(+VLOOKUP($B364,#REF!,1,0)),"-",$S$1)</f>
        <v>ACQUE</v>
      </c>
      <c r="T364" s="42" t="str">
        <f>IF(+ISNA(+VLOOKUP($B364,#REF!,1,0)),"-",$T$1)</f>
        <v>FOGNA</v>
      </c>
      <c r="U364" s="42" t="str">
        <f>IF(+ISNA(+VLOOKUP($B364,#REF!,1,0)),"-",$U$1)</f>
        <v>DEPU</v>
      </c>
      <c r="V364" s="42" t="str">
        <f>IF(+ISNA(+VLOOKUP($B364,#REF!,1,0)),"-",$V$1)</f>
        <v>ALTRESII</v>
      </c>
      <c r="W364" s="42" t="str">
        <f>IF(+ISNA(+VLOOKUP($B364,#REF!,1,0)),"-",$W$1)</f>
        <v>ATTDIV</v>
      </c>
      <c r="X364" s="42" t="str">
        <f>IF(+ISNA(+VLOOKUP($B364,#REF!,1,0)),"-",$X$1)</f>
        <v>SC</v>
      </c>
      <c r="Y364" s="42" t="str">
        <f>IF(+ISNA(+VLOOKUP($B364,#REF!,1,0)),"-",$Y$1)</f>
        <v>FOC</v>
      </c>
    </row>
    <row r="365" spans="1:25" x14ac:dyDescent="0.2">
      <c r="A365" s="42" t="s">
        <v>114</v>
      </c>
      <c r="B365" s="93" t="s">
        <v>1595</v>
      </c>
      <c r="C365" s="95" t="s">
        <v>1597</v>
      </c>
      <c r="D365" s="42" t="str">
        <f>IF(+ISNA(+VLOOKUP($B365,#REF!,1,0)),"-",$D$1)</f>
        <v>PRODEE</v>
      </c>
      <c r="E365" s="42" t="str">
        <f>IF(+ISNA(+VLOOKUP($B365,#REF!,1,0)),"-",$E$1)</f>
        <v>DISTEE</v>
      </c>
      <c r="F365" s="42" t="str">
        <f>IF(+ISNA(+VLOOKUP($B365,#REF!,1,0)),"-",$F$1)</f>
        <v>MISEE</v>
      </c>
      <c r="G365" s="42" t="str">
        <f>IF(+ISNA(+VLOOKUP($B365,#REF!,1,0)),"-",$G$1)</f>
        <v>VENDIEE</v>
      </c>
      <c r="H365" s="42" t="str">
        <f>IF(+ISNA(+VLOOKUP($B365,#REF!,1,0)),"-",$H$1)</f>
        <v>VENDSALVEE</v>
      </c>
      <c r="I365" s="42" t="str">
        <f>IF(+ISNA(+VLOOKUP($B365,#REF!,1,0)),"-",$I$1)</f>
        <v>VENDTUTEE</v>
      </c>
      <c r="J365" s="42" t="str">
        <f>IF(+ISNA(+VLOOKUP($B365,#REF!,1,0)),"-",$J$1)</f>
        <v>VENDLIBEE</v>
      </c>
      <c r="K365" s="42" t="str">
        <f>IF(+ISNA(+VLOOKUP($B365,#REF!,1,0)),"-",$K$1)</f>
        <v>EEEST</v>
      </c>
      <c r="L365" s="42" t="str">
        <f>IF(+ISNA(+VLOOKUP($B365,#REF!,1,0)),"-",$L$1)</f>
        <v>DISTGAS</v>
      </c>
      <c r="M365" s="42" t="str">
        <f>IF(+ISNA(+VLOOKUP($B365,#REF!,1,0)),"-",$M$1)</f>
        <v>MISGAS</v>
      </c>
      <c r="N365" s="42" t="str">
        <f>IF(+ISNA(+VLOOKUP($B365,#REF!,1,0)),"-",$N$1)</f>
        <v>VENIGAS</v>
      </c>
      <c r="O365" s="42" t="str">
        <f>IF(+ISNA(+VLOOKUP($B365,#REF!,1,0)),"-",$O$1)</f>
        <v>VENTUTGAS</v>
      </c>
      <c r="P365" s="42" t="str">
        <f>IF(+ISNA(+VLOOKUP($B365,#REF!,1,0)),"-",$P$1)</f>
        <v>VENLIBGAS</v>
      </c>
      <c r="Q365" s="42" t="str">
        <f>IF(+ISNA(+VLOOKUP($B365,#REF!,1,0)),"-",$Q$1)</f>
        <v>GASDIV</v>
      </c>
      <c r="R365" s="42" t="str">
        <f>IF(+ISNA(+VLOOKUP($B365,#REF!,1,0)),"-",$R$1)</f>
        <v>GASEST</v>
      </c>
      <c r="S365" s="42" t="str">
        <f>IF(+ISNA(+VLOOKUP($B365,#REF!,1,0)),"-",$S$1)</f>
        <v>ACQUE</v>
      </c>
      <c r="T365" s="42" t="str">
        <f>IF(+ISNA(+VLOOKUP($B365,#REF!,1,0)),"-",$T$1)</f>
        <v>FOGNA</v>
      </c>
      <c r="U365" s="42" t="str">
        <f>IF(+ISNA(+VLOOKUP($B365,#REF!,1,0)),"-",$U$1)</f>
        <v>DEPU</v>
      </c>
      <c r="V365" s="42" t="str">
        <f>IF(+ISNA(+VLOOKUP($B365,#REF!,1,0)),"-",$V$1)</f>
        <v>ALTRESII</v>
      </c>
      <c r="W365" s="42" t="str">
        <f>IF(+ISNA(+VLOOKUP($B365,#REF!,1,0)),"-",$W$1)</f>
        <v>ATTDIV</v>
      </c>
      <c r="X365" s="42" t="str">
        <f>IF(+ISNA(+VLOOKUP($B365,#REF!,1,0)),"-",$X$1)</f>
        <v>SC</v>
      </c>
      <c r="Y365" s="42" t="str">
        <f>IF(+ISNA(+VLOOKUP($B365,#REF!,1,0)),"-",$Y$1)</f>
        <v>FOC</v>
      </c>
    </row>
    <row r="366" spans="1:25" x14ac:dyDescent="0.2">
      <c r="A366" s="42" t="s">
        <v>114</v>
      </c>
      <c r="B366" s="93" t="s">
        <v>1596</v>
      </c>
      <c r="C366" s="95" t="s">
        <v>1598</v>
      </c>
      <c r="D366" s="42" t="str">
        <f>IF(+ISNA(+VLOOKUP($B366,#REF!,1,0)),"-",$D$1)</f>
        <v>PRODEE</v>
      </c>
      <c r="E366" s="42" t="str">
        <f>IF(+ISNA(+VLOOKUP($B366,#REF!,1,0)),"-",$E$1)</f>
        <v>DISTEE</v>
      </c>
      <c r="F366" s="42" t="str">
        <f>IF(+ISNA(+VLOOKUP($B366,#REF!,1,0)),"-",$F$1)</f>
        <v>MISEE</v>
      </c>
      <c r="G366" s="42" t="str">
        <f>IF(+ISNA(+VLOOKUP($B366,#REF!,1,0)),"-",$G$1)</f>
        <v>VENDIEE</v>
      </c>
      <c r="H366" s="42" t="str">
        <f>IF(+ISNA(+VLOOKUP($B366,#REF!,1,0)),"-",$H$1)</f>
        <v>VENDSALVEE</v>
      </c>
      <c r="I366" s="42" t="str">
        <f>IF(+ISNA(+VLOOKUP($B366,#REF!,1,0)),"-",$I$1)</f>
        <v>VENDTUTEE</v>
      </c>
      <c r="J366" s="42" t="str">
        <f>IF(+ISNA(+VLOOKUP($B366,#REF!,1,0)),"-",$J$1)</f>
        <v>VENDLIBEE</v>
      </c>
      <c r="K366" s="42" t="str">
        <f>IF(+ISNA(+VLOOKUP($B366,#REF!,1,0)),"-",$K$1)</f>
        <v>EEEST</v>
      </c>
      <c r="L366" s="42" t="str">
        <f>IF(+ISNA(+VLOOKUP($B366,#REF!,1,0)),"-",$L$1)</f>
        <v>DISTGAS</v>
      </c>
      <c r="M366" s="42" t="str">
        <f>IF(+ISNA(+VLOOKUP($B366,#REF!,1,0)),"-",$M$1)</f>
        <v>MISGAS</v>
      </c>
      <c r="N366" s="42" t="str">
        <f>IF(+ISNA(+VLOOKUP($B366,#REF!,1,0)),"-",$N$1)</f>
        <v>VENIGAS</v>
      </c>
      <c r="O366" s="42" t="str">
        <f>IF(+ISNA(+VLOOKUP($B366,#REF!,1,0)),"-",$O$1)</f>
        <v>VENTUTGAS</v>
      </c>
      <c r="P366" s="42" t="str">
        <f>IF(+ISNA(+VLOOKUP($B366,#REF!,1,0)),"-",$P$1)</f>
        <v>VENLIBGAS</v>
      </c>
      <c r="Q366" s="42" t="str">
        <f>IF(+ISNA(+VLOOKUP($B366,#REF!,1,0)),"-",$Q$1)</f>
        <v>GASDIV</v>
      </c>
      <c r="R366" s="42" t="str">
        <f>IF(+ISNA(+VLOOKUP($B366,#REF!,1,0)),"-",$R$1)</f>
        <v>GASEST</v>
      </c>
      <c r="S366" s="42" t="str">
        <f>IF(+ISNA(+VLOOKUP($B366,#REF!,1,0)),"-",$S$1)</f>
        <v>ACQUE</v>
      </c>
      <c r="T366" s="42" t="str">
        <f>IF(+ISNA(+VLOOKUP($B366,#REF!,1,0)),"-",$T$1)</f>
        <v>FOGNA</v>
      </c>
      <c r="U366" s="42" t="str">
        <f>IF(+ISNA(+VLOOKUP($B366,#REF!,1,0)),"-",$U$1)</f>
        <v>DEPU</v>
      </c>
      <c r="V366" s="42" t="str">
        <f>IF(+ISNA(+VLOOKUP($B366,#REF!,1,0)),"-",$V$1)</f>
        <v>ALTRESII</v>
      </c>
      <c r="W366" s="42" t="str">
        <f>IF(+ISNA(+VLOOKUP($B366,#REF!,1,0)),"-",$W$1)</f>
        <v>ATTDIV</v>
      </c>
      <c r="X366" s="42" t="str">
        <f>IF(+ISNA(+VLOOKUP($B366,#REF!,1,0)),"-",$X$1)</f>
        <v>SC</v>
      </c>
      <c r="Y366" s="42" t="str">
        <f>IF(+ISNA(+VLOOKUP($B366,#REF!,1,0)),"-",$Y$1)</f>
        <v>FOC</v>
      </c>
    </row>
    <row r="367" spans="1:25" x14ac:dyDescent="0.2">
      <c r="A367" s="42" t="s">
        <v>114</v>
      </c>
      <c r="B367" s="42" t="s">
        <v>257</v>
      </c>
      <c r="C367" s="55" t="s">
        <v>638</v>
      </c>
      <c r="D367" s="42" t="str">
        <f>IF(+ISNA(+VLOOKUP($B367,#REF!,1,0)),"-",$D$1)</f>
        <v>PRODEE</v>
      </c>
      <c r="E367" s="42" t="str">
        <f>IF(+ISNA(+VLOOKUP($B367,#REF!,1,0)),"-",$E$1)</f>
        <v>DISTEE</v>
      </c>
      <c r="F367" s="42" t="str">
        <f>IF(+ISNA(+VLOOKUP($B367,#REF!,1,0)),"-",$F$1)</f>
        <v>MISEE</v>
      </c>
      <c r="G367" s="42" t="str">
        <f>IF(+ISNA(+VLOOKUP($B367,#REF!,1,0)),"-",$G$1)</f>
        <v>VENDIEE</v>
      </c>
      <c r="H367" s="42" t="str">
        <f>IF(+ISNA(+VLOOKUP($B367,#REF!,1,0)),"-",$H$1)</f>
        <v>VENDSALVEE</v>
      </c>
      <c r="I367" s="42" t="str">
        <f>IF(+ISNA(+VLOOKUP($B367,#REF!,1,0)),"-",$I$1)</f>
        <v>VENDTUTEE</v>
      </c>
      <c r="J367" s="42" t="str">
        <f>IF(+ISNA(+VLOOKUP($B367,#REF!,1,0)),"-",$J$1)</f>
        <v>VENDLIBEE</v>
      </c>
      <c r="K367" s="42" t="str">
        <f>IF(+ISNA(+VLOOKUP($B367,#REF!,1,0)),"-",$K$1)</f>
        <v>EEEST</v>
      </c>
      <c r="L367" s="42" t="str">
        <f>IF(+ISNA(+VLOOKUP($B367,#REF!,1,0)),"-",$L$1)</f>
        <v>DISTGAS</v>
      </c>
      <c r="M367" s="42" t="str">
        <f>IF(+ISNA(+VLOOKUP($B367,#REF!,1,0)),"-",$M$1)</f>
        <v>MISGAS</v>
      </c>
      <c r="N367" s="42" t="str">
        <f>IF(+ISNA(+VLOOKUP($B367,#REF!,1,0)),"-",$N$1)</f>
        <v>VENIGAS</v>
      </c>
      <c r="O367" s="42" t="str">
        <f>IF(+ISNA(+VLOOKUP($B367,#REF!,1,0)),"-",$O$1)</f>
        <v>VENTUTGAS</v>
      </c>
      <c r="P367" s="42" t="str">
        <f>IF(+ISNA(+VLOOKUP($B367,#REF!,1,0)),"-",$P$1)</f>
        <v>VENLIBGAS</v>
      </c>
      <c r="Q367" s="42" t="str">
        <f>IF(+ISNA(+VLOOKUP($B367,#REF!,1,0)),"-",$Q$1)</f>
        <v>GASDIV</v>
      </c>
      <c r="R367" s="42" t="str">
        <f>IF(+ISNA(+VLOOKUP($B367,#REF!,1,0)),"-",$R$1)</f>
        <v>GASEST</v>
      </c>
      <c r="S367" s="42" t="str">
        <f>IF(+ISNA(+VLOOKUP($B367,#REF!,1,0)),"-",$S$1)</f>
        <v>ACQUE</v>
      </c>
      <c r="T367" s="42" t="str">
        <f>IF(+ISNA(+VLOOKUP($B367,#REF!,1,0)),"-",$T$1)</f>
        <v>FOGNA</v>
      </c>
      <c r="U367" s="42" t="str">
        <f>IF(+ISNA(+VLOOKUP($B367,#REF!,1,0)),"-",$U$1)</f>
        <v>DEPU</v>
      </c>
      <c r="V367" s="42" t="str">
        <f>IF(+ISNA(+VLOOKUP($B367,#REF!,1,0)),"-",$V$1)</f>
        <v>ALTRESII</v>
      </c>
      <c r="W367" s="42" t="str">
        <f>IF(+ISNA(+VLOOKUP($B367,#REF!,1,0)),"-",$W$1)</f>
        <v>ATTDIV</v>
      </c>
      <c r="X367" s="42" t="str">
        <f>IF(+ISNA(+VLOOKUP($B367,#REF!,1,0)),"-",$X$1)</f>
        <v>SC</v>
      </c>
      <c r="Y367" s="42" t="str">
        <f>IF(+ISNA(+VLOOKUP($B367,#REF!,1,0)),"-",$Y$1)</f>
        <v>FOC</v>
      </c>
    </row>
    <row r="368" spans="1:25" hidden="1" x14ac:dyDescent="0.2">
      <c r="A368" s="42" t="s">
        <v>114</v>
      </c>
      <c r="B368" s="42" t="s">
        <v>291</v>
      </c>
      <c r="C368" s="55" t="s">
        <v>970</v>
      </c>
      <c r="D368" s="42" t="str">
        <f>IF(+ISNA(+VLOOKUP($B368,#REF!,1,0)),"-",$D$1)</f>
        <v>PRODEE</v>
      </c>
      <c r="E368" s="42" t="str">
        <f>IF(+ISNA(+VLOOKUP($B368,#REF!,1,0)),"-",$E$1)</f>
        <v>DISTEE</v>
      </c>
      <c r="F368" s="42" t="str">
        <f>IF(+ISNA(+VLOOKUP($B368,#REF!,1,0)),"-",$F$1)</f>
        <v>MISEE</v>
      </c>
      <c r="G368" s="42" t="str">
        <f>IF(+ISNA(+VLOOKUP($B368,#REF!,1,0)),"-",$G$1)</f>
        <v>VENDIEE</v>
      </c>
      <c r="H368" s="42" t="str">
        <f>IF(+ISNA(+VLOOKUP($B368,#REF!,1,0)),"-",$H$1)</f>
        <v>VENDSALVEE</v>
      </c>
      <c r="I368" s="42" t="str">
        <f>IF(+ISNA(+VLOOKUP($B368,#REF!,1,0)),"-",$I$1)</f>
        <v>VENDTUTEE</v>
      </c>
      <c r="J368" s="42" t="str">
        <f>IF(+ISNA(+VLOOKUP($B368,#REF!,1,0)),"-",$J$1)</f>
        <v>VENDLIBEE</v>
      </c>
      <c r="K368" s="42" t="str">
        <f>IF(+ISNA(+VLOOKUP($B368,#REF!,1,0)),"-",$K$1)</f>
        <v>EEEST</v>
      </c>
      <c r="L368" s="42" t="str">
        <f>IF(+ISNA(+VLOOKUP($B368,#REF!,1,0)),"-",$L$1)</f>
        <v>DISTGAS</v>
      </c>
      <c r="M368" s="42" t="str">
        <f>IF(+ISNA(+VLOOKUP($B368,#REF!,1,0)),"-",$M$1)</f>
        <v>MISGAS</v>
      </c>
      <c r="N368" s="42" t="str">
        <f>IF(+ISNA(+VLOOKUP($B368,#REF!,1,0)),"-",$N$1)</f>
        <v>VENIGAS</v>
      </c>
      <c r="O368" s="42" t="str">
        <f>IF(+ISNA(+VLOOKUP($B368,#REF!,1,0)),"-",$O$1)</f>
        <v>VENTUTGAS</v>
      </c>
      <c r="P368" s="42" t="str">
        <f>IF(+ISNA(+VLOOKUP($B368,#REF!,1,0)),"-",$P$1)</f>
        <v>VENLIBGAS</v>
      </c>
      <c r="Q368" s="42" t="str">
        <f>IF(+ISNA(+VLOOKUP($B368,#REF!,1,0)),"-",$Q$1)</f>
        <v>GASDIV</v>
      </c>
      <c r="R368" s="42" t="str">
        <f>IF(+ISNA(+VLOOKUP($B368,#REF!,1,0)),"-",$R$1)</f>
        <v>GASEST</v>
      </c>
      <c r="S368" s="42" t="str">
        <f>IF(+ISNA(+VLOOKUP($B368,#REF!,1,0)),"-",$S$1)</f>
        <v>ACQUE</v>
      </c>
      <c r="T368" s="42" t="str">
        <f>IF(+ISNA(+VLOOKUP($B368,#REF!,1,0)),"-",$T$1)</f>
        <v>FOGNA</v>
      </c>
      <c r="U368" s="42" t="str">
        <f>IF(+ISNA(+VLOOKUP($B368,#REF!,1,0)),"-",$U$1)</f>
        <v>DEPU</v>
      </c>
      <c r="V368" s="42" t="str">
        <f>IF(+ISNA(+VLOOKUP($B368,#REF!,1,0)),"-",$V$1)</f>
        <v>ALTRESII</v>
      </c>
      <c r="W368" s="42" t="str">
        <f>IF(+ISNA(+VLOOKUP($B368,#REF!,1,0)),"-",$W$1)</f>
        <v>ATTDIV</v>
      </c>
      <c r="X368" s="42" t="str">
        <f>IF(+ISNA(+VLOOKUP($B368,#REF!,1,0)),"-",$X$1)</f>
        <v>SC</v>
      </c>
      <c r="Y368" s="42" t="str">
        <f>IF(+ISNA(+VLOOKUP($B368,#REF!,1,0)),"-",$Y$1)</f>
        <v>FOC</v>
      </c>
    </row>
    <row r="369" spans="1:25" hidden="1" x14ac:dyDescent="0.2">
      <c r="A369" s="42" t="s">
        <v>114</v>
      </c>
      <c r="B369" s="42" t="s">
        <v>292</v>
      </c>
      <c r="C369" s="55" t="s">
        <v>971</v>
      </c>
      <c r="D369" s="42" t="str">
        <f>IF(+ISNA(+VLOOKUP($B369,#REF!,1,0)),"-",$D$1)</f>
        <v>PRODEE</v>
      </c>
      <c r="E369" s="42" t="str">
        <f>IF(+ISNA(+VLOOKUP($B369,#REF!,1,0)),"-",$E$1)</f>
        <v>DISTEE</v>
      </c>
      <c r="F369" s="42" t="str">
        <f>IF(+ISNA(+VLOOKUP($B369,#REF!,1,0)),"-",$F$1)</f>
        <v>MISEE</v>
      </c>
      <c r="G369" s="42" t="str">
        <f>IF(+ISNA(+VLOOKUP($B369,#REF!,1,0)),"-",$G$1)</f>
        <v>VENDIEE</v>
      </c>
      <c r="H369" s="42" t="str">
        <f>IF(+ISNA(+VLOOKUP($B369,#REF!,1,0)),"-",$H$1)</f>
        <v>VENDSALVEE</v>
      </c>
      <c r="I369" s="42" t="str">
        <f>IF(+ISNA(+VLOOKUP($B369,#REF!,1,0)),"-",$I$1)</f>
        <v>VENDTUTEE</v>
      </c>
      <c r="J369" s="42" t="str">
        <f>IF(+ISNA(+VLOOKUP($B369,#REF!,1,0)),"-",$J$1)</f>
        <v>VENDLIBEE</v>
      </c>
      <c r="K369" s="42" t="str">
        <f>IF(+ISNA(+VLOOKUP($B369,#REF!,1,0)),"-",$K$1)</f>
        <v>EEEST</v>
      </c>
      <c r="L369" s="42" t="str">
        <f>IF(+ISNA(+VLOOKUP($B369,#REF!,1,0)),"-",$L$1)</f>
        <v>DISTGAS</v>
      </c>
      <c r="M369" s="42" t="str">
        <f>IF(+ISNA(+VLOOKUP($B369,#REF!,1,0)),"-",$M$1)</f>
        <v>MISGAS</v>
      </c>
      <c r="N369" s="42" t="str">
        <f>IF(+ISNA(+VLOOKUP($B369,#REF!,1,0)),"-",$N$1)</f>
        <v>VENIGAS</v>
      </c>
      <c r="O369" s="42" t="str">
        <f>IF(+ISNA(+VLOOKUP($B369,#REF!,1,0)),"-",$O$1)</f>
        <v>VENTUTGAS</v>
      </c>
      <c r="P369" s="42" t="str">
        <f>IF(+ISNA(+VLOOKUP($B369,#REF!,1,0)),"-",$P$1)</f>
        <v>VENLIBGAS</v>
      </c>
      <c r="Q369" s="42" t="str">
        <f>IF(+ISNA(+VLOOKUP($B369,#REF!,1,0)),"-",$Q$1)</f>
        <v>GASDIV</v>
      </c>
      <c r="R369" s="42" t="str">
        <f>IF(+ISNA(+VLOOKUP($B369,#REF!,1,0)),"-",$R$1)</f>
        <v>GASEST</v>
      </c>
      <c r="S369" s="42" t="str">
        <f>IF(+ISNA(+VLOOKUP($B369,#REF!,1,0)),"-",$S$1)</f>
        <v>ACQUE</v>
      </c>
      <c r="T369" s="42" t="str">
        <f>IF(+ISNA(+VLOOKUP($B369,#REF!,1,0)),"-",$T$1)</f>
        <v>FOGNA</v>
      </c>
      <c r="U369" s="42" t="str">
        <f>IF(+ISNA(+VLOOKUP($B369,#REF!,1,0)),"-",$U$1)</f>
        <v>DEPU</v>
      </c>
      <c r="V369" s="42" t="str">
        <f>IF(+ISNA(+VLOOKUP($B369,#REF!,1,0)),"-",$V$1)</f>
        <v>ALTRESII</v>
      </c>
      <c r="W369" s="42" t="str">
        <f>IF(+ISNA(+VLOOKUP($B369,#REF!,1,0)),"-",$W$1)</f>
        <v>ATTDIV</v>
      </c>
      <c r="X369" s="42" t="str">
        <f>IF(+ISNA(+VLOOKUP($B369,#REF!,1,0)),"-",$X$1)</f>
        <v>SC</v>
      </c>
      <c r="Y369" s="42" t="str">
        <f>IF(+ISNA(+VLOOKUP($B369,#REF!,1,0)),"-",$Y$1)</f>
        <v>FOC</v>
      </c>
    </row>
    <row r="370" spans="1:25" hidden="1" x14ac:dyDescent="0.2">
      <c r="A370" s="42" t="s">
        <v>114</v>
      </c>
      <c r="B370" s="42" t="s">
        <v>293</v>
      </c>
      <c r="C370" s="55" t="s">
        <v>972</v>
      </c>
      <c r="D370" s="42" t="str">
        <f>IF(+ISNA(+VLOOKUP($B370,#REF!,1,0)),"-",$D$1)</f>
        <v>PRODEE</v>
      </c>
      <c r="E370" s="42" t="str">
        <f>IF(+ISNA(+VLOOKUP($B370,#REF!,1,0)),"-",$E$1)</f>
        <v>DISTEE</v>
      </c>
      <c r="F370" s="42" t="str">
        <f>IF(+ISNA(+VLOOKUP($B370,#REF!,1,0)),"-",$F$1)</f>
        <v>MISEE</v>
      </c>
      <c r="G370" s="42" t="str">
        <f>IF(+ISNA(+VLOOKUP($B370,#REF!,1,0)),"-",$G$1)</f>
        <v>VENDIEE</v>
      </c>
      <c r="H370" s="42" t="str">
        <f>IF(+ISNA(+VLOOKUP($B370,#REF!,1,0)),"-",$H$1)</f>
        <v>VENDSALVEE</v>
      </c>
      <c r="I370" s="42" t="str">
        <f>IF(+ISNA(+VLOOKUP($B370,#REF!,1,0)),"-",$I$1)</f>
        <v>VENDTUTEE</v>
      </c>
      <c r="J370" s="42" t="str">
        <f>IF(+ISNA(+VLOOKUP($B370,#REF!,1,0)),"-",$J$1)</f>
        <v>VENDLIBEE</v>
      </c>
      <c r="K370" s="42" t="str">
        <f>IF(+ISNA(+VLOOKUP($B370,#REF!,1,0)),"-",$K$1)</f>
        <v>EEEST</v>
      </c>
      <c r="L370" s="42" t="str">
        <f>IF(+ISNA(+VLOOKUP($B370,#REF!,1,0)),"-",$L$1)</f>
        <v>DISTGAS</v>
      </c>
      <c r="M370" s="42" t="str">
        <f>IF(+ISNA(+VLOOKUP($B370,#REF!,1,0)),"-",$M$1)</f>
        <v>MISGAS</v>
      </c>
      <c r="N370" s="42" t="str">
        <f>IF(+ISNA(+VLOOKUP($B370,#REF!,1,0)),"-",$N$1)</f>
        <v>VENIGAS</v>
      </c>
      <c r="O370" s="42" t="str">
        <f>IF(+ISNA(+VLOOKUP($B370,#REF!,1,0)),"-",$O$1)</f>
        <v>VENTUTGAS</v>
      </c>
      <c r="P370" s="42" t="str">
        <f>IF(+ISNA(+VLOOKUP($B370,#REF!,1,0)),"-",$P$1)</f>
        <v>VENLIBGAS</v>
      </c>
      <c r="Q370" s="42" t="str">
        <f>IF(+ISNA(+VLOOKUP($B370,#REF!,1,0)),"-",$Q$1)</f>
        <v>GASDIV</v>
      </c>
      <c r="R370" s="42" t="str">
        <f>IF(+ISNA(+VLOOKUP($B370,#REF!,1,0)),"-",$R$1)</f>
        <v>GASEST</v>
      </c>
      <c r="S370" s="42" t="str">
        <f>IF(+ISNA(+VLOOKUP($B370,#REF!,1,0)),"-",$S$1)</f>
        <v>ACQUE</v>
      </c>
      <c r="T370" s="42" t="str">
        <f>IF(+ISNA(+VLOOKUP($B370,#REF!,1,0)),"-",$T$1)</f>
        <v>FOGNA</v>
      </c>
      <c r="U370" s="42" t="str">
        <f>IF(+ISNA(+VLOOKUP($B370,#REF!,1,0)),"-",$U$1)</f>
        <v>DEPU</v>
      </c>
      <c r="V370" s="42" t="str">
        <f>IF(+ISNA(+VLOOKUP($B370,#REF!,1,0)),"-",$V$1)</f>
        <v>ALTRESII</v>
      </c>
      <c r="W370" s="42" t="str">
        <f>IF(+ISNA(+VLOOKUP($B370,#REF!,1,0)),"-",$W$1)</f>
        <v>ATTDIV</v>
      </c>
      <c r="X370" s="42" t="str">
        <f>IF(+ISNA(+VLOOKUP($B370,#REF!,1,0)),"-",$X$1)</f>
        <v>SC</v>
      </c>
      <c r="Y370" s="42" t="str">
        <f>IF(+ISNA(+VLOOKUP($B370,#REF!,1,0)),"-",$Y$1)</f>
        <v>FOC</v>
      </c>
    </row>
    <row r="371" spans="1:25" hidden="1" x14ac:dyDescent="0.2">
      <c r="A371" s="42" t="s">
        <v>114</v>
      </c>
      <c r="B371" s="42" t="s">
        <v>294</v>
      </c>
      <c r="C371" s="55" t="s">
        <v>976</v>
      </c>
      <c r="D371" s="42" t="str">
        <f>IF(+ISNA(+VLOOKUP($B371,#REF!,1,0)),"-",$D$1)</f>
        <v>PRODEE</v>
      </c>
      <c r="E371" s="42" t="str">
        <f>IF(+ISNA(+VLOOKUP($B371,#REF!,1,0)),"-",$E$1)</f>
        <v>DISTEE</v>
      </c>
      <c r="F371" s="42" t="str">
        <f>IF(+ISNA(+VLOOKUP($B371,#REF!,1,0)),"-",$F$1)</f>
        <v>MISEE</v>
      </c>
      <c r="G371" s="42" t="str">
        <f>IF(+ISNA(+VLOOKUP($B371,#REF!,1,0)),"-",$G$1)</f>
        <v>VENDIEE</v>
      </c>
      <c r="H371" s="42" t="str">
        <f>IF(+ISNA(+VLOOKUP($B371,#REF!,1,0)),"-",$H$1)</f>
        <v>VENDSALVEE</v>
      </c>
      <c r="I371" s="42" t="str">
        <f>IF(+ISNA(+VLOOKUP($B371,#REF!,1,0)),"-",$I$1)</f>
        <v>VENDTUTEE</v>
      </c>
      <c r="J371" s="42" t="str">
        <f>IF(+ISNA(+VLOOKUP($B371,#REF!,1,0)),"-",$J$1)</f>
        <v>VENDLIBEE</v>
      </c>
      <c r="K371" s="42" t="str">
        <f>IF(+ISNA(+VLOOKUP($B371,#REF!,1,0)),"-",$K$1)</f>
        <v>EEEST</v>
      </c>
      <c r="L371" s="42" t="str">
        <f>IF(+ISNA(+VLOOKUP($B371,#REF!,1,0)),"-",$L$1)</f>
        <v>DISTGAS</v>
      </c>
      <c r="M371" s="42" t="str">
        <f>IF(+ISNA(+VLOOKUP($B371,#REF!,1,0)),"-",$M$1)</f>
        <v>MISGAS</v>
      </c>
      <c r="N371" s="42" t="str">
        <f>IF(+ISNA(+VLOOKUP($B371,#REF!,1,0)),"-",$N$1)</f>
        <v>VENIGAS</v>
      </c>
      <c r="O371" s="42" t="str">
        <f>IF(+ISNA(+VLOOKUP($B371,#REF!,1,0)),"-",$O$1)</f>
        <v>VENTUTGAS</v>
      </c>
      <c r="P371" s="42" t="str">
        <f>IF(+ISNA(+VLOOKUP($B371,#REF!,1,0)),"-",$P$1)</f>
        <v>VENLIBGAS</v>
      </c>
      <c r="Q371" s="42" t="str">
        <f>IF(+ISNA(+VLOOKUP($B371,#REF!,1,0)),"-",$Q$1)</f>
        <v>GASDIV</v>
      </c>
      <c r="R371" s="42" t="str">
        <f>IF(+ISNA(+VLOOKUP($B371,#REF!,1,0)),"-",$R$1)</f>
        <v>GASEST</v>
      </c>
      <c r="S371" s="42" t="str">
        <f>IF(+ISNA(+VLOOKUP($B371,#REF!,1,0)),"-",$S$1)</f>
        <v>ACQUE</v>
      </c>
      <c r="T371" s="42" t="str">
        <f>IF(+ISNA(+VLOOKUP($B371,#REF!,1,0)),"-",$T$1)</f>
        <v>FOGNA</v>
      </c>
      <c r="U371" s="42" t="str">
        <f>IF(+ISNA(+VLOOKUP($B371,#REF!,1,0)),"-",$U$1)</f>
        <v>DEPU</v>
      </c>
      <c r="V371" s="42" t="str">
        <f>IF(+ISNA(+VLOOKUP($B371,#REF!,1,0)),"-",$V$1)</f>
        <v>ALTRESII</v>
      </c>
      <c r="W371" s="42" t="str">
        <f>IF(+ISNA(+VLOOKUP($B371,#REF!,1,0)),"-",$W$1)</f>
        <v>ATTDIV</v>
      </c>
      <c r="X371" s="42" t="str">
        <f>IF(+ISNA(+VLOOKUP($B371,#REF!,1,0)),"-",$X$1)</f>
        <v>SC</v>
      </c>
      <c r="Y371" s="42" t="str">
        <f>IF(+ISNA(+VLOOKUP($B371,#REF!,1,0)),"-",$Y$1)</f>
        <v>FOC</v>
      </c>
    </row>
    <row r="372" spans="1:25" hidden="1" x14ac:dyDescent="0.2">
      <c r="A372" s="42" t="s">
        <v>114</v>
      </c>
      <c r="B372" s="42" t="s">
        <v>295</v>
      </c>
      <c r="C372" s="55" t="s">
        <v>977</v>
      </c>
      <c r="D372" s="42" t="str">
        <f>IF(+ISNA(+VLOOKUP($B372,#REF!,1,0)),"-",$D$1)</f>
        <v>PRODEE</v>
      </c>
      <c r="E372" s="42" t="str">
        <f>IF(+ISNA(+VLOOKUP($B372,#REF!,1,0)),"-",$E$1)</f>
        <v>DISTEE</v>
      </c>
      <c r="F372" s="42" t="str">
        <f>IF(+ISNA(+VLOOKUP($B372,#REF!,1,0)),"-",$F$1)</f>
        <v>MISEE</v>
      </c>
      <c r="G372" s="42" t="str">
        <f>IF(+ISNA(+VLOOKUP($B372,#REF!,1,0)),"-",$G$1)</f>
        <v>VENDIEE</v>
      </c>
      <c r="H372" s="42" t="str">
        <f>IF(+ISNA(+VLOOKUP($B372,#REF!,1,0)),"-",$H$1)</f>
        <v>VENDSALVEE</v>
      </c>
      <c r="I372" s="42" t="str">
        <f>IF(+ISNA(+VLOOKUP($B372,#REF!,1,0)),"-",$I$1)</f>
        <v>VENDTUTEE</v>
      </c>
      <c r="J372" s="42" t="str">
        <f>IF(+ISNA(+VLOOKUP($B372,#REF!,1,0)),"-",$J$1)</f>
        <v>VENDLIBEE</v>
      </c>
      <c r="K372" s="42" t="str">
        <f>IF(+ISNA(+VLOOKUP($B372,#REF!,1,0)),"-",$K$1)</f>
        <v>EEEST</v>
      </c>
      <c r="L372" s="42" t="str">
        <f>IF(+ISNA(+VLOOKUP($B372,#REF!,1,0)),"-",$L$1)</f>
        <v>DISTGAS</v>
      </c>
      <c r="M372" s="42" t="str">
        <f>IF(+ISNA(+VLOOKUP($B372,#REF!,1,0)),"-",$M$1)</f>
        <v>MISGAS</v>
      </c>
      <c r="N372" s="42" t="str">
        <f>IF(+ISNA(+VLOOKUP($B372,#REF!,1,0)),"-",$N$1)</f>
        <v>VENIGAS</v>
      </c>
      <c r="O372" s="42" t="str">
        <f>IF(+ISNA(+VLOOKUP($B372,#REF!,1,0)),"-",$O$1)</f>
        <v>VENTUTGAS</v>
      </c>
      <c r="P372" s="42" t="str">
        <f>IF(+ISNA(+VLOOKUP($B372,#REF!,1,0)),"-",$P$1)</f>
        <v>VENLIBGAS</v>
      </c>
      <c r="Q372" s="42" t="str">
        <f>IF(+ISNA(+VLOOKUP($B372,#REF!,1,0)),"-",$Q$1)</f>
        <v>GASDIV</v>
      </c>
      <c r="R372" s="42" t="str">
        <f>IF(+ISNA(+VLOOKUP($B372,#REF!,1,0)),"-",$R$1)</f>
        <v>GASEST</v>
      </c>
      <c r="S372" s="42" t="str">
        <f>IF(+ISNA(+VLOOKUP($B372,#REF!,1,0)),"-",$S$1)</f>
        <v>ACQUE</v>
      </c>
      <c r="T372" s="42" t="str">
        <f>IF(+ISNA(+VLOOKUP($B372,#REF!,1,0)),"-",$T$1)</f>
        <v>FOGNA</v>
      </c>
      <c r="U372" s="42" t="str">
        <f>IF(+ISNA(+VLOOKUP($B372,#REF!,1,0)),"-",$U$1)</f>
        <v>DEPU</v>
      </c>
      <c r="V372" s="42" t="str">
        <f>IF(+ISNA(+VLOOKUP($B372,#REF!,1,0)),"-",$V$1)</f>
        <v>ALTRESII</v>
      </c>
      <c r="W372" s="42" t="str">
        <f>IF(+ISNA(+VLOOKUP($B372,#REF!,1,0)),"-",$W$1)</f>
        <v>ATTDIV</v>
      </c>
      <c r="X372" s="42" t="str">
        <f>IF(+ISNA(+VLOOKUP($B372,#REF!,1,0)),"-",$X$1)</f>
        <v>SC</v>
      </c>
      <c r="Y372" s="42" t="str">
        <f>IF(+ISNA(+VLOOKUP($B372,#REF!,1,0)),"-",$Y$1)</f>
        <v>FOC</v>
      </c>
    </row>
    <row r="373" spans="1:25" hidden="1" x14ac:dyDescent="0.2">
      <c r="A373" s="42" t="s">
        <v>114</v>
      </c>
      <c r="B373" s="42" t="s">
        <v>296</v>
      </c>
      <c r="C373" s="55" t="s">
        <v>978</v>
      </c>
      <c r="D373" s="42" t="str">
        <f>IF(+ISNA(+VLOOKUP($B373,#REF!,1,0)),"-",$D$1)</f>
        <v>PRODEE</v>
      </c>
      <c r="E373" s="42" t="str">
        <f>IF(+ISNA(+VLOOKUP($B373,#REF!,1,0)),"-",$E$1)</f>
        <v>DISTEE</v>
      </c>
      <c r="F373" s="42" t="str">
        <f>IF(+ISNA(+VLOOKUP($B373,#REF!,1,0)),"-",$F$1)</f>
        <v>MISEE</v>
      </c>
      <c r="G373" s="42" t="str">
        <f>IF(+ISNA(+VLOOKUP($B373,#REF!,1,0)),"-",$G$1)</f>
        <v>VENDIEE</v>
      </c>
      <c r="H373" s="42" t="str">
        <f>IF(+ISNA(+VLOOKUP($B373,#REF!,1,0)),"-",$H$1)</f>
        <v>VENDSALVEE</v>
      </c>
      <c r="I373" s="42" t="str">
        <f>IF(+ISNA(+VLOOKUP($B373,#REF!,1,0)),"-",$I$1)</f>
        <v>VENDTUTEE</v>
      </c>
      <c r="J373" s="42" t="str">
        <f>IF(+ISNA(+VLOOKUP($B373,#REF!,1,0)),"-",$J$1)</f>
        <v>VENDLIBEE</v>
      </c>
      <c r="K373" s="42" t="str">
        <f>IF(+ISNA(+VLOOKUP($B373,#REF!,1,0)),"-",$K$1)</f>
        <v>EEEST</v>
      </c>
      <c r="L373" s="42" t="str">
        <f>IF(+ISNA(+VLOOKUP($B373,#REF!,1,0)),"-",$L$1)</f>
        <v>DISTGAS</v>
      </c>
      <c r="M373" s="42" t="str">
        <f>IF(+ISNA(+VLOOKUP($B373,#REF!,1,0)),"-",$M$1)</f>
        <v>MISGAS</v>
      </c>
      <c r="N373" s="42" t="str">
        <f>IF(+ISNA(+VLOOKUP($B373,#REF!,1,0)),"-",$N$1)</f>
        <v>VENIGAS</v>
      </c>
      <c r="O373" s="42" t="str">
        <f>IF(+ISNA(+VLOOKUP($B373,#REF!,1,0)),"-",$O$1)</f>
        <v>VENTUTGAS</v>
      </c>
      <c r="P373" s="42" t="str">
        <f>IF(+ISNA(+VLOOKUP($B373,#REF!,1,0)),"-",$P$1)</f>
        <v>VENLIBGAS</v>
      </c>
      <c r="Q373" s="42" t="str">
        <f>IF(+ISNA(+VLOOKUP($B373,#REF!,1,0)),"-",$Q$1)</f>
        <v>GASDIV</v>
      </c>
      <c r="R373" s="42" t="str">
        <f>IF(+ISNA(+VLOOKUP($B373,#REF!,1,0)),"-",$R$1)</f>
        <v>GASEST</v>
      </c>
      <c r="S373" s="42" t="str">
        <f>IF(+ISNA(+VLOOKUP($B373,#REF!,1,0)),"-",$S$1)</f>
        <v>ACQUE</v>
      </c>
      <c r="T373" s="42" t="str">
        <f>IF(+ISNA(+VLOOKUP($B373,#REF!,1,0)),"-",$T$1)</f>
        <v>FOGNA</v>
      </c>
      <c r="U373" s="42" t="str">
        <f>IF(+ISNA(+VLOOKUP($B373,#REF!,1,0)),"-",$U$1)</f>
        <v>DEPU</v>
      </c>
      <c r="V373" s="42" t="str">
        <f>IF(+ISNA(+VLOOKUP($B373,#REF!,1,0)),"-",$V$1)</f>
        <v>ALTRESII</v>
      </c>
      <c r="W373" s="42" t="str">
        <f>IF(+ISNA(+VLOOKUP($B373,#REF!,1,0)),"-",$W$1)</f>
        <v>ATTDIV</v>
      </c>
      <c r="X373" s="42" t="str">
        <f>IF(+ISNA(+VLOOKUP($B373,#REF!,1,0)),"-",$X$1)</f>
        <v>SC</v>
      </c>
      <c r="Y373" s="42" t="str">
        <f>IF(+ISNA(+VLOOKUP($B373,#REF!,1,0)),"-",$Y$1)</f>
        <v>FOC</v>
      </c>
    </row>
    <row r="374" spans="1:25" hidden="1" x14ac:dyDescent="0.2">
      <c r="A374" s="42" t="s">
        <v>114</v>
      </c>
      <c r="B374" s="42" t="s">
        <v>297</v>
      </c>
      <c r="C374" s="55" t="s">
        <v>979</v>
      </c>
      <c r="D374" s="42" t="str">
        <f>IF(+ISNA(+VLOOKUP($B374,#REF!,1,0)),"-",$D$1)</f>
        <v>PRODEE</v>
      </c>
      <c r="E374" s="42" t="str">
        <f>IF(+ISNA(+VLOOKUP($B374,#REF!,1,0)),"-",$E$1)</f>
        <v>DISTEE</v>
      </c>
      <c r="F374" s="42" t="str">
        <f>IF(+ISNA(+VLOOKUP($B374,#REF!,1,0)),"-",$F$1)</f>
        <v>MISEE</v>
      </c>
      <c r="G374" s="42" t="str">
        <f>IF(+ISNA(+VLOOKUP($B374,#REF!,1,0)),"-",$G$1)</f>
        <v>VENDIEE</v>
      </c>
      <c r="H374" s="42" t="str">
        <f>IF(+ISNA(+VLOOKUP($B374,#REF!,1,0)),"-",$H$1)</f>
        <v>VENDSALVEE</v>
      </c>
      <c r="I374" s="42" t="str">
        <f>IF(+ISNA(+VLOOKUP($B374,#REF!,1,0)),"-",$I$1)</f>
        <v>VENDTUTEE</v>
      </c>
      <c r="J374" s="42" t="str">
        <f>IF(+ISNA(+VLOOKUP($B374,#REF!,1,0)),"-",$J$1)</f>
        <v>VENDLIBEE</v>
      </c>
      <c r="K374" s="42" t="str">
        <f>IF(+ISNA(+VLOOKUP($B374,#REF!,1,0)),"-",$K$1)</f>
        <v>EEEST</v>
      </c>
      <c r="L374" s="42" t="str">
        <f>IF(+ISNA(+VLOOKUP($B374,#REF!,1,0)),"-",$L$1)</f>
        <v>DISTGAS</v>
      </c>
      <c r="M374" s="42" t="str">
        <f>IF(+ISNA(+VLOOKUP($B374,#REF!,1,0)),"-",$M$1)</f>
        <v>MISGAS</v>
      </c>
      <c r="N374" s="42" t="str">
        <f>IF(+ISNA(+VLOOKUP($B374,#REF!,1,0)),"-",$N$1)</f>
        <v>VENIGAS</v>
      </c>
      <c r="O374" s="42" t="str">
        <f>IF(+ISNA(+VLOOKUP($B374,#REF!,1,0)),"-",$O$1)</f>
        <v>VENTUTGAS</v>
      </c>
      <c r="P374" s="42" t="str">
        <f>IF(+ISNA(+VLOOKUP($B374,#REF!,1,0)),"-",$P$1)</f>
        <v>VENLIBGAS</v>
      </c>
      <c r="Q374" s="42" t="str">
        <f>IF(+ISNA(+VLOOKUP($B374,#REF!,1,0)),"-",$Q$1)</f>
        <v>GASDIV</v>
      </c>
      <c r="R374" s="42" t="str">
        <f>IF(+ISNA(+VLOOKUP($B374,#REF!,1,0)),"-",$R$1)</f>
        <v>GASEST</v>
      </c>
      <c r="S374" s="42" t="str">
        <f>IF(+ISNA(+VLOOKUP($B374,#REF!,1,0)),"-",$S$1)</f>
        <v>ACQUE</v>
      </c>
      <c r="T374" s="42" t="str">
        <f>IF(+ISNA(+VLOOKUP($B374,#REF!,1,0)),"-",$T$1)</f>
        <v>FOGNA</v>
      </c>
      <c r="U374" s="42" t="str">
        <f>IF(+ISNA(+VLOOKUP($B374,#REF!,1,0)),"-",$U$1)</f>
        <v>DEPU</v>
      </c>
      <c r="V374" s="42" t="str">
        <f>IF(+ISNA(+VLOOKUP($B374,#REF!,1,0)),"-",$V$1)</f>
        <v>ALTRESII</v>
      </c>
      <c r="W374" s="42" t="str">
        <f>IF(+ISNA(+VLOOKUP($B374,#REF!,1,0)),"-",$W$1)</f>
        <v>ATTDIV</v>
      </c>
      <c r="X374" s="42" t="str">
        <f>IF(+ISNA(+VLOOKUP($B374,#REF!,1,0)),"-",$X$1)</f>
        <v>SC</v>
      </c>
      <c r="Y374" s="42" t="str">
        <f>IF(+ISNA(+VLOOKUP($B374,#REF!,1,0)),"-",$Y$1)</f>
        <v>FOC</v>
      </c>
    </row>
    <row r="375" spans="1:25" hidden="1" x14ac:dyDescent="0.2">
      <c r="A375" s="42" t="s">
        <v>114</v>
      </c>
      <c r="B375" s="42" t="s">
        <v>298</v>
      </c>
      <c r="C375" s="55" t="s">
        <v>980</v>
      </c>
      <c r="D375" s="42" t="str">
        <f>IF(+ISNA(+VLOOKUP($B375,#REF!,1,0)),"-",$D$1)</f>
        <v>PRODEE</v>
      </c>
      <c r="E375" s="42" t="str">
        <f>IF(+ISNA(+VLOOKUP($B375,#REF!,1,0)),"-",$E$1)</f>
        <v>DISTEE</v>
      </c>
      <c r="F375" s="42" t="str">
        <f>IF(+ISNA(+VLOOKUP($B375,#REF!,1,0)),"-",$F$1)</f>
        <v>MISEE</v>
      </c>
      <c r="G375" s="42" t="str">
        <f>IF(+ISNA(+VLOOKUP($B375,#REF!,1,0)),"-",$G$1)</f>
        <v>VENDIEE</v>
      </c>
      <c r="H375" s="42" t="str">
        <f>IF(+ISNA(+VLOOKUP($B375,#REF!,1,0)),"-",$H$1)</f>
        <v>VENDSALVEE</v>
      </c>
      <c r="I375" s="42" t="str">
        <f>IF(+ISNA(+VLOOKUP($B375,#REF!,1,0)),"-",$I$1)</f>
        <v>VENDTUTEE</v>
      </c>
      <c r="J375" s="42" t="str">
        <f>IF(+ISNA(+VLOOKUP($B375,#REF!,1,0)),"-",$J$1)</f>
        <v>VENDLIBEE</v>
      </c>
      <c r="K375" s="42" t="str">
        <f>IF(+ISNA(+VLOOKUP($B375,#REF!,1,0)),"-",$K$1)</f>
        <v>EEEST</v>
      </c>
      <c r="L375" s="42" t="str">
        <f>IF(+ISNA(+VLOOKUP($B375,#REF!,1,0)),"-",$L$1)</f>
        <v>DISTGAS</v>
      </c>
      <c r="M375" s="42" t="str">
        <f>IF(+ISNA(+VLOOKUP($B375,#REF!,1,0)),"-",$M$1)</f>
        <v>MISGAS</v>
      </c>
      <c r="N375" s="42" t="str">
        <f>IF(+ISNA(+VLOOKUP($B375,#REF!,1,0)),"-",$N$1)</f>
        <v>VENIGAS</v>
      </c>
      <c r="O375" s="42" t="str">
        <f>IF(+ISNA(+VLOOKUP($B375,#REF!,1,0)),"-",$O$1)</f>
        <v>VENTUTGAS</v>
      </c>
      <c r="P375" s="42" t="str">
        <f>IF(+ISNA(+VLOOKUP($B375,#REF!,1,0)),"-",$P$1)</f>
        <v>VENLIBGAS</v>
      </c>
      <c r="Q375" s="42" t="str">
        <f>IF(+ISNA(+VLOOKUP($B375,#REF!,1,0)),"-",$Q$1)</f>
        <v>GASDIV</v>
      </c>
      <c r="R375" s="42" t="str">
        <f>IF(+ISNA(+VLOOKUP($B375,#REF!,1,0)),"-",$R$1)</f>
        <v>GASEST</v>
      </c>
      <c r="S375" s="42" t="str">
        <f>IF(+ISNA(+VLOOKUP($B375,#REF!,1,0)),"-",$S$1)</f>
        <v>ACQUE</v>
      </c>
      <c r="T375" s="42" t="str">
        <f>IF(+ISNA(+VLOOKUP($B375,#REF!,1,0)),"-",$T$1)</f>
        <v>FOGNA</v>
      </c>
      <c r="U375" s="42" t="str">
        <f>IF(+ISNA(+VLOOKUP($B375,#REF!,1,0)),"-",$U$1)</f>
        <v>DEPU</v>
      </c>
      <c r="V375" s="42" t="str">
        <f>IF(+ISNA(+VLOOKUP($B375,#REF!,1,0)),"-",$V$1)</f>
        <v>ALTRESII</v>
      </c>
      <c r="W375" s="42" t="str">
        <f>IF(+ISNA(+VLOOKUP($B375,#REF!,1,0)),"-",$W$1)</f>
        <v>ATTDIV</v>
      </c>
      <c r="X375" s="42" t="str">
        <f>IF(+ISNA(+VLOOKUP($B375,#REF!,1,0)),"-",$X$1)</f>
        <v>SC</v>
      </c>
      <c r="Y375" s="42" t="str">
        <f>IF(+ISNA(+VLOOKUP($B375,#REF!,1,0)),"-",$Y$1)</f>
        <v>FOC</v>
      </c>
    </row>
    <row r="376" spans="1:25" hidden="1" x14ac:dyDescent="0.2">
      <c r="A376" s="42" t="s">
        <v>114</v>
      </c>
      <c r="B376" s="42" t="s">
        <v>310</v>
      </c>
      <c r="C376" s="55" t="s">
        <v>1000</v>
      </c>
      <c r="D376" s="42" t="str">
        <f>IF(+ISNA(+VLOOKUP($B376,#REF!,1,0)),"-",$D$1)</f>
        <v>PRODEE</v>
      </c>
      <c r="E376" s="42" t="str">
        <f>IF(+ISNA(+VLOOKUP($B376,#REF!,1,0)),"-",$E$1)</f>
        <v>DISTEE</v>
      </c>
      <c r="F376" s="42" t="str">
        <f>IF(+ISNA(+VLOOKUP($B376,#REF!,1,0)),"-",$F$1)</f>
        <v>MISEE</v>
      </c>
      <c r="G376" s="42" t="str">
        <f>IF(+ISNA(+VLOOKUP($B376,#REF!,1,0)),"-",$G$1)</f>
        <v>VENDIEE</v>
      </c>
      <c r="H376" s="42" t="str">
        <f>IF(+ISNA(+VLOOKUP($B376,#REF!,1,0)),"-",$H$1)</f>
        <v>VENDSALVEE</v>
      </c>
      <c r="I376" s="42" t="str">
        <f>IF(+ISNA(+VLOOKUP($B376,#REF!,1,0)),"-",$I$1)</f>
        <v>VENDTUTEE</v>
      </c>
      <c r="J376" s="42" t="str">
        <f>IF(+ISNA(+VLOOKUP($B376,#REF!,1,0)),"-",$J$1)</f>
        <v>VENDLIBEE</v>
      </c>
      <c r="K376" s="42" t="str">
        <f>IF(+ISNA(+VLOOKUP($B376,#REF!,1,0)),"-",$K$1)</f>
        <v>EEEST</v>
      </c>
      <c r="L376" s="42" t="str">
        <f>IF(+ISNA(+VLOOKUP($B376,#REF!,1,0)),"-",$L$1)</f>
        <v>DISTGAS</v>
      </c>
      <c r="M376" s="42" t="str">
        <f>IF(+ISNA(+VLOOKUP($B376,#REF!,1,0)),"-",$M$1)</f>
        <v>MISGAS</v>
      </c>
      <c r="N376" s="42" t="str">
        <f>IF(+ISNA(+VLOOKUP($B376,#REF!,1,0)),"-",$N$1)</f>
        <v>VENIGAS</v>
      </c>
      <c r="O376" s="42" t="str">
        <f>IF(+ISNA(+VLOOKUP($B376,#REF!,1,0)),"-",$O$1)</f>
        <v>VENTUTGAS</v>
      </c>
      <c r="P376" s="42" t="str">
        <f>IF(+ISNA(+VLOOKUP($B376,#REF!,1,0)),"-",$P$1)</f>
        <v>VENLIBGAS</v>
      </c>
      <c r="Q376" s="42" t="str">
        <f>IF(+ISNA(+VLOOKUP($B376,#REF!,1,0)),"-",$Q$1)</f>
        <v>GASDIV</v>
      </c>
      <c r="R376" s="42" t="str">
        <f>IF(+ISNA(+VLOOKUP($B376,#REF!,1,0)),"-",$R$1)</f>
        <v>GASEST</v>
      </c>
      <c r="S376" s="42" t="str">
        <f>IF(+ISNA(+VLOOKUP($B376,#REF!,1,0)),"-",$S$1)</f>
        <v>ACQUE</v>
      </c>
      <c r="T376" s="42" t="str">
        <f>IF(+ISNA(+VLOOKUP($B376,#REF!,1,0)),"-",$T$1)</f>
        <v>FOGNA</v>
      </c>
      <c r="U376" s="42" t="str">
        <f>IF(+ISNA(+VLOOKUP($B376,#REF!,1,0)),"-",$U$1)</f>
        <v>DEPU</v>
      </c>
      <c r="V376" s="42" t="str">
        <f>IF(+ISNA(+VLOOKUP($B376,#REF!,1,0)),"-",$V$1)</f>
        <v>ALTRESII</v>
      </c>
      <c r="W376" s="42" t="str">
        <f>IF(+ISNA(+VLOOKUP($B376,#REF!,1,0)),"-",$W$1)</f>
        <v>ATTDIV</v>
      </c>
      <c r="X376" s="42" t="str">
        <f>IF(+ISNA(+VLOOKUP($B376,#REF!,1,0)),"-",$X$1)</f>
        <v>SC</v>
      </c>
      <c r="Y376" s="42" t="str">
        <f>IF(+ISNA(+VLOOKUP($B376,#REF!,1,0)),"-",$Y$1)</f>
        <v>FOC</v>
      </c>
    </row>
    <row r="377" spans="1:25" hidden="1" x14ac:dyDescent="0.2">
      <c r="A377" s="42" t="s">
        <v>114</v>
      </c>
      <c r="B377" s="42" t="s">
        <v>311</v>
      </c>
      <c r="C377" s="55" t="s">
        <v>1001</v>
      </c>
      <c r="D377" s="42" t="str">
        <f>IF(+ISNA(+VLOOKUP($B377,#REF!,1,0)),"-",$D$1)</f>
        <v>PRODEE</v>
      </c>
      <c r="E377" s="42" t="str">
        <f>IF(+ISNA(+VLOOKUP($B377,#REF!,1,0)),"-",$E$1)</f>
        <v>DISTEE</v>
      </c>
      <c r="F377" s="42" t="str">
        <f>IF(+ISNA(+VLOOKUP($B377,#REF!,1,0)),"-",$F$1)</f>
        <v>MISEE</v>
      </c>
      <c r="G377" s="42" t="str">
        <f>IF(+ISNA(+VLOOKUP($B377,#REF!,1,0)),"-",$G$1)</f>
        <v>VENDIEE</v>
      </c>
      <c r="H377" s="42" t="str">
        <f>IF(+ISNA(+VLOOKUP($B377,#REF!,1,0)),"-",$H$1)</f>
        <v>VENDSALVEE</v>
      </c>
      <c r="I377" s="42" t="str">
        <f>IF(+ISNA(+VLOOKUP($B377,#REF!,1,0)),"-",$I$1)</f>
        <v>VENDTUTEE</v>
      </c>
      <c r="J377" s="42" t="str">
        <f>IF(+ISNA(+VLOOKUP($B377,#REF!,1,0)),"-",$J$1)</f>
        <v>VENDLIBEE</v>
      </c>
      <c r="K377" s="42" t="str">
        <f>IF(+ISNA(+VLOOKUP($B377,#REF!,1,0)),"-",$K$1)</f>
        <v>EEEST</v>
      </c>
      <c r="L377" s="42" t="str">
        <f>IF(+ISNA(+VLOOKUP($B377,#REF!,1,0)),"-",$L$1)</f>
        <v>DISTGAS</v>
      </c>
      <c r="M377" s="42" t="str">
        <f>IF(+ISNA(+VLOOKUP($B377,#REF!,1,0)),"-",$M$1)</f>
        <v>MISGAS</v>
      </c>
      <c r="N377" s="42" t="str">
        <f>IF(+ISNA(+VLOOKUP($B377,#REF!,1,0)),"-",$N$1)</f>
        <v>VENIGAS</v>
      </c>
      <c r="O377" s="42" t="str">
        <f>IF(+ISNA(+VLOOKUP($B377,#REF!,1,0)),"-",$O$1)</f>
        <v>VENTUTGAS</v>
      </c>
      <c r="P377" s="42" t="str">
        <f>IF(+ISNA(+VLOOKUP($B377,#REF!,1,0)),"-",$P$1)</f>
        <v>VENLIBGAS</v>
      </c>
      <c r="Q377" s="42" t="str">
        <f>IF(+ISNA(+VLOOKUP($B377,#REF!,1,0)),"-",$Q$1)</f>
        <v>GASDIV</v>
      </c>
      <c r="R377" s="42" t="str">
        <f>IF(+ISNA(+VLOOKUP($B377,#REF!,1,0)),"-",$R$1)</f>
        <v>GASEST</v>
      </c>
      <c r="S377" s="42" t="str">
        <f>IF(+ISNA(+VLOOKUP($B377,#REF!,1,0)),"-",$S$1)</f>
        <v>ACQUE</v>
      </c>
      <c r="T377" s="42" t="str">
        <f>IF(+ISNA(+VLOOKUP($B377,#REF!,1,0)),"-",$T$1)</f>
        <v>FOGNA</v>
      </c>
      <c r="U377" s="42" t="str">
        <f>IF(+ISNA(+VLOOKUP($B377,#REF!,1,0)),"-",$U$1)</f>
        <v>DEPU</v>
      </c>
      <c r="V377" s="42" t="str">
        <f>IF(+ISNA(+VLOOKUP($B377,#REF!,1,0)),"-",$V$1)</f>
        <v>ALTRESII</v>
      </c>
      <c r="W377" s="42" t="str">
        <f>IF(+ISNA(+VLOOKUP($B377,#REF!,1,0)),"-",$W$1)</f>
        <v>ATTDIV</v>
      </c>
      <c r="X377" s="42" t="str">
        <f>IF(+ISNA(+VLOOKUP($B377,#REF!,1,0)),"-",$X$1)</f>
        <v>SC</v>
      </c>
      <c r="Y377" s="42" t="str">
        <f>IF(+ISNA(+VLOOKUP($B377,#REF!,1,0)),"-",$Y$1)</f>
        <v>FOC</v>
      </c>
    </row>
    <row r="378" spans="1:25" hidden="1" x14ac:dyDescent="0.2">
      <c r="A378" s="42" t="s">
        <v>114</v>
      </c>
      <c r="B378" s="42" t="s">
        <v>312</v>
      </c>
      <c r="C378" s="55" t="s">
        <v>1002</v>
      </c>
      <c r="D378" s="42" t="str">
        <f>IF(+ISNA(+VLOOKUP($B378,#REF!,1,0)),"-",$D$1)</f>
        <v>PRODEE</v>
      </c>
      <c r="E378" s="42" t="str">
        <f>IF(+ISNA(+VLOOKUP($B378,#REF!,1,0)),"-",$E$1)</f>
        <v>DISTEE</v>
      </c>
      <c r="F378" s="42" t="str">
        <f>IF(+ISNA(+VLOOKUP($B378,#REF!,1,0)),"-",$F$1)</f>
        <v>MISEE</v>
      </c>
      <c r="G378" s="42" t="str">
        <f>IF(+ISNA(+VLOOKUP($B378,#REF!,1,0)),"-",$G$1)</f>
        <v>VENDIEE</v>
      </c>
      <c r="H378" s="42" t="str">
        <f>IF(+ISNA(+VLOOKUP($B378,#REF!,1,0)),"-",$H$1)</f>
        <v>VENDSALVEE</v>
      </c>
      <c r="I378" s="42" t="str">
        <f>IF(+ISNA(+VLOOKUP($B378,#REF!,1,0)),"-",$I$1)</f>
        <v>VENDTUTEE</v>
      </c>
      <c r="J378" s="42" t="str">
        <f>IF(+ISNA(+VLOOKUP($B378,#REF!,1,0)),"-",$J$1)</f>
        <v>VENDLIBEE</v>
      </c>
      <c r="K378" s="42" t="str">
        <f>IF(+ISNA(+VLOOKUP($B378,#REF!,1,0)),"-",$K$1)</f>
        <v>EEEST</v>
      </c>
      <c r="L378" s="42" t="str">
        <f>IF(+ISNA(+VLOOKUP($B378,#REF!,1,0)),"-",$L$1)</f>
        <v>DISTGAS</v>
      </c>
      <c r="M378" s="42" t="str">
        <f>IF(+ISNA(+VLOOKUP($B378,#REF!,1,0)),"-",$M$1)</f>
        <v>MISGAS</v>
      </c>
      <c r="N378" s="42" t="str">
        <f>IF(+ISNA(+VLOOKUP($B378,#REF!,1,0)),"-",$N$1)</f>
        <v>VENIGAS</v>
      </c>
      <c r="O378" s="42" t="str">
        <f>IF(+ISNA(+VLOOKUP($B378,#REF!,1,0)),"-",$O$1)</f>
        <v>VENTUTGAS</v>
      </c>
      <c r="P378" s="42" t="str">
        <f>IF(+ISNA(+VLOOKUP($B378,#REF!,1,0)),"-",$P$1)</f>
        <v>VENLIBGAS</v>
      </c>
      <c r="Q378" s="42" t="str">
        <f>IF(+ISNA(+VLOOKUP($B378,#REF!,1,0)),"-",$Q$1)</f>
        <v>GASDIV</v>
      </c>
      <c r="R378" s="42" t="str">
        <f>IF(+ISNA(+VLOOKUP($B378,#REF!,1,0)),"-",$R$1)</f>
        <v>GASEST</v>
      </c>
      <c r="S378" s="42" t="str">
        <f>IF(+ISNA(+VLOOKUP($B378,#REF!,1,0)),"-",$S$1)</f>
        <v>ACQUE</v>
      </c>
      <c r="T378" s="42" t="str">
        <f>IF(+ISNA(+VLOOKUP($B378,#REF!,1,0)),"-",$T$1)</f>
        <v>FOGNA</v>
      </c>
      <c r="U378" s="42" t="str">
        <f>IF(+ISNA(+VLOOKUP($B378,#REF!,1,0)),"-",$U$1)</f>
        <v>DEPU</v>
      </c>
      <c r="V378" s="42" t="str">
        <f>IF(+ISNA(+VLOOKUP($B378,#REF!,1,0)),"-",$V$1)</f>
        <v>ALTRESII</v>
      </c>
      <c r="W378" s="42" t="str">
        <f>IF(+ISNA(+VLOOKUP($B378,#REF!,1,0)),"-",$W$1)</f>
        <v>ATTDIV</v>
      </c>
      <c r="X378" s="42" t="str">
        <f>IF(+ISNA(+VLOOKUP($B378,#REF!,1,0)),"-",$X$1)</f>
        <v>SC</v>
      </c>
      <c r="Y378" s="42" t="str">
        <f>IF(+ISNA(+VLOOKUP($B378,#REF!,1,0)),"-",$Y$1)</f>
        <v>FOC</v>
      </c>
    </row>
    <row r="379" spans="1:25" hidden="1" x14ac:dyDescent="0.2">
      <c r="A379" s="42" t="s">
        <v>114</v>
      </c>
      <c r="B379" s="42" t="s">
        <v>313</v>
      </c>
      <c r="C379" s="55" t="s">
        <v>1003</v>
      </c>
      <c r="D379" s="42" t="str">
        <f>IF(+ISNA(+VLOOKUP($B379,#REF!,1,0)),"-",$D$1)</f>
        <v>PRODEE</v>
      </c>
      <c r="E379" s="42" t="str">
        <f>IF(+ISNA(+VLOOKUP($B379,#REF!,1,0)),"-",$E$1)</f>
        <v>DISTEE</v>
      </c>
      <c r="F379" s="42" t="str">
        <f>IF(+ISNA(+VLOOKUP($B379,#REF!,1,0)),"-",$F$1)</f>
        <v>MISEE</v>
      </c>
      <c r="G379" s="42" t="str">
        <f>IF(+ISNA(+VLOOKUP($B379,#REF!,1,0)),"-",$G$1)</f>
        <v>VENDIEE</v>
      </c>
      <c r="H379" s="42" t="str">
        <f>IF(+ISNA(+VLOOKUP($B379,#REF!,1,0)),"-",$H$1)</f>
        <v>VENDSALVEE</v>
      </c>
      <c r="I379" s="42" t="str">
        <f>IF(+ISNA(+VLOOKUP($B379,#REF!,1,0)),"-",$I$1)</f>
        <v>VENDTUTEE</v>
      </c>
      <c r="J379" s="42" t="str">
        <f>IF(+ISNA(+VLOOKUP($B379,#REF!,1,0)),"-",$J$1)</f>
        <v>VENDLIBEE</v>
      </c>
      <c r="K379" s="42" t="str">
        <f>IF(+ISNA(+VLOOKUP($B379,#REF!,1,0)),"-",$K$1)</f>
        <v>EEEST</v>
      </c>
      <c r="L379" s="42" t="str">
        <f>IF(+ISNA(+VLOOKUP($B379,#REF!,1,0)),"-",$L$1)</f>
        <v>DISTGAS</v>
      </c>
      <c r="M379" s="42" t="str">
        <f>IF(+ISNA(+VLOOKUP($B379,#REF!,1,0)),"-",$M$1)</f>
        <v>MISGAS</v>
      </c>
      <c r="N379" s="42" t="str">
        <f>IF(+ISNA(+VLOOKUP($B379,#REF!,1,0)),"-",$N$1)</f>
        <v>VENIGAS</v>
      </c>
      <c r="O379" s="42" t="str">
        <f>IF(+ISNA(+VLOOKUP($B379,#REF!,1,0)),"-",$O$1)</f>
        <v>VENTUTGAS</v>
      </c>
      <c r="P379" s="42" t="str">
        <f>IF(+ISNA(+VLOOKUP($B379,#REF!,1,0)),"-",$P$1)</f>
        <v>VENLIBGAS</v>
      </c>
      <c r="Q379" s="42" t="str">
        <f>IF(+ISNA(+VLOOKUP($B379,#REF!,1,0)),"-",$Q$1)</f>
        <v>GASDIV</v>
      </c>
      <c r="R379" s="42" t="str">
        <f>IF(+ISNA(+VLOOKUP($B379,#REF!,1,0)),"-",$R$1)</f>
        <v>GASEST</v>
      </c>
      <c r="S379" s="42" t="str">
        <f>IF(+ISNA(+VLOOKUP($B379,#REF!,1,0)),"-",$S$1)</f>
        <v>ACQUE</v>
      </c>
      <c r="T379" s="42" t="str">
        <f>IF(+ISNA(+VLOOKUP($B379,#REF!,1,0)),"-",$T$1)</f>
        <v>FOGNA</v>
      </c>
      <c r="U379" s="42" t="str">
        <f>IF(+ISNA(+VLOOKUP($B379,#REF!,1,0)),"-",$U$1)</f>
        <v>DEPU</v>
      </c>
      <c r="V379" s="42" t="str">
        <f>IF(+ISNA(+VLOOKUP($B379,#REF!,1,0)),"-",$V$1)</f>
        <v>ALTRESII</v>
      </c>
      <c r="W379" s="42" t="str">
        <f>IF(+ISNA(+VLOOKUP($B379,#REF!,1,0)),"-",$W$1)</f>
        <v>ATTDIV</v>
      </c>
      <c r="X379" s="42" t="str">
        <f>IF(+ISNA(+VLOOKUP($B379,#REF!,1,0)),"-",$X$1)</f>
        <v>SC</v>
      </c>
      <c r="Y379" s="42" t="str">
        <f>IF(+ISNA(+VLOOKUP($B379,#REF!,1,0)),"-",$Y$1)</f>
        <v>FOC</v>
      </c>
    </row>
    <row r="380" spans="1:25" hidden="1" x14ac:dyDescent="0.2">
      <c r="A380" s="42" t="s">
        <v>114</v>
      </c>
      <c r="B380" s="42" t="s">
        <v>314</v>
      </c>
      <c r="C380" s="55" t="s">
        <v>1004</v>
      </c>
      <c r="D380" s="42" t="str">
        <f>IF(+ISNA(+VLOOKUP($B380,#REF!,1,0)),"-",$D$1)</f>
        <v>PRODEE</v>
      </c>
      <c r="E380" s="42" t="str">
        <f>IF(+ISNA(+VLOOKUP($B380,#REF!,1,0)),"-",$E$1)</f>
        <v>DISTEE</v>
      </c>
      <c r="F380" s="42" t="str">
        <f>IF(+ISNA(+VLOOKUP($B380,#REF!,1,0)),"-",$F$1)</f>
        <v>MISEE</v>
      </c>
      <c r="G380" s="42" t="str">
        <f>IF(+ISNA(+VLOOKUP($B380,#REF!,1,0)),"-",$G$1)</f>
        <v>VENDIEE</v>
      </c>
      <c r="H380" s="42" t="str">
        <f>IF(+ISNA(+VLOOKUP($B380,#REF!,1,0)),"-",$H$1)</f>
        <v>VENDSALVEE</v>
      </c>
      <c r="I380" s="42" t="str">
        <f>IF(+ISNA(+VLOOKUP($B380,#REF!,1,0)),"-",$I$1)</f>
        <v>VENDTUTEE</v>
      </c>
      <c r="J380" s="42" t="str">
        <f>IF(+ISNA(+VLOOKUP($B380,#REF!,1,0)),"-",$J$1)</f>
        <v>VENDLIBEE</v>
      </c>
      <c r="K380" s="42" t="str">
        <f>IF(+ISNA(+VLOOKUP($B380,#REF!,1,0)),"-",$K$1)</f>
        <v>EEEST</v>
      </c>
      <c r="L380" s="42" t="str">
        <f>IF(+ISNA(+VLOOKUP($B380,#REF!,1,0)),"-",$L$1)</f>
        <v>DISTGAS</v>
      </c>
      <c r="M380" s="42" t="str">
        <f>IF(+ISNA(+VLOOKUP($B380,#REF!,1,0)),"-",$M$1)</f>
        <v>MISGAS</v>
      </c>
      <c r="N380" s="42" t="str">
        <f>IF(+ISNA(+VLOOKUP($B380,#REF!,1,0)),"-",$N$1)</f>
        <v>VENIGAS</v>
      </c>
      <c r="O380" s="42" t="str">
        <f>IF(+ISNA(+VLOOKUP($B380,#REF!,1,0)),"-",$O$1)</f>
        <v>VENTUTGAS</v>
      </c>
      <c r="P380" s="42" t="str">
        <f>IF(+ISNA(+VLOOKUP($B380,#REF!,1,0)),"-",$P$1)</f>
        <v>VENLIBGAS</v>
      </c>
      <c r="Q380" s="42" t="str">
        <f>IF(+ISNA(+VLOOKUP($B380,#REF!,1,0)),"-",$Q$1)</f>
        <v>GASDIV</v>
      </c>
      <c r="R380" s="42" t="str">
        <f>IF(+ISNA(+VLOOKUP($B380,#REF!,1,0)),"-",$R$1)</f>
        <v>GASEST</v>
      </c>
      <c r="S380" s="42" t="str">
        <f>IF(+ISNA(+VLOOKUP($B380,#REF!,1,0)),"-",$S$1)</f>
        <v>ACQUE</v>
      </c>
      <c r="T380" s="42" t="str">
        <f>IF(+ISNA(+VLOOKUP($B380,#REF!,1,0)),"-",$T$1)</f>
        <v>FOGNA</v>
      </c>
      <c r="U380" s="42" t="str">
        <f>IF(+ISNA(+VLOOKUP($B380,#REF!,1,0)),"-",$U$1)</f>
        <v>DEPU</v>
      </c>
      <c r="V380" s="42" t="str">
        <f>IF(+ISNA(+VLOOKUP($B380,#REF!,1,0)),"-",$V$1)</f>
        <v>ALTRESII</v>
      </c>
      <c r="W380" s="42" t="str">
        <f>IF(+ISNA(+VLOOKUP($B380,#REF!,1,0)),"-",$W$1)</f>
        <v>ATTDIV</v>
      </c>
      <c r="X380" s="42" t="str">
        <f>IF(+ISNA(+VLOOKUP($B380,#REF!,1,0)),"-",$X$1)</f>
        <v>SC</v>
      </c>
      <c r="Y380" s="42" t="str">
        <f>IF(+ISNA(+VLOOKUP($B380,#REF!,1,0)),"-",$Y$1)</f>
        <v>FOC</v>
      </c>
    </row>
    <row r="381" spans="1:25" hidden="1" x14ac:dyDescent="0.2">
      <c r="A381" s="42" t="s">
        <v>114</v>
      </c>
      <c r="B381" s="42" t="s">
        <v>315</v>
      </c>
      <c r="C381" s="55" t="s">
        <v>1005</v>
      </c>
      <c r="D381" s="42" t="str">
        <f>IF(+ISNA(+VLOOKUP($B381,#REF!,1,0)),"-",$D$1)</f>
        <v>PRODEE</v>
      </c>
      <c r="E381" s="42" t="str">
        <f>IF(+ISNA(+VLOOKUP($B381,#REF!,1,0)),"-",$E$1)</f>
        <v>DISTEE</v>
      </c>
      <c r="F381" s="42" t="str">
        <f>IF(+ISNA(+VLOOKUP($B381,#REF!,1,0)),"-",$F$1)</f>
        <v>MISEE</v>
      </c>
      <c r="G381" s="42" t="str">
        <f>IF(+ISNA(+VLOOKUP($B381,#REF!,1,0)),"-",$G$1)</f>
        <v>VENDIEE</v>
      </c>
      <c r="H381" s="42" t="str">
        <f>IF(+ISNA(+VLOOKUP($B381,#REF!,1,0)),"-",$H$1)</f>
        <v>VENDSALVEE</v>
      </c>
      <c r="I381" s="42" t="str">
        <f>IF(+ISNA(+VLOOKUP($B381,#REF!,1,0)),"-",$I$1)</f>
        <v>VENDTUTEE</v>
      </c>
      <c r="J381" s="42" t="str">
        <f>IF(+ISNA(+VLOOKUP($B381,#REF!,1,0)),"-",$J$1)</f>
        <v>VENDLIBEE</v>
      </c>
      <c r="K381" s="42" t="str">
        <f>IF(+ISNA(+VLOOKUP($B381,#REF!,1,0)),"-",$K$1)</f>
        <v>EEEST</v>
      </c>
      <c r="L381" s="42" t="str">
        <f>IF(+ISNA(+VLOOKUP($B381,#REF!,1,0)),"-",$L$1)</f>
        <v>DISTGAS</v>
      </c>
      <c r="M381" s="42" t="str">
        <f>IF(+ISNA(+VLOOKUP($B381,#REF!,1,0)),"-",$M$1)</f>
        <v>MISGAS</v>
      </c>
      <c r="N381" s="42" t="str">
        <f>IF(+ISNA(+VLOOKUP($B381,#REF!,1,0)),"-",$N$1)</f>
        <v>VENIGAS</v>
      </c>
      <c r="O381" s="42" t="str">
        <f>IF(+ISNA(+VLOOKUP($B381,#REF!,1,0)),"-",$O$1)</f>
        <v>VENTUTGAS</v>
      </c>
      <c r="P381" s="42" t="str">
        <f>IF(+ISNA(+VLOOKUP($B381,#REF!,1,0)),"-",$P$1)</f>
        <v>VENLIBGAS</v>
      </c>
      <c r="Q381" s="42" t="str">
        <f>IF(+ISNA(+VLOOKUP($B381,#REF!,1,0)),"-",$Q$1)</f>
        <v>GASDIV</v>
      </c>
      <c r="R381" s="42" t="str">
        <f>IF(+ISNA(+VLOOKUP($B381,#REF!,1,0)),"-",$R$1)</f>
        <v>GASEST</v>
      </c>
      <c r="S381" s="42" t="str">
        <f>IF(+ISNA(+VLOOKUP($B381,#REF!,1,0)),"-",$S$1)</f>
        <v>ACQUE</v>
      </c>
      <c r="T381" s="42" t="str">
        <f>IF(+ISNA(+VLOOKUP($B381,#REF!,1,0)),"-",$T$1)</f>
        <v>FOGNA</v>
      </c>
      <c r="U381" s="42" t="str">
        <f>IF(+ISNA(+VLOOKUP($B381,#REF!,1,0)),"-",$U$1)</f>
        <v>DEPU</v>
      </c>
      <c r="V381" s="42" t="str">
        <f>IF(+ISNA(+VLOOKUP($B381,#REF!,1,0)),"-",$V$1)</f>
        <v>ALTRESII</v>
      </c>
      <c r="W381" s="42" t="str">
        <f>IF(+ISNA(+VLOOKUP($B381,#REF!,1,0)),"-",$W$1)</f>
        <v>ATTDIV</v>
      </c>
      <c r="X381" s="42" t="str">
        <f>IF(+ISNA(+VLOOKUP($B381,#REF!,1,0)),"-",$X$1)</f>
        <v>SC</v>
      </c>
      <c r="Y381" s="42" t="str">
        <f>IF(+ISNA(+VLOOKUP($B381,#REF!,1,0)),"-",$Y$1)</f>
        <v>FOC</v>
      </c>
    </row>
    <row r="382" spans="1:25" hidden="1" x14ac:dyDescent="0.2">
      <c r="A382" s="42" t="s">
        <v>114</v>
      </c>
      <c r="B382" s="42" t="s">
        <v>316</v>
      </c>
      <c r="C382" s="55" t="s">
        <v>996</v>
      </c>
      <c r="D382" s="42" t="str">
        <f>IF(+ISNA(+VLOOKUP($B382,#REF!,1,0)),"-",$D$1)</f>
        <v>PRODEE</v>
      </c>
      <c r="E382" s="42" t="str">
        <f>IF(+ISNA(+VLOOKUP($B382,#REF!,1,0)),"-",$E$1)</f>
        <v>DISTEE</v>
      </c>
      <c r="F382" s="42" t="str">
        <f>IF(+ISNA(+VLOOKUP($B382,#REF!,1,0)),"-",$F$1)</f>
        <v>MISEE</v>
      </c>
      <c r="G382" s="42" t="str">
        <f>IF(+ISNA(+VLOOKUP($B382,#REF!,1,0)),"-",$G$1)</f>
        <v>VENDIEE</v>
      </c>
      <c r="H382" s="42" t="str">
        <f>IF(+ISNA(+VLOOKUP($B382,#REF!,1,0)),"-",$H$1)</f>
        <v>VENDSALVEE</v>
      </c>
      <c r="I382" s="42" t="str">
        <f>IF(+ISNA(+VLOOKUP($B382,#REF!,1,0)),"-",$I$1)</f>
        <v>VENDTUTEE</v>
      </c>
      <c r="J382" s="42" t="str">
        <f>IF(+ISNA(+VLOOKUP($B382,#REF!,1,0)),"-",$J$1)</f>
        <v>VENDLIBEE</v>
      </c>
      <c r="K382" s="42" t="str">
        <f>IF(+ISNA(+VLOOKUP($B382,#REF!,1,0)),"-",$K$1)</f>
        <v>EEEST</v>
      </c>
      <c r="L382" s="42" t="str">
        <f>IF(+ISNA(+VLOOKUP($B382,#REF!,1,0)),"-",$L$1)</f>
        <v>DISTGAS</v>
      </c>
      <c r="M382" s="42" t="str">
        <f>IF(+ISNA(+VLOOKUP($B382,#REF!,1,0)),"-",$M$1)</f>
        <v>MISGAS</v>
      </c>
      <c r="N382" s="42" t="str">
        <f>IF(+ISNA(+VLOOKUP($B382,#REF!,1,0)),"-",$N$1)</f>
        <v>VENIGAS</v>
      </c>
      <c r="O382" s="42" t="str">
        <f>IF(+ISNA(+VLOOKUP($B382,#REF!,1,0)),"-",$O$1)</f>
        <v>VENTUTGAS</v>
      </c>
      <c r="P382" s="42" t="str">
        <f>IF(+ISNA(+VLOOKUP($B382,#REF!,1,0)),"-",$P$1)</f>
        <v>VENLIBGAS</v>
      </c>
      <c r="Q382" s="42" t="str">
        <f>IF(+ISNA(+VLOOKUP($B382,#REF!,1,0)),"-",$Q$1)</f>
        <v>GASDIV</v>
      </c>
      <c r="R382" s="42" t="str">
        <f>IF(+ISNA(+VLOOKUP($B382,#REF!,1,0)),"-",$R$1)</f>
        <v>GASEST</v>
      </c>
      <c r="S382" s="42" t="str">
        <f>IF(+ISNA(+VLOOKUP($B382,#REF!,1,0)),"-",$S$1)</f>
        <v>ACQUE</v>
      </c>
      <c r="T382" s="42" t="str">
        <f>IF(+ISNA(+VLOOKUP($B382,#REF!,1,0)),"-",$T$1)</f>
        <v>FOGNA</v>
      </c>
      <c r="U382" s="42" t="str">
        <f>IF(+ISNA(+VLOOKUP($B382,#REF!,1,0)),"-",$U$1)</f>
        <v>DEPU</v>
      </c>
      <c r="V382" s="42" t="str">
        <f>IF(+ISNA(+VLOOKUP($B382,#REF!,1,0)),"-",$V$1)</f>
        <v>ALTRESII</v>
      </c>
      <c r="W382" s="42" t="str">
        <f>IF(+ISNA(+VLOOKUP($B382,#REF!,1,0)),"-",$W$1)</f>
        <v>ATTDIV</v>
      </c>
      <c r="X382" s="42" t="str">
        <f>IF(+ISNA(+VLOOKUP($B382,#REF!,1,0)),"-",$X$1)</f>
        <v>SC</v>
      </c>
      <c r="Y382" s="42" t="str">
        <f>IF(+ISNA(+VLOOKUP($B382,#REF!,1,0)),"-",$Y$1)</f>
        <v>FOC</v>
      </c>
    </row>
    <row r="383" spans="1:25" hidden="1" x14ac:dyDescent="0.2">
      <c r="A383" s="42" t="s">
        <v>114</v>
      </c>
      <c r="B383" s="42" t="s">
        <v>317</v>
      </c>
      <c r="C383" s="55" t="s">
        <v>997</v>
      </c>
      <c r="D383" s="42" t="str">
        <f>IF(+ISNA(+VLOOKUP($B383,#REF!,1,0)),"-",$D$1)</f>
        <v>PRODEE</v>
      </c>
      <c r="E383" s="42" t="str">
        <f>IF(+ISNA(+VLOOKUP($B383,#REF!,1,0)),"-",$E$1)</f>
        <v>DISTEE</v>
      </c>
      <c r="F383" s="42" t="str">
        <f>IF(+ISNA(+VLOOKUP($B383,#REF!,1,0)),"-",$F$1)</f>
        <v>MISEE</v>
      </c>
      <c r="G383" s="42" t="str">
        <f>IF(+ISNA(+VLOOKUP($B383,#REF!,1,0)),"-",$G$1)</f>
        <v>VENDIEE</v>
      </c>
      <c r="H383" s="42" t="str">
        <f>IF(+ISNA(+VLOOKUP($B383,#REF!,1,0)),"-",$H$1)</f>
        <v>VENDSALVEE</v>
      </c>
      <c r="I383" s="42" t="str">
        <f>IF(+ISNA(+VLOOKUP($B383,#REF!,1,0)),"-",$I$1)</f>
        <v>VENDTUTEE</v>
      </c>
      <c r="J383" s="42" t="str">
        <f>IF(+ISNA(+VLOOKUP($B383,#REF!,1,0)),"-",$J$1)</f>
        <v>VENDLIBEE</v>
      </c>
      <c r="K383" s="42" t="str">
        <f>IF(+ISNA(+VLOOKUP($B383,#REF!,1,0)),"-",$K$1)</f>
        <v>EEEST</v>
      </c>
      <c r="L383" s="42" t="str">
        <f>IF(+ISNA(+VLOOKUP($B383,#REF!,1,0)),"-",$L$1)</f>
        <v>DISTGAS</v>
      </c>
      <c r="M383" s="42" t="str">
        <f>IF(+ISNA(+VLOOKUP($B383,#REF!,1,0)),"-",$M$1)</f>
        <v>MISGAS</v>
      </c>
      <c r="N383" s="42" t="str">
        <f>IF(+ISNA(+VLOOKUP($B383,#REF!,1,0)),"-",$N$1)</f>
        <v>VENIGAS</v>
      </c>
      <c r="O383" s="42" t="str">
        <f>IF(+ISNA(+VLOOKUP($B383,#REF!,1,0)),"-",$O$1)</f>
        <v>VENTUTGAS</v>
      </c>
      <c r="P383" s="42" t="str">
        <f>IF(+ISNA(+VLOOKUP($B383,#REF!,1,0)),"-",$P$1)</f>
        <v>VENLIBGAS</v>
      </c>
      <c r="Q383" s="42" t="str">
        <f>IF(+ISNA(+VLOOKUP($B383,#REF!,1,0)),"-",$Q$1)</f>
        <v>GASDIV</v>
      </c>
      <c r="R383" s="42" t="str">
        <f>IF(+ISNA(+VLOOKUP($B383,#REF!,1,0)),"-",$R$1)</f>
        <v>GASEST</v>
      </c>
      <c r="S383" s="42" t="str">
        <f>IF(+ISNA(+VLOOKUP($B383,#REF!,1,0)),"-",$S$1)</f>
        <v>ACQUE</v>
      </c>
      <c r="T383" s="42" t="str">
        <f>IF(+ISNA(+VLOOKUP($B383,#REF!,1,0)),"-",$T$1)</f>
        <v>FOGNA</v>
      </c>
      <c r="U383" s="42" t="str">
        <f>IF(+ISNA(+VLOOKUP($B383,#REF!,1,0)),"-",$U$1)</f>
        <v>DEPU</v>
      </c>
      <c r="V383" s="42" t="str">
        <f>IF(+ISNA(+VLOOKUP($B383,#REF!,1,0)),"-",$V$1)</f>
        <v>ALTRESII</v>
      </c>
      <c r="W383" s="42" t="str">
        <f>IF(+ISNA(+VLOOKUP($B383,#REF!,1,0)),"-",$W$1)</f>
        <v>ATTDIV</v>
      </c>
      <c r="X383" s="42" t="str">
        <f>IF(+ISNA(+VLOOKUP($B383,#REF!,1,0)),"-",$X$1)</f>
        <v>SC</v>
      </c>
      <c r="Y383" s="42" t="str">
        <f>IF(+ISNA(+VLOOKUP($B383,#REF!,1,0)),"-",$Y$1)</f>
        <v>FOC</v>
      </c>
    </row>
    <row r="384" spans="1:25" hidden="1" x14ac:dyDescent="0.2">
      <c r="A384" s="42" t="s">
        <v>114</v>
      </c>
      <c r="B384" s="42" t="s">
        <v>318</v>
      </c>
      <c r="C384" s="55" t="s">
        <v>647</v>
      </c>
      <c r="D384" s="42" t="str">
        <f>IF(+ISNA(+VLOOKUP($B384,#REF!,1,0)),"-",$D$1)</f>
        <v>PRODEE</v>
      </c>
      <c r="E384" s="42" t="str">
        <f>IF(+ISNA(+VLOOKUP($B384,#REF!,1,0)),"-",$E$1)</f>
        <v>DISTEE</v>
      </c>
      <c r="F384" s="42" t="str">
        <f>IF(+ISNA(+VLOOKUP($B384,#REF!,1,0)),"-",$F$1)</f>
        <v>MISEE</v>
      </c>
      <c r="G384" s="42" t="str">
        <f>IF(+ISNA(+VLOOKUP($B384,#REF!,1,0)),"-",$G$1)</f>
        <v>VENDIEE</v>
      </c>
      <c r="H384" s="42" t="str">
        <f>IF(+ISNA(+VLOOKUP($B384,#REF!,1,0)),"-",$H$1)</f>
        <v>VENDSALVEE</v>
      </c>
      <c r="I384" s="42" t="str">
        <f>IF(+ISNA(+VLOOKUP($B384,#REF!,1,0)),"-",$I$1)</f>
        <v>VENDTUTEE</v>
      </c>
      <c r="J384" s="42" t="str">
        <f>IF(+ISNA(+VLOOKUP($B384,#REF!,1,0)),"-",$J$1)</f>
        <v>VENDLIBEE</v>
      </c>
      <c r="K384" s="42" t="str">
        <f>IF(+ISNA(+VLOOKUP($B384,#REF!,1,0)),"-",$K$1)</f>
        <v>EEEST</v>
      </c>
      <c r="L384" s="42" t="str">
        <f>IF(+ISNA(+VLOOKUP($B384,#REF!,1,0)),"-",$L$1)</f>
        <v>DISTGAS</v>
      </c>
      <c r="M384" s="42" t="str">
        <f>IF(+ISNA(+VLOOKUP($B384,#REF!,1,0)),"-",$M$1)</f>
        <v>MISGAS</v>
      </c>
      <c r="N384" s="42" t="str">
        <f>IF(+ISNA(+VLOOKUP($B384,#REF!,1,0)),"-",$N$1)</f>
        <v>VENIGAS</v>
      </c>
      <c r="O384" s="42" t="str">
        <f>IF(+ISNA(+VLOOKUP($B384,#REF!,1,0)),"-",$O$1)</f>
        <v>VENTUTGAS</v>
      </c>
      <c r="P384" s="42" t="str">
        <f>IF(+ISNA(+VLOOKUP($B384,#REF!,1,0)),"-",$P$1)</f>
        <v>VENLIBGAS</v>
      </c>
      <c r="Q384" s="42" t="str">
        <f>IF(+ISNA(+VLOOKUP($B384,#REF!,1,0)),"-",$Q$1)</f>
        <v>GASDIV</v>
      </c>
      <c r="R384" s="42" t="str">
        <f>IF(+ISNA(+VLOOKUP($B384,#REF!,1,0)),"-",$R$1)</f>
        <v>GASEST</v>
      </c>
      <c r="S384" s="42" t="str">
        <f>IF(+ISNA(+VLOOKUP($B384,#REF!,1,0)),"-",$S$1)</f>
        <v>ACQUE</v>
      </c>
      <c r="T384" s="42" t="str">
        <f>IF(+ISNA(+VLOOKUP($B384,#REF!,1,0)),"-",$T$1)</f>
        <v>FOGNA</v>
      </c>
      <c r="U384" s="42" t="str">
        <f>IF(+ISNA(+VLOOKUP($B384,#REF!,1,0)),"-",$U$1)</f>
        <v>DEPU</v>
      </c>
      <c r="V384" s="42" t="str">
        <f>IF(+ISNA(+VLOOKUP($B384,#REF!,1,0)),"-",$V$1)</f>
        <v>ALTRESII</v>
      </c>
      <c r="W384" s="42" t="str">
        <f>IF(+ISNA(+VLOOKUP($B384,#REF!,1,0)),"-",$W$1)</f>
        <v>ATTDIV</v>
      </c>
      <c r="X384" s="42" t="str">
        <f>IF(+ISNA(+VLOOKUP($B384,#REF!,1,0)),"-",$X$1)</f>
        <v>SC</v>
      </c>
      <c r="Y384" s="42" t="str">
        <f>IF(+ISNA(+VLOOKUP($B384,#REF!,1,0)),"-",$Y$1)</f>
        <v>FOC</v>
      </c>
    </row>
    <row r="385" spans="1:25" hidden="1" x14ac:dyDescent="0.2">
      <c r="A385" s="42" t="s">
        <v>114</v>
      </c>
      <c r="B385" s="42" t="s">
        <v>319</v>
      </c>
      <c r="C385" s="55" t="s">
        <v>648</v>
      </c>
      <c r="D385" s="42" t="str">
        <f>IF(+ISNA(+VLOOKUP($B385,#REF!,1,0)),"-",$D$1)</f>
        <v>PRODEE</v>
      </c>
      <c r="E385" s="42" t="str">
        <f>IF(+ISNA(+VLOOKUP($B385,#REF!,1,0)),"-",$E$1)</f>
        <v>DISTEE</v>
      </c>
      <c r="F385" s="42" t="str">
        <f>IF(+ISNA(+VLOOKUP($B385,#REF!,1,0)),"-",$F$1)</f>
        <v>MISEE</v>
      </c>
      <c r="G385" s="42" t="str">
        <f>IF(+ISNA(+VLOOKUP($B385,#REF!,1,0)),"-",$G$1)</f>
        <v>VENDIEE</v>
      </c>
      <c r="H385" s="42" t="str">
        <f>IF(+ISNA(+VLOOKUP($B385,#REF!,1,0)),"-",$H$1)</f>
        <v>VENDSALVEE</v>
      </c>
      <c r="I385" s="42" t="str">
        <f>IF(+ISNA(+VLOOKUP($B385,#REF!,1,0)),"-",$I$1)</f>
        <v>VENDTUTEE</v>
      </c>
      <c r="J385" s="42" t="str">
        <f>IF(+ISNA(+VLOOKUP($B385,#REF!,1,0)),"-",$J$1)</f>
        <v>VENDLIBEE</v>
      </c>
      <c r="K385" s="42" t="str">
        <f>IF(+ISNA(+VLOOKUP($B385,#REF!,1,0)),"-",$K$1)</f>
        <v>EEEST</v>
      </c>
      <c r="L385" s="42" t="str">
        <f>IF(+ISNA(+VLOOKUP($B385,#REF!,1,0)),"-",$L$1)</f>
        <v>DISTGAS</v>
      </c>
      <c r="M385" s="42" t="str">
        <f>IF(+ISNA(+VLOOKUP($B385,#REF!,1,0)),"-",$M$1)</f>
        <v>MISGAS</v>
      </c>
      <c r="N385" s="42" t="str">
        <f>IF(+ISNA(+VLOOKUP($B385,#REF!,1,0)),"-",$N$1)</f>
        <v>VENIGAS</v>
      </c>
      <c r="O385" s="42" t="str">
        <f>IF(+ISNA(+VLOOKUP($B385,#REF!,1,0)),"-",$O$1)</f>
        <v>VENTUTGAS</v>
      </c>
      <c r="P385" s="42" t="str">
        <f>IF(+ISNA(+VLOOKUP($B385,#REF!,1,0)),"-",$P$1)</f>
        <v>VENLIBGAS</v>
      </c>
      <c r="Q385" s="42" t="str">
        <f>IF(+ISNA(+VLOOKUP($B385,#REF!,1,0)),"-",$Q$1)</f>
        <v>GASDIV</v>
      </c>
      <c r="R385" s="42" t="str">
        <f>IF(+ISNA(+VLOOKUP($B385,#REF!,1,0)),"-",$R$1)</f>
        <v>GASEST</v>
      </c>
      <c r="S385" s="42" t="str">
        <f>IF(+ISNA(+VLOOKUP($B385,#REF!,1,0)),"-",$S$1)</f>
        <v>ACQUE</v>
      </c>
      <c r="T385" s="42" t="str">
        <f>IF(+ISNA(+VLOOKUP($B385,#REF!,1,0)),"-",$T$1)</f>
        <v>FOGNA</v>
      </c>
      <c r="U385" s="42" t="str">
        <f>IF(+ISNA(+VLOOKUP($B385,#REF!,1,0)),"-",$U$1)</f>
        <v>DEPU</v>
      </c>
      <c r="V385" s="42" t="str">
        <f>IF(+ISNA(+VLOOKUP($B385,#REF!,1,0)),"-",$V$1)</f>
        <v>ALTRESII</v>
      </c>
      <c r="W385" s="42" t="str">
        <f>IF(+ISNA(+VLOOKUP($B385,#REF!,1,0)),"-",$W$1)</f>
        <v>ATTDIV</v>
      </c>
      <c r="X385" s="42" t="str">
        <f>IF(+ISNA(+VLOOKUP($B385,#REF!,1,0)),"-",$X$1)</f>
        <v>SC</v>
      </c>
      <c r="Y385" s="42" t="str">
        <f>IF(+ISNA(+VLOOKUP($B385,#REF!,1,0)),"-",$Y$1)</f>
        <v>FOC</v>
      </c>
    </row>
    <row r="386" spans="1:25" hidden="1" x14ac:dyDescent="0.2">
      <c r="A386" s="42" t="s">
        <v>114</v>
      </c>
      <c r="B386" s="42" t="s">
        <v>1423</v>
      </c>
      <c r="C386" s="55" t="s">
        <v>1425</v>
      </c>
      <c r="D386" s="42" t="str">
        <f>IF(+ISNA(+VLOOKUP($B386,#REF!,1,0)),"-",$D$1)</f>
        <v>PRODEE</v>
      </c>
      <c r="E386" s="42" t="str">
        <f>IF(+ISNA(+VLOOKUP($B386,#REF!,1,0)),"-",$E$1)</f>
        <v>DISTEE</v>
      </c>
      <c r="F386" s="42" t="str">
        <f>IF(+ISNA(+VLOOKUP($B386,#REF!,1,0)),"-",$F$1)</f>
        <v>MISEE</v>
      </c>
      <c r="G386" s="42" t="str">
        <f>IF(+ISNA(+VLOOKUP($B386,#REF!,1,0)),"-",$G$1)</f>
        <v>VENDIEE</v>
      </c>
      <c r="H386" s="42" t="str">
        <f>IF(+ISNA(+VLOOKUP($B386,#REF!,1,0)),"-",$H$1)</f>
        <v>VENDSALVEE</v>
      </c>
      <c r="I386" s="42" t="str">
        <f>IF(+ISNA(+VLOOKUP($B386,#REF!,1,0)),"-",$I$1)</f>
        <v>VENDTUTEE</v>
      </c>
      <c r="J386" s="42" t="str">
        <f>IF(+ISNA(+VLOOKUP($B386,#REF!,1,0)),"-",$J$1)</f>
        <v>VENDLIBEE</v>
      </c>
      <c r="K386" s="42" t="str">
        <f>IF(+ISNA(+VLOOKUP($B386,#REF!,1,0)),"-",$K$1)</f>
        <v>EEEST</v>
      </c>
      <c r="L386" s="42" t="str">
        <f>IF(+ISNA(+VLOOKUP($B386,#REF!,1,0)),"-",$L$1)</f>
        <v>DISTGAS</v>
      </c>
      <c r="M386" s="42" t="str">
        <f>IF(+ISNA(+VLOOKUP($B386,#REF!,1,0)),"-",$M$1)</f>
        <v>MISGAS</v>
      </c>
      <c r="N386" s="42" t="str">
        <f>IF(+ISNA(+VLOOKUP($B386,#REF!,1,0)),"-",$N$1)</f>
        <v>VENIGAS</v>
      </c>
      <c r="O386" s="42" t="str">
        <f>IF(+ISNA(+VLOOKUP($B386,#REF!,1,0)),"-",$O$1)</f>
        <v>VENTUTGAS</v>
      </c>
      <c r="P386" s="42" t="str">
        <f>IF(+ISNA(+VLOOKUP($B386,#REF!,1,0)),"-",$P$1)</f>
        <v>VENLIBGAS</v>
      </c>
      <c r="Q386" s="42" t="str">
        <f>IF(+ISNA(+VLOOKUP($B386,#REF!,1,0)),"-",$Q$1)</f>
        <v>GASDIV</v>
      </c>
      <c r="R386" s="42" t="str">
        <f>IF(+ISNA(+VLOOKUP($B386,#REF!,1,0)),"-",$R$1)</f>
        <v>GASEST</v>
      </c>
      <c r="S386" s="42" t="str">
        <f>IF(+ISNA(+VLOOKUP($B386,#REF!,1,0)),"-",$S$1)</f>
        <v>ACQUE</v>
      </c>
      <c r="T386" s="42" t="str">
        <f>IF(+ISNA(+VLOOKUP($B386,#REF!,1,0)),"-",$T$1)</f>
        <v>FOGNA</v>
      </c>
      <c r="U386" s="42" t="str">
        <f>IF(+ISNA(+VLOOKUP($B386,#REF!,1,0)),"-",$U$1)</f>
        <v>DEPU</v>
      </c>
      <c r="V386" s="42" t="str">
        <f>IF(+ISNA(+VLOOKUP($B386,#REF!,1,0)),"-",$V$1)</f>
        <v>ALTRESII</v>
      </c>
      <c r="W386" s="42" t="str">
        <f>IF(+ISNA(+VLOOKUP($B386,#REF!,1,0)),"-",$W$1)</f>
        <v>ATTDIV</v>
      </c>
      <c r="X386" s="42" t="str">
        <f>IF(+ISNA(+VLOOKUP($B386,#REF!,1,0)),"-",$X$1)</f>
        <v>SC</v>
      </c>
      <c r="Y386" s="42" t="str">
        <f>IF(+ISNA(+VLOOKUP($B386,#REF!,1,0)),"-",$Y$1)</f>
        <v>FOC</v>
      </c>
    </row>
    <row r="387" spans="1:25" hidden="1" x14ac:dyDescent="0.2">
      <c r="A387" s="42" t="s">
        <v>114</v>
      </c>
      <c r="B387" s="42" t="s">
        <v>1424</v>
      </c>
      <c r="C387" s="55" t="s">
        <v>1426</v>
      </c>
      <c r="D387" s="42" t="str">
        <f>IF(+ISNA(+VLOOKUP($B387,#REF!,1,0)),"-",$D$1)</f>
        <v>PRODEE</v>
      </c>
      <c r="E387" s="42" t="str">
        <f>IF(+ISNA(+VLOOKUP($B387,#REF!,1,0)),"-",$E$1)</f>
        <v>DISTEE</v>
      </c>
      <c r="F387" s="42" t="str">
        <f>IF(+ISNA(+VLOOKUP($B387,#REF!,1,0)),"-",$F$1)</f>
        <v>MISEE</v>
      </c>
      <c r="G387" s="42" t="str">
        <f>IF(+ISNA(+VLOOKUP($B387,#REF!,1,0)),"-",$G$1)</f>
        <v>VENDIEE</v>
      </c>
      <c r="H387" s="42" t="str">
        <f>IF(+ISNA(+VLOOKUP($B387,#REF!,1,0)),"-",$H$1)</f>
        <v>VENDSALVEE</v>
      </c>
      <c r="I387" s="42" t="str">
        <f>IF(+ISNA(+VLOOKUP($B387,#REF!,1,0)),"-",$I$1)</f>
        <v>VENDTUTEE</v>
      </c>
      <c r="J387" s="42" t="str">
        <f>IF(+ISNA(+VLOOKUP($B387,#REF!,1,0)),"-",$J$1)</f>
        <v>VENDLIBEE</v>
      </c>
      <c r="K387" s="42" t="str">
        <f>IF(+ISNA(+VLOOKUP($B387,#REF!,1,0)),"-",$K$1)</f>
        <v>EEEST</v>
      </c>
      <c r="L387" s="42" t="str">
        <f>IF(+ISNA(+VLOOKUP($B387,#REF!,1,0)),"-",$L$1)</f>
        <v>DISTGAS</v>
      </c>
      <c r="M387" s="42" t="str">
        <f>IF(+ISNA(+VLOOKUP($B387,#REF!,1,0)),"-",$M$1)</f>
        <v>MISGAS</v>
      </c>
      <c r="N387" s="42" t="str">
        <f>IF(+ISNA(+VLOOKUP($B387,#REF!,1,0)),"-",$N$1)</f>
        <v>VENIGAS</v>
      </c>
      <c r="O387" s="42" t="str">
        <f>IF(+ISNA(+VLOOKUP($B387,#REF!,1,0)),"-",$O$1)</f>
        <v>VENTUTGAS</v>
      </c>
      <c r="P387" s="42" t="str">
        <f>IF(+ISNA(+VLOOKUP($B387,#REF!,1,0)),"-",$P$1)</f>
        <v>VENLIBGAS</v>
      </c>
      <c r="Q387" s="42" t="str">
        <f>IF(+ISNA(+VLOOKUP($B387,#REF!,1,0)),"-",$Q$1)</f>
        <v>GASDIV</v>
      </c>
      <c r="R387" s="42" t="str">
        <f>IF(+ISNA(+VLOOKUP($B387,#REF!,1,0)),"-",$R$1)</f>
        <v>GASEST</v>
      </c>
      <c r="S387" s="42" t="str">
        <f>IF(+ISNA(+VLOOKUP($B387,#REF!,1,0)),"-",$S$1)</f>
        <v>ACQUE</v>
      </c>
      <c r="T387" s="42" t="str">
        <f>IF(+ISNA(+VLOOKUP($B387,#REF!,1,0)),"-",$T$1)</f>
        <v>FOGNA</v>
      </c>
      <c r="U387" s="42" t="str">
        <f>IF(+ISNA(+VLOOKUP($B387,#REF!,1,0)),"-",$U$1)</f>
        <v>DEPU</v>
      </c>
      <c r="V387" s="42" t="str">
        <f>IF(+ISNA(+VLOOKUP($B387,#REF!,1,0)),"-",$V$1)</f>
        <v>ALTRESII</v>
      </c>
      <c r="W387" s="42" t="str">
        <f>IF(+ISNA(+VLOOKUP($B387,#REF!,1,0)),"-",$W$1)</f>
        <v>ATTDIV</v>
      </c>
      <c r="X387" s="42" t="str">
        <f>IF(+ISNA(+VLOOKUP($B387,#REF!,1,0)),"-",$X$1)</f>
        <v>SC</v>
      </c>
      <c r="Y387" s="42" t="str">
        <f>IF(+ISNA(+VLOOKUP($B387,#REF!,1,0)),"-",$Y$1)</f>
        <v>FOC</v>
      </c>
    </row>
    <row r="388" spans="1:25" hidden="1" x14ac:dyDescent="0.2">
      <c r="A388" s="42" t="s">
        <v>114</v>
      </c>
      <c r="B388" s="42" t="s">
        <v>320</v>
      </c>
      <c r="C388" s="55" t="s">
        <v>998</v>
      </c>
      <c r="D388" s="42" t="str">
        <f>IF(+ISNA(+VLOOKUP($B388,#REF!,1,0)),"-",$D$1)</f>
        <v>PRODEE</v>
      </c>
      <c r="E388" s="42" t="str">
        <f>IF(+ISNA(+VLOOKUP($B388,#REF!,1,0)),"-",$E$1)</f>
        <v>DISTEE</v>
      </c>
      <c r="F388" s="42" t="str">
        <f>IF(+ISNA(+VLOOKUP($B388,#REF!,1,0)),"-",$F$1)</f>
        <v>MISEE</v>
      </c>
      <c r="G388" s="42" t="str">
        <f>IF(+ISNA(+VLOOKUP($B388,#REF!,1,0)),"-",$G$1)</f>
        <v>VENDIEE</v>
      </c>
      <c r="H388" s="42" t="str">
        <f>IF(+ISNA(+VLOOKUP($B388,#REF!,1,0)),"-",$H$1)</f>
        <v>VENDSALVEE</v>
      </c>
      <c r="I388" s="42" t="str">
        <f>IF(+ISNA(+VLOOKUP($B388,#REF!,1,0)),"-",$I$1)</f>
        <v>VENDTUTEE</v>
      </c>
      <c r="J388" s="42" t="str">
        <f>IF(+ISNA(+VLOOKUP($B388,#REF!,1,0)),"-",$J$1)</f>
        <v>VENDLIBEE</v>
      </c>
      <c r="K388" s="42" t="str">
        <f>IF(+ISNA(+VLOOKUP($B388,#REF!,1,0)),"-",$K$1)</f>
        <v>EEEST</v>
      </c>
      <c r="L388" s="42" t="str">
        <f>IF(+ISNA(+VLOOKUP($B388,#REF!,1,0)),"-",$L$1)</f>
        <v>DISTGAS</v>
      </c>
      <c r="M388" s="42" t="str">
        <f>IF(+ISNA(+VLOOKUP($B388,#REF!,1,0)),"-",$M$1)</f>
        <v>MISGAS</v>
      </c>
      <c r="N388" s="42" t="str">
        <f>IF(+ISNA(+VLOOKUP($B388,#REF!,1,0)),"-",$N$1)</f>
        <v>VENIGAS</v>
      </c>
      <c r="O388" s="42" t="str">
        <f>IF(+ISNA(+VLOOKUP($B388,#REF!,1,0)),"-",$O$1)</f>
        <v>VENTUTGAS</v>
      </c>
      <c r="P388" s="42" t="str">
        <f>IF(+ISNA(+VLOOKUP($B388,#REF!,1,0)),"-",$P$1)</f>
        <v>VENLIBGAS</v>
      </c>
      <c r="Q388" s="42" t="str">
        <f>IF(+ISNA(+VLOOKUP($B388,#REF!,1,0)),"-",$Q$1)</f>
        <v>GASDIV</v>
      </c>
      <c r="R388" s="42" t="str">
        <f>IF(+ISNA(+VLOOKUP($B388,#REF!,1,0)),"-",$R$1)</f>
        <v>GASEST</v>
      </c>
      <c r="S388" s="42" t="str">
        <f>IF(+ISNA(+VLOOKUP($B388,#REF!,1,0)),"-",$S$1)</f>
        <v>ACQUE</v>
      </c>
      <c r="T388" s="42" t="str">
        <f>IF(+ISNA(+VLOOKUP($B388,#REF!,1,0)),"-",$T$1)</f>
        <v>FOGNA</v>
      </c>
      <c r="U388" s="42" t="str">
        <f>IF(+ISNA(+VLOOKUP($B388,#REF!,1,0)),"-",$U$1)</f>
        <v>DEPU</v>
      </c>
      <c r="V388" s="42" t="str">
        <f>IF(+ISNA(+VLOOKUP($B388,#REF!,1,0)),"-",$V$1)</f>
        <v>ALTRESII</v>
      </c>
      <c r="W388" s="42" t="str">
        <f>IF(+ISNA(+VLOOKUP($B388,#REF!,1,0)),"-",$W$1)</f>
        <v>ATTDIV</v>
      </c>
      <c r="X388" s="42" t="str">
        <f>IF(+ISNA(+VLOOKUP($B388,#REF!,1,0)),"-",$X$1)</f>
        <v>SC</v>
      </c>
      <c r="Y388" s="42" t="str">
        <f>IF(+ISNA(+VLOOKUP($B388,#REF!,1,0)),"-",$Y$1)</f>
        <v>FOC</v>
      </c>
    </row>
    <row r="389" spans="1:25" hidden="1" x14ac:dyDescent="0.2">
      <c r="A389" s="42" t="s">
        <v>114</v>
      </c>
      <c r="B389" s="42" t="s">
        <v>321</v>
      </c>
      <c r="C389" s="55" t="s">
        <v>999</v>
      </c>
      <c r="D389" s="42" t="str">
        <f>IF(+ISNA(+VLOOKUP($B389,#REF!,1,0)),"-",$D$1)</f>
        <v>PRODEE</v>
      </c>
      <c r="E389" s="42" t="str">
        <f>IF(+ISNA(+VLOOKUP($B389,#REF!,1,0)),"-",$E$1)</f>
        <v>DISTEE</v>
      </c>
      <c r="F389" s="42" t="str">
        <f>IF(+ISNA(+VLOOKUP($B389,#REF!,1,0)),"-",$F$1)</f>
        <v>MISEE</v>
      </c>
      <c r="G389" s="42" t="str">
        <f>IF(+ISNA(+VLOOKUP($B389,#REF!,1,0)),"-",$G$1)</f>
        <v>VENDIEE</v>
      </c>
      <c r="H389" s="42" t="str">
        <f>IF(+ISNA(+VLOOKUP($B389,#REF!,1,0)),"-",$H$1)</f>
        <v>VENDSALVEE</v>
      </c>
      <c r="I389" s="42" t="str">
        <f>IF(+ISNA(+VLOOKUP($B389,#REF!,1,0)),"-",$I$1)</f>
        <v>VENDTUTEE</v>
      </c>
      <c r="J389" s="42" t="str">
        <f>IF(+ISNA(+VLOOKUP($B389,#REF!,1,0)),"-",$J$1)</f>
        <v>VENDLIBEE</v>
      </c>
      <c r="K389" s="42" t="str">
        <f>IF(+ISNA(+VLOOKUP($B389,#REF!,1,0)),"-",$K$1)</f>
        <v>EEEST</v>
      </c>
      <c r="L389" s="42" t="str">
        <f>IF(+ISNA(+VLOOKUP($B389,#REF!,1,0)),"-",$L$1)</f>
        <v>DISTGAS</v>
      </c>
      <c r="M389" s="42" t="str">
        <f>IF(+ISNA(+VLOOKUP($B389,#REF!,1,0)),"-",$M$1)</f>
        <v>MISGAS</v>
      </c>
      <c r="N389" s="42" t="str">
        <f>IF(+ISNA(+VLOOKUP($B389,#REF!,1,0)),"-",$N$1)</f>
        <v>VENIGAS</v>
      </c>
      <c r="O389" s="42" t="str">
        <f>IF(+ISNA(+VLOOKUP($B389,#REF!,1,0)),"-",$O$1)</f>
        <v>VENTUTGAS</v>
      </c>
      <c r="P389" s="42" t="str">
        <f>IF(+ISNA(+VLOOKUP($B389,#REF!,1,0)),"-",$P$1)</f>
        <v>VENLIBGAS</v>
      </c>
      <c r="Q389" s="42" t="str">
        <f>IF(+ISNA(+VLOOKUP($B389,#REF!,1,0)),"-",$Q$1)</f>
        <v>GASDIV</v>
      </c>
      <c r="R389" s="42" t="str">
        <f>IF(+ISNA(+VLOOKUP($B389,#REF!,1,0)),"-",$R$1)</f>
        <v>GASEST</v>
      </c>
      <c r="S389" s="42" t="str">
        <f>IF(+ISNA(+VLOOKUP($B389,#REF!,1,0)),"-",$S$1)</f>
        <v>ACQUE</v>
      </c>
      <c r="T389" s="42" t="str">
        <f>IF(+ISNA(+VLOOKUP($B389,#REF!,1,0)),"-",$T$1)</f>
        <v>FOGNA</v>
      </c>
      <c r="U389" s="42" t="str">
        <f>IF(+ISNA(+VLOOKUP($B389,#REF!,1,0)),"-",$U$1)</f>
        <v>DEPU</v>
      </c>
      <c r="V389" s="42" t="str">
        <f>IF(+ISNA(+VLOOKUP($B389,#REF!,1,0)),"-",$V$1)</f>
        <v>ALTRESII</v>
      </c>
      <c r="W389" s="42" t="str">
        <f>IF(+ISNA(+VLOOKUP($B389,#REF!,1,0)),"-",$W$1)</f>
        <v>ATTDIV</v>
      </c>
      <c r="X389" s="42" t="str">
        <f>IF(+ISNA(+VLOOKUP($B389,#REF!,1,0)),"-",$X$1)</f>
        <v>SC</v>
      </c>
      <c r="Y389" s="42" t="str">
        <f>IF(+ISNA(+VLOOKUP($B389,#REF!,1,0)),"-",$Y$1)</f>
        <v>FOC</v>
      </c>
    </row>
    <row r="390" spans="1:25" hidden="1" x14ac:dyDescent="0.2">
      <c r="A390" s="42" t="s">
        <v>114</v>
      </c>
      <c r="B390" s="42" t="s">
        <v>802</v>
      </c>
      <c r="C390" s="55" t="s">
        <v>1025</v>
      </c>
      <c r="D390" s="42" t="str">
        <f>IF(+ISNA(+VLOOKUP($B390,#REF!,1,0)),"-",$D$1)</f>
        <v>PRODEE</v>
      </c>
      <c r="E390" s="42" t="str">
        <f>IF(+ISNA(+VLOOKUP($B390,#REF!,1,0)),"-",$E$1)</f>
        <v>DISTEE</v>
      </c>
      <c r="F390" s="42" t="str">
        <f>IF(+ISNA(+VLOOKUP($B390,#REF!,1,0)),"-",$F$1)</f>
        <v>MISEE</v>
      </c>
      <c r="G390" s="42" t="str">
        <f>IF(+ISNA(+VLOOKUP($B390,#REF!,1,0)),"-",$G$1)</f>
        <v>VENDIEE</v>
      </c>
      <c r="H390" s="42" t="str">
        <f>IF(+ISNA(+VLOOKUP($B390,#REF!,1,0)),"-",$H$1)</f>
        <v>VENDSALVEE</v>
      </c>
      <c r="I390" s="42" t="str">
        <f>IF(+ISNA(+VLOOKUP($B390,#REF!,1,0)),"-",$I$1)</f>
        <v>VENDTUTEE</v>
      </c>
      <c r="J390" s="42" t="str">
        <f>IF(+ISNA(+VLOOKUP($B390,#REF!,1,0)),"-",$J$1)</f>
        <v>VENDLIBEE</v>
      </c>
      <c r="K390" s="42" t="str">
        <f>IF(+ISNA(+VLOOKUP($B390,#REF!,1,0)),"-",$K$1)</f>
        <v>EEEST</v>
      </c>
      <c r="L390" s="42" t="str">
        <f>IF(+ISNA(+VLOOKUP($B390,#REF!,1,0)),"-",$L$1)</f>
        <v>DISTGAS</v>
      </c>
      <c r="M390" s="42" t="str">
        <f>IF(+ISNA(+VLOOKUP($B390,#REF!,1,0)),"-",$M$1)</f>
        <v>MISGAS</v>
      </c>
      <c r="N390" s="42" t="str">
        <f>IF(+ISNA(+VLOOKUP($B390,#REF!,1,0)),"-",$N$1)</f>
        <v>VENIGAS</v>
      </c>
      <c r="O390" s="42" t="str">
        <f>IF(+ISNA(+VLOOKUP($B390,#REF!,1,0)),"-",$O$1)</f>
        <v>VENTUTGAS</v>
      </c>
      <c r="P390" s="42" t="str">
        <f>IF(+ISNA(+VLOOKUP($B390,#REF!,1,0)),"-",$P$1)</f>
        <v>VENLIBGAS</v>
      </c>
      <c r="Q390" s="42" t="str">
        <f>IF(+ISNA(+VLOOKUP($B390,#REF!,1,0)),"-",$Q$1)</f>
        <v>GASDIV</v>
      </c>
      <c r="R390" s="42" t="str">
        <f>IF(+ISNA(+VLOOKUP($B390,#REF!,1,0)),"-",$R$1)</f>
        <v>GASEST</v>
      </c>
      <c r="S390" s="42" t="str">
        <f>IF(+ISNA(+VLOOKUP($B390,#REF!,1,0)),"-",$S$1)</f>
        <v>ACQUE</v>
      </c>
      <c r="T390" s="42" t="str">
        <f>IF(+ISNA(+VLOOKUP($B390,#REF!,1,0)),"-",$T$1)</f>
        <v>FOGNA</v>
      </c>
      <c r="U390" s="42" t="str">
        <f>IF(+ISNA(+VLOOKUP($B390,#REF!,1,0)),"-",$U$1)</f>
        <v>DEPU</v>
      </c>
      <c r="V390" s="42" t="str">
        <f>IF(+ISNA(+VLOOKUP($B390,#REF!,1,0)),"-",$V$1)</f>
        <v>ALTRESII</v>
      </c>
      <c r="W390" s="42" t="str">
        <f>IF(+ISNA(+VLOOKUP($B390,#REF!,1,0)),"-",$W$1)</f>
        <v>ATTDIV</v>
      </c>
      <c r="X390" s="42" t="str">
        <f>IF(+ISNA(+VLOOKUP($B390,#REF!,1,0)),"-",$X$1)</f>
        <v>SC</v>
      </c>
      <c r="Y390" s="42" t="str">
        <f>IF(+ISNA(+VLOOKUP($B390,#REF!,1,0)),"-",$Y$1)</f>
        <v>FOC</v>
      </c>
    </row>
    <row r="391" spans="1:25" hidden="1" x14ac:dyDescent="0.2">
      <c r="A391" s="42" t="s">
        <v>114</v>
      </c>
      <c r="B391" s="42" t="s">
        <v>803</v>
      </c>
      <c r="C391" s="55" t="s">
        <v>1024</v>
      </c>
      <c r="D391" s="42" t="str">
        <f>IF(+ISNA(+VLOOKUP($B391,#REF!,1,0)),"-",$D$1)</f>
        <v>PRODEE</v>
      </c>
      <c r="E391" s="42" t="str">
        <f>IF(+ISNA(+VLOOKUP($B391,#REF!,1,0)),"-",$E$1)</f>
        <v>DISTEE</v>
      </c>
      <c r="F391" s="42" t="str">
        <f>IF(+ISNA(+VLOOKUP($B391,#REF!,1,0)),"-",$F$1)</f>
        <v>MISEE</v>
      </c>
      <c r="G391" s="42" t="str">
        <f>IF(+ISNA(+VLOOKUP($B391,#REF!,1,0)),"-",$G$1)</f>
        <v>VENDIEE</v>
      </c>
      <c r="H391" s="42" t="str">
        <f>IF(+ISNA(+VLOOKUP($B391,#REF!,1,0)),"-",$H$1)</f>
        <v>VENDSALVEE</v>
      </c>
      <c r="I391" s="42" t="str">
        <f>IF(+ISNA(+VLOOKUP($B391,#REF!,1,0)),"-",$I$1)</f>
        <v>VENDTUTEE</v>
      </c>
      <c r="J391" s="42" t="str">
        <f>IF(+ISNA(+VLOOKUP($B391,#REF!,1,0)),"-",$J$1)</f>
        <v>VENDLIBEE</v>
      </c>
      <c r="K391" s="42" t="str">
        <f>IF(+ISNA(+VLOOKUP($B391,#REF!,1,0)),"-",$K$1)</f>
        <v>EEEST</v>
      </c>
      <c r="L391" s="42" t="str">
        <f>IF(+ISNA(+VLOOKUP($B391,#REF!,1,0)),"-",$L$1)</f>
        <v>DISTGAS</v>
      </c>
      <c r="M391" s="42" t="str">
        <f>IF(+ISNA(+VLOOKUP($B391,#REF!,1,0)),"-",$M$1)</f>
        <v>MISGAS</v>
      </c>
      <c r="N391" s="42" t="str">
        <f>IF(+ISNA(+VLOOKUP($B391,#REF!,1,0)),"-",$N$1)</f>
        <v>VENIGAS</v>
      </c>
      <c r="O391" s="42" t="str">
        <f>IF(+ISNA(+VLOOKUP($B391,#REF!,1,0)),"-",$O$1)</f>
        <v>VENTUTGAS</v>
      </c>
      <c r="P391" s="42" t="str">
        <f>IF(+ISNA(+VLOOKUP($B391,#REF!,1,0)),"-",$P$1)</f>
        <v>VENLIBGAS</v>
      </c>
      <c r="Q391" s="42" t="str">
        <f>IF(+ISNA(+VLOOKUP($B391,#REF!,1,0)),"-",$Q$1)</f>
        <v>GASDIV</v>
      </c>
      <c r="R391" s="42" t="str">
        <f>IF(+ISNA(+VLOOKUP($B391,#REF!,1,0)),"-",$R$1)</f>
        <v>GASEST</v>
      </c>
      <c r="S391" s="42" t="str">
        <f>IF(+ISNA(+VLOOKUP($B391,#REF!,1,0)),"-",$S$1)</f>
        <v>ACQUE</v>
      </c>
      <c r="T391" s="42" t="str">
        <f>IF(+ISNA(+VLOOKUP($B391,#REF!,1,0)),"-",$T$1)</f>
        <v>FOGNA</v>
      </c>
      <c r="U391" s="42" t="str">
        <f>IF(+ISNA(+VLOOKUP($B391,#REF!,1,0)),"-",$U$1)</f>
        <v>DEPU</v>
      </c>
      <c r="V391" s="42" t="str">
        <f>IF(+ISNA(+VLOOKUP($B391,#REF!,1,0)),"-",$V$1)</f>
        <v>ALTRESII</v>
      </c>
      <c r="W391" s="42" t="str">
        <f>IF(+ISNA(+VLOOKUP($B391,#REF!,1,0)),"-",$W$1)</f>
        <v>ATTDIV</v>
      </c>
      <c r="X391" s="42" t="str">
        <f>IF(+ISNA(+VLOOKUP($B391,#REF!,1,0)),"-",$X$1)</f>
        <v>SC</v>
      </c>
      <c r="Y391" s="42" t="str">
        <f>IF(+ISNA(+VLOOKUP($B391,#REF!,1,0)),"-",$Y$1)</f>
        <v>FOC</v>
      </c>
    </row>
    <row r="392" spans="1:25" x14ac:dyDescent="0.2">
      <c r="A392" s="42" t="s">
        <v>114</v>
      </c>
      <c r="B392" s="42" t="s">
        <v>264</v>
      </c>
      <c r="C392" s="55" t="s">
        <v>867</v>
      </c>
      <c r="D392" s="42" t="str">
        <f>IF(+ISNA(+VLOOKUP($B392,#REF!,1,0)),"-",$D$1)</f>
        <v>PRODEE</v>
      </c>
      <c r="E392" s="42" t="str">
        <f>IF(+ISNA(+VLOOKUP($B392,#REF!,1,0)),"-",$E$1)</f>
        <v>DISTEE</v>
      </c>
      <c r="F392" s="42" t="str">
        <f>IF(+ISNA(+VLOOKUP($B392,#REF!,1,0)),"-",$F$1)</f>
        <v>MISEE</v>
      </c>
      <c r="G392" s="42" t="str">
        <f>IF(+ISNA(+VLOOKUP($B392,#REF!,1,0)),"-",$G$1)</f>
        <v>VENDIEE</v>
      </c>
      <c r="H392" s="42" t="str">
        <f>IF(+ISNA(+VLOOKUP($B392,#REF!,1,0)),"-",$H$1)</f>
        <v>VENDSALVEE</v>
      </c>
      <c r="I392" s="42" t="str">
        <f>IF(+ISNA(+VLOOKUP($B392,#REF!,1,0)),"-",$I$1)</f>
        <v>VENDTUTEE</v>
      </c>
      <c r="J392" s="42" t="str">
        <f>IF(+ISNA(+VLOOKUP($B392,#REF!,1,0)),"-",$J$1)</f>
        <v>VENDLIBEE</v>
      </c>
      <c r="K392" s="42" t="str">
        <f>IF(+ISNA(+VLOOKUP($B392,#REF!,1,0)),"-",$K$1)</f>
        <v>EEEST</v>
      </c>
      <c r="L392" s="42" t="str">
        <f>IF(+ISNA(+VLOOKUP($B392,#REF!,1,0)),"-",$L$1)</f>
        <v>DISTGAS</v>
      </c>
      <c r="M392" s="42" t="str">
        <f>IF(+ISNA(+VLOOKUP($B392,#REF!,1,0)),"-",$M$1)</f>
        <v>MISGAS</v>
      </c>
      <c r="N392" s="42" t="str">
        <f>IF(+ISNA(+VLOOKUP($B392,#REF!,1,0)),"-",$N$1)</f>
        <v>VENIGAS</v>
      </c>
      <c r="O392" s="42" t="str">
        <f>IF(+ISNA(+VLOOKUP($B392,#REF!,1,0)),"-",$O$1)</f>
        <v>VENTUTGAS</v>
      </c>
      <c r="P392" s="42" t="str">
        <f>IF(+ISNA(+VLOOKUP($B392,#REF!,1,0)),"-",$P$1)</f>
        <v>VENLIBGAS</v>
      </c>
      <c r="Q392" s="42" t="str">
        <f>IF(+ISNA(+VLOOKUP($B392,#REF!,1,0)),"-",$Q$1)</f>
        <v>GASDIV</v>
      </c>
      <c r="R392" s="42" t="str">
        <f>IF(+ISNA(+VLOOKUP($B392,#REF!,1,0)),"-",$R$1)</f>
        <v>GASEST</v>
      </c>
      <c r="S392" s="42" t="str">
        <f>IF(+ISNA(+VLOOKUP($B392,#REF!,1,0)),"-",$S$1)</f>
        <v>ACQUE</v>
      </c>
      <c r="T392" s="42" t="str">
        <f>IF(+ISNA(+VLOOKUP($B392,#REF!,1,0)),"-",$T$1)</f>
        <v>FOGNA</v>
      </c>
      <c r="U392" s="42" t="str">
        <f>IF(+ISNA(+VLOOKUP($B392,#REF!,1,0)),"-",$U$1)</f>
        <v>DEPU</v>
      </c>
      <c r="V392" s="42" t="str">
        <f>IF(+ISNA(+VLOOKUP($B392,#REF!,1,0)),"-",$V$1)</f>
        <v>ALTRESII</v>
      </c>
      <c r="W392" s="42" t="str">
        <f>IF(+ISNA(+VLOOKUP($B392,#REF!,1,0)),"-",$W$1)</f>
        <v>ATTDIV</v>
      </c>
      <c r="X392" s="42" t="str">
        <f>IF(+ISNA(+VLOOKUP($B392,#REF!,1,0)),"-",$X$1)</f>
        <v>SC</v>
      </c>
      <c r="Y392" s="42" t="str">
        <f>IF(+ISNA(+VLOOKUP($B392,#REF!,1,0)),"-",$Y$1)</f>
        <v>FOC</v>
      </c>
    </row>
    <row r="393" spans="1:25" x14ac:dyDescent="0.2">
      <c r="A393" s="42" t="s">
        <v>114</v>
      </c>
      <c r="B393" s="42" t="s">
        <v>265</v>
      </c>
      <c r="C393" s="55" t="s">
        <v>868</v>
      </c>
      <c r="D393" s="42" t="str">
        <f>IF(+ISNA(+VLOOKUP($B393,#REF!,1,0)),"-",$D$1)</f>
        <v>PRODEE</v>
      </c>
      <c r="E393" s="42" t="str">
        <f>IF(+ISNA(+VLOOKUP($B393,#REF!,1,0)),"-",$E$1)</f>
        <v>DISTEE</v>
      </c>
      <c r="F393" s="42" t="str">
        <f>IF(+ISNA(+VLOOKUP($B393,#REF!,1,0)),"-",$F$1)</f>
        <v>MISEE</v>
      </c>
      <c r="G393" s="42" t="str">
        <f>IF(+ISNA(+VLOOKUP($B393,#REF!,1,0)),"-",$G$1)</f>
        <v>VENDIEE</v>
      </c>
      <c r="H393" s="42" t="str">
        <f>IF(+ISNA(+VLOOKUP($B393,#REF!,1,0)),"-",$H$1)</f>
        <v>VENDSALVEE</v>
      </c>
      <c r="I393" s="42" t="str">
        <f>IF(+ISNA(+VLOOKUP($B393,#REF!,1,0)),"-",$I$1)</f>
        <v>VENDTUTEE</v>
      </c>
      <c r="J393" s="42" t="str">
        <f>IF(+ISNA(+VLOOKUP($B393,#REF!,1,0)),"-",$J$1)</f>
        <v>VENDLIBEE</v>
      </c>
      <c r="K393" s="42" t="str">
        <f>IF(+ISNA(+VLOOKUP($B393,#REF!,1,0)),"-",$K$1)</f>
        <v>EEEST</v>
      </c>
      <c r="L393" s="42" t="str">
        <f>IF(+ISNA(+VLOOKUP($B393,#REF!,1,0)),"-",$L$1)</f>
        <v>DISTGAS</v>
      </c>
      <c r="M393" s="42" t="str">
        <f>IF(+ISNA(+VLOOKUP($B393,#REF!,1,0)),"-",$M$1)</f>
        <v>MISGAS</v>
      </c>
      <c r="N393" s="42" t="str">
        <f>IF(+ISNA(+VLOOKUP($B393,#REF!,1,0)),"-",$N$1)</f>
        <v>VENIGAS</v>
      </c>
      <c r="O393" s="42" t="str">
        <f>IF(+ISNA(+VLOOKUP($B393,#REF!,1,0)),"-",$O$1)</f>
        <v>VENTUTGAS</v>
      </c>
      <c r="P393" s="42" t="str">
        <f>IF(+ISNA(+VLOOKUP($B393,#REF!,1,0)),"-",$P$1)</f>
        <v>VENLIBGAS</v>
      </c>
      <c r="Q393" s="42" t="str">
        <f>IF(+ISNA(+VLOOKUP($B393,#REF!,1,0)),"-",$Q$1)</f>
        <v>GASDIV</v>
      </c>
      <c r="R393" s="42" t="str">
        <f>IF(+ISNA(+VLOOKUP($B393,#REF!,1,0)),"-",$R$1)</f>
        <v>GASEST</v>
      </c>
      <c r="S393" s="42" t="str">
        <f>IF(+ISNA(+VLOOKUP($B393,#REF!,1,0)),"-",$S$1)</f>
        <v>ACQUE</v>
      </c>
      <c r="T393" s="42" t="str">
        <f>IF(+ISNA(+VLOOKUP($B393,#REF!,1,0)),"-",$T$1)</f>
        <v>FOGNA</v>
      </c>
      <c r="U393" s="42" t="str">
        <f>IF(+ISNA(+VLOOKUP($B393,#REF!,1,0)),"-",$U$1)</f>
        <v>DEPU</v>
      </c>
      <c r="V393" s="42" t="str">
        <f>IF(+ISNA(+VLOOKUP($B393,#REF!,1,0)),"-",$V$1)</f>
        <v>ALTRESII</v>
      </c>
      <c r="W393" s="42" t="str">
        <f>IF(+ISNA(+VLOOKUP($B393,#REF!,1,0)),"-",$W$1)</f>
        <v>ATTDIV</v>
      </c>
      <c r="X393" s="42" t="str">
        <f>IF(+ISNA(+VLOOKUP($B393,#REF!,1,0)),"-",$X$1)</f>
        <v>SC</v>
      </c>
      <c r="Y393" s="42" t="str">
        <f>IF(+ISNA(+VLOOKUP($B393,#REF!,1,0)),"-",$Y$1)</f>
        <v>FOC</v>
      </c>
    </row>
    <row r="394" spans="1:25" x14ac:dyDescent="0.2">
      <c r="A394" s="42" t="s">
        <v>114</v>
      </c>
      <c r="B394" s="42" t="s">
        <v>395</v>
      </c>
      <c r="C394" s="55" t="s">
        <v>639</v>
      </c>
      <c r="D394" s="42" t="str">
        <f>IF(+ISNA(+VLOOKUP($B394,#REF!,1,0)),"-",$D$1)</f>
        <v>PRODEE</v>
      </c>
      <c r="E394" s="42" t="str">
        <f>IF(+ISNA(+VLOOKUP($B394,#REF!,1,0)),"-",$E$1)</f>
        <v>DISTEE</v>
      </c>
      <c r="F394" s="42" t="str">
        <f>IF(+ISNA(+VLOOKUP($B394,#REF!,1,0)),"-",$F$1)</f>
        <v>MISEE</v>
      </c>
      <c r="G394" s="42" t="str">
        <f>IF(+ISNA(+VLOOKUP($B394,#REF!,1,0)),"-",$G$1)</f>
        <v>VENDIEE</v>
      </c>
      <c r="H394" s="42" t="str">
        <f>IF(+ISNA(+VLOOKUP($B394,#REF!,1,0)),"-",$H$1)</f>
        <v>VENDSALVEE</v>
      </c>
      <c r="I394" s="42" t="str">
        <f>IF(+ISNA(+VLOOKUP($B394,#REF!,1,0)),"-",$I$1)</f>
        <v>VENDTUTEE</v>
      </c>
      <c r="J394" s="42" t="str">
        <f>IF(+ISNA(+VLOOKUP($B394,#REF!,1,0)),"-",$J$1)</f>
        <v>VENDLIBEE</v>
      </c>
      <c r="K394" s="42" t="str">
        <f>IF(+ISNA(+VLOOKUP($B394,#REF!,1,0)),"-",$K$1)</f>
        <v>EEEST</v>
      </c>
      <c r="L394" s="42" t="str">
        <f>IF(+ISNA(+VLOOKUP($B394,#REF!,1,0)),"-",$L$1)</f>
        <v>DISTGAS</v>
      </c>
      <c r="M394" s="42" t="str">
        <f>IF(+ISNA(+VLOOKUP($B394,#REF!,1,0)),"-",$M$1)</f>
        <v>MISGAS</v>
      </c>
      <c r="N394" s="42" t="str">
        <f>IF(+ISNA(+VLOOKUP($B394,#REF!,1,0)),"-",$N$1)</f>
        <v>VENIGAS</v>
      </c>
      <c r="O394" s="42" t="str">
        <f>IF(+ISNA(+VLOOKUP($B394,#REF!,1,0)),"-",$O$1)</f>
        <v>VENTUTGAS</v>
      </c>
      <c r="P394" s="42" t="str">
        <f>IF(+ISNA(+VLOOKUP($B394,#REF!,1,0)),"-",$P$1)</f>
        <v>VENLIBGAS</v>
      </c>
      <c r="Q394" s="42" t="str">
        <f>IF(+ISNA(+VLOOKUP($B394,#REF!,1,0)),"-",$Q$1)</f>
        <v>GASDIV</v>
      </c>
      <c r="R394" s="42" t="str">
        <f>IF(+ISNA(+VLOOKUP($B394,#REF!,1,0)),"-",$R$1)</f>
        <v>GASEST</v>
      </c>
      <c r="S394" s="42" t="str">
        <f>IF(+ISNA(+VLOOKUP($B394,#REF!,1,0)),"-",$S$1)</f>
        <v>ACQUE</v>
      </c>
      <c r="T394" s="42" t="str">
        <f>IF(+ISNA(+VLOOKUP($B394,#REF!,1,0)),"-",$T$1)</f>
        <v>FOGNA</v>
      </c>
      <c r="U394" s="42" t="str">
        <f>IF(+ISNA(+VLOOKUP($B394,#REF!,1,0)),"-",$U$1)</f>
        <v>DEPU</v>
      </c>
      <c r="V394" s="42" t="str">
        <f>IF(+ISNA(+VLOOKUP($B394,#REF!,1,0)),"-",$V$1)</f>
        <v>ALTRESII</v>
      </c>
      <c r="W394" s="42" t="str">
        <f>IF(+ISNA(+VLOOKUP($B394,#REF!,1,0)),"-",$W$1)</f>
        <v>ATTDIV</v>
      </c>
      <c r="X394" s="42" t="str">
        <f>IF(+ISNA(+VLOOKUP($B394,#REF!,1,0)),"-",$X$1)</f>
        <v>SC</v>
      </c>
      <c r="Y394" s="42" t="str">
        <f>IF(+ISNA(+VLOOKUP($B394,#REF!,1,0)),"-",$Y$1)</f>
        <v>FOC</v>
      </c>
    </row>
    <row r="395" spans="1:25" x14ac:dyDescent="0.2">
      <c r="A395" s="42" t="s">
        <v>114</v>
      </c>
      <c r="B395" s="42" t="s">
        <v>397</v>
      </c>
      <c r="C395" s="55" t="s">
        <v>651</v>
      </c>
      <c r="D395" s="42" t="str">
        <f>IF(+ISNA(+VLOOKUP($B395,#REF!,1,0)),"-",$D$1)</f>
        <v>PRODEE</v>
      </c>
      <c r="E395" s="42" t="str">
        <f>IF(+ISNA(+VLOOKUP($B395,#REF!,1,0)),"-",$E$1)</f>
        <v>DISTEE</v>
      </c>
      <c r="F395" s="42" t="str">
        <f>IF(+ISNA(+VLOOKUP($B395,#REF!,1,0)),"-",$F$1)</f>
        <v>MISEE</v>
      </c>
      <c r="G395" s="42" t="str">
        <f>IF(+ISNA(+VLOOKUP($B395,#REF!,1,0)),"-",$G$1)</f>
        <v>VENDIEE</v>
      </c>
      <c r="H395" s="42" t="str">
        <f>IF(+ISNA(+VLOOKUP($B395,#REF!,1,0)),"-",$H$1)</f>
        <v>VENDSALVEE</v>
      </c>
      <c r="I395" s="42" t="str">
        <f>IF(+ISNA(+VLOOKUP($B395,#REF!,1,0)),"-",$I$1)</f>
        <v>VENDTUTEE</v>
      </c>
      <c r="J395" s="42" t="str">
        <f>IF(+ISNA(+VLOOKUP($B395,#REF!,1,0)),"-",$J$1)</f>
        <v>VENDLIBEE</v>
      </c>
      <c r="K395" s="42" t="str">
        <f>IF(+ISNA(+VLOOKUP($B395,#REF!,1,0)),"-",$K$1)</f>
        <v>EEEST</v>
      </c>
      <c r="L395" s="42" t="str">
        <f>IF(+ISNA(+VLOOKUP($B395,#REF!,1,0)),"-",$L$1)</f>
        <v>DISTGAS</v>
      </c>
      <c r="M395" s="42" t="str">
        <f>IF(+ISNA(+VLOOKUP($B395,#REF!,1,0)),"-",$M$1)</f>
        <v>MISGAS</v>
      </c>
      <c r="N395" s="42" t="str">
        <f>IF(+ISNA(+VLOOKUP($B395,#REF!,1,0)),"-",$N$1)</f>
        <v>VENIGAS</v>
      </c>
      <c r="O395" s="42" t="str">
        <f>IF(+ISNA(+VLOOKUP($B395,#REF!,1,0)),"-",$O$1)</f>
        <v>VENTUTGAS</v>
      </c>
      <c r="P395" s="42" t="str">
        <f>IF(+ISNA(+VLOOKUP($B395,#REF!,1,0)),"-",$P$1)</f>
        <v>VENLIBGAS</v>
      </c>
      <c r="Q395" s="42" t="str">
        <f>IF(+ISNA(+VLOOKUP($B395,#REF!,1,0)),"-",$Q$1)</f>
        <v>GASDIV</v>
      </c>
      <c r="R395" s="42" t="str">
        <f>IF(+ISNA(+VLOOKUP($B395,#REF!,1,0)),"-",$R$1)</f>
        <v>GASEST</v>
      </c>
      <c r="S395" s="42" t="str">
        <f>IF(+ISNA(+VLOOKUP($B395,#REF!,1,0)),"-",$S$1)</f>
        <v>ACQUE</v>
      </c>
      <c r="T395" s="42" t="str">
        <f>IF(+ISNA(+VLOOKUP($B395,#REF!,1,0)),"-",$T$1)</f>
        <v>FOGNA</v>
      </c>
      <c r="U395" s="42" t="str">
        <f>IF(+ISNA(+VLOOKUP($B395,#REF!,1,0)),"-",$U$1)</f>
        <v>DEPU</v>
      </c>
      <c r="V395" s="42" t="str">
        <f>IF(+ISNA(+VLOOKUP($B395,#REF!,1,0)),"-",$V$1)</f>
        <v>ALTRESII</v>
      </c>
      <c r="W395" s="42" t="str">
        <f>IF(+ISNA(+VLOOKUP($B395,#REF!,1,0)),"-",$W$1)</f>
        <v>ATTDIV</v>
      </c>
      <c r="X395" s="42" t="str">
        <f>IF(+ISNA(+VLOOKUP($B395,#REF!,1,0)),"-",$X$1)</f>
        <v>SC</v>
      </c>
      <c r="Y395" s="42" t="str">
        <f>IF(+ISNA(+VLOOKUP($B395,#REF!,1,0)),"-",$Y$1)</f>
        <v>FOC</v>
      </c>
    </row>
    <row r="396" spans="1:25" x14ac:dyDescent="0.2">
      <c r="A396" s="42" t="s">
        <v>114</v>
      </c>
      <c r="B396" s="42" t="s">
        <v>398</v>
      </c>
      <c r="C396" s="55" t="s">
        <v>642</v>
      </c>
      <c r="D396" s="42" t="str">
        <f>IF(+ISNA(+VLOOKUP($B396,#REF!,1,0)),"-",$D$1)</f>
        <v>PRODEE</v>
      </c>
      <c r="E396" s="42" t="str">
        <f>IF(+ISNA(+VLOOKUP($B396,#REF!,1,0)),"-",$E$1)</f>
        <v>DISTEE</v>
      </c>
      <c r="F396" s="42" t="str">
        <f>IF(+ISNA(+VLOOKUP($B396,#REF!,1,0)),"-",$F$1)</f>
        <v>MISEE</v>
      </c>
      <c r="G396" s="42" t="str">
        <f>IF(+ISNA(+VLOOKUP($B396,#REF!,1,0)),"-",$G$1)</f>
        <v>VENDIEE</v>
      </c>
      <c r="H396" s="42" t="str">
        <f>IF(+ISNA(+VLOOKUP($B396,#REF!,1,0)),"-",$H$1)</f>
        <v>VENDSALVEE</v>
      </c>
      <c r="I396" s="42" t="str">
        <f>IF(+ISNA(+VLOOKUP($B396,#REF!,1,0)),"-",$I$1)</f>
        <v>VENDTUTEE</v>
      </c>
      <c r="J396" s="42" t="str">
        <f>IF(+ISNA(+VLOOKUP($B396,#REF!,1,0)),"-",$J$1)</f>
        <v>VENDLIBEE</v>
      </c>
      <c r="K396" s="42" t="str">
        <f>IF(+ISNA(+VLOOKUP($B396,#REF!,1,0)),"-",$K$1)</f>
        <v>EEEST</v>
      </c>
      <c r="L396" s="42" t="str">
        <f>IF(+ISNA(+VLOOKUP($B396,#REF!,1,0)),"-",$L$1)</f>
        <v>DISTGAS</v>
      </c>
      <c r="M396" s="42" t="str">
        <f>IF(+ISNA(+VLOOKUP($B396,#REF!,1,0)),"-",$M$1)</f>
        <v>MISGAS</v>
      </c>
      <c r="N396" s="42" t="str">
        <f>IF(+ISNA(+VLOOKUP($B396,#REF!,1,0)),"-",$N$1)</f>
        <v>VENIGAS</v>
      </c>
      <c r="O396" s="42" t="str">
        <f>IF(+ISNA(+VLOOKUP($B396,#REF!,1,0)),"-",$O$1)</f>
        <v>VENTUTGAS</v>
      </c>
      <c r="P396" s="42" t="str">
        <f>IF(+ISNA(+VLOOKUP($B396,#REF!,1,0)),"-",$P$1)</f>
        <v>VENLIBGAS</v>
      </c>
      <c r="Q396" s="42" t="str">
        <f>IF(+ISNA(+VLOOKUP($B396,#REF!,1,0)),"-",$Q$1)</f>
        <v>GASDIV</v>
      </c>
      <c r="R396" s="42" t="str">
        <f>IF(+ISNA(+VLOOKUP($B396,#REF!,1,0)),"-",$R$1)</f>
        <v>GASEST</v>
      </c>
      <c r="S396" s="42" t="str">
        <f>IF(+ISNA(+VLOOKUP($B396,#REF!,1,0)),"-",$S$1)</f>
        <v>ACQUE</v>
      </c>
      <c r="T396" s="42" t="str">
        <f>IF(+ISNA(+VLOOKUP($B396,#REF!,1,0)),"-",$T$1)</f>
        <v>FOGNA</v>
      </c>
      <c r="U396" s="42" t="str">
        <f>IF(+ISNA(+VLOOKUP($B396,#REF!,1,0)),"-",$U$1)</f>
        <v>DEPU</v>
      </c>
      <c r="V396" s="42" t="str">
        <f>IF(+ISNA(+VLOOKUP($B396,#REF!,1,0)),"-",$V$1)</f>
        <v>ALTRESII</v>
      </c>
      <c r="W396" s="42" t="str">
        <f>IF(+ISNA(+VLOOKUP($B396,#REF!,1,0)),"-",$W$1)</f>
        <v>ATTDIV</v>
      </c>
      <c r="X396" s="42" t="str">
        <f>IF(+ISNA(+VLOOKUP($B396,#REF!,1,0)),"-",$X$1)</f>
        <v>SC</v>
      </c>
      <c r="Y396" s="42" t="str">
        <f>IF(+ISNA(+VLOOKUP($B396,#REF!,1,0)),"-",$Y$1)</f>
        <v>FOC</v>
      </c>
    </row>
    <row r="397" spans="1:25" x14ac:dyDescent="0.2">
      <c r="A397" s="42" t="s">
        <v>114</v>
      </c>
      <c r="B397" s="42" t="s">
        <v>399</v>
      </c>
      <c r="C397" s="55" t="s">
        <v>643</v>
      </c>
      <c r="D397" s="42" t="str">
        <f>IF(+ISNA(+VLOOKUP($B397,#REF!,1,0)),"-",$D$1)</f>
        <v>PRODEE</v>
      </c>
      <c r="E397" s="42" t="str">
        <f>IF(+ISNA(+VLOOKUP($B397,#REF!,1,0)),"-",$E$1)</f>
        <v>DISTEE</v>
      </c>
      <c r="F397" s="42" t="str">
        <f>IF(+ISNA(+VLOOKUP($B397,#REF!,1,0)),"-",$F$1)</f>
        <v>MISEE</v>
      </c>
      <c r="G397" s="42" t="str">
        <f>IF(+ISNA(+VLOOKUP($B397,#REF!,1,0)),"-",$G$1)</f>
        <v>VENDIEE</v>
      </c>
      <c r="H397" s="42" t="str">
        <f>IF(+ISNA(+VLOOKUP($B397,#REF!,1,0)),"-",$H$1)</f>
        <v>VENDSALVEE</v>
      </c>
      <c r="I397" s="42" t="str">
        <f>IF(+ISNA(+VLOOKUP($B397,#REF!,1,0)),"-",$I$1)</f>
        <v>VENDTUTEE</v>
      </c>
      <c r="J397" s="42" t="str">
        <f>IF(+ISNA(+VLOOKUP($B397,#REF!,1,0)),"-",$J$1)</f>
        <v>VENDLIBEE</v>
      </c>
      <c r="K397" s="42" t="str">
        <f>IF(+ISNA(+VLOOKUP($B397,#REF!,1,0)),"-",$K$1)</f>
        <v>EEEST</v>
      </c>
      <c r="L397" s="42" t="str">
        <f>IF(+ISNA(+VLOOKUP($B397,#REF!,1,0)),"-",$L$1)</f>
        <v>DISTGAS</v>
      </c>
      <c r="M397" s="42" t="str">
        <f>IF(+ISNA(+VLOOKUP($B397,#REF!,1,0)),"-",$M$1)</f>
        <v>MISGAS</v>
      </c>
      <c r="N397" s="42" t="str">
        <f>IF(+ISNA(+VLOOKUP($B397,#REF!,1,0)),"-",$N$1)</f>
        <v>VENIGAS</v>
      </c>
      <c r="O397" s="42" t="str">
        <f>IF(+ISNA(+VLOOKUP($B397,#REF!,1,0)),"-",$O$1)</f>
        <v>VENTUTGAS</v>
      </c>
      <c r="P397" s="42" t="str">
        <f>IF(+ISNA(+VLOOKUP($B397,#REF!,1,0)),"-",$P$1)</f>
        <v>VENLIBGAS</v>
      </c>
      <c r="Q397" s="42" t="str">
        <f>IF(+ISNA(+VLOOKUP($B397,#REF!,1,0)),"-",$Q$1)</f>
        <v>GASDIV</v>
      </c>
      <c r="R397" s="42" t="str">
        <f>IF(+ISNA(+VLOOKUP($B397,#REF!,1,0)),"-",$R$1)</f>
        <v>GASEST</v>
      </c>
      <c r="S397" s="42" t="str">
        <f>IF(+ISNA(+VLOOKUP($B397,#REF!,1,0)),"-",$S$1)</f>
        <v>ACQUE</v>
      </c>
      <c r="T397" s="42" t="str">
        <f>IF(+ISNA(+VLOOKUP($B397,#REF!,1,0)),"-",$T$1)</f>
        <v>FOGNA</v>
      </c>
      <c r="U397" s="42" t="str">
        <f>IF(+ISNA(+VLOOKUP($B397,#REF!,1,0)),"-",$U$1)</f>
        <v>DEPU</v>
      </c>
      <c r="V397" s="42" t="str">
        <f>IF(+ISNA(+VLOOKUP($B397,#REF!,1,0)),"-",$V$1)</f>
        <v>ALTRESII</v>
      </c>
      <c r="W397" s="42" t="str">
        <f>IF(+ISNA(+VLOOKUP($B397,#REF!,1,0)),"-",$W$1)</f>
        <v>ATTDIV</v>
      </c>
      <c r="X397" s="42" t="str">
        <f>IF(+ISNA(+VLOOKUP($B397,#REF!,1,0)),"-",$X$1)</f>
        <v>SC</v>
      </c>
      <c r="Y397" s="42" t="str">
        <f>IF(+ISNA(+VLOOKUP($B397,#REF!,1,0)),"-",$Y$1)</f>
        <v>FOC</v>
      </c>
    </row>
    <row r="398" spans="1:25" x14ac:dyDescent="0.2">
      <c r="A398" s="42" t="s">
        <v>114</v>
      </c>
      <c r="B398" s="42" t="s">
        <v>400</v>
      </c>
      <c r="C398" s="55" t="s">
        <v>644</v>
      </c>
      <c r="D398" s="42" t="str">
        <f>IF(+ISNA(+VLOOKUP($B398,#REF!,1,0)),"-",$D$1)</f>
        <v>PRODEE</v>
      </c>
      <c r="E398" s="42" t="str">
        <f>IF(+ISNA(+VLOOKUP($B398,#REF!,1,0)),"-",$E$1)</f>
        <v>DISTEE</v>
      </c>
      <c r="F398" s="42" t="str">
        <f>IF(+ISNA(+VLOOKUP($B398,#REF!,1,0)),"-",$F$1)</f>
        <v>MISEE</v>
      </c>
      <c r="G398" s="42" t="str">
        <f>IF(+ISNA(+VLOOKUP($B398,#REF!,1,0)),"-",$G$1)</f>
        <v>VENDIEE</v>
      </c>
      <c r="H398" s="42" t="str">
        <f>IF(+ISNA(+VLOOKUP($B398,#REF!,1,0)),"-",$H$1)</f>
        <v>VENDSALVEE</v>
      </c>
      <c r="I398" s="42" t="str">
        <f>IF(+ISNA(+VLOOKUP($B398,#REF!,1,0)),"-",$I$1)</f>
        <v>VENDTUTEE</v>
      </c>
      <c r="J398" s="42" t="str">
        <f>IF(+ISNA(+VLOOKUP($B398,#REF!,1,0)),"-",$J$1)</f>
        <v>VENDLIBEE</v>
      </c>
      <c r="K398" s="42" t="str">
        <f>IF(+ISNA(+VLOOKUP($B398,#REF!,1,0)),"-",$K$1)</f>
        <v>EEEST</v>
      </c>
      <c r="L398" s="42" t="str">
        <f>IF(+ISNA(+VLOOKUP($B398,#REF!,1,0)),"-",$L$1)</f>
        <v>DISTGAS</v>
      </c>
      <c r="M398" s="42" t="str">
        <f>IF(+ISNA(+VLOOKUP($B398,#REF!,1,0)),"-",$M$1)</f>
        <v>MISGAS</v>
      </c>
      <c r="N398" s="42" t="str">
        <f>IF(+ISNA(+VLOOKUP($B398,#REF!,1,0)),"-",$N$1)</f>
        <v>VENIGAS</v>
      </c>
      <c r="O398" s="42" t="str">
        <f>IF(+ISNA(+VLOOKUP($B398,#REF!,1,0)),"-",$O$1)</f>
        <v>VENTUTGAS</v>
      </c>
      <c r="P398" s="42" t="str">
        <f>IF(+ISNA(+VLOOKUP($B398,#REF!,1,0)),"-",$P$1)</f>
        <v>VENLIBGAS</v>
      </c>
      <c r="Q398" s="42" t="str">
        <f>IF(+ISNA(+VLOOKUP($B398,#REF!,1,0)),"-",$Q$1)</f>
        <v>GASDIV</v>
      </c>
      <c r="R398" s="42" t="str">
        <f>IF(+ISNA(+VLOOKUP($B398,#REF!,1,0)),"-",$R$1)</f>
        <v>GASEST</v>
      </c>
      <c r="S398" s="42" t="str">
        <f>IF(+ISNA(+VLOOKUP($B398,#REF!,1,0)),"-",$S$1)</f>
        <v>ACQUE</v>
      </c>
      <c r="T398" s="42" t="str">
        <f>IF(+ISNA(+VLOOKUP($B398,#REF!,1,0)),"-",$T$1)</f>
        <v>FOGNA</v>
      </c>
      <c r="U398" s="42" t="str">
        <f>IF(+ISNA(+VLOOKUP($B398,#REF!,1,0)),"-",$U$1)</f>
        <v>DEPU</v>
      </c>
      <c r="V398" s="42" t="str">
        <f>IF(+ISNA(+VLOOKUP($B398,#REF!,1,0)),"-",$V$1)</f>
        <v>ALTRESII</v>
      </c>
      <c r="W398" s="42" t="str">
        <f>IF(+ISNA(+VLOOKUP($B398,#REF!,1,0)),"-",$W$1)</f>
        <v>ATTDIV</v>
      </c>
      <c r="X398" s="42" t="str">
        <f>IF(+ISNA(+VLOOKUP($B398,#REF!,1,0)),"-",$X$1)</f>
        <v>SC</v>
      </c>
      <c r="Y398" s="42" t="str">
        <f>IF(+ISNA(+VLOOKUP($B398,#REF!,1,0)),"-",$Y$1)</f>
        <v>FOC</v>
      </c>
    </row>
    <row r="399" spans="1:25" hidden="1" x14ac:dyDescent="0.2">
      <c r="A399" s="42" t="s">
        <v>114</v>
      </c>
      <c r="B399" s="42" t="s">
        <v>401</v>
      </c>
      <c r="C399" s="55" t="s">
        <v>931</v>
      </c>
      <c r="D399" s="42" t="str">
        <f>IF(+ISNA(+VLOOKUP($B399,#REF!,1,0)),"-",$D$1)</f>
        <v>PRODEE</v>
      </c>
      <c r="E399" s="42" t="str">
        <f>IF(+ISNA(+VLOOKUP($B399,#REF!,1,0)),"-",$E$1)</f>
        <v>DISTEE</v>
      </c>
      <c r="F399" s="42" t="str">
        <f>IF(+ISNA(+VLOOKUP($B399,#REF!,1,0)),"-",$F$1)</f>
        <v>MISEE</v>
      </c>
      <c r="G399" s="42" t="str">
        <f>IF(+ISNA(+VLOOKUP($B399,#REF!,1,0)),"-",$G$1)</f>
        <v>VENDIEE</v>
      </c>
      <c r="H399" s="42" t="str">
        <f>IF(+ISNA(+VLOOKUP($B399,#REF!,1,0)),"-",$H$1)</f>
        <v>VENDSALVEE</v>
      </c>
      <c r="I399" s="42" t="str">
        <f>IF(+ISNA(+VLOOKUP($B399,#REF!,1,0)),"-",$I$1)</f>
        <v>VENDTUTEE</v>
      </c>
      <c r="J399" s="42" t="str">
        <f>IF(+ISNA(+VLOOKUP($B399,#REF!,1,0)),"-",$J$1)</f>
        <v>VENDLIBEE</v>
      </c>
      <c r="K399" s="42" t="str">
        <f>IF(+ISNA(+VLOOKUP($B399,#REF!,1,0)),"-",$K$1)</f>
        <v>EEEST</v>
      </c>
      <c r="L399" s="42" t="str">
        <f>IF(+ISNA(+VLOOKUP($B399,#REF!,1,0)),"-",$L$1)</f>
        <v>DISTGAS</v>
      </c>
      <c r="M399" s="42" t="str">
        <f>IF(+ISNA(+VLOOKUP($B399,#REF!,1,0)),"-",$M$1)</f>
        <v>MISGAS</v>
      </c>
      <c r="N399" s="42" t="str">
        <f>IF(+ISNA(+VLOOKUP($B399,#REF!,1,0)),"-",$N$1)</f>
        <v>VENIGAS</v>
      </c>
      <c r="O399" s="42" t="str">
        <f>IF(+ISNA(+VLOOKUP($B399,#REF!,1,0)),"-",$O$1)</f>
        <v>VENTUTGAS</v>
      </c>
      <c r="P399" s="42" t="str">
        <f>IF(+ISNA(+VLOOKUP($B399,#REF!,1,0)),"-",$P$1)</f>
        <v>VENLIBGAS</v>
      </c>
      <c r="Q399" s="42" t="str">
        <f>IF(+ISNA(+VLOOKUP($B399,#REF!,1,0)),"-",$Q$1)</f>
        <v>GASDIV</v>
      </c>
      <c r="R399" s="42" t="str">
        <f>IF(+ISNA(+VLOOKUP($B399,#REF!,1,0)),"-",$R$1)</f>
        <v>GASEST</v>
      </c>
      <c r="S399" s="42" t="str">
        <f>IF(+ISNA(+VLOOKUP($B399,#REF!,1,0)),"-",$S$1)</f>
        <v>ACQUE</v>
      </c>
      <c r="T399" s="42" t="str">
        <f>IF(+ISNA(+VLOOKUP($B399,#REF!,1,0)),"-",$T$1)</f>
        <v>FOGNA</v>
      </c>
      <c r="U399" s="42" t="str">
        <f>IF(+ISNA(+VLOOKUP($B399,#REF!,1,0)),"-",$U$1)</f>
        <v>DEPU</v>
      </c>
      <c r="V399" s="42" t="str">
        <f>IF(+ISNA(+VLOOKUP($B399,#REF!,1,0)),"-",$V$1)</f>
        <v>ALTRESII</v>
      </c>
      <c r="W399" s="42" t="str">
        <f>IF(+ISNA(+VLOOKUP($B399,#REF!,1,0)),"-",$W$1)</f>
        <v>ATTDIV</v>
      </c>
      <c r="X399" s="42" t="str">
        <f>IF(+ISNA(+VLOOKUP($B399,#REF!,1,0)),"-",$X$1)</f>
        <v>SC</v>
      </c>
      <c r="Y399" s="42" t="str">
        <f>IF(+ISNA(+VLOOKUP($B399,#REF!,1,0)),"-",$Y$1)</f>
        <v>FOC</v>
      </c>
    </row>
    <row r="400" spans="1:25" hidden="1" x14ac:dyDescent="0.2">
      <c r="A400" s="42" t="s">
        <v>114</v>
      </c>
      <c r="B400" s="42" t="s">
        <v>402</v>
      </c>
      <c r="C400" s="55" t="s">
        <v>932</v>
      </c>
      <c r="D400" s="42" t="str">
        <f>IF(+ISNA(+VLOOKUP($B400,#REF!,1,0)),"-",$D$1)</f>
        <v>PRODEE</v>
      </c>
      <c r="E400" s="42" t="str">
        <f>IF(+ISNA(+VLOOKUP($B400,#REF!,1,0)),"-",$E$1)</f>
        <v>DISTEE</v>
      </c>
      <c r="F400" s="42" t="str">
        <f>IF(+ISNA(+VLOOKUP($B400,#REF!,1,0)),"-",$F$1)</f>
        <v>MISEE</v>
      </c>
      <c r="G400" s="42" t="str">
        <f>IF(+ISNA(+VLOOKUP($B400,#REF!,1,0)),"-",$G$1)</f>
        <v>VENDIEE</v>
      </c>
      <c r="H400" s="42" t="str">
        <f>IF(+ISNA(+VLOOKUP($B400,#REF!,1,0)),"-",$H$1)</f>
        <v>VENDSALVEE</v>
      </c>
      <c r="I400" s="42" t="str">
        <f>IF(+ISNA(+VLOOKUP($B400,#REF!,1,0)),"-",$I$1)</f>
        <v>VENDTUTEE</v>
      </c>
      <c r="J400" s="42" t="str">
        <f>IF(+ISNA(+VLOOKUP($B400,#REF!,1,0)),"-",$J$1)</f>
        <v>VENDLIBEE</v>
      </c>
      <c r="K400" s="42" t="str">
        <f>IF(+ISNA(+VLOOKUP($B400,#REF!,1,0)),"-",$K$1)</f>
        <v>EEEST</v>
      </c>
      <c r="L400" s="42" t="str">
        <f>IF(+ISNA(+VLOOKUP($B400,#REF!,1,0)),"-",$L$1)</f>
        <v>DISTGAS</v>
      </c>
      <c r="M400" s="42" t="str">
        <f>IF(+ISNA(+VLOOKUP($B400,#REF!,1,0)),"-",$M$1)</f>
        <v>MISGAS</v>
      </c>
      <c r="N400" s="42" t="str">
        <f>IF(+ISNA(+VLOOKUP($B400,#REF!,1,0)),"-",$N$1)</f>
        <v>VENIGAS</v>
      </c>
      <c r="O400" s="42" t="str">
        <f>IF(+ISNA(+VLOOKUP($B400,#REF!,1,0)),"-",$O$1)</f>
        <v>VENTUTGAS</v>
      </c>
      <c r="P400" s="42" t="str">
        <f>IF(+ISNA(+VLOOKUP($B400,#REF!,1,0)),"-",$P$1)</f>
        <v>VENLIBGAS</v>
      </c>
      <c r="Q400" s="42" t="str">
        <f>IF(+ISNA(+VLOOKUP($B400,#REF!,1,0)),"-",$Q$1)</f>
        <v>GASDIV</v>
      </c>
      <c r="R400" s="42" t="str">
        <f>IF(+ISNA(+VLOOKUP($B400,#REF!,1,0)),"-",$R$1)</f>
        <v>GASEST</v>
      </c>
      <c r="S400" s="42" t="str">
        <f>IF(+ISNA(+VLOOKUP($B400,#REF!,1,0)),"-",$S$1)</f>
        <v>ACQUE</v>
      </c>
      <c r="T400" s="42" t="str">
        <f>IF(+ISNA(+VLOOKUP($B400,#REF!,1,0)),"-",$T$1)</f>
        <v>FOGNA</v>
      </c>
      <c r="U400" s="42" t="str">
        <f>IF(+ISNA(+VLOOKUP($B400,#REF!,1,0)),"-",$U$1)</f>
        <v>DEPU</v>
      </c>
      <c r="V400" s="42" t="str">
        <f>IF(+ISNA(+VLOOKUP($B400,#REF!,1,0)),"-",$V$1)</f>
        <v>ALTRESII</v>
      </c>
      <c r="W400" s="42" t="str">
        <f>IF(+ISNA(+VLOOKUP($B400,#REF!,1,0)),"-",$W$1)</f>
        <v>ATTDIV</v>
      </c>
      <c r="X400" s="42" t="str">
        <f>IF(+ISNA(+VLOOKUP($B400,#REF!,1,0)),"-",$X$1)</f>
        <v>SC</v>
      </c>
      <c r="Y400" s="42" t="str">
        <f>IF(+ISNA(+VLOOKUP($B400,#REF!,1,0)),"-",$Y$1)</f>
        <v>FOC</v>
      </c>
    </row>
    <row r="401" spans="1:25" x14ac:dyDescent="0.2">
      <c r="A401" s="42" t="s">
        <v>114</v>
      </c>
      <c r="B401" s="42" t="s">
        <v>403</v>
      </c>
      <c r="C401" s="55" t="s">
        <v>646</v>
      </c>
      <c r="D401" s="42" t="str">
        <f>IF(+ISNA(+VLOOKUP($B401,#REF!,1,0)),"-",$D$1)</f>
        <v>PRODEE</v>
      </c>
      <c r="E401" s="42" t="str">
        <f>IF(+ISNA(+VLOOKUP($B401,#REF!,1,0)),"-",$E$1)</f>
        <v>DISTEE</v>
      </c>
      <c r="F401" s="42" t="str">
        <f>IF(+ISNA(+VLOOKUP($B401,#REF!,1,0)),"-",$F$1)</f>
        <v>MISEE</v>
      </c>
      <c r="G401" s="42" t="str">
        <f>IF(+ISNA(+VLOOKUP($B401,#REF!,1,0)),"-",$G$1)</f>
        <v>VENDIEE</v>
      </c>
      <c r="H401" s="42" t="str">
        <f>IF(+ISNA(+VLOOKUP($B401,#REF!,1,0)),"-",$H$1)</f>
        <v>VENDSALVEE</v>
      </c>
      <c r="I401" s="42" t="str">
        <f>IF(+ISNA(+VLOOKUP($B401,#REF!,1,0)),"-",$I$1)</f>
        <v>VENDTUTEE</v>
      </c>
      <c r="J401" s="42" t="str">
        <f>IF(+ISNA(+VLOOKUP($B401,#REF!,1,0)),"-",$J$1)</f>
        <v>VENDLIBEE</v>
      </c>
      <c r="K401" s="42" t="str">
        <f>IF(+ISNA(+VLOOKUP($B401,#REF!,1,0)),"-",$K$1)</f>
        <v>EEEST</v>
      </c>
      <c r="L401" s="42" t="str">
        <f>IF(+ISNA(+VLOOKUP($B401,#REF!,1,0)),"-",$L$1)</f>
        <v>DISTGAS</v>
      </c>
      <c r="M401" s="42" t="str">
        <f>IF(+ISNA(+VLOOKUP($B401,#REF!,1,0)),"-",$M$1)</f>
        <v>MISGAS</v>
      </c>
      <c r="N401" s="42" t="str">
        <f>IF(+ISNA(+VLOOKUP($B401,#REF!,1,0)),"-",$N$1)</f>
        <v>VENIGAS</v>
      </c>
      <c r="O401" s="42" t="str">
        <f>IF(+ISNA(+VLOOKUP($B401,#REF!,1,0)),"-",$O$1)</f>
        <v>VENTUTGAS</v>
      </c>
      <c r="P401" s="42" t="str">
        <f>IF(+ISNA(+VLOOKUP($B401,#REF!,1,0)),"-",$P$1)</f>
        <v>VENLIBGAS</v>
      </c>
      <c r="Q401" s="42" t="str">
        <f>IF(+ISNA(+VLOOKUP($B401,#REF!,1,0)),"-",$Q$1)</f>
        <v>GASDIV</v>
      </c>
      <c r="R401" s="42" t="str">
        <f>IF(+ISNA(+VLOOKUP($B401,#REF!,1,0)),"-",$R$1)</f>
        <v>GASEST</v>
      </c>
      <c r="S401" s="42" t="str">
        <f>IF(+ISNA(+VLOOKUP($B401,#REF!,1,0)),"-",$S$1)</f>
        <v>ACQUE</v>
      </c>
      <c r="T401" s="42" t="str">
        <f>IF(+ISNA(+VLOOKUP($B401,#REF!,1,0)),"-",$T$1)</f>
        <v>FOGNA</v>
      </c>
      <c r="U401" s="42" t="str">
        <f>IF(+ISNA(+VLOOKUP($B401,#REF!,1,0)),"-",$U$1)</f>
        <v>DEPU</v>
      </c>
      <c r="V401" s="42" t="str">
        <f>IF(+ISNA(+VLOOKUP($B401,#REF!,1,0)),"-",$V$1)</f>
        <v>ALTRESII</v>
      </c>
      <c r="W401" s="42" t="str">
        <f>IF(+ISNA(+VLOOKUP($B401,#REF!,1,0)),"-",$W$1)</f>
        <v>ATTDIV</v>
      </c>
      <c r="X401" s="42" t="str">
        <f>IF(+ISNA(+VLOOKUP($B401,#REF!,1,0)),"-",$X$1)</f>
        <v>SC</v>
      </c>
      <c r="Y401" s="42" t="str">
        <f>IF(+ISNA(+VLOOKUP($B401,#REF!,1,0)),"-",$Y$1)</f>
        <v>FOC</v>
      </c>
    </row>
    <row r="402" spans="1:25" x14ac:dyDescent="0.2">
      <c r="A402" s="42" t="s">
        <v>114</v>
      </c>
      <c r="B402" s="42" t="s">
        <v>404</v>
      </c>
      <c r="C402" s="55" t="s">
        <v>645</v>
      </c>
      <c r="D402" s="42" t="str">
        <f>IF(+ISNA(+VLOOKUP($B402,#REF!,1,0)),"-",$D$1)</f>
        <v>PRODEE</v>
      </c>
      <c r="E402" s="42" t="str">
        <f>IF(+ISNA(+VLOOKUP($B402,#REF!,1,0)),"-",$E$1)</f>
        <v>DISTEE</v>
      </c>
      <c r="F402" s="42" t="str">
        <f>IF(+ISNA(+VLOOKUP($B402,#REF!,1,0)),"-",$F$1)</f>
        <v>MISEE</v>
      </c>
      <c r="G402" s="42" t="str">
        <f>IF(+ISNA(+VLOOKUP($B402,#REF!,1,0)),"-",$G$1)</f>
        <v>VENDIEE</v>
      </c>
      <c r="H402" s="42" t="str">
        <f>IF(+ISNA(+VLOOKUP($B402,#REF!,1,0)),"-",$H$1)</f>
        <v>VENDSALVEE</v>
      </c>
      <c r="I402" s="42" t="str">
        <f>IF(+ISNA(+VLOOKUP($B402,#REF!,1,0)),"-",$I$1)</f>
        <v>VENDTUTEE</v>
      </c>
      <c r="J402" s="42" t="str">
        <f>IF(+ISNA(+VLOOKUP($B402,#REF!,1,0)),"-",$J$1)</f>
        <v>VENDLIBEE</v>
      </c>
      <c r="K402" s="42" t="str">
        <f>IF(+ISNA(+VLOOKUP($B402,#REF!,1,0)),"-",$K$1)</f>
        <v>EEEST</v>
      </c>
      <c r="L402" s="42" t="str">
        <f>IF(+ISNA(+VLOOKUP($B402,#REF!,1,0)),"-",$L$1)</f>
        <v>DISTGAS</v>
      </c>
      <c r="M402" s="42" t="str">
        <f>IF(+ISNA(+VLOOKUP($B402,#REF!,1,0)),"-",$M$1)</f>
        <v>MISGAS</v>
      </c>
      <c r="N402" s="42" t="str">
        <f>IF(+ISNA(+VLOOKUP($B402,#REF!,1,0)),"-",$N$1)</f>
        <v>VENIGAS</v>
      </c>
      <c r="O402" s="42" t="str">
        <f>IF(+ISNA(+VLOOKUP($B402,#REF!,1,0)),"-",$O$1)</f>
        <v>VENTUTGAS</v>
      </c>
      <c r="P402" s="42" t="str">
        <f>IF(+ISNA(+VLOOKUP($B402,#REF!,1,0)),"-",$P$1)</f>
        <v>VENLIBGAS</v>
      </c>
      <c r="Q402" s="42" t="str">
        <f>IF(+ISNA(+VLOOKUP($B402,#REF!,1,0)),"-",$Q$1)</f>
        <v>GASDIV</v>
      </c>
      <c r="R402" s="42" t="str">
        <f>IF(+ISNA(+VLOOKUP($B402,#REF!,1,0)),"-",$R$1)</f>
        <v>GASEST</v>
      </c>
      <c r="S402" s="42" t="str">
        <f>IF(+ISNA(+VLOOKUP($B402,#REF!,1,0)),"-",$S$1)</f>
        <v>ACQUE</v>
      </c>
      <c r="T402" s="42" t="str">
        <f>IF(+ISNA(+VLOOKUP($B402,#REF!,1,0)),"-",$T$1)</f>
        <v>FOGNA</v>
      </c>
      <c r="U402" s="42" t="str">
        <f>IF(+ISNA(+VLOOKUP($B402,#REF!,1,0)),"-",$U$1)</f>
        <v>DEPU</v>
      </c>
      <c r="V402" s="42" t="str">
        <f>IF(+ISNA(+VLOOKUP($B402,#REF!,1,0)),"-",$V$1)</f>
        <v>ALTRESII</v>
      </c>
      <c r="W402" s="42" t="str">
        <f>IF(+ISNA(+VLOOKUP($B402,#REF!,1,0)),"-",$W$1)</f>
        <v>ATTDIV</v>
      </c>
      <c r="X402" s="42" t="str">
        <f>IF(+ISNA(+VLOOKUP($B402,#REF!,1,0)),"-",$X$1)</f>
        <v>SC</v>
      </c>
      <c r="Y402" s="42" t="str">
        <f>IF(+ISNA(+VLOOKUP($B402,#REF!,1,0)),"-",$Y$1)</f>
        <v>FOC</v>
      </c>
    </row>
    <row r="403" spans="1:25" x14ac:dyDescent="0.2">
      <c r="A403" s="42" t="s">
        <v>114</v>
      </c>
      <c r="B403" s="42" t="s">
        <v>405</v>
      </c>
      <c r="C403" s="55" t="s">
        <v>649</v>
      </c>
      <c r="D403" s="42" t="str">
        <f>IF(+ISNA(+VLOOKUP($B403,#REF!,1,0)),"-",$D$1)</f>
        <v>PRODEE</v>
      </c>
      <c r="E403" s="42" t="str">
        <f>IF(+ISNA(+VLOOKUP($B403,#REF!,1,0)),"-",$E$1)</f>
        <v>DISTEE</v>
      </c>
      <c r="F403" s="42" t="str">
        <f>IF(+ISNA(+VLOOKUP($B403,#REF!,1,0)),"-",$F$1)</f>
        <v>MISEE</v>
      </c>
      <c r="G403" s="42" t="str">
        <f>IF(+ISNA(+VLOOKUP($B403,#REF!,1,0)),"-",$G$1)</f>
        <v>VENDIEE</v>
      </c>
      <c r="H403" s="42" t="str">
        <f>IF(+ISNA(+VLOOKUP($B403,#REF!,1,0)),"-",$H$1)</f>
        <v>VENDSALVEE</v>
      </c>
      <c r="I403" s="42" t="str">
        <f>IF(+ISNA(+VLOOKUP($B403,#REF!,1,0)),"-",$I$1)</f>
        <v>VENDTUTEE</v>
      </c>
      <c r="J403" s="42" t="str">
        <f>IF(+ISNA(+VLOOKUP($B403,#REF!,1,0)),"-",$J$1)</f>
        <v>VENDLIBEE</v>
      </c>
      <c r="K403" s="42" t="str">
        <f>IF(+ISNA(+VLOOKUP($B403,#REF!,1,0)),"-",$K$1)</f>
        <v>EEEST</v>
      </c>
      <c r="L403" s="42" t="str">
        <f>IF(+ISNA(+VLOOKUP($B403,#REF!,1,0)),"-",$L$1)</f>
        <v>DISTGAS</v>
      </c>
      <c r="M403" s="42" t="str">
        <f>IF(+ISNA(+VLOOKUP($B403,#REF!,1,0)),"-",$M$1)</f>
        <v>MISGAS</v>
      </c>
      <c r="N403" s="42" t="str">
        <f>IF(+ISNA(+VLOOKUP($B403,#REF!,1,0)),"-",$N$1)</f>
        <v>VENIGAS</v>
      </c>
      <c r="O403" s="42" t="str">
        <f>IF(+ISNA(+VLOOKUP($B403,#REF!,1,0)),"-",$O$1)</f>
        <v>VENTUTGAS</v>
      </c>
      <c r="P403" s="42" t="str">
        <f>IF(+ISNA(+VLOOKUP($B403,#REF!,1,0)),"-",$P$1)</f>
        <v>VENLIBGAS</v>
      </c>
      <c r="Q403" s="42" t="str">
        <f>IF(+ISNA(+VLOOKUP($B403,#REF!,1,0)),"-",$Q$1)</f>
        <v>GASDIV</v>
      </c>
      <c r="R403" s="42" t="str">
        <f>IF(+ISNA(+VLOOKUP($B403,#REF!,1,0)),"-",$R$1)</f>
        <v>GASEST</v>
      </c>
      <c r="S403" s="42" t="str">
        <f>IF(+ISNA(+VLOOKUP($B403,#REF!,1,0)),"-",$S$1)</f>
        <v>ACQUE</v>
      </c>
      <c r="T403" s="42" t="str">
        <f>IF(+ISNA(+VLOOKUP($B403,#REF!,1,0)),"-",$T$1)</f>
        <v>FOGNA</v>
      </c>
      <c r="U403" s="42" t="str">
        <f>IF(+ISNA(+VLOOKUP($B403,#REF!,1,0)),"-",$U$1)</f>
        <v>DEPU</v>
      </c>
      <c r="V403" s="42" t="str">
        <f>IF(+ISNA(+VLOOKUP($B403,#REF!,1,0)),"-",$V$1)</f>
        <v>ALTRESII</v>
      </c>
      <c r="W403" s="42" t="str">
        <f>IF(+ISNA(+VLOOKUP($B403,#REF!,1,0)),"-",$W$1)</f>
        <v>ATTDIV</v>
      </c>
      <c r="X403" s="42" t="str">
        <f>IF(+ISNA(+VLOOKUP($B403,#REF!,1,0)),"-",$X$1)</f>
        <v>SC</v>
      </c>
      <c r="Y403" s="42" t="str">
        <f>IF(+ISNA(+VLOOKUP($B403,#REF!,1,0)),"-",$Y$1)</f>
        <v>FOC</v>
      </c>
    </row>
    <row r="404" spans="1:25" x14ac:dyDescent="0.2">
      <c r="A404" s="42" t="s">
        <v>114</v>
      </c>
      <c r="B404" s="42" t="s">
        <v>406</v>
      </c>
      <c r="C404" s="55" t="s">
        <v>650</v>
      </c>
      <c r="D404" s="42" t="str">
        <f>IF(+ISNA(+VLOOKUP($B404,#REF!,1,0)),"-",$D$1)</f>
        <v>PRODEE</v>
      </c>
      <c r="E404" s="42" t="str">
        <f>IF(+ISNA(+VLOOKUP($B404,#REF!,1,0)),"-",$E$1)</f>
        <v>DISTEE</v>
      </c>
      <c r="F404" s="42" t="str">
        <f>IF(+ISNA(+VLOOKUP($B404,#REF!,1,0)),"-",$F$1)</f>
        <v>MISEE</v>
      </c>
      <c r="G404" s="42" t="str">
        <f>IF(+ISNA(+VLOOKUP($B404,#REF!,1,0)),"-",$G$1)</f>
        <v>VENDIEE</v>
      </c>
      <c r="H404" s="42" t="str">
        <f>IF(+ISNA(+VLOOKUP($B404,#REF!,1,0)),"-",$H$1)</f>
        <v>VENDSALVEE</v>
      </c>
      <c r="I404" s="42" t="str">
        <f>IF(+ISNA(+VLOOKUP($B404,#REF!,1,0)),"-",$I$1)</f>
        <v>VENDTUTEE</v>
      </c>
      <c r="J404" s="42" t="str">
        <f>IF(+ISNA(+VLOOKUP($B404,#REF!,1,0)),"-",$J$1)</f>
        <v>VENDLIBEE</v>
      </c>
      <c r="K404" s="42" t="str">
        <f>IF(+ISNA(+VLOOKUP($B404,#REF!,1,0)),"-",$K$1)</f>
        <v>EEEST</v>
      </c>
      <c r="L404" s="42" t="str">
        <f>IF(+ISNA(+VLOOKUP($B404,#REF!,1,0)),"-",$L$1)</f>
        <v>DISTGAS</v>
      </c>
      <c r="M404" s="42" t="str">
        <f>IF(+ISNA(+VLOOKUP($B404,#REF!,1,0)),"-",$M$1)</f>
        <v>MISGAS</v>
      </c>
      <c r="N404" s="42" t="str">
        <f>IF(+ISNA(+VLOOKUP($B404,#REF!,1,0)),"-",$N$1)</f>
        <v>VENIGAS</v>
      </c>
      <c r="O404" s="42" t="str">
        <f>IF(+ISNA(+VLOOKUP($B404,#REF!,1,0)),"-",$O$1)</f>
        <v>VENTUTGAS</v>
      </c>
      <c r="P404" s="42" t="str">
        <f>IF(+ISNA(+VLOOKUP($B404,#REF!,1,0)),"-",$P$1)</f>
        <v>VENLIBGAS</v>
      </c>
      <c r="Q404" s="42" t="str">
        <f>IF(+ISNA(+VLOOKUP($B404,#REF!,1,0)),"-",$Q$1)</f>
        <v>GASDIV</v>
      </c>
      <c r="R404" s="42" t="str">
        <f>IF(+ISNA(+VLOOKUP($B404,#REF!,1,0)),"-",$R$1)</f>
        <v>GASEST</v>
      </c>
      <c r="S404" s="42" t="str">
        <f>IF(+ISNA(+VLOOKUP($B404,#REF!,1,0)),"-",$S$1)</f>
        <v>ACQUE</v>
      </c>
      <c r="T404" s="42" t="str">
        <f>IF(+ISNA(+VLOOKUP($B404,#REF!,1,0)),"-",$T$1)</f>
        <v>FOGNA</v>
      </c>
      <c r="U404" s="42" t="str">
        <f>IF(+ISNA(+VLOOKUP($B404,#REF!,1,0)),"-",$U$1)</f>
        <v>DEPU</v>
      </c>
      <c r="V404" s="42" t="str">
        <f>IF(+ISNA(+VLOOKUP($B404,#REF!,1,0)),"-",$V$1)</f>
        <v>ALTRESII</v>
      </c>
      <c r="W404" s="42" t="str">
        <f>IF(+ISNA(+VLOOKUP($B404,#REF!,1,0)),"-",$W$1)</f>
        <v>ATTDIV</v>
      </c>
      <c r="X404" s="42" t="str">
        <f>IF(+ISNA(+VLOOKUP($B404,#REF!,1,0)),"-",$X$1)</f>
        <v>SC</v>
      </c>
      <c r="Y404" s="42" t="str">
        <f>IF(+ISNA(+VLOOKUP($B404,#REF!,1,0)),"-",$Y$1)</f>
        <v>FOC</v>
      </c>
    </row>
    <row r="405" spans="1:25" hidden="1" x14ac:dyDescent="0.2">
      <c r="A405" s="42" t="s">
        <v>114</v>
      </c>
      <c r="B405" s="42" t="s">
        <v>425</v>
      </c>
      <c r="C405" s="55" t="s">
        <v>937</v>
      </c>
      <c r="D405" s="42" t="str">
        <f>IF(+ISNA(+VLOOKUP($B405,#REF!,1,0)),"-",$D$1)</f>
        <v>PRODEE</v>
      </c>
      <c r="E405" s="42" t="str">
        <f>IF(+ISNA(+VLOOKUP($B405,#REF!,1,0)),"-",$E$1)</f>
        <v>DISTEE</v>
      </c>
      <c r="F405" s="42" t="str">
        <f>IF(+ISNA(+VLOOKUP($B405,#REF!,1,0)),"-",$F$1)</f>
        <v>MISEE</v>
      </c>
      <c r="G405" s="42" t="str">
        <f>IF(+ISNA(+VLOOKUP($B405,#REF!,1,0)),"-",$G$1)</f>
        <v>VENDIEE</v>
      </c>
      <c r="H405" s="42" t="str">
        <f>IF(+ISNA(+VLOOKUP($B405,#REF!,1,0)),"-",$H$1)</f>
        <v>VENDSALVEE</v>
      </c>
      <c r="I405" s="42" t="str">
        <f>IF(+ISNA(+VLOOKUP($B405,#REF!,1,0)),"-",$I$1)</f>
        <v>VENDTUTEE</v>
      </c>
      <c r="J405" s="42" t="str">
        <f>IF(+ISNA(+VLOOKUP($B405,#REF!,1,0)),"-",$J$1)</f>
        <v>VENDLIBEE</v>
      </c>
      <c r="K405" s="42" t="str">
        <f>IF(+ISNA(+VLOOKUP($B405,#REF!,1,0)),"-",$K$1)</f>
        <v>EEEST</v>
      </c>
      <c r="L405" s="42" t="str">
        <f>IF(+ISNA(+VLOOKUP($B405,#REF!,1,0)),"-",$L$1)</f>
        <v>DISTGAS</v>
      </c>
      <c r="M405" s="42" t="str">
        <f>IF(+ISNA(+VLOOKUP($B405,#REF!,1,0)),"-",$M$1)</f>
        <v>MISGAS</v>
      </c>
      <c r="N405" s="42" t="str">
        <f>IF(+ISNA(+VLOOKUP($B405,#REF!,1,0)),"-",$N$1)</f>
        <v>VENIGAS</v>
      </c>
      <c r="O405" s="42" t="str">
        <f>IF(+ISNA(+VLOOKUP($B405,#REF!,1,0)),"-",$O$1)</f>
        <v>VENTUTGAS</v>
      </c>
      <c r="P405" s="42" t="str">
        <f>IF(+ISNA(+VLOOKUP($B405,#REF!,1,0)),"-",$P$1)</f>
        <v>VENLIBGAS</v>
      </c>
      <c r="Q405" s="42" t="str">
        <f>IF(+ISNA(+VLOOKUP($B405,#REF!,1,0)),"-",$Q$1)</f>
        <v>GASDIV</v>
      </c>
      <c r="R405" s="42" t="str">
        <f>IF(+ISNA(+VLOOKUP($B405,#REF!,1,0)),"-",$R$1)</f>
        <v>GASEST</v>
      </c>
      <c r="S405" s="42" t="str">
        <f>IF(+ISNA(+VLOOKUP($B405,#REF!,1,0)),"-",$S$1)</f>
        <v>ACQUE</v>
      </c>
      <c r="T405" s="42" t="str">
        <f>IF(+ISNA(+VLOOKUP($B405,#REF!,1,0)),"-",$T$1)</f>
        <v>FOGNA</v>
      </c>
      <c r="U405" s="42" t="str">
        <f>IF(+ISNA(+VLOOKUP($B405,#REF!,1,0)),"-",$U$1)</f>
        <v>DEPU</v>
      </c>
      <c r="V405" s="42" t="str">
        <f>IF(+ISNA(+VLOOKUP($B405,#REF!,1,0)),"-",$V$1)</f>
        <v>ALTRESII</v>
      </c>
      <c r="W405" s="42" t="str">
        <f>IF(+ISNA(+VLOOKUP($B405,#REF!,1,0)),"-",$W$1)</f>
        <v>ATTDIV</v>
      </c>
      <c r="X405" s="42" t="str">
        <f>IF(+ISNA(+VLOOKUP($B405,#REF!,1,0)),"-",$X$1)</f>
        <v>SC</v>
      </c>
      <c r="Y405" s="42" t="str">
        <f>IF(+ISNA(+VLOOKUP($B405,#REF!,1,0)),"-",$Y$1)</f>
        <v>FOC</v>
      </c>
    </row>
    <row r="406" spans="1:25" hidden="1" x14ac:dyDescent="0.2">
      <c r="A406" s="42" t="s">
        <v>114</v>
      </c>
      <c r="B406" s="42" t="s">
        <v>426</v>
      </c>
      <c r="C406" s="55" t="s">
        <v>938</v>
      </c>
      <c r="D406" s="42" t="str">
        <f>IF(+ISNA(+VLOOKUP($B406,#REF!,1,0)),"-",$D$1)</f>
        <v>PRODEE</v>
      </c>
      <c r="E406" s="42" t="str">
        <f>IF(+ISNA(+VLOOKUP($B406,#REF!,1,0)),"-",$E$1)</f>
        <v>DISTEE</v>
      </c>
      <c r="F406" s="42" t="str">
        <f>IF(+ISNA(+VLOOKUP($B406,#REF!,1,0)),"-",$F$1)</f>
        <v>MISEE</v>
      </c>
      <c r="G406" s="42" t="str">
        <f>IF(+ISNA(+VLOOKUP($B406,#REF!,1,0)),"-",$G$1)</f>
        <v>VENDIEE</v>
      </c>
      <c r="H406" s="42" t="str">
        <f>IF(+ISNA(+VLOOKUP($B406,#REF!,1,0)),"-",$H$1)</f>
        <v>VENDSALVEE</v>
      </c>
      <c r="I406" s="42" t="str">
        <f>IF(+ISNA(+VLOOKUP($B406,#REF!,1,0)),"-",$I$1)</f>
        <v>VENDTUTEE</v>
      </c>
      <c r="J406" s="42" t="str">
        <f>IF(+ISNA(+VLOOKUP($B406,#REF!,1,0)),"-",$J$1)</f>
        <v>VENDLIBEE</v>
      </c>
      <c r="K406" s="42" t="str">
        <f>IF(+ISNA(+VLOOKUP($B406,#REF!,1,0)),"-",$K$1)</f>
        <v>EEEST</v>
      </c>
      <c r="L406" s="42" t="str">
        <f>IF(+ISNA(+VLOOKUP($B406,#REF!,1,0)),"-",$L$1)</f>
        <v>DISTGAS</v>
      </c>
      <c r="M406" s="42" t="str">
        <f>IF(+ISNA(+VLOOKUP($B406,#REF!,1,0)),"-",$M$1)</f>
        <v>MISGAS</v>
      </c>
      <c r="N406" s="42" t="str">
        <f>IF(+ISNA(+VLOOKUP($B406,#REF!,1,0)),"-",$N$1)</f>
        <v>VENIGAS</v>
      </c>
      <c r="O406" s="42" t="str">
        <f>IF(+ISNA(+VLOOKUP($B406,#REF!,1,0)),"-",$O$1)</f>
        <v>VENTUTGAS</v>
      </c>
      <c r="P406" s="42" t="str">
        <f>IF(+ISNA(+VLOOKUP($B406,#REF!,1,0)),"-",$P$1)</f>
        <v>VENLIBGAS</v>
      </c>
      <c r="Q406" s="42" t="str">
        <f>IF(+ISNA(+VLOOKUP($B406,#REF!,1,0)),"-",$Q$1)</f>
        <v>GASDIV</v>
      </c>
      <c r="R406" s="42" t="str">
        <f>IF(+ISNA(+VLOOKUP($B406,#REF!,1,0)),"-",$R$1)</f>
        <v>GASEST</v>
      </c>
      <c r="S406" s="42" t="str">
        <f>IF(+ISNA(+VLOOKUP($B406,#REF!,1,0)),"-",$S$1)</f>
        <v>ACQUE</v>
      </c>
      <c r="T406" s="42" t="str">
        <f>IF(+ISNA(+VLOOKUP($B406,#REF!,1,0)),"-",$T$1)</f>
        <v>FOGNA</v>
      </c>
      <c r="U406" s="42" t="str">
        <f>IF(+ISNA(+VLOOKUP($B406,#REF!,1,0)),"-",$U$1)</f>
        <v>DEPU</v>
      </c>
      <c r="V406" s="42" t="str">
        <f>IF(+ISNA(+VLOOKUP($B406,#REF!,1,0)),"-",$V$1)</f>
        <v>ALTRESII</v>
      </c>
      <c r="W406" s="42" t="str">
        <f>IF(+ISNA(+VLOOKUP($B406,#REF!,1,0)),"-",$W$1)</f>
        <v>ATTDIV</v>
      </c>
      <c r="X406" s="42" t="str">
        <f>IF(+ISNA(+VLOOKUP($B406,#REF!,1,0)),"-",$X$1)</f>
        <v>SC</v>
      </c>
      <c r="Y406" s="42" t="str">
        <f>IF(+ISNA(+VLOOKUP($B406,#REF!,1,0)),"-",$Y$1)</f>
        <v>FOC</v>
      </c>
    </row>
    <row r="407" spans="1:25" hidden="1" x14ac:dyDescent="0.2">
      <c r="A407" s="42" t="s">
        <v>114</v>
      </c>
      <c r="B407" s="42" t="s">
        <v>427</v>
      </c>
      <c r="C407" s="55" t="s">
        <v>940</v>
      </c>
      <c r="D407" s="42" t="str">
        <f>IF(+ISNA(+VLOOKUP($B407,#REF!,1,0)),"-",$D$1)</f>
        <v>PRODEE</v>
      </c>
      <c r="E407" s="42" t="str">
        <f>IF(+ISNA(+VLOOKUP($B407,#REF!,1,0)),"-",$E$1)</f>
        <v>DISTEE</v>
      </c>
      <c r="F407" s="42" t="str">
        <f>IF(+ISNA(+VLOOKUP($B407,#REF!,1,0)),"-",$F$1)</f>
        <v>MISEE</v>
      </c>
      <c r="G407" s="42" t="str">
        <f>IF(+ISNA(+VLOOKUP($B407,#REF!,1,0)),"-",$G$1)</f>
        <v>VENDIEE</v>
      </c>
      <c r="H407" s="42" t="str">
        <f>IF(+ISNA(+VLOOKUP($B407,#REF!,1,0)),"-",$H$1)</f>
        <v>VENDSALVEE</v>
      </c>
      <c r="I407" s="42" t="str">
        <f>IF(+ISNA(+VLOOKUP($B407,#REF!,1,0)),"-",$I$1)</f>
        <v>VENDTUTEE</v>
      </c>
      <c r="J407" s="42" t="str">
        <f>IF(+ISNA(+VLOOKUP($B407,#REF!,1,0)),"-",$J$1)</f>
        <v>VENDLIBEE</v>
      </c>
      <c r="K407" s="42" t="str">
        <f>IF(+ISNA(+VLOOKUP($B407,#REF!,1,0)),"-",$K$1)</f>
        <v>EEEST</v>
      </c>
      <c r="L407" s="42" t="str">
        <f>IF(+ISNA(+VLOOKUP($B407,#REF!,1,0)),"-",$L$1)</f>
        <v>DISTGAS</v>
      </c>
      <c r="M407" s="42" t="str">
        <f>IF(+ISNA(+VLOOKUP($B407,#REF!,1,0)),"-",$M$1)</f>
        <v>MISGAS</v>
      </c>
      <c r="N407" s="42" t="str">
        <f>IF(+ISNA(+VLOOKUP($B407,#REF!,1,0)),"-",$N$1)</f>
        <v>VENIGAS</v>
      </c>
      <c r="O407" s="42" t="str">
        <f>IF(+ISNA(+VLOOKUP($B407,#REF!,1,0)),"-",$O$1)</f>
        <v>VENTUTGAS</v>
      </c>
      <c r="P407" s="42" t="str">
        <f>IF(+ISNA(+VLOOKUP($B407,#REF!,1,0)),"-",$P$1)</f>
        <v>VENLIBGAS</v>
      </c>
      <c r="Q407" s="42" t="str">
        <f>IF(+ISNA(+VLOOKUP($B407,#REF!,1,0)),"-",$Q$1)</f>
        <v>GASDIV</v>
      </c>
      <c r="R407" s="42" t="str">
        <f>IF(+ISNA(+VLOOKUP($B407,#REF!,1,0)),"-",$R$1)</f>
        <v>GASEST</v>
      </c>
      <c r="S407" s="42" t="str">
        <f>IF(+ISNA(+VLOOKUP($B407,#REF!,1,0)),"-",$S$1)</f>
        <v>ACQUE</v>
      </c>
      <c r="T407" s="42" t="str">
        <f>IF(+ISNA(+VLOOKUP($B407,#REF!,1,0)),"-",$T$1)</f>
        <v>FOGNA</v>
      </c>
      <c r="U407" s="42" t="str">
        <f>IF(+ISNA(+VLOOKUP($B407,#REF!,1,0)),"-",$U$1)</f>
        <v>DEPU</v>
      </c>
      <c r="V407" s="42" t="str">
        <f>IF(+ISNA(+VLOOKUP($B407,#REF!,1,0)),"-",$V$1)</f>
        <v>ALTRESII</v>
      </c>
      <c r="W407" s="42" t="str">
        <f>IF(+ISNA(+VLOOKUP($B407,#REF!,1,0)),"-",$W$1)</f>
        <v>ATTDIV</v>
      </c>
      <c r="X407" s="42" t="str">
        <f>IF(+ISNA(+VLOOKUP($B407,#REF!,1,0)),"-",$X$1)</f>
        <v>SC</v>
      </c>
      <c r="Y407" s="42" t="str">
        <f>IF(+ISNA(+VLOOKUP($B407,#REF!,1,0)),"-",$Y$1)</f>
        <v>FOC</v>
      </c>
    </row>
    <row r="408" spans="1:25" hidden="1" x14ac:dyDescent="0.2">
      <c r="A408" s="42" t="s">
        <v>114</v>
      </c>
      <c r="B408" s="42" t="s">
        <v>428</v>
      </c>
      <c r="C408" s="55" t="s">
        <v>939</v>
      </c>
      <c r="D408" s="42" t="str">
        <f>IF(+ISNA(+VLOOKUP($B408,#REF!,1,0)),"-",$D$1)</f>
        <v>PRODEE</v>
      </c>
      <c r="E408" s="42" t="str">
        <f>IF(+ISNA(+VLOOKUP($B408,#REF!,1,0)),"-",$E$1)</f>
        <v>DISTEE</v>
      </c>
      <c r="F408" s="42" t="str">
        <f>IF(+ISNA(+VLOOKUP($B408,#REF!,1,0)),"-",$F$1)</f>
        <v>MISEE</v>
      </c>
      <c r="G408" s="42" t="str">
        <f>IF(+ISNA(+VLOOKUP($B408,#REF!,1,0)),"-",$G$1)</f>
        <v>VENDIEE</v>
      </c>
      <c r="H408" s="42" t="str">
        <f>IF(+ISNA(+VLOOKUP($B408,#REF!,1,0)),"-",$H$1)</f>
        <v>VENDSALVEE</v>
      </c>
      <c r="I408" s="42" t="str">
        <f>IF(+ISNA(+VLOOKUP($B408,#REF!,1,0)),"-",$I$1)</f>
        <v>VENDTUTEE</v>
      </c>
      <c r="J408" s="42" t="str">
        <f>IF(+ISNA(+VLOOKUP($B408,#REF!,1,0)),"-",$J$1)</f>
        <v>VENDLIBEE</v>
      </c>
      <c r="K408" s="42" t="str">
        <f>IF(+ISNA(+VLOOKUP($B408,#REF!,1,0)),"-",$K$1)</f>
        <v>EEEST</v>
      </c>
      <c r="L408" s="42" t="str">
        <f>IF(+ISNA(+VLOOKUP($B408,#REF!,1,0)),"-",$L$1)</f>
        <v>DISTGAS</v>
      </c>
      <c r="M408" s="42" t="str">
        <f>IF(+ISNA(+VLOOKUP($B408,#REF!,1,0)),"-",$M$1)</f>
        <v>MISGAS</v>
      </c>
      <c r="N408" s="42" t="str">
        <f>IF(+ISNA(+VLOOKUP($B408,#REF!,1,0)),"-",$N$1)</f>
        <v>VENIGAS</v>
      </c>
      <c r="O408" s="42" t="str">
        <f>IF(+ISNA(+VLOOKUP($B408,#REF!,1,0)),"-",$O$1)</f>
        <v>VENTUTGAS</v>
      </c>
      <c r="P408" s="42" t="str">
        <f>IF(+ISNA(+VLOOKUP($B408,#REF!,1,0)),"-",$P$1)</f>
        <v>VENLIBGAS</v>
      </c>
      <c r="Q408" s="42" t="str">
        <f>IF(+ISNA(+VLOOKUP($B408,#REF!,1,0)),"-",$Q$1)</f>
        <v>GASDIV</v>
      </c>
      <c r="R408" s="42" t="str">
        <f>IF(+ISNA(+VLOOKUP($B408,#REF!,1,0)),"-",$R$1)</f>
        <v>GASEST</v>
      </c>
      <c r="S408" s="42" t="str">
        <f>IF(+ISNA(+VLOOKUP($B408,#REF!,1,0)),"-",$S$1)</f>
        <v>ACQUE</v>
      </c>
      <c r="T408" s="42" t="str">
        <f>IF(+ISNA(+VLOOKUP($B408,#REF!,1,0)),"-",$T$1)</f>
        <v>FOGNA</v>
      </c>
      <c r="U408" s="42" t="str">
        <f>IF(+ISNA(+VLOOKUP($B408,#REF!,1,0)),"-",$U$1)</f>
        <v>DEPU</v>
      </c>
      <c r="V408" s="42" t="str">
        <f>IF(+ISNA(+VLOOKUP($B408,#REF!,1,0)),"-",$V$1)</f>
        <v>ALTRESII</v>
      </c>
      <c r="W408" s="42" t="str">
        <f>IF(+ISNA(+VLOOKUP($B408,#REF!,1,0)),"-",$W$1)</f>
        <v>ATTDIV</v>
      </c>
      <c r="X408" s="42" t="str">
        <f>IF(+ISNA(+VLOOKUP($B408,#REF!,1,0)),"-",$X$1)</f>
        <v>SC</v>
      </c>
      <c r="Y408" s="42" t="str">
        <f>IF(+ISNA(+VLOOKUP($B408,#REF!,1,0)),"-",$Y$1)</f>
        <v>FOC</v>
      </c>
    </row>
    <row r="409" spans="1:25" hidden="1" x14ac:dyDescent="0.2">
      <c r="A409" s="42" t="s">
        <v>114</v>
      </c>
      <c r="B409" s="42" t="s">
        <v>451</v>
      </c>
      <c r="C409" s="55" t="s">
        <v>973</v>
      </c>
      <c r="D409" s="42" t="str">
        <f>IF(+ISNA(+VLOOKUP($B409,#REF!,1,0)),"-",$D$1)</f>
        <v>PRODEE</v>
      </c>
      <c r="E409" s="42" t="str">
        <f>IF(+ISNA(+VLOOKUP($B409,#REF!,1,0)),"-",$E$1)</f>
        <v>DISTEE</v>
      </c>
      <c r="F409" s="42" t="str">
        <f>IF(+ISNA(+VLOOKUP($B409,#REF!,1,0)),"-",$F$1)</f>
        <v>MISEE</v>
      </c>
      <c r="G409" s="42" t="str">
        <f>IF(+ISNA(+VLOOKUP($B409,#REF!,1,0)),"-",$G$1)</f>
        <v>VENDIEE</v>
      </c>
      <c r="H409" s="42" t="str">
        <f>IF(+ISNA(+VLOOKUP($B409,#REF!,1,0)),"-",$H$1)</f>
        <v>VENDSALVEE</v>
      </c>
      <c r="I409" s="42" t="str">
        <f>IF(+ISNA(+VLOOKUP($B409,#REF!,1,0)),"-",$I$1)</f>
        <v>VENDTUTEE</v>
      </c>
      <c r="J409" s="42" t="str">
        <f>IF(+ISNA(+VLOOKUP($B409,#REF!,1,0)),"-",$J$1)</f>
        <v>VENDLIBEE</v>
      </c>
      <c r="K409" s="42" t="str">
        <f>IF(+ISNA(+VLOOKUP($B409,#REF!,1,0)),"-",$K$1)</f>
        <v>EEEST</v>
      </c>
      <c r="L409" s="42" t="str">
        <f>IF(+ISNA(+VLOOKUP($B409,#REF!,1,0)),"-",$L$1)</f>
        <v>DISTGAS</v>
      </c>
      <c r="M409" s="42" t="str">
        <f>IF(+ISNA(+VLOOKUP($B409,#REF!,1,0)),"-",$M$1)</f>
        <v>MISGAS</v>
      </c>
      <c r="N409" s="42" t="str">
        <f>IF(+ISNA(+VLOOKUP($B409,#REF!,1,0)),"-",$N$1)</f>
        <v>VENIGAS</v>
      </c>
      <c r="O409" s="42" t="str">
        <f>IF(+ISNA(+VLOOKUP($B409,#REF!,1,0)),"-",$O$1)</f>
        <v>VENTUTGAS</v>
      </c>
      <c r="P409" s="42" t="str">
        <f>IF(+ISNA(+VLOOKUP($B409,#REF!,1,0)),"-",$P$1)</f>
        <v>VENLIBGAS</v>
      </c>
      <c r="Q409" s="42" t="str">
        <f>IF(+ISNA(+VLOOKUP($B409,#REF!,1,0)),"-",$Q$1)</f>
        <v>GASDIV</v>
      </c>
      <c r="R409" s="42" t="str">
        <f>IF(+ISNA(+VLOOKUP($B409,#REF!,1,0)),"-",$R$1)</f>
        <v>GASEST</v>
      </c>
      <c r="S409" s="42" t="str">
        <f>IF(+ISNA(+VLOOKUP($B409,#REF!,1,0)),"-",$S$1)</f>
        <v>ACQUE</v>
      </c>
      <c r="T409" s="42" t="str">
        <f>IF(+ISNA(+VLOOKUP($B409,#REF!,1,0)),"-",$T$1)</f>
        <v>FOGNA</v>
      </c>
      <c r="U409" s="42" t="str">
        <f>IF(+ISNA(+VLOOKUP($B409,#REF!,1,0)),"-",$U$1)</f>
        <v>DEPU</v>
      </c>
      <c r="V409" s="42" t="str">
        <f>IF(+ISNA(+VLOOKUP($B409,#REF!,1,0)),"-",$V$1)</f>
        <v>ALTRESII</v>
      </c>
      <c r="W409" s="42" t="str">
        <f>IF(+ISNA(+VLOOKUP($B409,#REF!,1,0)),"-",$W$1)</f>
        <v>ATTDIV</v>
      </c>
      <c r="X409" s="42" t="str">
        <f>IF(+ISNA(+VLOOKUP($B409,#REF!,1,0)),"-",$X$1)</f>
        <v>SC</v>
      </c>
      <c r="Y409" s="42" t="str">
        <f>IF(+ISNA(+VLOOKUP($B409,#REF!,1,0)),"-",$Y$1)</f>
        <v>FOC</v>
      </c>
    </row>
    <row r="410" spans="1:25" hidden="1" x14ac:dyDescent="0.2">
      <c r="A410" s="42" t="s">
        <v>114</v>
      </c>
      <c r="B410" s="42" t="s">
        <v>452</v>
      </c>
      <c r="C410" s="55" t="s">
        <v>974</v>
      </c>
      <c r="D410" s="42" t="str">
        <f>IF(+ISNA(+VLOOKUP($B410,#REF!,1,0)),"-",$D$1)</f>
        <v>PRODEE</v>
      </c>
      <c r="E410" s="42" t="str">
        <f>IF(+ISNA(+VLOOKUP($B410,#REF!,1,0)),"-",$E$1)</f>
        <v>DISTEE</v>
      </c>
      <c r="F410" s="42" t="str">
        <f>IF(+ISNA(+VLOOKUP($B410,#REF!,1,0)),"-",$F$1)</f>
        <v>MISEE</v>
      </c>
      <c r="G410" s="42" t="str">
        <f>IF(+ISNA(+VLOOKUP($B410,#REF!,1,0)),"-",$G$1)</f>
        <v>VENDIEE</v>
      </c>
      <c r="H410" s="42" t="str">
        <f>IF(+ISNA(+VLOOKUP($B410,#REF!,1,0)),"-",$H$1)</f>
        <v>VENDSALVEE</v>
      </c>
      <c r="I410" s="42" t="str">
        <f>IF(+ISNA(+VLOOKUP($B410,#REF!,1,0)),"-",$I$1)</f>
        <v>VENDTUTEE</v>
      </c>
      <c r="J410" s="42" t="str">
        <f>IF(+ISNA(+VLOOKUP($B410,#REF!,1,0)),"-",$J$1)</f>
        <v>VENDLIBEE</v>
      </c>
      <c r="K410" s="42" t="str">
        <f>IF(+ISNA(+VLOOKUP($B410,#REF!,1,0)),"-",$K$1)</f>
        <v>EEEST</v>
      </c>
      <c r="L410" s="42" t="str">
        <f>IF(+ISNA(+VLOOKUP($B410,#REF!,1,0)),"-",$L$1)</f>
        <v>DISTGAS</v>
      </c>
      <c r="M410" s="42" t="str">
        <f>IF(+ISNA(+VLOOKUP($B410,#REF!,1,0)),"-",$M$1)</f>
        <v>MISGAS</v>
      </c>
      <c r="N410" s="42" t="str">
        <f>IF(+ISNA(+VLOOKUP($B410,#REF!,1,0)),"-",$N$1)</f>
        <v>VENIGAS</v>
      </c>
      <c r="O410" s="42" t="str">
        <f>IF(+ISNA(+VLOOKUP($B410,#REF!,1,0)),"-",$O$1)</f>
        <v>VENTUTGAS</v>
      </c>
      <c r="P410" s="42" t="str">
        <f>IF(+ISNA(+VLOOKUP($B410,#REF!,1,0)),"-",$P$1)</f>
        <v>VENLIBGAS</v>
      </c>
      <c r="Q410" s="42" t="str">
        <f>IF(+ISNA(+VLOOKUP($B410,#REF!,1,0)),"-",$Q$1)</f>
        <v>GASDIV</v>
      </c>
      <c r="R410" s="42" t="str">
        <f>IF(+ISNA(+VLOOKUP($B410,#REF!,1,0)),"-",$R$1)</f>
        <v>GASEST</v>
      </c>
      <c r="S410" s="42" t="str">
        <f>IF(+ISNA(+VLOOKUP($B410,#REF!,1,0)),"-",$S$1)</f>
        <v>ACQUE</v>
      </c>
      <c r="T410" s="42" t="str">
        <f>IF(+ISNA(+VLOOKUP($B410,#REF!,1,0)),"-",$T$1)</f>
        <v>FOGNA</v>
      </c>
      <c r="U410" s="42" t="str">
        <f>IF(+ISNA(+VLOOKUP($B410,#REF!,1,0)),"-",$U$1)</f>
        <v>DEPU</v>
      </c>
      <c r="V410" s="42" t="str">
        <f>IF(+ISNA(+VLOOKUP($B410,#REF!,1,0)),"-",$V$1)</f>
        <v>ALTRESII</v>
      </c>
      <c r="W410" s="42" t="str">
        <f>IF(+ISNA(+VLOOKUP($B410,#REF!,1,0)),"-",$W$1)</f>
        <v>ATTDIV</v>
      </c>
      <c r="X410" s="42" t="str">
        <f>IF(+ISNA(+VLOOKUP($B410,#REF!,1,0)),"-",$X$1)</f>
        <v>SC</v>
      </c>
      <c r="Y410" s="42" t="str">
        <f>IF(+ISNA(+VLOOKUP($B410,#REF!,1,0)),"-",$Y$1)</f>
        <v>FOC</v>
      </c>
    </row>
    <row r="411" spans="1:25" hidden="1" x14ac:dyDescent="0.2">
      <c r="A411" s="42" t="s">
        <v>114</v>
      </c>
      <c r="B411" s="42" t="s">
        <v>453</v>
      </c>
      <c r="C411" s="55" t="s">
        <v>975</v>
      </c>
      <c r="D411" s="42" t="str">
        <f>IF(+ISNA(+VLOOKUP($B411,#REF!,1,0)),"-",$D$1)</f>
        <v>PRODEE</v>
      </c>
      <c r="E411" s="42" t="str">
        <f>IF(+ISNA(+VLOOKUP($B411,#REF!,1,0)),"-",$E$1)</f>
        <v>DISTEE</v>
      </c>
      <c r="F411" s="42" t="str">
        <f>IF(+ISNA(+VLOOKUP($B411,#REF!,1,0)),"-",$F$1)</f>
        <v>MISEE</v>
      </c>
      <c r="G411" s="42" t="str">
        <f>IF(+ISNA(+VLOOKUP($B411,#REF!,1,0)),"-",$G$1)</f>
        <v>VENDIEE</v>
      </c>
      <c r="H411" s="42" t="str">
        <f>IF(+ISNA(+VLOOKUP($B411,#REF!,1,0)),"-",$H$1)</f>
        <v>VENDSALVEE</v>
      </c>
      <c r="I411" s="42" t="str">
        <f>IF(+ISNA(+VLOOKUP($B411,#REF!,1,0)),"-",$I$1)</f>
        <v>VENDTUTEE</v>
      </c>
      <c r="J411" s="42" t="str">
        <f>IF(+ISNA(+VLOOKUP($B411,#REF!,1,0)),"-",$J$1)</f>
        <v>VENDLIBEE</v>
      </c>
      <c r="K411" s="42" t="str">
        <f>IF(+ISNA(+VLOOKUP($B411,#REF!,1,0)),"-",$K$1)</f>
        <v>EEEST</v>
      </c>
      <c r="L411" s="42" t="str">
        <f>IF(+ISNA(+VLOOKUP($B411,#REF!,1,0)),"-",$L$1)</f>
        <v>DISTGAS</v>
      </c>
      <c r="M411" s="42" t="str">
        <f>IF(+ISNA(+VLOOKUP($B411,#REF!,1,0)),"-",$M$1)</f>
        <v>MISGAS</v>
      </c>
      <c r="N411" s="42" t="str">
        <f>IF(+ISNA(+VLOOKUP($B411,#REF!,1,0)),"-",$N$1)</f>
        <v>VENIGAS</v>
      </c>
      <c r="O411" s="42" t="str">
        <f>IF(+ISNA(+VLOOKUP($B411,#REF!,1,0)),"-",$O$1)</f>
        <v>VENTUTGAS</v>
      </c>
      <c r="P411" s="42" t="str">
        <f>IF(+ISNA(+VLOOKUP($B411,#REF!,1,0)),"-",$P$1)</f>
        <v>VENLIBGAS</v>
      </c>
      <c r="Q411" s="42" t="str">
        <f>IF(+ISNA(+VLOOKUP($B411,#REF!,1,0)),"-",$Q$1)</f>
        <v>GASDIV</v>
      </c>
      <c r="R411" s="42" t="str">
        <f>IF(+ISNA(+VLOOKUP($B411,#REF!,1,0)),"-",$R$1)</f>
        <v>GASEST</v>
      </c>
      <c r="S411" s="42" t="str">
        <f>IF(+ISNA(+VLOOKUP($B411,#REF!,1,0)),"-",$S$1)</f>
        <v>ACQUE</v>
      </c>
      <c r="T411" s="42" t="str">
        <f>IF(+ISNA(+VLOOKUP($B411,#REF!,1,0)),"-",$T$1)</f>
        <v>FOGNA</v>
      </c>
      <c r="U411" s="42" t="str">
        <f>IF(+ISNA(+VLOOKUP($B411,#REF!,1,0)),"-",$U$1)</f>
        <v>DEPU</v>
      </c>
      <c r="V411" s="42" t="str">
        <f>IF(+ISNA(+VLOOKUP($B411,#REF!,1,0)),"-",$V$1)</f>
        <v>ALTRESII</v>
      </c>
      <c r="W411" s="42" t="str">
        <f>IF(+ISNA(+VLOOKUP($B411,#REF!,1,0)),"-",$W$1)</f>
        <v>ATTDIV</v>
      </c>
      <c r="X411" s="42" t="str">
        <f>IF(+ISNA(+VLOOKUP($B411,#REF!,1,0)),"-",$X$1)</f>
        <v>SC</v>
      </c>
      <c r="Y411" s="42" t="str">
        <f>IF(+ISNA(+VLOOKUP($B411,#REF!,1,0)),"-",$Y$1)</f>
        <v>FOC</v>
      </c>
    </row>
    <row r="412" spans="1:25" hidden="1" x14ac:dyDescent="0.2">
      <c r="A412" s="42" t="s">
        <v>114</v>
      </c>
      <c r="B412" s="42" t="s">
        <v>454</v>
      </c>
      <c r="C412" s="55" t="s">
        <v>981</v>
      </c>
      <c r="D412" s="42" t="str">
        <f>IF(+ISNA(+VLOOKUP($B412,#REF!,1,0)),"-",$D$1)</f>
        <v>PRODEE</v>
      </c>
      <c r="E412" s="42" t="str">
        <f>IF(+ISNA(+VLOOKUP($B412,#REF!,1,0)),"-",$E$1)</f>
        <v>DISTEE</v>
      </c>
      <c r="F412" s="42" t="str">
        <f>IF(+ISNA(+VLOOKUP($B412,#REF!,1,0)),"-",$F$1)</f>
        <v>MISEE</v>
      </c>
      <c r="G412" s="42" t="str">
        <f>IF(+ISNA(+VLOOKUP($B412,#REF!,1,0)),"-",$G$1)</f>
        <v>VENDIEE</v>
      </c>
      <c r="H412" s="42" t="str">
        <f>IF(+ISNA(+VLOOKUP($B412,#REF!,1,0)),"-",$H$1)</f>
        <v>VENDSALVEE</v>
      </c>
      <c r="I412" s="42" t="str">
        <f>IF(+ISNA(+VLOOKUP($B412,#REF!,1,0)),"-",$I$1)</f>
        <v>VENDTUTEE</v>
      </c>
      <c r="J412" s="42" t="str">
        <f>IF(+ISNA(+VLOOKUP($B412,#REF!,1,0)),"-",$J$1)</f>
        <v>VENDLIBEE</v>
      </c>
      <c r="K412" s="42" t="str">
        <f>IF(+ISNA(+VLOOKUP($B412,#REF!,1,0)),"-",$K$1)</f>
        <v>EEEST</v>
      </c>
      <c r="L412" s="42" t="str">
        <f>IF(+ISNA(+VLOOKUP($B412,#REF!,1,0)),"-",$L$1)</f>
        <v>DISTGAS</v>
      </c>
      <c r="M412" s="42" t="str">
        <f>IF(+ISNA(+VLOOKUP($B412,#REF!,1,0)),"-",$M$1)</f>
        <v>MISGAS</v>
      </c>
      <c r="N412" s="42" t="str">
        <f>IF(+ISNA(+VLOOKUP($B412,#REF!,1,0)),"-",$N$1)</f>
        <v>VENIGAS</v>
      </c>
      <c r="O412" s="42" t="str">
        <f>IF(+ISNA(+VLOOKUP($B412,#REF!,1,0)),"-",$O$1)</f>
        <v>VENTUTGAS</v>
      </c>
      <c r="P412" s="42" t="str">
        <f>IF(+ISNA(+VLOOKUP($B412,#REF!,1,0)),"-",$P$1)</f>
        <v>VENLIBGAS</v>
      </c>
      <c r="Q412" s="42" t="str">
        <f>IF(+ISNA(+VLOOKUP($B412,#REF!,1,0)),"-",$Q$1)</f>
        <v>GASDIV</v>
      </c>
      <c r="R412" s="42" t="str">
        <f>IF(+ISNA(+VLOOKUP($B412,#REF!,1,0)),"-",$R$1)</f>
        <v>GASEST</v>
      </c>
      <c r="S412" s="42" t="str">
        <f>IF(+ISNA(+VLOOKUP($B412,#REF!,1,0)),"-",$S$1)</f>
        <v>ACQUE</v>
      </c>
      <c r="T412" s="42" t="str">
        <f>IF(+ISNA(+VLOOKUP($B412,#REF!,1,0)),"-",$T$1)</f>
        <v>FOGNA</v>
      </c>
      <c r="U412" s="42" t="str">
        <f>IF(+ISNA(+VLOOKUP($B412,#REF!,1,0)),"-",$U$1)</f>
        <v>DEPU</v>
      </c>
      <c r="V412" s="42" t="str">
        <f>IF(+ISNA(+VLOOKUP($B412,#REF!,1,0)),"-",$V$1)</f>
        <v>ALTRESII</v>
      </c>
      <c r="W412" s="42" t="str">
        <f>IF(+ISNA(+VLOOKUP($B412,#REF!,1,0)),"-",$W$1)</f>
        <v>ATTDIV</v>
      </c>
      <c r="X412" s="42" t="str">
        <f>IF(+ISNA(+VLOOKUP($B412,#REF!,1,0)),"-",$X$1)</f>
        <v>SC</v>
      </c>
      <c r="Y412" s="42" t="str">
        <f>IF(+ISNA(+VLOOKUP($B412,#REF!,1,0)),"-",$Y$1)</f>
        <v>FOC</v>
      </c>
    </row>
    <row r="413" spans="1:25" hidden="1" x14ac:dyDescent="0.2">
      <c r="A413" s="42" t="s">
        <v>114</v>
      </c>
      <c r="B413" s="42" t="s">
        <v>455</v>
      </c>
      <c r="C413" s="55" t="s">
        <v>1008</v>
      </c>
      <c r="D413" s="42" t="str">
        <f>IF(+ISNA(+VLOOKUP($B413,#REF!,1,0)),"-",$D$1)</f>
        <v>PRODEE</v>
      </c>
      <c r="E413" s="42" t="str">
        <f>IF(+ISNA(+VLOOKUP($B413,#REF!,1,0)),"-",$E$1)</f>
        <v>DISTEE</v>
      </c>
      <c r="F413" s="42" t="str">
        <f>IF(+ISNA(+VLOOKUP($B413,#REF!,1,0)),"-",$F$1)</f>
        <v>MISEE</v>
      </c>
      <c r="G413" s="42" t="str">
        <f>IF(+ISNA(+VLOOKUP($B413,#REF!,1,0)),"-",$G$1)</f>
        <v>VENDIEE</v>
      </c>
      <c r="H413" s="42" t="str">
        <f>IF(+ISNA(+VLOOKUP($B413,#REF!,1,0)),"-",$H$1)</f>
        <v>VENDSALVEE</v>
      </c>
      <c r="I413" s="42" t="str">
        <f>IF(+ISNA(+VLOOKUP($B413,#REF!,1,0)),"-",$I$1)</f>
        <v>VENDTUTEE</v>
      </c>
      <c r="J413" s="42" t="str">
        <f>IF(+ISNA(+VLOOKUP($B413,#REF!,1,0)),"-",$J$1)</f>
        <v>VENDLIBEE</v>
      </c>
      <c r="K413" s="42" t="str">
        <f>IF(+ISNA(+VLOOKUP($B413,#REF!,1,0)),"-",$K$1)</f>
        <v>EEEST</v>
      </c>
      <c r="L413" s="42" t="str">
        <f>IF(+ISNA(+VLOOKUP($B413,#REF!,1,0)),"-",$L$1)</f>
        <v>DISTGAS</v>
      </c>
      <c r="M413" s="42" t="str">
        <f>IF(+ISNA(+VLOOKUP($B413,#REF!,1,0)),"-",$M$1)</f>
        <v>MISGAS</v>
      </c>
      <c r="N413" s="42" t="str">
        <f>IF(+ISNA(+VLOOKUP($B413,#REF!,1,0)),"-",$N$1)</f>
        <v>VENIGAS</v>
      </c>
      <c r="O413" s="42" t="str">
        <f>IF(+ISNA(+VLOOKUP($B413,#REF!,1,0)),"-",$O$1)</f>
        <v>VENTUTGAS</v>
      </c>
      <c r="P413" s="42" t="str">
        <f>IF(+ISNA(+VLOOKUP($B413,#REF!,1,0)),"-",$P$1)</f>
        <v>VENLIBGAS</v>
      </c>
      <c r="Q413" s="42" t="str">
        <f>IF(+ISNA(+VLOOKUP($B413,#REF!,1,0)),"-",$Q$1)</f>
        <v>GASDIV</v>
      </c>
      <c r="R413" s="42" t="str">
        <f>IF(+ISNA(+VLOOKUP($B413,#REF!,1,0)),"-",$R$1)</f>
        <v>GASEST</v>
      </c>
      <c r="S413" s="42" t="str">
        <f>IF(+ISNA(+VLOOKUP($B413,#REF!,1,0)),"-",$S$1)</f>
        <v>ACQUE</v>
      </c>
      <c r="T413" s="42" t="str">
        <f>IF(+ISNA(+VLOOKUP($B413,#REF!,1,0)),"-",$T$1)</f>
        <v>FOGNA</v>
      </c>
      <c r="U413" s="42" t="str">
        <f>IF(+ISNA(+VLOOKUP($B413,#REF!,1,0)),"-",$U$1)</f>
        <v>DEPU</v>
      </c>
      <c r="V413" s="42" t="str">
        <f>IF(+ISNA(+VLOOKUP($B413,#REF!,1,0)),"-",$V$1)</f>
        <v>ALTRESII</v>
      </c>
      <c r="W413" s="42" t="str">
        <f>IF(+ISNA(+VLOOKUP($B413,#REF!,1,0)),"-",$W$1)</f>
        <v>ATTDIV</v>
      </c>
      <c r="X413" s="42" t="str">
        <f>IF(+ISNA(+VLOOKUP($B413,#REF!,1,0)),"-",$X$1)</f>
        <v>SC</v>
      </c>
      <c r="Y413" s="42" t="str">
        <f>IF(+ISNA(+VLOOKUP($B413,#REF!,1,0)),"-",$Y$1)</f>
        <v>FOC</v>
      </c>
    </row>
    <row r="414" spans="1:25" hidden="1" x14ac:dyDescent="0.2">
      <c r="A414" s="42" t="s">
        <v>114</v>
      </c>
      <c r="B414" s="42" t="s">
        <v>456</v>
      </c>
      <c r="C414" s="55" t="s">
        <v>1009</v>
      </c>
      <c r="D414" s="42" t="str">
        <f>IF(+ISNA(+VLOOKUP($B414,#REF!,1,0)),"-",$D$1)</f>
        <v>PRODEE</v>
      </c>
      <c r="E414" s="42" t="str">
        <f>IF(+ISNA(+VLOOKUP($B414,#REF!,1,0)),"-",$E$1)</f>
        <v>DISTEE</v>
      </c>
      <c r="F414" s="42" t="str">
        <f>IF(+ISNA(+VLOOKUP($B414,#REF!,1,0)),"-",$F$1)</f>
        <v>MISEE</v>
      </c>
      <c r="G414" s="42" t="str">
        <f>IF(+ISNA(+VLOOKUP($B414,#REF!,1,0)),"-",$G$1)</f>
        <v>VENDIEE</v>
      </c>
      <c r="H414" s="42" t="str">
        <f>IF(+ISNA(+VLOOKUP($B414,#REF!,1,0)),"-",$H$1)</f>
        <v>VENDSALVEE</v>
      </c>
      <c r="I414" s="42" t="str">
        <f>IF(+ISNA(+VLOOKUP($B414,#REF!,1,0)),"-",$I$1)</f>
        <v>VENDTUTEE</v>
      </c>
      <c r="J414" s="42" t="str">
        <f>IF(+ISNA(+VLOOKUP($B414,#REF!,1,0)),"-",$J$1)</f>
        <v>VENDLIBEE</v>
      </c>
      <c r="K414" s="42" t="str">
        <f>IF(+ISNA(+VLOOKUP($B414,#REF!,1,0)),"-",$K$1)</f>
        <v>EEEST</v>
      </c>
      <c r="L414" s="42" t="str">
        <f>IF(+ISNA(+VLOOKUP($B414,#REF!,1,0)),"-",$L$1)</f>
        <v>DISTGAS</v>
      </c>
      <c r="M414" s="42" t="str">
        <f>IF(+ISNA(+VLOOKUP($B414,#REF!,1,0)),"-",$M$1)</f>
        <v>MISGAS</v>
      </c>
      <c r="N414" s="42" t="str">
        <f>IF(+ISNA(+VLOOKUP($B414,#REF!,1,0)),"-",$N$1)</f>
        <v>VENIGAS</v>
      </c>
      <c r="O414" s="42" t="str">
        <f>IF(+ISNA(+VLOOKUP($B414,#REF!,1,0)),"-",$O$1)</f>
        <v>VENTUTGAS</v>
      </c>
      <c r="P414" s="42" t="str">
        <f>IF(+ISNA(+VLOOKUP($B414,#REF!,1,0)),"-",$P$1)</f>
        <v>VENLIBGAS</v>
      </c>
      <c r="Q414" s="42" t="str">
        <f>IF(+ISNA(+VLOOKUP($B414,#REF!,1,0)),"-",$Q$1)</f>
        <v>GASDIV</v>
      </c>
      <c r="R414" s="42" t="str">
        <f>IF(+ISNA(+VLOOKUP($B414,#REF!,1,0)),"-",$R$1)</f>
        <v>GASEST</v>
      </c>
      <c r="S414" s="42" t="str">
        <f>IF(+ISNA(+VLOOKUP($B414,#REF!,1,0)),"-",$S$1)</f>
        <v>ACQUE</v>
      </c>
      <c r="T414" s="42" t="str">
        <f>IF(+ISNA(+VLOOKUP($B414,#REF!,1,0)),"-",$T$1)</f>
        <v>FOGNA</v>
      </c>
      <c r="U414" s="42" t="str">
        <f>IF(+ISNA(+VLOOKUP($B414,#REF!,1,0)),"-",$U$1)</f>
        <v>DEPU</v>
      </c>
      <c r="V414" s="42" t="str">
        <f>IF(+ISNA(+VLOOKUP($B414,#REF!,1,0)),"-",$V$1)</f>
        <v>ALTRESII</v>
      </c>
      <c r="W414" s="42" t="str">
        <f>IF(+ISNA(+VLOOKUP($B414,#REF!,1,0)),"-",$W$1)</f>
        <v>ATTDIV</v>
      </c>
      <c r="X414" s="42" t="str">
        <f>IF(+ISNA(+VLOOKUP($B414,#REF!,1,0)),"-",$X$1)</f>
        <v>SC</v>
      </c>
      <c r="Y414" s="42" t="str">
        <f>IF(+ISNA(+VLOOKUP($B414,#REF!,1,0)),"-",$Y$1)</f>
        <v>FOC</v>
      </c>
    </row>
    <row r="415" spans="1:25" hidden="1" x14ac:dyDescent="0.2">
      <c r="A415" s="42" t="s">
        <v>114</v>
      </c>
      <c r="B415" s="42" t="s">
        <v>457</v>
      </c>
      <c r="C415" s="55" t="s">
        <v>987</v>
      </c>
      <c r="D415" s="42" t="str">
        <f>IF(+ISNA(+VLOOKUP($B415,#REF!,1,0)),"-",$D$1)</f>
        <v>PRODEE</v>
      </c>
      <c r="E415" s="42" t="str">
        <f>IF(+ISNA(+VLOOKUP($B415,#REF!,1,0)),"-",$E$1)</f>
        <v>DISTEE</v>
      </c>
      <c r="F415" s="42" t="str">
        <f>IF(+ISNA(+VLOOKUP($B415,#REF!,1,0)),"-",$F$1)</f>
        <v>MISEE</v>
      </c>
      <c r="G415" s="42" t="str">
        <f>IF(+ISNA(+VLOOKUP($B415,#REF!,1,0)),"-",$G$1)</f>
        <v>VENDIEE</v>
      </c>
      <c r="H415" s="42" t="str">
        <f>IF(+ISNA(+VLOOKUP($B415,#REF!,1,0)),"-",$H$1)</f>
        <v>VENDSALVEE</v>
      </c>
      <c r="I415" s="42" t="str">
        <f>IF(+ISNA(+VLOOKUP($B415,#REF!,1,0)),"-",$I$1)</f>
        <v>VENDTUTEE</v>
      </c>
      <c r="J415" s="42" t="str">
        <f>IF(+ISNA(+VLOOKUP($B415,#REF!,1,0)),"-",$J$1)</f>
        <v>VENDLIBEE</v>
      </c>
      <c r="K415" s="42" t="str">
        <f>IF(+ISNA(+VLOOKUP($B415,#REF!,1,0)),"-",$K$1)</f>
        <v>EEEST</v>
      </c>
      <c r="L415" s="42" t="str">
        <f>IF(+ISNA(+VLOOKUP($B415,#REF!,1,0)),"-",$L$1)</f>
        <v>DISTGAS</v>
      </c>
      <c r="M415" s="42" t="str">
        <f>IF(+ISNA(+VLOOKUP($B415,#REF!,1,0)),"-",$M$1)</f>
        <v>MISGAS</v>
      </c>
      <c r="N415" s="42" t="str">
        <f>IF(+ISNA(+VLOOKUP($B415,#REF!,1,0)),"-",$N$1)</f>
        <v>VENIGAS</v>
      </c>
      <c r="O415" s="42" t="str">
        <f>IF(+ISNA(+VLOOKUP($B415,#REF!,1,0)),"-",$O$1)</f>
        <v>VENTUTGAS</v>
      </c>
      <c r="P415" s="42" t="str">
        <f>IF(+ISNA(+VLOOKUP($B415,#REF!,1,0)),"-",$P$1)</f>
        <v>VENLIBGAS</v>
      </c>
      <c r="Q415" s="42" t="str">
        <f>IF(+ISNA(+VLOOKUP($B415,#REF!,1,0)),"-",$Q$1)</f>
        <v>GASDIV</v>
      </c>
      <c r="R415" s="42" t="str">
        <f>IF(+ISNA(+VLOOKUP($B415,#REF!,1,0)),"-",$R$1)</f>
        <v>GASEST</v>
      </c>
      <c r="S415" s="42" t="str">
        <f>IF(+ISNA(+VLOOKUP($B415,#REF!,1,0)),"-",$S$1)</f>
        <v>ACQUE</v>
      </c>
      <c r="T415" s="42" t="str">
        <f>IF(+ISNA(+VLOOKUP($B415,#REF!,1,0)),"-",$T$1)</f>
        <v>FOGNA</v>
      </c>
      <c r="U415" s="42" t="str">
        <f>IF(+ISNA(+VLOOKUP($B415,#REF!,1,0)),"-",$U$1)</f>
        <v>DEPU</v>
      </c>
      <c r="V415" s="42" t="str">
        <f>IF(+ISNA(+VLOOKUP($B415,#REF!,1,0)),"-",$V$1)</f>
        <v>ALTRESII</v>
      </c>
      <c r="W415" s="42" t="str">
        <f>IF(+ISNA(+VLOOKUP($B415,#REF!,1,0)),"-",$W$1)</f>
        <v>ATTDIV</v>
      </c>
      <c r="X415" s="42" t="str">
        <f>IF(+ISNA(+VLOOKUP($B415,#REF!,1,0)),"-",$X$1)</f>
        <v>SC</v>
      </c>
      <c r="Y415" s="42" t="str">
        <f>IF(+ISNA(+VLOOKUP($B415,#REF!,1,0)),"-",$Y$1)</f>
        <v>FOC</v>
      </c>
    </row>
    <row r="416" spans="1:25" hidden="1" x14ac:dyDescent="0.2">
      <c r="A416" s="42" t="s">
        <v>114</v>
      </c>
      <c r="B416" s="42" t="s">
        <v>458</v>
      </c>
      <c r="C416" s="55" t="s">
        <v>988</v>
      </c>
      <c r="D416" s="42" t="str">
        <f>IF(+ISNA(+VLOOKUP($B416,#REF!,1,0)),"-",$D$1)</f>
        <v>PRODEE</v>
      </c>
      <c r="E416" s="42" t="str">
        <f>IF(+ISNA(+VLOOKUP($B416,#REF!,1,0)),"-",$E$1)</f>
        <v>DISTEE</v>
      </c>
      <c r="F416" s="42" t="str">
        <f>IF(+ISNA(+VLOOKUP($B416,#REF!,1,0)),"-",$F$1)</f>
        <v>MISEE</v>
      </c>
      <c r="G416" s="42" t="str">
        <f>IF(+ISNA(+VLOOKUP($B416,#REF!,1,0)),"-",$G$1)</f>
        <v>VENDIEE</v>
      </c>
      <c r="H416" s="42" t="str">
        <f>IF(+ISNA(+VLOOKUP($B416,#REF!,1,0)),"-",$H$1)</f>
        <v>VENDSALVEE</v>
      </c>
      <c r="I416" s="42" t="str">
        <f>IF(+ISNA(+VLOOKUP($B416,#REF!,1,0)),"-",$I$1)</f>
        <v>VENDTUTEE</v>
      </c>
      <c r="J416" s="42" t="str">
        <f>IF(+ISNA(+VLOOKUP($B416,#REF!,1,0)),"-",$J$1)</f>
        <v>VENDLIBEE</v>
      </c>
      <c r="K416" s="42" t="str">
        <f>IF(+ISNA(+VLOOKUP($B416,#REF!,1,0)),"-",$K$1)</f>
        <v>EEEST</v>
      </c>
      <c r="L416" s="42" t="str">
        <f>IF(+ISNA(+VLOOKUP($B416,#REF!,1,0)),"-",$L$1)</f>
        <v>DISTGAS</v>
      </c>
      <c r="M416" s="42" t="str">
        <f>IF(+ISNA(+VLOOKUP($B416,#REF!,1,0)),"-",$M$1)</f>
        <v>MISGAS</v>
      </c>
      <c r="N416" s="42" t="str">
        <f>IF(+ISNA(+VLOOKUP($B416,#REF!,1,0)),"-",$N$1)</f>
        <v>VENIGAS</v>
      </c>
      <c r="O416" s="42" t="str">
        <f>IF(+ISNA(+VLOOKUP($B416,#REF!,1,0)),"-",$O$1)</f>
        <v>VENTUTGAS</v>
      </c>
      <c r="P416" s="42" t="str">
        <f>IF(+ISNA(+VLOOKUP($B416,#REF!,1,0)),"-",$P$1)</f>
        <v>VENLIBGAS</v>
      </c>
      <c r="Q416" s="42" t="str">
        <f>IF(+ISNA(+VLOOKUP($B416,#REF!,1,0)),"-",$Q$1)</f>
        <v>GASDIV</v>
      </c>
      <c r="R416" s="42" t="str">
        <f>IF(+ISNA(+VLOOKUP($B416,#REF!,1,0)),"-",$R$1)</f>
        <v>GASEST</v>
      </c>
      <c r="S416" s="42" t="str">
        <f>IF(+ISNA(+VLOOKUP($B416,#REF!,1,0)),"-",$S$1)</f>
        <v>ACQUE</v>
      </c>
      <c r="T416" s="42" t="str">
        <f>IF(+ISNA(+VLOOKUP($B416,#REF!,1,0)),"-",$T$1)</f>
        <v>FOGNA</v>
      </c>
      <c r="U416" s="42" t="str">
        <f>IF(+ISNA(+VLOOKUP($B416,#REF!,1,0)),"-",$U$1)</f>
        <v>DEPU</v>
      </c>
      <c r="V416" s="42" t="str">
        <f>IF(+ISNA(+VLOOKUP($B416,#REF!,1,0)),"-",$V$1)</f>
        <v>ALTRESII</v>
      </c>
      <c r="W416" s="42" t="str">
        <f>IF(+ISNA(+VLOOKUP($B416,#REF!,1,0)),"-",$W$1)</f>
        <v>ATTDIV</v>
      </c>
      <c r="X416" s="42" t="str">
        <f>IF(+ISNA(+VLOOKUP($B416,#REF!,1,0)),"-",$X$1)</f>
        <v>SC</v>
      </c>
      <c r="Y416" s="42" t="str">
        <f>IF(+ISNA(+VLOOKUP($B416,#REF!,1,0)),"-",$Y$1)</f>
        <v>FOC</v>
      </c>
    </row>
    <row r="417" spans="1:25" hidden="1" x14ac:dyDescent="0.2">
      <c r="A417" s="42" t="s">
        <v>114</v>
      </c>
      <c r="B417" s="42" t="s">
        <v>459</v>
      </c>
      <c r="C417" s="55" t="s">
        <v>1010</v>
      </c>
      <c r="D417" s="42" t="str">
        <f>IF(+ISNA(+VLOOKUP($B417,#REF!,1,0)),"-",$D$1)</f>
        <v>PRODEE</v>
      </c>
      <c r="E417" s="42" t="str">
        <f>IF(+ISNA(+VLOOKUP($B417,#REF!,1,0)),"-",$E$1)</f>
        <v>DISTEE</v>
      </c>
      <c r="F417" s="42" t="str">
        <f>IF(+ISNA(+VLOOKUP($B417,#REF!,1,0)),"-",$F$1)</f>
        <v>MISEE</v>
      </c>
      <c r="G417" s="42" t="str">
        <f>IF(+ISNA(+VLOOKUP($B417,#REF!,1,0)),"-",$G$1)</f>
        <v>VENDIEE</v>
      </c>
      <c r="H417" s="42" t="str">
        <f>IF(+ISNA(+VLOOKUP($B417,#REF!,1,0)),"-",$H$1)</f>
        <v>VENDSALVEE</v>
      </c>
      <c r="I417" s="42" t="str">
        <f>IF(+ISNA(+VLOOKUP($B417,#REF!,1,0)),"-",$I$1)</f>
        <v>VENDTUTEE</v>
      </c>
      <c r="J417" s="42" t="str">
        <f>IF(+ISNA(+VLOOKUP($B417,#REF!,1,0)),"-",$J$1)</f>
        <v>VENDLIBEE</v>
      </c>
      <c r="K417" s="42" t="str">
        <f>IF(+ISNA(+VLOOKUP($B417,#REF!,1,0)),"-",$K$1)</f>
        <v>EEEST</v>
      </c>
      <c r="L417" s="42" t="str">
        <f>IF(+ISNA(+VLOOKUP($B417,#REF!,1,0)),"-",$L$1)</f>
        <v>DISTGAS</v>
      </c>
      <c r="M417" s="42" t="str">
        <f>IF(+ISNA(+VLOOKUP($B417,#REF!,1,0)),"-",$M$1)</f>
        <v>MISGAS</v>
      </c>
      <c r="N417" s="42" t="str">
        <f>IF(+ISNA(+VLOOKUP($B417,#REF!,1,0)),"-",$N$1)</f>
        <v>VENIGAS</v>
      </c>
      <c r="O417" s="42" t="str">
        <f>IF(+ISNA(+VLOOKUP($B417,#REF!,1,0)),"-",$O$1)</f>
        <v>VENTUTGAS</v>
      </c>
      <c r="P417" s="42" t="str">
        <f>IF(+ISNA(+VLOOKUP($B417,#REF!,1,0)),"-",$P$1)</f>
        <v>VENLIBGAS</v>
      </c>
      <c r="Q417" s="42" t="str">
        <f>IF(+ISNA(+VLOOKUP($B417,#REF!,1,0)),"-",$Q$1)</f>
        <v>GASDIV</v>
      </c>
      <c r="R417" s="42" t="str">
        <f>IF(+ISNA(+VLOOKUP($B417,#REF!,1,0)),"-",$R$1)</f>
        <v>GASEST</v>
      </c>
      <c r="S417" s="42" t="str">
        <f>IF(+ISNA(+VLOOKUP($B417,#REF!,1,0)),"-",$S$1)</f>
        <v>ACQUE</v>
      </c>
      <c r="T417" s="42" t="str">
        <f>IF(+ISNA(+VLOOKUP($B417,#REF!,1,0)),"-",$T$1)</f>
        <v>FOGNA</v>
      </c>
      <c r="U417" s="42" t="str">
        <f>IF(+ISNA(+VLOOKUP($B417,#REF!,1,0)),"-",$U$1)</f>
        <v>DEPU</v>
      </c>
      <c r="V417" s="42" t="str">
        <f>IF(+ISNA(+VLOOKUP($B417,#REF!,1,0)),"-",$V$1)</f>
        <v>ALTRESII</v>
      </c>
      <c r="W417" s="42" t="str">
        <f>IF(+ISNA(+VLOOKUP($B417,#REF!,1,0)),"-",$W$1)</f>
        <v>ATTDIV</v>
      </c>
      <c r="X417" s="42" t="str">
        <f>IF(+ISNA(+VLOOKUP($B417,#REF!,1,0)),"-",$X$1)</f>
        <v>SC</v>
      </c>
      <c r="Y417" s="42" t="str">
        <f>IF(+ISNA(+VLOOKUP($B417,#REF!,1,0)),"-",$Y$1)</f>
        <v>FOC</v>
      </c>
    </row>
    <row r="418" spans="1:25" hidden="1" x14ac:dyDescent="0.2">
      <c r="A418" s="42" t="s">
        <v>114</v>
      </c>
      <c r="B418" s="42" t="s">
        <v>460</v>
      </c>
      <c r="C418" s="55" t="s">
        <v>1012</v>
      </c>
      <c r="D418" s="42" t="str">
        <f>IF(+ISNA(+VLOOKUP($B418,#REF!,1,0)),"-",$D$1)</f>
        <v>PRODEE</v>
      </c>
      <c r="E418" s="42" t="str">
        <f>IF(+ISNA(+VLOOKUP($B418,#REF!,1,0)),"-",$E$1)</f>
        <v>DISTEE</v>
      </c>
      <c r="F418" s="42" t="str">
        <f>IF(+ISNA(+VLOOKUP($B418,#REF!,1,0)),"-",$F$1)</f>
        <v>MISEE</v>
      </c>
      <c r="G418" s="42" t="str">
        <f>IF(+ISNA(+VLOOKUP($B418,#REF!,1,0)),"-",$G$1)</f>
        <v>VENDIEE</v>
      </c>
      <c r="H418" s="42" t="str">
        <f>IF(+ISNA(+VLOOKUP($B418,#REF!,1,0)),"-",$H$1)</f>
        <v>VENDSALVEE</v>
      </c>
      <c r="I418" s="42" t="str">
        <f>IF(+ISNA(+VLOOKUP($B418,#REF!,1,0)),"-",$I$1)</f>
        <v>VENDTUTEE</v>
      </c>
      <c r="J418" s="42" t="str">
        <f>IF(+ISNA(+VLOOKUP($B418,#REF!,1,0)),"-",$J$1)</f>
        <v>VENDLIBEE</v>
      </c>
      <c r="K418" s="42" t="str">
        <f>IF(+ISNA(+VLOOKUP($B418,#REF!,1,0)),"-",$K$1)</f>
        <v>EEEST</v>
      </c>
      <c r="L418" s="42" t="str">
        <f>IF(+ISNA(+VLOOKUP($B418,#REF!,1,0)),"-",$L$1)</f>
        <v>DISTGAS</v>
      </c>
      <c r="M418" s="42" t="str">
        <f>IF(+ISNA(+VLOOKUP($B418,#REF!,1,0)),"-",$M$1)</f>
        <v>MISGAS</v>
      </c>
      <c r="N418" s="42" t="str">
        <f>IF(+ISNA(+VLOOKUP($B418,#REF!,1,0)),"-",$N$1)</f>
        <v>VENIGAS</v>
      </c>
      <c r="O418" s="42" t="str">
        <f>IF(+ISNA(+VLOOKUP($B418,#REF!,1,0)),"-",$O$1)</f>
        <v>VENTUTGAS</v>
      </c>
      <c r="P418" s="42" t="str">
        <f>IF(+ISNA(+VLOOKUP($B418,#REF!,1,0)),"-",$P$1)</f>
        <v>VENLIBGAS</v>
      </c>
      <c r="Q418" s="42" t="str">
        <f>IF(+ISNA(+VLOOKUP($B418,#REF!,1,0)),"-",$Q$1)</f>
        <v>GASDIV</v>
      </c>
      <c r="R418" s="42" t="str">
        <f>IF(+ISNA(+VLOOKUP($B418,#REF!,1,0)),"-",$R$1)</f>
        <v>GASEST</v>
      </c>
      <c r="S418" s="42" t="str">
        <f>IF(+ISNA(+VLOOKUP($B418,#REF!,1,0)),"-",$S$1)</f>
        <v>ACQUE</v>
      </c>
      <c r="T418" s="42" t="str">
        <f>IF(+ISNA(+VLOOKUP($B418,#REF!,1,0)),"-",$T$1)</f>
        <v>FOGNA</v>
      </c>
      <c r="U418" s="42" t="str">
        <f>IF(+ISNA(+VLOOKUP($B418,#REF!,1,0)),"-",$U$1)</f>
        <v>DEPU</v>
      </c>
      <c r="V418" s="42" t="str">
        <f>IF(+ISNA(+VLOOKUP($B418,#REF!,1,0)),"-",$V$1)</f>
        <v>ALTRESII</v>
      </c>
      <c r="W418" s="42" t="str">
        <f>IF(+ISNA(+VLOOKUP($B418,#REF!,1,0)),"-",$W$1)</f>
        <v>ATTDIV</v>
      </c>
      <c r="X418" s="42" t="str">
        <f>IF(+ISNA(+VLOOKUP($B418,#REF!,1,0)),"-",$X$1)</f>
        <v>SC</v>
      </c>
      <c r="Y418" s="42" t="str">
        <f>IF(+ISNA(+VLOOKUP($B418,#REF!,1,0)),"-",$Y$1)</f>
        <v>FOC</v>
      </c>
    </row>
    <row r="419" spans="1:25" hidden="1" x14ac:dyDescent="0.2">
      <c r="A419" s="42" t="s">
        <v>114</v>
      </c>
      <c r="B419" s="42" t="s">
        <v>463</v>
      </c>
      <c r="C419" s="55" t="s">
        <v>1048</v>
      </c>
      <c r="D419" s="42" t="str">
        <f>IF(+ISNA(+VLOOKUP($B419,#REF!,1,0)),"-",$D$1)</f>
        <v>PRODEE</v>
      </c>
      <c r="E419" s="42" t="str">
        <f>IF(+ISNA(+VLOOKUP($B419,#REF!,1,0)),"-",$E$1)</f>
        <v>DISTEE</v>
      </c>
      <c r="F419" s="42" t="str">
        <f>IF(+ISNA(+VLOOKUP($B419,#REF!,1,0)),"-",$F$1)</f>
        <v>MISEE</v>
      </c>
      <c r="G419" s="42" t="str">
        <f>IF(+ISNA(+VLOOKUP($B419,#REF!,1,0)),"-",$G$1)</f>
        <v>VENDIEE</v>
      </c>
      <c r="H419" s="42" t="str">
        <f>IF(+ISNA(+VLOOKUP($B419,#REF!,1,0)),"-",$H$1)</f>
        <v>VENDSALVEE</v>
      </c>
      <c r="I419" s="42" t="str">
        <f>IF(+ISNA(+VLOOKUP($B419,#REF!,1,0)),"-",$I$1)</f>
        <v>VENDTUTEE</v>
      </c>
      <c r="J419" s="42" t="str">
        <f>IF(+ISNA(+VLOOKUP($B419,#REF!,1,0)),"-",$J$1)</f>
        <v>VENDLIBEE</v>
      </c>
      <c r="K419" s="42" t="str">
        <f>IF(+ISNA(+VLOOKUP($B419,#REF!,1,0)),"-",$K$1)</f>
        <v>EEEST</v>
      </c>
      <c r="L419" s="42" t="str">
        <f>IF(+ISNA(+VLOOKUP($B419,#REF!,1,0)),"-",$L$1)</f>
        <v>DISTGAS</v>
      </c>
      <c r="M419" s="42" t="str">
        <f>IF(+ISNA(+VLOOKUP($B419,#REF!,1,0)),"-",$M$1)</f>
        <v>MISGAS</v>
      </c>
      <c r="N419" s="42" t="str">
        <f>IF(+ISNA(+VLOOKUP($B419,#REF!,1,0)),"-",$N$1)</f>
        <v>VENIGAS</v>
      </c>
      <c r="O419" s="42" t="str">
        <f>IF(+ISNA(+VLOOKUP($B419,#REF!,1,0)),"-",$O$1)</f>
        <v>VENTUTGAS</v>
      </c>
      <c r="P419" s="42" t="str">
        <f>IF(+ISNA(+VLOOKUP($B419,#REF!,1,0)),"-",$P$1)</f>
        <v>VENLIBGAS</v>
      </c>
      <c r="Q419" s="42" t="str">
        <f>IF(+ISNA(+VLOOKUP($B419,#REF!,1,0)),"-",$Q$1)</f>
        <v>GASDIV</v>
      </c>
      <c r="R419" s="42" t="str">
        <f>IF(+ISNA(+VLOOKUP($B419,#REF!,1,0)),"-",$R$1)</f>
        <v>GASEST</v>
      </c>
      <c r="S419" s="42" t="str">
        <f>IF(+ISNA(+VLOOKUP($B419,#REF!,1,0)),"-",$S$1)</f>
        <v>ACQUE</v>
      </c>
      <c r="T419" s="42" t="str">
        <f>IF(+ISNA(+VLOOKUP($B419,#REF!,1,0)),"-",$T$1)</f>
        <v>FOGNA</v>
      </c>
      <c r="U419" s="42" t="str">
        <f>IF(+ISNA(+VLOOKUP($B419,#REF!,1,0)),"-",$U$1)</f>
        <v>DEPU</v>
      </c>
      <c r="V419" s="42" t="str">
        <f>IF(+ISNA(+VLOOKUP($B419,#REF!,1,0)),"-",$V$1)</f>
        <v>ALTRESII</v>
      </c>
      <c r="W419" s="42" t="str">
        <f>IF(+ISNA(+VLOOKUP($B419,#REF!,1,0)),"-",$W$1)</f>
        <v>ATTDIV</v>
      </c>
      <c r="X419" s="42" t="str">
        <f>IF(+ISNA(+VLOOKUP($B419,#REF!,1,0)),"-",$X$1)</f>
        <v>SC</v>
      </c>
      <c r="Y419" s="42" t="str">
        <f>IF(+ISNA(+VLOOKUP($B419,#REF!,1,0)),"-",$Y$1)</f>
        <v>FOC</v>
      </c>
    </row>
    <row r="420" spans="1:25" hidden="1" x14ac:dyDescent="0.2">
      <c r="A420" s="42" t="s">
        <v>114</v>
      </c>
      <c r="B420" s="42" t="s">
        <v>464</v>
      </c>
      <c r="C420" s="55" t="s">
        <v>1046</v>
      </c>
      <c r="D420" s="42" t="str">
        <f>IF(+ISNA(+VLOOKUP($B420,#REF!,1,0)),"-",$D$1)</f>
        <v>PRODEE</v>
      </c>
      <c r="E420" s="42" t="str">
        <f>IF(+ISNA(+VLOOKUP($B420,#REF!,1,0)),"-",$E$1)</f>
        <v>DISTEE</v>
      </c>
      <c r="F420" s="42" t="str">
        <f>IF(+ISNA(+VLOOKUP($B420,#REF!,1,0)),"-",$F$1)</f>
        <v>MISEE</v>
      </c>
      <c r="G420" s="42" t="str">
        <f>IF(+ISNA(+VLOOKUP($B420,#REF!,1,0)),"-",$G$1)</f>
        <v>VENDIEE</v>
      </c>
      <c r="H420" s="42" t="str">
        <f>IF(+ISNA(+VLOOKUP($B420,#REF!,1,0)),"-",$H$1)</f>
        <v>VENDSALVEE</v>
      </c>
      <c r="I420" s="42" t="str">
        <f>IF(+ISNA(+VLOOKUP($B420,#REF!,1,0)),"-",$I$1)</f>
        <v>VENDTUTEE</v>
      </c>
      <c r="J420" s="42" t="str">
        <f>IF(+ISNA(+VLOOKUP($B420,#REF!,1,0)),"-",$J$1)</f>
        <v>VENDLIBEE</v>
      </c>
      <c r="K420" s="42" t="str">
        <f>IF(+ISNA(+VLOOKUP($B420,#REF!,1,0)),"-",$K$1)</f>
        <v>EEEST</v>
      </c>
      <c r="L420" s="42" t="str">
        <f>IF(+ISNA(+VLOOKUP($B420,#REF!,1,0)),"-",$L$1)</f>
        <v>DISTGAS</v>
      </c>
      <c r="M420" s="42" t="str">
        <f>IF(+ISNA(+VLOOKUP($B420,#REF!,1,0)),"-",$M$1)</f>
        <v>MISGAS</v>
      </c>
      <c r="N420" s="42" t="str">
        <f>IF(+ISNA(+VLOOKUP($B420,#REF!,1,0)),"-",$N$1)</f>
        <v>VENIGAS</v>
      </c>
      <c r="O420" s="42" t="str">
        <f>IF(+ISNA(+VLOOKUP($B420,#REF!,1,0)),"-",$O$1)</f>
        <v>VENTUTGAS</v>
      </c>
      <c r="P420" s="42" t="str">
        <f>IF(+ISNA(+VLOOKUP($B420,#REF!,1,0)),"-",$P$1)</f>
        <v>VENLIBGAS</v>
      </c>
      <c r="Q420" s="42" t="str">
        <f>IF(+ISNA(+VLOOKUP($B420,#REF!,1,0)),"-",$Q$1)</f>
        <v>GASDIV</v>
      </c>
      <c r="R420" s="42" t="str">
        <f>IF(+ISNA(+VLOOKUP($B420,#REF!,1,0)),"-",$R$1)</f>
        <v>GASEST</v>
      </c>
      <c r="S420" s="42" t="str">
        <f>IF(+ISNA(+VLOOKUP($B420,#REF!,1,0)),"-",$S$1)</f>
        <v>ACQUE</v>
      </c>
      <c r="T420" s="42" t="str">
        <f>IF(+ISNA(+VLOOKUP($B420,#REF!,1,0)),"-",$T$1)</f>
        <v>FOGNA</v>
      </c>
      <c r="U420" s="42" t="str">
        <f>IF(+ISNA(+VLOOKUP($B420,#REF!,1,0)),"-",$U$1)</f>
        <v>DEPU</v>
      </c>
      <c r="V420" s="42" t="str">
        <f>IF(+ISNA(+VLOOKUP($B420,#REF!,1,0)),"-",$V$1)</f>
        <v>ALTRESII</v>
      </c>
      <c r="W420" s="42" t="str">
        <f>IF(+ISNA(+VLOOKUP($B420,#REF!,1,0)),"-",$W$1)</f>
        <v>ATTDIV</v>
      </c>
      <c r="X420" s="42" t="str">
        <f>IF(+ISNA(+VLOOKUP($B420,#REF!,1,0)),"-",$X$1)</f>
        <v>SC</v>
      </c>
      <c r="Y420" s="42" t="str">
        <f>IF(+ISNA(+VLOOKUP($B420,#REF!,1,0)),"-",$Y$1)</f>
        <v>FOC</v>
      </c>
    </row>
    <row r="421" spans="1:25" hidden="1" x14ac:dyDescent="0.2">
      <c r="A421" s="42" t="s">
        <v>114</v>
      </c>
      <c r="B421" s="42" t="s">
        <v>465</v>
      </c>
      <c r="C421" s="55" t="s">
        <v>1049</v>
      </c>
      <c r="D421" s="42" t="str">
        <f>IF(+ISNA(+VLOOKUP($B421,#REF!,1,0)),"-",$D$1)</f>
        <v>PRODEE</v>
      </c>
      <c r="E421" s="42" t="str">
        <f>IF(+ISNA(+VLOOKUP($B421,#REF!,1,0)),"-",$E$1)</f>
        <v>DISTEE</v>
      </c>
      <c r="F421" s="42" t="str">
        <f>IF(+ISNA(+VLOOKUP($B421,#REF!,1,0)),"-",$F$1)</f>
        <v>MISEE</v>
      </c>
      <c r="G421" s="42" t="str">
        <f>IF(+ISNA(+VLOOKUP($B421,#REF!,1,0)),"-",$G$1)</f>
        <v>VENDIEE</v>
      </c>
      <c r="H421" s="42" t="str">
        <f>IF(+ISNA(+VLOOKUP($B421,#REF!,1,0)),"-",$H$1)</f>
        <v>VENDSALVEE</v>
      </c>
      <c r="I421" s="42" t="str">
        <f>IF(+ISNA(+VLOOKUP($B421,#REF!,1,0)),"-",$I$1)</f>
        <v>VENDTUTEE</v>
      </c>
      <c r="J421" s="42" t="str">
        <f>IF(+ISNA(+VLOOKUP($B421,#REF!,1,0)),"-",$J$1)</f>
        <v>VENDLIBEE</v>
      </c>
      <c r="K421" s="42" t="str">
        <f>IF(+ISNA(+VLOOKUP($B421,#REF!,1,0)),"-",$K$1)</f>
        <v>EEEST</v>
      </c>
      <c r="L421" s="42" t="str">
        <f>IF(+ISNA(+VLOOKUP($B421,#REF!,1,0)),"-",$L$1)</f>
        <v>DISTGAS</v>
      </c>
      <c r="M421" s="42" t="str">
        <f>IF(+ISNA(+VLOOKUP($B421,#REF!,1,0)),"-",$M$1)</f>
        <v>MISGAS</v>
      </c>
      <c r="N421" s="42" t="str">
        <f>IF(+ISNA(+VLOOKUP($B421,#REF!,1,0)),"-",$N$1)</f>
        <v>VENIGAS</v>
      </c>
      <c r="O421" s="42" t="str">
        <f>IF(+ISNA(+VLOOKUP($B421,#REF!,1,0)),"-",$O$1)</f>
        <v>VENTUTGAS</v>
      </c>
      <c r="P421" s="42" t="str">
        <f>IF(+ISNA(+VLOOKUP($B421,#REF!,1,0)),"-",$P$1)</f>
        <v>VENLIBGAS</v>
      </c>
      <c r="Q421" s="42" t="str">
        <f>IF(+ISNA(+VLOOKUP($B421,#REF!,1,0)),"-",$Q$1)</f>
        <v>GASDIV</v>
      </c>
      <c r="R421" s="42" t="str">
        <f>IF(+ISNA(+VLOOKUP($B421,#REF!,1,0)),"-",$R$1)</f>
        <v>GASEST</v>
      </c>
      <c r="S421" s="42" t="str">
        <f>IF(+ISNA(+VLOOKUP($B421,#REF!,1,0)),"-",$S$1)</f>
        <v>ACQUE</v>
      </c>
      <c r="T421" s="42" t="str">
        <f>IF(+ISNA(+VLOOKUP($B421,#REF!,1,0)),"-",$T$1)</f>
        <v>FOGNA</v>
      </c>
      <c r="U421" s="42" t="str">
        <f>IF(+ISNA(+VLOOKUP($B421,#REF!,1,0)),"-",$U$1)</f>
        <v>DEPU</v>
      </c>
      <c r="V421" s="42" t="str">
        <f>IF(+ISNA(+VLOOKUP($B421,#REF!,1,0)),"-",$V$1)</f>
        <v>ALTRESII</v>
      </c>
      <c r="W421" s="42" t="str">
        <f>IF(+ISNA(+VLOOKUP($B421,#REF!,1,0)),"-",$W$1)</f>
        <v>ATTDIV</v>
      </c>
      <c r="X421" s="42" t="str">
        <f>IF(+ISNA(+VLOOKUP($B421,#REF!,1,0)),"-",$X$1)</f>
        <v>SC</v>
      </c>
      <c r="Y421" s="42" t="str">
        <f>IF(+ISNA(+VLOOKUP($B421,#REF!,1,0)),"-",$Y$1)</f>
        <v>FOC</v>
      </c>
    </row>
    <row r="422" spans="1:25" hidden="1" x14ac:dyDescent="0.2">
      <c r="A422" s="42" t="s">
        <v>114</v>
      </c>
      <c r="B422" s="42" t="s">
        <v>479</v>
      </c>
      <c r="C422" s="55" t="s">
        <v>1050</v>
      </c>
      <c r="D422" s="42" t="str">
        <f>IF(+ISNA(+VLOOKUP($B422,#REF!,1,0)),"-",$D$1)</f>
        <v>PRODEE</v>
      </c>
      <c r="E422" s="42" t="str">
        <f>IF(+ISNA(+VLOOKUP($B422,#REF!,1,0)),"-",$E$1)</f>
        <v>DISTEE</v>
      </c>
      <c r="F422" s="42" t="str">
        <f>IF(+ISNA(+VLOOKUP($B422,#REF!,1,0)),"-",$F$1)</f>
        <v>MISEE</v>
      </c>
      <c r="G422" s="42" t="str">
        <f>IF(+ISNA(+VLOOKUP($B422,#REF!,1,0)),"-",$G$1)</f>
        <v>VENDIEE</v>
      </c>
      <c r="H422" s="42" t="str">
        <f>IF(+ISNA(+VLOOKUP($B422,#REF!,1,0)),"-",$H$1)</f>
        <v>VENDSALVEE</v>
      </c>
      <c r="I422" s="42" t="str">
        <f>IF(+ISNA(+VLOOKUP($B422,#REF!,1,0)),"-",$I$1)</f>
        <v>VENDTUTEE</v>
      </c>
      <c r="J422" s="42" t="str">
        <f>IF(+ISNA(+VLOOKUP($B422,#REF!,1,0)),"-",$J$1)</f>
        <v>VENDLIBEE</v>
      </c>
      <c r="K422" s="42" t="str">
        <f>IF(+ISNA(+VLOOKUP($B422,#REF!,1,0)),"-",$K$1)</f>
        <v>EEEST</v>
      </c>
      <c r="L422" s="42" t="str">
        <f>IF(+ISNA(+VLOOKUP($B422,#REF!,1,0)),"-",$L$1)</f>
        <v>DISTGAS</v>
      </c>
      <c r="M422" s="42" t="str">
        <f>IF(+ISNA(+VLOOKUP($B422,#REF!,1,0)),"-",$M$1)</f>
        <v>MISGAS</v>
      </c>
      <c r="N422" s="42" t="str">
        <f>IF(+ISNA(+VLOOKUP($B422,#REF!,1,0)),"-",$N$1)</f>
        <v>VENIGAS</v>
      </c>
      <c r="O422" s="42" t="str">
        <f>IF(+ISNA(+VLOOKUP($B422,#REF!,1,0)),"-",$O$1)</f>
        <v>VENTUTGAS</v>
      </c>
      <c r="P422" s="42" t="str">
        <f>IF(+ISNA(+VLOOKUP($B422,#REF!,1,0)),"-",$P$1)</f>
        <v>VENLIBGAS</v>
      </c>
      <c r="Q422" s="42" t="str">
        <f>IF(+ISNA(+VLOOKUP($B422,#REF!,1,0)),"-",$Q$1)</f>
        <v>GASDIV</v>
      </c>
      <c r="R422" s="42" t="str">
        <f>IF(+ISNA(+VLOOKUP($B422,#REF!,1,0)),"-",$R$1)</f>
        <v>GASEST</v>
      </c>
      <c r="S422" s="42" t="str">
        <f>IF(+ISNA(+VLOOKUP($B422,#REF!,1,0)),"-",$S$1)</f>
        <v>ACQUE</v>
      </c>
      <c r="T422" s="42" t="str">
        <f>IF(+ISNA(+VLOOKUP($B422,#REF!,1,0)),"-",$T$1)</f>
        <v>FOGNA</v>
      </c>
      <c r="U422" s="42" t="str">
        <f>IF(+ISNA(+VLOOKUP($B422,#REF!,1,0)),"-",$U$1)</f>
        <v>DEPU</v>
      </c>
      <c r="V422" s="42" t="str">
        <f>IF(+ISNA(+VLOOKUP($B422,#REF!,1,0)),"-",$V$1)</f>
        <v>ALTRESII</v>
      </c>
      <c r="W422" s="42" t="str">
        <f>IF(+ISNA(+VLOOKUP($B422,#REF!,1,0)),"-",$W$1)</f>
        <v>ATTDIV</v>
      </c>
      <c r="X422" s="42" t="str">
        <f>IF(+ISNA(+VLOOKUP($B422,#REF!,1,0)),"-",$X$1)</f>
        <v>SC</v>
      </c>
      <c r="Y422" s="42" t="str">
        <f>IF(+ISNA(+VLOOKUP($B422,#REF!,1,0)),"-",$Y$1)</f>
        <v>FOC</v>
      </c>
    </row>
    <row r="423" spans="1:25" hidden="1" x14ac:dyDescent="0.2">
      <c r="A423" s="42" t="s">
        <v>114</v>
      </c>
      <c r="B423" s="42" t="s">
        <v>480</v>
      </c>
      <c r="C423" s="55" t="s">
        <v>1051</v>
      </c>
      <c r="D423" s="42" t="str">
        <f>IF(+ISNA(+VLOOKUP($B423,#REF!,1,0)),"-",$D$1)</f>
        <v>PRODEE</v>
      </c>
      <c r="E423" s="42" t="str">
        <f>IF(+ISNA(+VLOOKUP($B423,#REF!,1,0)),"-",$E$1)</f>
        <v>DISTEE</v>
      </c>
      <c r="F423" s="42" t="str">
        <f>IF(+ISNA(+VLOOKUP($B423,#REF!,1,0)),"-",$F$1)</f>
        <v>MISEE</v>
      </c>
      <c r="G423" s="42" t="str">
        <f>IF(+ISNA(+VLOOKUP($B423,#REF!,1,0)),"-",$G$1)</f>
        <v>VENDIEE</v>
      </c>
      <c r="H423" s="42" t="str">
        <f>IF(+ISNA(+VLOOKUP($B423,#REF!,1,0)),"-",$H$1)</f>
        <v>VENDSALVEE</v>
      </c>
      <c r="I423" s="42" t="str">
        <f>IF(+ISNA(+VLOOKUP($B423,#REF!,1,0)),"-",$I$1)</f>
        <v>VENDTUTEE</v>
      </c>
      <c r="J423" s="42" t="str">
        <f>IF(+ISNA(+VLOOKUP($B423,#REF!,1,0)),"-",$J$1)</f>
        <v>VENDLIBEE</v>
      </c>
      <c r="K423" s="42" t="str">
        <f>IF(+ISNA(+VLOOKUP($B423,#REF!,1,0)),"-",$K$1)</f>
        <v>EEEST</v>
      </c>
      <c r="L423" s="42" t="str">
        <f>IF(+ISNA(+VLOOKUP($B423,#REF!,1,0)),"-",$L$1)</f>
        <v>DISTGAS</v>
      </c>
      <c r="M423" s="42" t="str">
        <f>IF(+ISNA(+VLOOKUP($B423,#REF!,1,0)),"-",$M$1)</f>
        <v>MISGAS</v>
      </c>
      <c r="N423" s="42" t="str">
        <f>IF(+ISNA(+VLOOKUP($B423,#REF!,1,0)),"-",$N$1)</f>
        <v>VENIGAS</v>
      </c>
      <c r="O423" s="42" t="str">
        <f>IF(+ISNA(+VLOOKUP($B423,#REF!,1,0)),"-",$O$1)</f>
        <v>VENTUTGAS</v>
      </c>
      <c r="P423" s="42" t="str">
        <f>IF(+ISNA(+VLOOKUP($B423,#REF!,1,0)),"-",$P$1)</f>
        <v>VENLIBGAS</v>
      </c>
      <c r="Q423" s="42" t="str">
        <f>IF(+ISNA(+VLOOKUP($B423,#REF!,1,0)),"-",$Q$1)</f>
        <v>GASDIV</v>
      </c>
      <c r="R423" s="42" t="str">
        <f>IF(+ISNA(+VLOOKUP($B423,#REF!,1,0)),"-",$R$1)</f>
        <v>GASEST</v>
      </c>
      <c r="S423" s="42" t="str">
        <f>IF(+ISNA(+VLOOKUP($B423,#REF!,1,0)),"-",$S$1)</f>
        <v>ACQUE</v>
      </c>
      <c r="T423" s="42" t="str">
        <f>IF(+ISNA(+VLOOKUP($B423,#REF!,1,0)),"-",$T$1)</f>
        <v>FOGNA</v>
      </c>
      <c r="U423" s="42" t="str">
        <f>IF(+ISNA(+VLOOKUP($B423,#REF!,1,0)),"-",$U$1)</f>
        <v>DEPU</v>
      </c>
      <c r="V423" s="42" t="str">
        <f>IF(+ISNA(+VLOOKUP($B423,#REF!,1,0)),"-",$V$1)</f>
        <v>ALTRESII</v>
      </c>
      <c r="W423" s="42" t="str">
        <f>IF(+ISNA(+VLOOKUP($B423,#REF!,1,0)),"-",$W$1)</f>
        <v>ATTDIV</v>
      </c>
      <c r="X423" s="42" t="str">
        <f>IF(+ISNA(+VLOOKUP($B423,#REF!,1,0)),"-",$X$1)</f>
        <v>SC</v>
      </c>
      <c r="Y423" s="42" t="str">
        <f>IF(+ISNA(+VLOOKUP($B423,#REF!,1,0)),"-",$Y$1)</f>
        <v>FOC</v>
      </c>
    </row>
    <row r="424" spans="1:25" hidden="1" x14ac:dyDescent="0.2">
      <c r="A424" s="42" t="s">
        <v>114</v>
      </c>
      <c r="B424" s="42" t="s">
        <v>804</v>
      </c>
      <c r="C424" s="55" t="s">
        <v>1077</v>
      </c>
      <c r="D424" s="42" t="str">
        <f>IF(+ISNA(+VLOOKUP($B424,#REF!,1,0)),"-",$D$1)</f>
        <v>PRODEE</v>
      </c>
      <c r="E424" s="42" t="str">
        <f>IF(+ISNA(+VLOOKUP($B424,#REF!,1,0)),"-",$E$1)</f>
        <v>DISTEE</v>
      </c>
      <c r="F424" s="42" t="str">
        <f>IF(+ISNA(+VLOOKUP($B424,#REF!,1,0)),"-",$F$1)</f>
        <v>MISEE</v>
      </c>
      <c r="G424" s="42" t="str">
        <f>IF(+ISNA(+VLOOKUP($B424,#REF!,1,0)),"-",$G$1)</f>
        <v>VENDIEE</v>
      </c>
      <c r="H424" s="42" t="str">
        <f>IF(+ISNA(+VLOOKUP($B424,#REF!,1,0)),"-",$H$1)</f>
        <v>VENDSALVEE</v>
      </c>
      <c r="I424" s="42" t="str">
        <f>IF(+ISNA(+VLOOKUP($B424,#REF!,1,0)),"-",$I$1)</f>
        <v>VENDTUTEE</v>
      </c>
      <c r="J424" s="42" t="str">
        <f>IF(+ISNA(+VLOOKUP($B424,#REF!,1,0)),"-",$J$1)</f>
        <v>VENDLIBEE</v>
      </c>
      <c r="K424" s="42" t="str">
        <f>IF(+ISNA(+VLOOKUP($B424,#REF!,1,0)),"-",$K$1)</f>
        <v>EEEST</v>
      </c>
      <c r="L424" s="42" t="str">
        <f>IF(+ISNA(+VLOOKUP($B424,#REF!,1,0)),"-",$L$1)</f>
        <v>DISTGAS</v>
      </c>
      <c r="M424" s="42" t="str">
        <f>IF(+ISNA(+VLOOKUP($B424,#REF!,1,0)),"-",$M$1)</f>
        <v>MISGAS</v>
      </c>
      <c r="N424" s="42" t="str">
        <f>IF(+ISNA(+VLOOKUP($B424,#REF!,1,0)),"-",$N$1)</f>
        <v>VENIGAS</v>
      </c>
      <c r="O424" s="42" t="str">
        <f>IF(+ISNA(+VLOOKUP($B424,#REF!,1,0)),"-",$O$1)</f>
        <v>VENTUTGAS</v>
      </c>
      <c r="P424" s="42" t="str">
        <f>IF(+ISNA(+VLOOKUP($B424,#REF!,1,0)),"-",$P$1)</f>
        <v>VENLIBGAS</v>
      </c>
      <c r="Q424" s="42" t="str">
        <f>IF(+ISNA(+VLOOKUP($B424,#REF!,1,0)),"-",$Q$1)</f>
        <v>GASDIV</v>
      </c>
      <c r="R424" s="42" t="str">
        <f>IF(+ISNA(+VLOOKUP($B424,#REF!,1,0)),"-",$R$1)</f>
        <v>GASEST</v>
      </c>
      <c r="S424" s="42" t="str">
        <f>IF(+ISNA(+VLOOKUP($B424,#REF!,1,0)),"-",$S$1)</f>
        <v>ACQUE</v>
      </c>
      <c r="T424" s="42" t="str">
        <f>IF(+ISNA(+VLOOKUP($B424,#REF!,1,0)),"-",$T$1)</f>
        <v>FOGNA</v>
      </c>
      <c r="U424" s="42" t="str">
        <f>IF(+ISNA(+VLOOKUP($B424,#REF!,1,0)),"-",$U$1)</f>
        <v>DEPU</v>
      </c>
      <c r="V424" s="42" t="str">
        <f>IF(+ISNA(+VLOOKUP($B424,#REF!,1,0)),"-",$V$1)</f>
        <v>ALTRESII</v>
      </c>
      <c r="W424" s="42" t="str">
        <f>IF(+ISNA(+VLOOKUP($B424,#REF!,1,0)),"-",$W$1)</f>
        <v>ATTDIV</v>
      </c>
      <c r="X424" s="42" t="str">
        <f>IF(+ISNA(+VLOOKUP($B424,#REF!,1,0)),"-",$X$1)</f>
        <v>SC</v>
      </c>
      <c r="Y424" s="42" t="str">
        <f>IF(+ISNA(+VLOOKUP($B424,#REF!,1,0)),"-",$Y$1)</f>
        <v>FOC</v>
      </c>
    </row>
    <row r="425" spans="1:25" hidden="1" x14ac:dyDescent="0.2">
      <c r="A425" s="42" t="s">
        <v>114</v>
      </c>
      <c r="B425" s="42" t="s">
        <v>805</v>
      </c>
      <c r="C425" s="55" t="s">
        <v>1078</v>
      </c>
      <c r="D425" s="42" t="str">
        <f>IF(+ISNA(+VLOOKUP($B425,#REF!,1,0)),"-",$D$1)</f>
        <v>PRODEE</v>
      </c>
      <c r="E425" s="42" t="str">
        <f>IF(+ISNA(+VLOOKUP($B425,#REF!,1,0)),"-",$E$1)</f>
        <v>DISTEE</v>
      </c>
      <c r="F425" s="42" t="str">
        <f>IF(+ISNA(+VLOOKUP($B425,#REF!,1,0)),"-",$F$1)</f>
        <v>MISEE</v>
      </c>
      <c r="G425" s="42" t="str">
        <f>IF(+ISNA(+VLOOKUP($B425,#REF!,1,0)),"-",$G$1)</f>
        <v>VENDIEE</v>
      </c>
      <c r="H425" s="42" t="str">
        <f>IF(+ISNA(+VLOOKUP($B425,#REF!,1,0)),"-",$H$1)</f>
        <v>VENDSALVEE</v>
      </c>
      <c r="I425" s="42" t="str">
        <f>IF(+ISNA(+VLOOKUP($B425,#REF!,1,0)),"-",$I$1)</f>
        <v>VENDTUTEE</v>
      </c>
      <c r="J425" s="42" t="str">
        <f>IF(+ISNA(+VLOOKUP($B425,#REF!,1,0)),"-",$J$1)</f>
        <v>VENDLIBEE</v>
      </c>
      <c r="K425" s="42" t="str">
        <f>IF(+ISNA(+VLOOKUP($B425,#REF!,1,0)),"-",$K$1)</f>
        <v>EEEST</v>
      </c>
      <c r="L425" s="42" t="str">
        <f>IF(+ISNA(+VLOOKUP($B425,#REF!,1,0)),"-",$L$1)</f>
        <v>DISTGAS</v>
      </c>
      <c r="M425" s="42" t="str">
        <f>IF(+ISNA(+VLOOKUP($B425,#REF!,1,0)),"-",$M$1)</f>
        <v>MISGAS</v>
      </c>
      <c r="N425" s="42" t="str">
        <f>IF(+ISNA(+VLOOKUP($B425,#REF!,1,0)),"-",$N$1)</f>
        <v>VENIGAS</v>
      </c>
      <c r="O425" s="42" t="str">
        <f>IF(+ISNA(+VLOOKUP($B425,#REF!,1,0)),"-",$O$1)</f>
        <v>VENTUTGAS</v>
      </c>
      <c r="P425" s="42" t="str">
        <f>IF(+ISNA(+VLOOKUP($B425,#REF!,1,0)),"-",$P$1)</f>
        <v>VENLIBGAS</v>
      </c>
      <c r="Q425" s="42" t="str">
        <f>IF(+ISNA(+VLOOKUP($B425,#REF!,1,0)),"-",$Q$1)</f>
        <v>GASDIV</v>
      </c>
      <c r="R425" s="42" t="str">
        <f>IF(+ISNA(+VLOOKUP($B425,#REF!,1,0)),"-",$R$1)</f>
        <v>GASEST</v>
      </c>
      <c r="S425" s="42" t="str">
        <f>IF(+ISNA(+VLOOKUP($B425,#REF!,1,0)),"-",$S$1)</f>
        <v>ACQUE</v>
      </c>
      <c r="T425" s="42" t="str">
        <f>IF(+ISNA(+VLOOKUP($B425,#REF!,1,0)),"-",$T$1)</f>
        <v>FOGNA</v>
      </c>
      <c r="U425" s="42" t="str">
        <f>IF(+ISNA(+VLOOKUP($B425,#REF!,1,0)),"-",$U$1)</f>
        <v>DEPU</v>
      </c>
      <c r="V425" s="42" t="str">
        <f>IF(+ISNA(+VLOOKUP($B425,#REF!,1,0)),"-",$V$1)</f>
        <v>ALTRESII</v>
      </c>
      <c r="W425" s="42" t="str">
        <f>IF(+ISNA(+VLOOKUP($B425,#REF!,1,0)),"-",$W$1)</f>
        <v>ATTDIV</v>
      </c>
      <c r="X425" s="42" t="str">
        <f>IF(+ISNA(+VLOOKUP($B425,#REF!,1,0)),"-",$X$1)</f>
        <v>SC</v>
      </c>
      <c r="Y425" s="42" t="str">
        <f>IF(+ISNA(+VLOOKUP($B425,#REF!,1,0)),"-",$Y$1)</f>
        <v>FOC</v>
      </c>
    </row>
    <row r="426" spans="1:25" hidden="1" x14ac:dyDescent="0.2">
      <c r="A426" s="42" t="s">
        <v>114</v>
      </c>
      <c r="B426" s="42" t="s">
        <v>481</v>
      </c>
      <c r="C426" s="55" t="s">
        <v>1052</v>
      </c>
      <c r="D426" s="42" t="str">
        <f>IF(+ISNA(+VLOOKUP($B426,#REF!,1,0)),"-",$D$1)</f>
        <v>PRODEE</v>
      </c>
      <c r="E426" s="42" t="str">
        <f>IF(+ISNA(+VLOOKUP($B426,#REF!,1,0)),"-",$E$1)</f>
        <v>DISTEE</v>
      </c>
      <c r="F426" s="42" t="str">
        <f>IF(+ISNA(+VLOOKUP($B426,#REF!,1,0)),"-",$F$1)</f>
        <v>MISEE</v>
      </c>
      <c r="G426" s="42" t="str">
        <f>IF(+ISNA(+VLOOKUP($B426,#REF!,1,0)),"-",$G$1)</f>
        <v>VENDIEE</v>
      </c>
      <c r="H426" s="42" t="str">
        <f>IF(+ISNA(+VLOOKUP($B426,#REF!,1,0)),"-",$H$1)</f>
        <v>VENDSALVEE</v>
      </c>
      <c r="I426" s="42" t="str">
        <f>IF(+ISNA(+VLOOKUP($B426,#REF!,1,0)),"-",$I$1)</f>
        <v>VENDTUTEE</v>
      </c>
      <c r="J426" s="42" t="str">
        <f>IF(+ISNA(+VLOOKUP($B426,#REF!,1,0)),"-",$J$1)</f>
        <v>VENDLIBEE</v>
      </c>
      <c r="K426" s="42" t="str">
        <f>IF(+ISNA(+VLOOKUP($B426,#REF!,1,0)),"-",$K$1)</f>
        <v>EEEST</v>
      </c>
      <c r="L426" s="42" t="str">
        <f>IF(+ISNA(+VLOOKUP($B426,#REF!,1,0)),"-",$L$1)</f>
        <v>DISTGAS</v>
      </c>
      <c r="M426" s="42" t="str">
        <f>IF(+ISNA(+VLOOKUP($B426,#REF!,1,0)),"-",$M$1)</f>
        <v>MISGAS</v>
      </c>
      <c r="N426" s="42" t="str">
        <f>IF(+ISNA(+VLOOKUP($B426,#REF!,1,0)),"-",$N$1)</f>
        <v>VENIGAS</v>
      </c>
      <c r="O426" s="42" t="str">
        <f>IF(+ISNA(+VLOOKUP($B426,#REF!,1,0)),"-",$O$1)</f>
        <v>VENTUTGAS</v>
      </c>
      <c r="P426" s="42" t="str">
        <f>IF(+ISNA(+VLOOKUP($B426,#REF!,1,0)),"-",$P$1)</f>
        <v>VENLIBGAS</v>
      </c>
      <c r="Q426" s="42" t="str">
        <f>IF(+ISNA(+VLOOKUP($B426,#REF!,1,0)),"-",$Q$1)</f>
        <v>GASDIV</v>
      </c>
      <c r="R426" s="42" t="str">
        <f>IF(+ISNA(+VLOOKUP($B426,#REF!,1,0)),"-",$R$1)</f>
        <v>GASEST</v>
      </c>
      <c r="S426" s="42" t="str">
        <f>IF(+ISNA(+VLOOKUP($B426,#REF!,1,0)),"-",$S$1)</f>
        <v>ACQUE</v>
      </c>
      <c r="T426" s="42" t="str">
        <f>IF(+ISNA(+VLOOKUP($B426,#REF!,1,0)),"-",$T$1)</f>
        <v>FOGNA</v>
      </c>
      <c r="U426" s="42" t="str">
        <f>IF(+ISNA(+VLOOKUP($B426,#REF!,1,0)),"-",$U$1)</f>
        <v>DEPU</v>
      </c>
      <c r="V426" s="42" t="str">
        <f>IF(+ISNA(+VLOOKUP($B426,#REF!,1,0)),"-",$V$1)</f>
        <v>ALTRESII</v>
      </c>
      <c r="W426" s="42" t="str">
        <f>IF(+ISNA(+VLOOKUP($B426,#REF!,1,0)),"-",$W$1)</f>
        <v>ATTDIV</v>
      </c>
      <c r="X426" s="42" t="str">
        <f>IF(+ISNA(+VLOOKUP($B426,#REF!,1,0)),"-",$X$1)</f>
        <v>SC</v>
      </c>
      <c r="Y426" s="42" t="str">
        <f>IF(+ISNA(+VLOOKUP($B426,#REF!,1,0)),"-",$Y$1)</f>
        <v>FOC</v>
      </c>
    </row>
    <row r="427" spans="1:25" hidden="1" x14ac:dyDescent="0.2">
      <c r="A427" s="42" t="s">
        <v>114</v>
      </c>
      <c r="B427" s="42" t="s">
        <v>482</v>
      </c>
      <c r="C427" s="55" t="s">
        <v>1053</v>
      </c>
      <c r="D427" s="42" t="str">
        <f>IF(+ISNA(+VLOOKUP($B427,#REF!,1,0)),"-",$D$1)</f>
        <v>PRODEE</v>
      </c>
      <c r="E427" s="42" t="str">
        <f>IF(+ISNA(+VLOOKUP($B427,#REF!,1,0)),"-",$E$1)</f>
        <v>DISTEE</v>
      </c>
      <c r="F427" s="42" t="str">
        <f>IF(+ISNA(+VLOOKUP($B427,#REF!,1,0)),"-",$F$1)</f>
        <v>MISEE</v>
      </c>
      <c r="G427" s="42" t="str">
        <f>IF(+ISNA(+VLOOKUP($B427,#REF!,1,0)),"-",$G$1)</f>
        <v>VENDIEE</v>
      </c>
      <c r="H427" s="42" t="str">
        <f>IF(+ISNA(+VLOOKUP($B427,#REF!,1,0)),"-",$H$1)</f>
        <v>VENDSALVEE</v>
      </c>
      <c r="I427" s="42" t="str">
        <f>IF(+ISNA(+VLOOKUP($B427,#REF!,1,0)),"-",$I$1)</f>
        <v>VENDTUTEE</v>
      </c>
      <c r="J427" s="42" t="str">
        <f>IF(+ISNA(+VLOOKUP($B427,#REF!,1,0)),"-",$J$1)</f>
        <v>VENDLIBEE</v>
      </c>
      <c r="K427" s="42" t="str">
        <f>IF(+ISNA(+VLOOKUP($B427,#REF!,1,0)),"-",$K$1)</f>
        <v>EEEST</v>
      </c>
      <c r="L427" s="42" t="str">
        <f>IF(+ISNA(+VLOOKUP($B427,#REF!,1,0)),"-",$L$1)</f>
        <v>DISTGAS</v>
      </c>
      <c r="M427" s="42" t="str">
        <f>IF(+ISNA(+VLOOKUP($B427,#REF!,1,0)),"-",$M$1)</f>
        <v>MISGAS</v>
      </c>
      <c r="N427" s="42" t="str">
        <f>IF(+ISNA(+VLOOKUP($B427,#REF!,1,0)),"-",$N$1)</f>
        <v>VENIGAS</v>
      </c>
      <c r="O427" s="42" t="str">
        <f>IF(+ISNA(+VLOOKUP($B427,#REF!,1,0)),"-",$O$1)</f>
        <v>VENTUTGAS</v>
      </c>
      <c r="P427" s="42" t="str">
        <f>IF(+ISNA(+VLOOKUP($B427,#REF!,1,0)),"-",$P$1)</f>
        <v>VENLIBGAS</v>
      </c>
      <c r="Q427" s="42" t="str">
        <f>IF(+ISNA(+VLOOKUP($B427,#REF!,1,0)),"-",$Q$1)</f>
        <v>GASDIV</v>
      </c>
      <c r="R427" s="42" t="str">
        <f>IF(+ISNA(+VLOOKUP($B427,#REF!,1,0)),"-",$R$1)</f>
        <v>GASEST</v>
      </c>
      <c r="S427" s="42" t="str">
        <f>IF(+ISNA(+VLOOKUP($B427,#REF!,1,0)),"-",$S$1)</f>
        <v>ACQUE</v>
      </c>
      <c r="T427" s="42" t="str">
        <f>IF(+ISNA(+VLOOKUP($B427,#REF!,1,0)),"-",$T$1)</f>
        <v>FOGNA</v>
      </c>
      <c r="U427" s="42" t="str">
        <f>IF(+ISNA(+VLOOKUP($B427,#REF!,1,0)),"-",$U$1)</f>
        <v>DEPU</v>
      </c>
      <c r="V427" s="42" t="str">
        <f>IF(+ISNA(+VLOOKUP($B427,#REF!,1,0)),"-",$V$1)</f>
        <v>ALTRESII</v>
      </c>
      <c r="W427" s="42" t="str">
        <f>IF(+ISNA(+VLOOKUP($B427,#REF!,1,0)),"-",$W$1)</f>
        <v>ATTDIV</v>
      </c>
      <c r="X427" s="42" t="str">
        <f>IF(+ISNA(+VLOOKUP($B427,#REF!,1,0)),"-",$X$1)</f>
        <v>SC</v>
      </c>
      <c r="Y427" s="42" t="str">
        <f>IF(+ISNA(+VLOOKUP($B427,#REF!,1,0)),"-",$Y$1)</f>
        <v>FOC</v>
      </c>
    </row>
    <row r="428" spans="1:25" hidden="1" x14ac:dyDescent="0.2">
      <c r="A428" s="42" t="s">
        <v>114</v>
      </c>
      <c r="B428" s="42" t="s">
        <v>483</v>
      </c>
      <c r="C428" s="55" t="s">
        <v>1066</v>
      </c>
      <c r="D428" s="42" t="str">
        <f>IF(+ISNA(+VLOOKUP($B428,#REF!,1,0)),"-",$D$1)</f>
        <v>PRODEE</v>
      </c>
      <c r="E428" s="42" t="str">
        <f>IF(+ISNA(+VLOOKUP($B428,#REF!,1,0)),"-",$E$1)</f>
        <v>DISTEE</v>
      </c>
      <c r="F428" s="42" t="str">
        <f>IF(+ISNA(+VLOOKUP($B428,#REF!,1,0)),"-",$F$1)</f>
        <v>MISEE</v>
      </c>
      <c r="G428" s="42" t="str">
        <f>IF(+ISNA(+VLOOKUP($B428,#REF!,1,0)),"-",$G$1)</f>
        <v>VENDIEE</v>
      </c>
      <c r="H428" s="42" t="str">
        <f>IF(+ISNA(+VLOOKUP($B428,#REF!,1,0)),"-",$H$1)</f>
        <v>VENDSALVEE</v>
      </c>
      <c r="I428" s="42" t="str">
        <f>IF(+ISNA(+VLOOKUP($B428,#REF!,1,0)),"-",$I$1)</f>
        <v>VENDTUTEE</v>
      </c>
      <c r="J428" s="42" t="str">
        <f>IF(+ISNA(+VLOOKUP($B428,#REF!,1,0)),"-",$J$1)</f>
        <v>VENDLIBEE</v>
      </c>
      <c r="K428" s="42" t="str">
        <f>IF(+ISNA(+VLOOKUP($B428,#REF!,1,0)),"-",$K$1)</f>
        <v>EEEST</v>
      </c>
      <c r="L428" s="42" t="str">
        <f>IF(+ISNA(+VLOOKUP($B428,#REF!,1,0)),"-",$L$1)</f>
        <v>DISTGAS</v>
      </c>
      <c r="M428" s="42" t="str">
        <f>IF(+ISNA(+VLOOKUP($B428,#REF!,1,0)),"-",$M$1)</f>
        <v>MISGAS</v>
      </c>
      <c r="N428" s="42" t="str">
        <f>IF(+ISNA(+VLOOKUP($B428,#REF!,1,0)),"-",$N$1)</f>
        <v>VENIGAS</v>
      </c>
      <c r="O428" s="42" t="str">
        <f>IF(+ISNA(+VLOOKUP($B428,#REF!,1,0)),"-",$O$1)</f>
        <v>VENTUTGAS</v>
      </c>
      <c r="P428" s="42" t="str">
        <f>IF(+ISNA(+VLOOKUP($B428,#REF!,1,0)),"-",$P$1)</f>
        <v>VENLIBGAS</v>
      </c>
      <c r="Q428" s="42" t="str">
        <f>IF(+ISNA(+VLOOKUP($B428,#REF!,1,0)),"-",$Q$1)</f>
        <v>GASDIV</v>
      </c>
      <c r="R428" s="42" t="str">
        <f>IF(+ISNA(+VLOOKUP($B428,#REF!,1,0)),"-",$R$1)</f>
        <v>GASEST</v>
      </c>
      <c r="S428" s="42" t="str">
        <f>IF(+ISNA(+VLOOKUP($B428,#REF!,1,0)),"-",$S$1)</f>
        <v>ACQUE</v>
      </c>
      <c r="T428" s="42" t="str">
        <f>IF(+ISNA(+VLOOKUP($B428,#REF!,1,0)),"-",$T$1)</f>
        <v>FOGNA</v>
      </c>
      <c r="U428" s="42" t="str">
        <f>IF(+ISNA(+VLOOKUP($B428,#REF!,1,0)),"-",$U$1)</f>
        <v>DEPU</v>
      </c>
      <c r="V428" s="42" t="str">
        <f>IF(+ISNA(+VLOOKUP($B428,#REF!,1,0)),"-",$V$1)</f>
        <v>ALTRESII</v>
      </c>
      <c r="W428" s="42" t="str">
        <f>IF(+ISNA(+VLOOKUP($B428,#REF!,1,0)),"-",$W$1)</f>
        <v>ATTDIV</v>
      </c>
      <c r="X428" s="42" t="str">
        <f>IF(+ISNA(+VLOOKUP($B428,#REF!,1,0)),"-",$X$1)</f>
        <v>SC</v>
      </c>
      <c r="Y428" s="42" t="str">
        <f>IF(+ISNA(+VLOOKUP($B428,#REF!,1,0)),"-",$Y$1)</f>
        <v>FOC</v>
      </c>
    </row>
    <row r="429" spans="1:25" hidden="1" x14ac:dyDescent="0.2">
      <c r="A429" s="42" t="s">
        <v>114</v>
      </c>
      <c r="B429" s="42" t="s">
        <v>484</v>
      </c>
      <c r="C429" s="55" t="s">
        <v>1067</v>
      </c>
      <c r="D429" s="42" t="str">
        <f>IF(+ISNA(+VLOOKUP($B429,#REF!,1,0)),"-",$D$1)</f>
        <v>PRODEE</v>
      </c>
      <c r="E429" s="42" t="str">
        <f>IF(+ISNA(+VLOOKUP($B429,#REF!,1,0)),"-",$E$1)</f>
        <v>DISTEE</v>
      </c>
      <c r="F429" s="42" t="str">
        <f>IF(+ISNA(+VLOOKUP($B429,#REF!,1,0)),"-",$F$1)</f>
        <v>MISEE</v>
      </c>
      <c r="G429" s="42" t="str">
        <f>IF(+ISNA(+VLOOKUP($B429,#REF!,1,0)),"-",$G$1)</f>
        <v>VENDIEE</v>
      </c>
      <c r="H429" s="42" t="str">
        <f>IF(+ISNA(+VLOOKUP($B429,#REF!,1,0)),"-",$H$1)</f>
        <v>VENDSALVEE</v>
      </c>
      <c r="I429" s="42" t="str">
        <f>IF(+ISNA(+VLOOKUP($B429,#REF!,1,0)),"-",$I$1)</f>
        <v>VENDTUTEE</v>
      </c>
      <c r="J429" s="42" t="str">
        <f>IF(+ISNA(+VLOOKUP($B429,#REF!,1,0)),"-",$J$1)</f>
        <v>VENDLIBEE</v>
      </c>
      <c r="K429" s="42" t="str">
        <f>IF(+ISNA(+VLOOKUP($B429,#REF!,1,0)),"-",$K$1)</f>
        <v>EEEST</v>
      </c>
      <c r="L429" s="42" t="str">
        <f>IF(+ISNA(+VLOOKUP($B429,#REF!,1,0)),"-",$L$1)</f>
        <v>DISTGAS</v>
      </c>
      <c r="M429" s="42" t="str">
        <f>IF(+ISNA(+VLOOKUP($B429,#REF!,1,0)),"-",$M$1)</f>
        <v>MISGAS</v>
      </c>
      <c r="N429" s="42" t="str">
        <f>IF(+ISNA(+VLOOKUP($B429,#REF!,1,0)),"-",$N$1)</f>
        <v>VENIGAS</v>
      </c>
      <c r="O429" s="42" t="str">
        <f>IF(+ISNA(+VLOOKUP($B429,#REF!,1,0)),"-",$O$1)</f>
        <v>VENTUTGAS</v>
      </c>
      <c r="P429" s="42" t="str">
        <f>IF(+ISNA(+VLOOKUP($B429,#REF!,1,0)),"-",$P$1)</f>
        <v>VENLIBGAS</v>
      </c>
      <c r="Q429" s="42" t="str">
        <f>IF(+ISNA(+VLOOKUP($B429,#REF!,1,0)),"-",$Q$1)</f>
        <v>GASDIV</v>
      </c>
      <c r="R429" s="42" t="str">
        <f>IF(+ISNA(+VLOOKUP($B429,#REF!,1,0)),"-",$R$1)</f>
        <v>GASEST</v>
      </c>
      <c r="S429" s="42" t="str">
        <f>IF(+ISNA(+VLOOKUP($B429,#REF!,1,0)),"-",$S$1)</f>
        <v>ACQUE</v>
      </c>
      <c r="T429" s="42" t="str">
        <f>IF(+ISNA(+VLOOKUP($B429,#REF!,1,0)),"-",$T$1)</f>
        <v>FOGNA</v>
      </c>
      <c r="U429" s="42" t="str">
        <f>IF(+ISNA(+VLOOKUP($B429,#REF!,1,0)),"-",$U$1)</f>
        <v>DEPU</v>
      </c>
      <c r="V429" s="42" t="str">
        <f>IF(+ISNA(+VLOOKUP($B429,#REF!,1,0)),"-",$V$1)</f>
        <v>ALTRESII</v>
      </c>
      <c r="W429" s="42" t="str">
        <f>IF(+ISNA(+VLOOKUP($B429,#REF!,1,0)),"-",$W$1)</f>
        <v>ATTDIV</v>
      </c>
      <c r="X429" s="42" t="str">
        <f>IF(+ISNA(+VLOOKUP($B429,#REF!,1,0)),"-",$X$1)</f>
        <v>SC</v>
      </c>
      <c r="Y429" s="42" t="str">
        <f>IF(+ISNA(+VLOOKUP($B429,#REF!,1,0)),"-",$Y$1)</f>
        <v>FOC</v>
      </c>
    </row>
    <row r="430" spans="1:25" hidden="1" x14ac:dyDescent="0.2">
      <c r="A430" s="42" t="s">
        <v>114</v>
      </c>
      <c r="B430" s="42" t="s">
        <v>485</v>
      </c>
      <c r="C430" s="55" t="s">
        <v>1054</v>
      </c>
      <c r="D430" s="42" t="str">
        <f>IF(+ISNA(+VLOOKUP($B430,#REF!,1,0)),"-",$D$1)</f>
        <v>PRODEE</v>
      </c>
      <c r="E430" s="42" t="str">
        <f>IF(+ISNA(+VLOOKUP($B430,#REF!,1,0)),"-",$E$1)</f>
        <v>DISTEE</v>
      </c>
      <c r="F430" s="42" t="str">
        <f>IF(+ISNA(+VLOOKUP($B430,#REF!,1,0)),"-",$F$1)</f>
        <v>MISEE</v>
      </c>
      <c r="G430" s="42" t="str">
        <f>IF(+ISNA(+VLOOKUP($B430,#REF!,1,0)),"-",$G$1)</f>
        <v>VENDIEE</v>
      </c>
      <c r="H430" s="42" t="str">
        <f>IF(+ISNA(+VLOOKUP($B430,#REF!,1,0)),"-",$H$1)</f>
        <v>VENDSALVEE</v>
      </c>
      <c r="I430" s="42" t="str">
        <f>IF(+ISNA(+VLOOKUP($B430,#REF!,1,0)),"-",$I$1)</f>
        <v>VENDTUTEE</v>
      </c>
      <c r="J430" s="42" t="str">
        <f>IF(+ISNA(+VLOOKUP($B430,#REF!,1,0)),"-",$J$1)</f>
        <v>VENDLIBEE</v>
      </c>
      <c r="K430" s="42" t="str">
        <f>IF(+ISNA(+VLOOKUP($B430,#REF!,1,0)),"-",$K$1)</f>
        <v>EEEST</v>
      </c>
      <c r="L430" s="42" t="str">
        <f>IF(+ISNA(+VLOOKUP($B430,#REF!,1,0)),"-",$L$1)</f>
        <v>DISTGAS</v>
      </c>
      <c r="M430" s="42" t="str">
        <f>IF(+ISNA(+VLOOKUP($B430,#REF!,1,0)),"-",$M$1)</f>
        <v>MISGAS</v>
      </c>
      <c r="N430" s="42" t="str">
        <f>IF(+ISNA(+VLOOKUP($B430,#REF!,1,0)),"-",$N$1)</f>
        <v>VENIGAS</v>
      </c>
      <c r="O430" s="42" t="str">
        <f>IF(+ISNA(+VLOOKUP($B430,#REF!,1,0)),"-",$O$1)</f>
        <v>VENTUTGAS</v>
      </c>
      <c r="P430" s="42" t="str">
        <f>IF(+ISNA(+VLOOKUP($B430,#REF!,1,0)),"-",$P$1)</f>
        <v>VENLIBGAS</v>
      </c>
      <c r="Q430" s="42" t="str">
        <f>IF(+ISNA(+VLOOKUP($B430,#REF!,1,0)),"-",$Q$1)</f>
        <v>GASDIV</v>
      </c>
      <c r="R430" s="42" t="str">
        <f>IF(+ISNA(+VLOOKUP($B430,#REF!,1,0)),"-",$R$1)</f>
        <v>GASEST</v>
      </c>
      <c r="S430" s="42" t="str">
        <f>IF(+ISNA(+VLOOKUP($B430,#REF!,1,0)),"-",$S$1)</f>
        <v>ACQUE</v>
      </c>
      <c r="T430" s="42" t="str">
        <f>IF(+ISNA(+VLOOKUP($B430,#REF!,1,0)),"-",$T$1)</f>
        <v>FOGNA</v>
      </c>
      <c r="U430" s="42" t="str">
        <f>IF(+ISNA(+VLOOKUP($B430,#REF!,1,0)),"-",$U$1)</f>
        <v>DEPU</v>
      </c>
      <c r="V430" s="42" t="str">
        <f>IF(+ISNA(+VLOOKUP($B430,#REF!,1,0)),"-",$V$1)</f>
        <v>ALTRESII</v>
      </c>
      <c r="W430" s="42" t="str">
        <f>IF(+ISNA(+VLOOKUP($B430,#REF!,1,0)),"-",$W$1)</f>
        <v>ATTDIV</v>
      </c>
      <c r="X430" s="42" t="str">
        <f>IF(+ISNA(+VLOOKUP($B430,#REF!,1,0)),"-",$X$1)</f>
        <v>SC</v>
      </c>
      <c r="Y430" s="42" t="str">
        <f>IF(+ISNA(+VLOOKUP($B430,#REF!,1,0)),"-",$Y$1)</f>
        <v>FOC</v>
      </c>
    </row>
    <row r="431" spans="1:25" hidden="1" x14ac:dyDescent="0.2">
      <c r="A431" s="42" t="s">
        <v>114</v>
      </c>
      <c r="B431" s="42" t="s">
        <v>486</v>
      </c>
      <c r="C431" s="55" t="s">
        <v>1055</v>
      </c>
      <c r="D431" s="42" t="str">
        <f>IF(+ISNA(+VLOOKUP($B431,#REF!,1,0)),"-",$D$1)</f>
        <v>PRODEE</v>
      </c>
      <c r="E431" s="42" t="str">
        <f>IF(+ISNA(+VLOOKUP($B431,#REF!,1,0)),"-",$E$1)</f>
        <v>DISTEE</v>
      </c>
      <c r="F431" s="42" t="str">
        <f>IF(+ISNA(+VLOOKUP($B431,#REF!,1,0)),"-",$F$1)</f>
        <v>MISEE</v>
      </c>
      <c r="G431" s="42" t="str">
        <f>IF(+ISNA(+VLOOKUP($B431,#REF!,1,0)),"-",$G$1)</f>
        <v>VENDIEE</v>
      </c>
      <c r="H431" s="42" t="str">
        <f>IF(+ISNA(+VLOOKUP($B431,#REF!,1,0)),"-",$H$1)</f>
        <v>VENDSALVEE</v>
      </c>
      <c r="I431" s="42" t="str">
        <f>IF(+ISNA(+VLOOKUP($B431,#REF!,1,0)),"-",$I$1)</f>
        <v>VENDTUTEE</v>
      </c>
      <c r="J431" s="42" t="str">
        <f>IF(+ISNA(+VLOOKUP($B431,#REF!,1,0)),"-",$J$1)</f>
        <v>VENDLIBEE</v>
      </c>
      <c r="K431" s="42" t="str">
        <f>IF(+ISNA(+VLOOKUP($B431,#REF!,1,0)),"-",$K$1)</f>
        <v>EEEST</v>
      </c>
      <c r="L431" s="42" t="str">
        <f>IF(+ISNA(+VLOOKUP($B431,#REF!,1,0)),"-",$L$1)</f>
        <v>DISTGAS</v>
      </c>
      <c r="M431" s="42" t="str">
        <f>IF(+ISNA(+VLOOKUP($B431,#REF!,1,0)),"-",$M$1)</f>
        <v>MISGAS</v>
      </c>
      <c r="N431" s="42" t="str">
        <f>IF(+ISNA(+VLOOKUP($B431,#REF!,1,0)),"-",$N$1)</f>
        <v>VENIGAS</v>
      </c>
      <c r="O431" s="42" t="str">
        <f>IF(+ISNA(+VLOOKUP($B431,#REF!,1,0)),"-",$O$1)</f>
        <v>VENTUTGAS</v>
      </c>
      <c r="P431" s="42" t="str">
        <f>IF(+ISNA(+VLOOKUP($B431,#REF!,1,0)),"-",$P$1)</f>
        <v>VENLIBGAS</v>
      </c>
      <c r="Q431" s="42" t="str">
        <f>IF(+ISNA(+VLOOKUP($B431,#REF!,1,0)),"-",$Q$1)</f>
        <v>GASDIV</v>
      </c>
      <c r="R431" s="42" t="str">
        <f>IF(+ISNA(+VLOOKUP($B431,#REF!,1,0)),"-",$R$1)</f>
        <v>GASEST</v>
      </c>
      <c r="S431" s="42" t="str">
        <f>IF(+ISNA(+VLOOKUP($B431,#REF!,1,0)),"-",$S$1)</f>
        <v>ACQUE</v>
      </c>
      <c r="T431" s="42" t="str">
        <f>IF(+ISNA(+VLOOKUP($B431,#REF!,1,0)),"-",$T$1)</f>
        <v>FOGNA</v>
      </c>
      <c r="U431" s="42" t="str">
        <f>IF(+ISNA(+VLOOKUP($B431,#REF!,1,0)),"-",$U$1)</f>
        <v>DEPU</v>
      </c>
      <c r="V431" s="42" t="str">
        <f>IF(+ISNA(+VLOOKUP($B431,#REF!,1,0)),"-",$V$1)</f>
        <v>ALTRESII</v>
      </c>
      <c r="W431" s="42" t="str">
        <f>IF(+ISNA(+VLOOKUP($B431,#REF!,1,0)),"-",$W$1)</f>
        <v>ATTDIV</v>
      </c>
      <c r="X431" s="42" t="str">
        <f>IF(+ISNA(+VLOOKUP($B431,#REF!,1,0)),"-",$X$1)</f>
        <v>SC</v>
      </c>
      <c r="Y431" s="42" t="str">
        <f>IF(+ISNA(+VLOOKUP($B431,#REF!,1,0)),"-",$Y$1)</f>
        <v>FOC</v>
      </c>
    </row>
    <row r="432" spans="1:25" hidden="1" x14ac:dyDescent="0.2">
      <c r="A432" s="42" t="s">
        <v>114</v>
      </c>
      <c r="B432" s="42" t="s">
        <v>487</v>
      </c>
      <c r="C432" s="55" t="s">
        <v>1056</v>
      </c>
      <c r="D432" s="42" t="str">
        <f>IF(+ISNA(+VLOOKUP($B432,#REF!,1,0)),"-",$D$1)</f>
        <v>PRODEE</v>
      </c>
      <c r="E432" s="42" t="str">
        <f>IF(+ISNA(+VLOOKUP($B432,#REF!,1,0)),"-",$E$1)</f>
        <v>DISTEE</v>
      </c>
      <c r="F432" s="42" t="str">
        <f>IF(+ISNA(+VLOOKUP($B432,#REF!,1,0)),"-",$F$1)</f>
        <v>MISEE</v>
      </c>
      <c r="G432" s="42" t="str">
        <f>IF(+ISNA(+VLOOKUP($B432,#REF!,1,0)),"-",$G$1)</f>
        <v>VENDIEE</v>
      </c>
      <c r="H432" s="42" t="str">
        <f>IF(+ISNA(+VLOOKUP($B432,#REF!,1,0)),"-",$H$1)</f>
        <v>VENDSALVEE</v>
      </c>
      <c r="I432" s="42" t="str">
        <f>IF(+ISNA(+VLOOKUP($B432,#REF!,1,0)),"-",$I$1)</f>
        <v>VENDTUTEE</v>
      </c>
      <c r="J432" s="42" t="str">
        <f>IF(+ISNA(+VLOOKUP($B432,#REF!,1,0)),"-",$J$1)</f>
        <v>VENDLIBEE</v>
      </c>
      <c r="K432" s="42" t="str">
        <f>IF(+ISNA(+VLOOKUP($B432,#REF!,1,0)),"-",$K$1)</f>
        <v>EEEST</v>
      </c>
      <c r="L432" s="42" t="str">
        <f>IF(+ISNA(+VLOOKUP($B432,#REF!,1,0)),"-",$L$1)</f>
        <v>DISTGAS</v>
      </c>
      <c r="M432" s="42" t="str">
        <f>IF(+ISNA(+VLOOKUP($B432,#REF!,1,0)),"-",$M$1)</f>
        <v>MISGAS</v>
      </c>
      <c r="N432" s="42" t="str">
        <f>IF(+ISNA(+VLOOKUP($B432,#REF!,1,0)),"-",$N$1)</f>
        <v>VENIGAS</v>
      </c>
      <c r="O432" s="42" t="str">
        <f>IF(+ISNA(+VLOOKUP($B432,#REF!,1,0)),"-",$O$1)</f>
        <v>VENTUTGAS</v>
      </c>
      <c r="P432" s="42" t="str">
        <f>IF(+ISNA(+VLOOKUP($B432,#REF!,1,0)),"-",$P$1)</f>
        <v>VENLIBGAS</v>
      </c>
      <c r="Q432" s="42" t="str">
        <f>IF(+ISNA(+VLOOKUP($B432,#REF!,1,0)),"-",$Q$1)</f>
        <v>GASDIV</v>
      </c>
      <c r="R432" s="42" t="str">
        <f>IF(+ISNA(+VLOOKUP($B432,#REF!,1,0)),"-",$R$1)</f>
        <v>GASEST</v>
      </c>
      <c r="S432" s="42" t="str">
        <f>IF(+ISNA(+VLOOKUP($B432,#REF!,1,0)),"-",$S$1)</f>
        <v>ACQUE</v>
      </c>
      <c r="T432" s="42" t="str">
        <f>IF(+ISNA(+VLOOKUP($B432,#REF!,1,0)),"-",$T$1)</f>
        <v>FOGNA</v>
      </c>
      <c r="U432" s="42" t="str">
        <f>IF(+ISNA(+VLOOKUP($B432,#REF!,1,0)),"-",$U$1)</f>
        <v>DEPU</v>
      </c>
      <c r="V432" s="42" t="str">
        <f>IF(+ISNA(+VLOOKUP($B432,#REF!,1,0)),"-",$V$1)</f>
        <v>ALTRESII</v>
      </c>
      <c r="W432" s="42" t="str">
        <f>IF(+ISNA(+VLOOKUP($B432,#REF!,1,0)),"-",$W$1)</f>
        <v>ATTDIV</v>
      </c>
      <c r="X432" s="42" t="str">
        <f>IF(+ISNA(+VLOOKUP($B432,#REF!,1,0)),"-",$X$1)</f>
        <v>SC</v>
      </c>
      <c r="Y432" s="42" t="str">
        <f>IF(+ISNA(+VLOOKUP($B432,#REF!,1,0)),"-",$Y$1)</f>
        <v>FOC</v>
      </c>
    </row>
    <row r="433" spans="1:25" hidden="1" x14ac:dyDescent="0.2">
      <c r="A433" s="42" t="s">
        <v>114</v>
      </c>
      <c r="B433" s="42" t="s">
        <v>488</v>
      </c>
      <c r="C433" s="55" t="s">
        <v>1057</v>
      </c>
      <c r="D433" s="42" t="str">
        <f>IF(+ISNA(+VLOOKUP($B433,#REF!,1,0)),"-",$D$1)</f>
        <v>PRODEE</v>
      </c>
      <c r="E433" s="42" t="str">
        <f>IF(+ISNA(+VLOOKUP($B433,#REF!,1,0)),"-",$E$1)</f>
        <v>DISTEE</v>
      </c>
      <c r="F433" s="42" t="str">
        <f>IF(+ISNA(+VLOOKUP($B433,#REF!,1,0)),"-",$F$1)</f>
        <v>MISEE</v>
      </c>
      <c r="G433" s="42" t="str">
        <f>IF(+ISNA(+VLOOKUP($B433,#REF!,1,0)),"-",$G$1)</f>
        <v>VENDIEE</v>
      </c>
      <c r="H433" s="42" t="str">
        <f>IF(+ISNA(+VLOOKUP($B433,#REF!,1,0)),"-",$H$1)</f>
        <v>VENDSALVEE</v>
      </c>
      <c r="I433" s="42" t="str">
        <f>IF(+ISNA(+VLOOKUP($B433,#REF!,1,0)),"-",$I$1)</f>
        <v>VENDTUTEE</v>
      </c>
      <c r="J433" s="42" t="str">
        <f>IF(+ISNA(+VLOOKUP($B433,#REF!,1,0)),"-",$J$1)</f>
        <v>VENDLIBEE</v>
      </c>
      <c r="K433" s="42" t="str">
        <f>IF(+ISNA(+VLOOKUP($B433,#REF!,1,0)),"-",$K$1)</f>
        <v>EEEST</v>
      </c>
      <c r="L433" s="42" t="str">
        <f>IF(+ISNA(+VLOOKUP($B433,#REF!,1,0)),"-",$L$1)</f>
        <v>DISTGAS</v>
      </c>
      <c r="M433" s="42" t="str">
        <f>IF(+ISNA(+VLOOKUP($B433,#REF!,1,0)),"-",$M$1)</f>
        <v>MISGAS</v>
      </c>
      <c r="N433" s="42" t="str">
        <f>IF(+ISNA(+VLOOKUP($B433,#REF!,1,0)),"-",$N$1)</f>
        <v>VENIGAS</v>
      </c>
      <c r="O433" s="42" t="str">
        <f>IF(+ISNA(+VLOOKUP($B433,#REF!,1,0)),"-",$O$1)</f>
        <v>VENTUTGAS</v>
      </c>
      <c r="P433" s="42" t="str">
        <f>IF(+ISNA(+VLOOKUP($B433,#REF!,1,0)),"-",$P$1)</f>
        <v>VENLIBGAS</v>
      </c>
      <c r="Q433" s="42" t="str">
        <f>IF(+ISNA(+VLOOKUP($B433,#REF!,1,0)),"-",$Q$1)</f>
        <v>GASDIV</v>
      </c>
      <c r="R433" s="42" t="str">
        <f>IF(+ISNA(+VLOOKUP($B433,#REF!,1,0)),"-",$R$1)</f>
        <v>GASEST</v>
      </c>
      <c r="S433" s="42" t="str">
        <f>IF(+ISNA(+VLOOKUP($B433,#REF!,1,0)),"-",$S$1)</f>
        <v>ACQUE</v>
      </c>
      <c r="T433" s="42" t="str">
        <f>IF(+ISNA(+VLOOKUP($B433,#REF!,1,0)),"-",$T$1)</f>
        <v>FOGNA</v>
      </c>
      <c r="U433" s="42" t="str">
        <f>IF(+ISNA(+VLOOKUP($B433,#REF!,1,0)),"-",$U$1)</f>
        <v>DEPU</v>
      </c>
      <c r="V433" s="42" t="str">
        <f>IF(+ISNA(+VLOOKUP($B433,#REF!,1,0)),"-",$V$1)</f>
        <v>ALTRESII</v>
      </c>
      <c r="W433" s="42" t="str">
        <f>IF(+ISNA(+VLOOKUP($B433,#REF!,1,0)),"-",$W$1)</f>
        <v>ATTDIV</v>
      </c>
      <c r="X433" s="42" t="str">
        <f>IF(+ISNA(+VLOOKUP($B433,#REF!,1,0)),"-",$X$1)</f>
        <v>SC</v>
      </c>
      <c r="Y433" s="42" t="str">
        <f>IF(+ISNA(+VLOOKUP($B433,#REF!,1,0)),"-",$Y$1)</f>
        <v>FOC</v>
      </c>
    </row>
    <row r="434" spans="1:25" hidden="1" x14ac:dyDescent="0.2">
      <c r="A434" s="42" t="s">
        <v>114</v>
      </c>
      <c r="B434" s="42" t="s">
        <v>489</v>
      </c>
      <c r="C434" s="55" t="s">
        <v>1068</v>
      </c>
      <c r="D434" s="42" t="str">
        <f>IF(+ISNA(+VLOOKUP($B434,#REF!,1,0)),"-",$D$1)</f>
        <v>PRODEE</v>
      </c>
      <c r="E434" s="42" t="str">
        <f>IF(+ISNA(+VLOOKUP($B434,#REF!,1,0)),"-",$E$1)</f>
        <v>DISTEE</v>
      </c>
      <c r="F434" s="42" t="str">
        <f>IF(+ISNA(+VLOOKUP($B434,#REF!,1,0)),"-",$F$1)</f>
        <v>MISEE</v>
      </c>
      <c r="G434" s="42" t="str">
        <f>IF(+ISNA(+VLOOKUP($B434,#REF!,1,0)),"-",$G$1)</f>
        <v>VENDIEE</v>
      </c>
      <c r="H434" s="42" t="str">
        <f>IF(+ISNA(+VLOOKUP($B434,#REF!,1,0)),"-",$H$1)</f>
        <v>VENDSALVEE</v>
      </c>
      <c r="I434" s="42" t="str">
        <f>IF(+ISNA(+VLOOKUP($B434,#REF!,1,0)),"-",$I$1)</f>
        <v>VENDTUTEE</v>
      </c>
      <c r="J434" s="42" t="str">
        <f>IF(+ISNA(+VLOOKUP($B434,#REF!,1,0)),"-",$J$1)</f>
        <v>VENDLIBEE</v>
      </c>
      <c r="K434" s="42" t="str">
        <f>IF(+ISNA(+VLOOKUP($B434,#REF!,1,0)),"-",$K$1)</f>
        <v>EEEST</v>
      </c>
      <c r="L434" s="42" t="str">
        <f>IF(+ISNA(+VLOOKUP($B434,#REF!,1,0)),"-",$L$1)</f>
        <v>DISTGAS</v>
      </c>
      <c r="M434" s="42" t="str">
        <f>IF(+ISNA(+VLOOKUP($B434,#REF!,1,0)),"-",$M$1)</f>
        <v>MISGAS</v>
      </c>
      <c r="N434" s="42" t="str">
        <f>IF(+ISNA(+VLOOKUP($B434,#REF!,1,0)),"-",$N$1)</f>
        <v>VENIGAS</v>
      </c>
      <c r="O434" s="42" t="str">
        <f>IF(+ISNA(+VLOOKUP($B434,#REF!,1,0)),"-",$O$1)</f>
        <v>VENTUTGAS</v>
      </c>
      <c r="P434" s="42" t="str">
        <f>IF(+ISNA(+VLOOKUP($B434,#REF!,1,0)),"-",$P$1)</f>
        <v>VENLIBGAS</v>
      </c>
      <c r="Q434" s="42" t="str">
        <f>IF(+ISNA(+VLOOKUP($B434,#REF!,1,0)),"-",$Q$1)</f>
        <v>GASDIV</v>
      </c>
      <c r="R434" s="42" t="str">
        <f>IF(+ISNA(+VLOOKUP($B434,#REF!,1,0)),"-",$R$1)</f>
        <v>GASEST</v>
      </c>
      <c r="S434" s="42" t="str">
        <f>IF(+ISNA(+VLOOKUP($B434,#REF!,1,0)),"-",$S$1)</f>
        <v>ACQUE</v>
      </c>
      <c r="T434" s="42" t="str">
        <f>IF(+ISNA(+VLOOKUP($B434,#REF!,1,0)),"-",$T$1)</f>
        <v>FOGNA</v>
      </c>
      <c r="U434" s="42" t="str">
        <f>IF(+ISNA(+VLOOKUP($B434,#REF!,1,0)),"-",$U$1)</f>
        <v>DEPU</v>
      </c>
      <c r="V434" s="42" t="str">
        <f>IF(+ISNA(+VLOOKUP($B434,#REF!,1,0)),"-",$V$1)</f>
        <v>ALTRESII</v>
      </c>
      <c r="W434" s="42" t="str">
        <f>IF(+ISNA(+VLOOKUP($B434,#REF!,1,0)),"-",$W$1)</f>
        <v>ATTDIV</v>
      </c>
      <c r="X434" s="42" t="str">
        <f>IF(+ISNA(+VLOOKUP($B434,#REF!,1,0)),"-",$X$1)</f>
        <v>SC</v>
      </c>
      <c r="Y434" s="42" t="str">
        <f>IF(+ISNA(+VLOOKUP($B434,#REF!,1,0)),"-",$Y$1)</f>
        <v>FOC</v>
      </c>
    </row>
    <row r="435" spans="1:25" hidden="1" x14ac:dyDescent="0.2">
      <c r="A435" s="42" t="s">
        <v>114</v>
      </c>
      <c r="B435" s="42" t="s">
        <v>490</v>
      </c>
      <c r="C435" s="55" t="s">
        <v>1069</v>
      </c>
      <c r="D435" s="42" t="str">
        <f>IF(+ISNA(+VLOOKUP($B435,#REF!,1,0)),"-",$D$1)</f>
        <v>PRODEE</v>
      </c>
      <c r="E435" s="42" t="str">
        <f>IF(+ISNA(+VLOOKUP($B435,#REF!,1,0)),"-",$E$1)</f>
        <v>DISTEE</v>
      </c>
      <c r="F435" s="42" t="str">
        <f>IF(+ISNA(+VLOOKUP($B435,#REF!,1,0)),"-",$F$1)</f>
        <v>MISEE</v>
      </c>
      <c r="G435" s="42" t="str">
        <f>IF(+ISNA(+VLOOKUP($B435,#REF!,1,0)),"-",$G$1)</f>
        <v>VENDIEE</v>
      </c>
      <c r="H435" s="42" t="str">
        <f>IF(+ISNA(+VLOOKUP($B435,#REF!,1,0)),"-",$H$1)</f>
        <v>VENDSALVEE</v>
      </c>
      <c r="I435" s="42" t="str">
        <f>IF(+ISNA(+VLOOKUP($B435,#REF!,1,0)),"-",$I$1)</f>
        <v>VENDTUTEE</v>
      </c>
      <c r="J435" s="42" t="str">
        <f>IF(+ISNA(+VLOOKUP($B435,#REF!,1,0)),"-",$J$1)</f>
        <v>VENDLIBEE</v>
      </c>
      <c r="K435" s="42" t="str">
        <f>IF(+ISNA(+VLOOKUP($B435,#REF!,1,0)),"-",$K$1)</f>
        <v>EEEST</v>
      </c>
      <c r="L435" s="42" t="str">
        <f>IF(+ISNA(+VLOOKUP($B435,#REF!,1,0)),"-",$L$1)</f>
        <v>DISTGAS</v>
      </c>
      <c r="M435" s="42" t="str">
        <f>IF(+ISNA(+VLOOKUP($B435,#REF!,1,0)),"-",$M$1)</f>
        <v>MISGAS</v>
      </c>
      <c r="N435" s="42" t="str">
        <f>IF(+ISNA(+VLOOKUP($B435,#REF!,1,0)),"-",$N$1)</f>
        <v>VENIGAS</v>
      </c>
      <c r="O435" s="42" t="str">
        <f>IF(+ISNA(+VLOOKUP($B435,#REF!,1,0)),"-",$O$1)</f>
        <v>VENTUTGAS</v>
      </c>
      <c r="P435" s="42" t="str">
        <f>IF(+ISNA(+VLOOKUP($B435,#REF!,1,0)),"-",$P$1)</f>
        <v>VENLIBGAS</v>
      </c>
      <c r="Q435" s="42" t="str">
        <f>IF(+ISNA(+VLOOKUP($B435,#REF!,1,0)),"-",$Q$1)</f>
        <v>GASDIV</v>
      </c>
      <c r="R435" s="42" t="str">
        <f>IF(+ISNA(+VLOOKUP($B435,#REF!,1,0)),"-",$R$1)</f>
        <v>GASEST</v>
      </c>
      <c r="S435" s="42" t="str">
        <f>IF(+ISNA(+VLOOKUP($B435,#REF!,1,0)),"-",$S$1)</f>
        <v>ACQUE</v>
      </c>
      <c r="T435" s="42" t="str">
        <f>IF(+ISNA(+VLOOKUP($B435,#REF!,1,0)),"-",$T$1)</f>
        <v>FOGNA</v>
      </c>
      <c r="U435" s="42" t="str">
        <f>IF(+ISNA(+VLOOKUP($B435,#REF!,1,0)),"-",$U$1)</f>
        <v>DEPU</v>
      </c>
      <c r="V435" s="42" t="str">
        <f>IF(+ISNA(+VLOOKUP($B435,#REF!,1,0)),"-",$V$1)</f>
        <v>ALTRESII</v>
      </c>
      <c r="W435" s="42" t="str">
        <f>IF(+ISNA(+VLOOKUP($B435,#REF!,1,0)),"-",$W$1)</f>
        <v>ATTDIV</v>
      </c>
      <c r="X435" s="42" t="str">
        <f>IF(+ISNA(+VLOOKUP($B435,#REF!,1,0)),"-",$X$1)</f>
        <v>SC</v>
      </c>
      <c r="Y435" s="42" t="str">
        <f>IF(+ISNA(+VLOOKUP($B435,#REF!,1,0)),"-",$Y$1)</f>
        <v>FOC</v>
      </c>
    </row>
    <row r="436" spans="1:25" hidden="1" x14ac:dyDescent="0.2">
      <c r="A436" s="42" t="s">
        <v>114</v>
      </c>
      <c r="B436" s="42" t="s">
        <v>491</v>
      </c>
      <c r="C436" s="55" t="s">
        <v>1058</v>
      </c>
      <c r="D436" s="42" t="str">
        <f>IF(+ISNA(+VLOOKUP($B436,#REF!,1,0)),"-",$D$1)</f>
        <v>PRODEE</v>
      </c>
      <c r="E436" s="42" t="str">
        <f>IF(+ISNA(+VLOOKUP($B436,#REF!,1,0)),"-",$E$1)</f>
        <v>DISTEE</v>
      </c>
      <c r="F436" s="42" t="str">
        <f>IF(+ISNA(+VLOOKUP($B436,#REF!,1,0)),"-",$F$1)</f>
        <v>MISEE</v>
      </c>
      <c r="G436" s="42" t="str">
        <f>IF(+ISNA(+VLOOKUP($B436,#REF!,1,0)),"-",$G$1)</f>
        <v>VENDIEE</v>
      </c>
      <c r="H436" s="42" t="str">
        <f>IF(+ISNA(+VLOOKUP($B436,#REF!,1,0)),"-",$H$1)</f>
        <v>VENDSALVEE</v>
      </c>
      <c r="I436" s="42" t="str">
        <f>IF(+ISNA(+VLOOKUP($B436,#REF!,1,0)),"-",$I$1)</f>
        <v>VENDTUTEE</v>
      </c>
      <c r="J436" s="42" t="str">
        <f>IF(+ISNA(+VLOOKUP($B436,#REF!,1,0)),"-",$J$1)</f>
        <v>VENDLIBEE</v>
      </c>
      <c r="K436" s="42" t="str">
        <f>IF(+ISNA(+VLOOKUP($B436,#REF!,1,0)),"-",$K$1)</f>
        <v>EEEST</v>
      </c>
      <c r="L436" s="42" t="str">
        <f>IF(+ISNA(+VLOOKUP($B436,#REF!,1,0)),"-",$L$1)</f>
        <v>DISTGAS</v>
      </c>
      <c r="M436" s="42" t="str">
        <f>IF(+ISNA(+VLOOKUP($B436,#REF!,1,0)),"-",$M$1)</f>
        <v>MISGAS</v>
      </c>
      <c r="N436" s="42" t="str">
        <f>IF(+ISNA(+VLOOKUP($B436,#REF!,1,0)),"-",$N$1)</f>
        <v>VENIGAS</v>
      </c>
      <c r="O436" s="42" t="str">
        <f>IF(+ISNA(+VLOOKUP($B436,#REF!,1,0)),"-",$O$1)</f>
        <v>VENTUTGAS</v>
      </c>
      <c r="P436" s="42" t="str">
        <f>IF(+ISNA(+VLOOKUP($B436,#REF!,1,0)),"-",$P$1)</f>
        <v>VENLIBGAS</v>
      </c>
      <c r="Q436" s="42" t="str">
        <f>IF(+ISNA(+VLOOKUP($B436,#REF!,1,0)),"-",$Q$1)</f>
        <v>GASDIV</v>
      </c>
      <c r="R436" s="42" t="str">
        <f>IF(+ISNA(+VLOOKUP($B436,#REF!,1,0)),"-",$R$1)</f>
        <v>GASEST</v>
      </c>
      <c r="S436" s="42" t="str">
        <f>IF(+ISNA(+VLOOKUP($B436,#REF!,1,0)),"-",$S$1)</f>
        <v>ACQUE</v>
      </c>
      <c r="T436" s="42" t="str">
        <f>IF(+ISNA(+VLOOKUP($B436,#REF!,1,0)),"-",$T$1)</f>
        <v>FOGNA</v>
      </c>
      <c r="U436" s="42" t="str">
        <f>IF(+ISNA(+VLOOKUP($B436,#REF!,1,0)),"-",$U$1)</f>
        <v>DEPU</v>
      </c>
      <c r="V436" s="42" t="str">
        <f>IF(+ISNA(+VLOOKUP($B436,#REF!,1,0)),"-",$V$1)</f>
        <v>ALTRESII</v>
      </c>
      <c r="W436" s="42" t="str">
        <f>IF(+ISNA(+VLOOKUP($B436,#REF!,1,0)),"-",$W$1)</f>
        <v>ATTDIV</v>
      </c>
      <c r="X436" s="42" t="str">
        <f>IF(+ISNA(+VLOOKUP($B436,#REF!,1,0)),"-",$X$1)</f>
        <v>SC</v>
      </c>
      <c r="Y436" s="42" t="str">
        <f>IF(+ISNA(+VLOOKUP($B436,#REF!,1,0)),"-",$Y$1)</f>
        <v>FOC</v>
      </c>
    </row>
    <row r="437" spans="1:25" hidden="1" x14ac:dyDescent="0.2">
      <c r="A437" s="42" t="s">
        <v>114</v>
      </c>
      <c r="B437" s="42" t="s">
        <v>492</v>
      </c>
      <c r="C437" s="55" t="s">
        <v>1059</v>
      </c>
      <c r="D437" s="42" t="str">
        <f>IF(+ISNA(+VLOOKUP($B437,#REF!,1,0)),"-",$D$1)</f>
        <v>PRODEE</v>
      </c>
      <c r="E437" s="42" t="str">
        <f>IF(+ISNA(+VLOOKUP($B437,#REF!,1,0)),"-",$E$1)</f>
        <v>DISTEE</v>
      </c>
      <c r="F437" s="42" t="str">
        <f>IF(+ISNA(+VLOOKUP($B437,#REF!,1,0)),"-",$F$1)</f>
        <v>MISEE</v>
      </c>
      <c r="G437" s="42" t="str">
        <f>IF(+ISNA(+VLOOKUP($B437,#REF!,1,0)),"-",$G$1)</f>
        <v>VENDIEE</v>
      </c>
      <c r="H437" s="42" t="str">
        <f>IF(+ISNA(+VLOOKUP($B437,#REF!,1,0)),"-",$H$1)</f>
        <v>VENDSALVEE</v>
      </c>
      <c r="I437" s="42" t="str">
        <f>IF(+ISNA(+VLOOKUP($B437,#REF!,1,0)),"-",$I$1)</f>
        <v>VENDTUTEE</v>
      </c>
      <c r="J437" s="42" t="str">
        <f>IF(+ISNA(+VLOOKUP($B437,#REF!,1,0)),"-",$J$1)</f>
        <v>VENDLIBEE</v>
      </c>
      <c r="K437" s="42" t="str">
        <f>IF(+ISNA(+VLOOKUP($B437,#REF!,1,0)),"-",$K$1)</f>
        <v>EEEST</v>
      </c>
      <c r="L437" s="42" t="str">
        <f>IF(+ISNA(+VLOOKUP($B437,#REF!,1,0)),"-",$L$1)</f>
        <v>DISTGAS</v>
      </c>
      <c r="M437" s="42" t="str">
        <f>IF(+ISNA(+VLOOKUP($B437,#REF!,1,0)),"-",$M$1)</f>
        <v>MISGAS</v>
      </c>
      <c r="N437" s="42" t="str">
        <f>IF(+ISNA(+VLOOKUP($B437,#REF!,1,0)),"-",$N$1)</f>
        <v>VENIGAS</v>
      </c>
      <c r="O437" s="42" t="str">
        <f>IF(+ISNA(+VLOOKUP($B437,#REF!,1,0)),"-",$O$1)</f>
        <v>VENTUTGAS</v>
      </c>
      <c r="P437" s="42" t="str">
        <f>IF(+ISNA(+VLOOKUP($B437,#REF!,1,0)),"-",$P$1)</f>
        <v>VENLIBGAS</v>
      </c>
      <c r="Q437" s="42" t="str">
        <f>IF(+ISNA(+VLOOKUP($B437,#REF!,1,0)),"-",$Q$1)</f>
        <v>GASDIV</v>
      </c>
      <c r="R437" s="42" t="str">
        <f>IF(+ISNA(+VLOOKUP($B437,#REF!,1,0)),"-",$R$1)</f>
        <v>GASEST</v>
      </c>
      <c r="S437" s="42" t="str">
        <f>IF(+ISNA(+VLOOKUP($B437,#REF!,1,0)),"-",$S$1)</f>
        <v>ACQUE</v>
      </c>
      <c r="T437" s="42" t="str">
        <f>IF(+ISNA(+VLOOKUP($B437,#REF!,1,0)),"-",$T$1)</f>
        <v>FOGNA</v>
      </c>
      <c r="U437" s="42" t="str">
        <f>IF(+ISNA(+VLOOKUP($B437,#REF!,1,0)),"-",$U$1)</f>
        <v>DEPU</v>
      </c>
      <c r="V437" s="42" t="str">
        <f>IF(+ISNA(+VLOOKUP($B437,#REF!,1,0)),"-",$V$1)</f>
        <v>ALTRESII</v>
      </c>
      <c r="W437" s="42" t="str">
        <f>IF(+ISNA(+VLOOKUP($B437,#REF!,1,0)),"-",$W$1)</f>
        <v>ATTDIV</v>
      </c>
      <c r="X437" s="42" t="str">
        <f>IF(+ISNA(+VLOOKUP($B437,#REF!,1,0)),"-",$X$1)</f>
        <v>SC</v>
      </c>
      <c r="Y437" s="42" t="str">
        <f>IF(+ISNA(+VLOOKUP($B437,#REF!,1,0)),"-",$Y$1)</f>
        <v>FOC</v>
      </c>
    </row>
    <row r="438" spans="1:25" hidden="1" x14ac:dyDescent="0.2">
      <c r="A438" s="42" t="s">
        <v>114</v>
      </c>
      <c r="B438" s="42" t="s">
        <v>493</v>
      </c>
      <c r="C438" s="55" t="s">
        <v>1060</v>
      </c>
      <c r="D438" s="42" t="str">
        <f>IF(+ISNA(+VLOOKUP($B438,#REF!,1,0)),"-",$D$1)</f>
        <v>PRODEE</v>
      </c>
      <c r="E438" s="42" t="str">
        <f>IF(+ISNA(+VLOOKUP($B438,#REF!,1,0)),"-",$E$1)</f>
        <v>DISTEE</v>
      </c>
      <c r="F438" s="42" t="str">
        <f>IF(+ISNA(+VLOOKUP($B438,#REF!,1,0)),"-",$F$1)</f>
        <v>MISEE</v>
      </c>
      <c r="G438" s="42" t="str">
        <f>IF(+ISNA(+VLOOKUP($B438,#REF!,1,0)),"-",$G$1)</f>
        <v>VENDIEE</v>
      </c>
      <c r="H438" s="42" t="str">
        <f>IF(+ISNA(+VLOOKUP($B438,#REF!,1,0)),"-",$H$1)</f>
        <v>VENDSALVEE</v>
      </c>
      <c r="I438" s="42" t="str">
        <f>IF(+ISNA(+VLOOKUP($B438,#REF!,1,0)),"-",$I$1)</f>
        <v>VENDTUTEE</v>
      </c>
      <c r="J438" s="42" t="str">
        <f>IF(+ISNA(+VLOOKUP($B438,#REF!,1,0)),"-",$J$1)</f>
        <v>VENDLIBEE</v>
      </c>
      <c r="K438" s="42" t="str">
        <f>IF(+ISNA(+VLOOKUP($B438,#REF!,1,0)),"-",$K$1)</f>
        <v>EEEST</v>
      </c>
      <c r="L438" s="42" t="str">
        <f>IF(+ISNA(+VLOOKUP($B438,#REF!,1,0)),"-",$L$1)</f>
        <v>DISTGAS</v>
      </c>
      <c r="M438" s="42" t="str">
        <f>IF(+ISNA(+VLOOKUP($B438,#REF!,1,0)),"-",$M$1)</f>
        <v>MISGAS</v>
      </c>
      <c r="N438" s="42" t="str">
        <f>IF(+ISNA(+VLOOKUP($B438,#REF!,1,0)),"-",$N$1)</f>
        <v>VENIGAS</v>
      </c>
      <c r="O438" s="42" t="str">
        <f>IF(+ISNA(+VLOOKUP($B438,#REF!,1,0)),"-",$O$1)</f>
        <v>VENTUTGAS</v>
      </c>
      <c r="P438" s="42" t="str">
        <f>IF(+ISNA(+VLOOKUP($B438,#REF!,1,0)),"-",$P$1)</f>
        <v>VENLIBGAS</v>
      </c>
      <c r="Q438" s="42" t="str">
        <f>IF(+ISNA(+VLOOKUP($B438,#REF!,1,0)),"-",$Q$1)</f>
        <v>GASDIV</v>
      </c>
      <c r="R438" s="42" t="str">
        <f>IF(+ISNA(+VLOOKUP($B438,#REF!,1,0)),"-",$R$1)</f>
        <v>GASEST</v>
      </c>
      <c r="S438" s="42" t="str">
        <f>IF(+ISNA(+VLOOKUP($B438,#REF!,1,0)),"-",$S$1)</f>
        <v>ACQUE</v>
      </c>
      <c r="T438" s="42" t="str">
        <f>IF(+ISNA(+VLOOKUP($B438,#REF!,1,0)),"-",$T$1)</f>
        <v>FOGNA</v>
      </c>
      <c r="U438" s="42" t="str">
        <f>IF(+ISNA(+VLOOKUP($B438,#REF!,1,0)),"-",$U$1)</f>
        <v>DEPU</v>
      </c>
      <c r="V438" s="42" t="str">
        <f>IF(+ISNA(+VLOOKUP($B438,#REF!,1,0)),"-",$V$1)</f>
        <v>ALTRESII</v>
      </c>
      <c r="W438" s="42" t="str">
        <f>IF(+ISNA(+VLOOKUP($B438,#REF!,1,0)),"-",$W$1)</f>
        <v>ATTDIV</v>
      </c>
      <c r="X438" s="42" t="str">
        <f>IF(+ISNA(+VLOOKUP($B438,#REF!,1,0)),"-",$X$1)</f>
        <v>SC</v>
      </c>
      <c r="Y438" s="42" t="str">
        <f>IF(+ISNA(+VLOOKUP($B438,#REF!,1,0)),"-",$Y$1)</f>
        <v>FOC</v>
      </c>
    </row>
    <row r="439" spans="1:25" hidden="1" x14ac:dyDescent="0.2">
      <c r="A439" s="42" t="s">
        <v>114</v>
      </c>
      <c r="B439" s="42" t="s">
        <v>494</v>
      </c>
      <c r="C439" s="55" t="s">
        <v>1063</v>
      </c>
      <c r="D439" s="42" t="str">
        <f>IF(+ISNA(+VLOOKUP($B439,#REF!,1,0)),"-",$D$1)</f>
        <v>PRODEE</v>
      </c>
      <c r="E439" s="42" t="str">
        <f>IF(+ISNA(+VLOOKUP($B439,#REF!,1,0)),"-",$E$1)</f>
        <v>DISTEE</v>
      </c>
      <c r="F439" s="42" t="str">
        <f>IF(+ISNA(+VLOOKUP($B439,#REF!,1,0)),"-",$F$1)</f>
        <v>MISEE</v>
      </c>
      <c r="G439" s="42" t="str">
        <f>IF(+ISNA(+VLOOKUP($B439,#REF!,1,0)),"-",$G$1)</f>
        <v>VENDIEE</v>
      </c>
      <c r="H439" s="42" t="str">
        <f>IF(+ISNA(+VLOOKUP($B439,#REF!,1,0)),"-",$H$1)</f>
        <v>VENDSALVEE</v>
      </c>
      <c r="I439" s="42" t="str">
        <f>IF(+ISNA(+VLOOKUP($B439,#REF!,1,0)),"-",$I$1)</f>
        <v>VENDTUTEE</v>
      </c>
      <c r="J439" s="42" t="str">
        <f>IF(+ISNA(+VLOOKUP($B439,#REF!,1,0)),"-",$J$1)</f>
        <v>VENDLIBEE</v>
      </c>
      <c r="K439" s="42" t="str">
        <f>IF(+ISNA(+VLOOKUP($B439,#REF!,1,0)),"-",$K$1)</f>
        <v>EEEST</v>
      </c>
      <c r="L439" s="42" t="str">
        <f>IF(+ISNA(+VLOOKUP($B439,#REF!,1,0)),"-",$L$1)</f>
        <v>DISTGAS</v>
      </c>
      <c r="M439" s="42" t="str">
        <f>IF(+ISNA(+VLOOKUP($B439,#REF!,1,0)),"-",$M$1)</f>
        <v>MISGAS</v>
      </c>
      <c r="N439" s="42" t="str">
        <f>IF(+ISNA(+VLOOKUP($B439,#REF!,1,0)),"-",$N$1)</f>
        <v>VENIGAS</v>
      </c>
      <c r="O439" s="42" t="str">
        <f>IF(+ISNA(+VLOOKUP($B439,#REF!,1,0)),"-",$O$1)</f>
        <v>VENTUTGAS</v>
      </c>
      <c r="P439" s="42" t="str">
        <f>IF(+ISNA(+VLOOKUP($B439,#REF!,1,0)),"-",$P$1)</f>
        <v>VENLIBGAS</v>
      </c>
      <c r="Q439" s="42" t="str">
        <f>IF(+ISNA(+VLOOKUP($B439,#REF!,1,0)),"-",$Q$1)</f>
        <v>GASDIV</v>
      </c>
      <c r="R439" s="42" t="str">
        <f>IF(+ISNA(+VLOOKUP($B439,#REF!,1,0)),"-",$R$1)</f>
        <v>GASEST</v>
      </c>
      <c r="S439" s="42" t="str">
        <f>IF(+ISNA(+VLOOKUP($B439,#REF!,1,0)),"-",$S$1)</f>
        <v>ACQUE</v>
      </c>
      <c r="T439" s="42" t="str">
        <f>IF(+ISNA(+VLOOKUP($B439,#REF!,1,0)),"-",$T$1)</f>
        <v>FOGNA</v>
      </c>
      <c r="U439" s="42" t="str">
        <f>IF(+ISNA(+VLOOKUP($B439,#REF!,1,0)),"-",$U$1)</f>
        <v>DEPU</v>
      </c>
      <c r="V439" s="42" t="str">
        <f>IF(+ISNA(+VLOOKUP($B439,#REF!,1,0)),"-",$V$1)</f>
        <v>ALTRESII</v>
      </c>
      <c r="W439" s="42" t="str">
        <f>IF(+ISNA(+VLOOKUP($B439,#REF!,1,0)),"-",$W$1)</f>
        <v>ATTDIV</v>
      </c>
      <c r="X439" s="42" t="str">
        <f>IF(+ISNA(+VLOOKUP($B439,#REF!,1,0)),"-",$X$1)</f>
        <v>SC</v>
      </c>
      <c r="Y439" s="42" t="str">
        <f>IF(+ISNA(+VLOOKUP($B439,#REF!,1,0)),"-",$Y$1)</f>
        <v>FOC</v>
      </c>
    </row>
    <row r="440" spans="1:25" hidden="1" x14ac:dyDescent="0.2">
      <c r="A440" s="42" t="s">
        <v>114</v>
      </c>
      <c r="B440" s="42" t="s">
        <v>495</v>
      </c>
      <c r="C440" s="55" t="s">
        <v>1061</v>
      </c>
      <c r="D440" s="42" t="str">
        <f>IF(+ISNA(+VLOOKUP($B440,#REF!,1,0)),"-",$D$1)</f>
        <v>PRODEE</v>
      </c>
      <c r="E440" s="42" t="str">
        <f>IF(+ISNA(+VLOOKUP($B440,#REF!,1,0)),"-",$E$1)</f>
        <v>DISTEE</v>
      </c>
      <c r="F440" s="42" t="str">
        <f>IF(+ISNA(+VLOOKUP($B440,#REF!,1,0)),"-",$F$1)</f>
        <v>MISEE</v>
      </c>
      <c r="G440" s="42" t="str">
        <f>IF(+ISNA(+VLOOKUP($B440,#REF!,1,0)),"-",$G$1)</f>
        <v>VENDIEE</v>
      </c>
      <c r="H440" s="42" t="str">
        <f>IF(+ISNA(+VLOOKUP($B440,#REF!,1,0)),"-",$H$1)</f>
        <v>VENDSALVEE</v>
      </c>
      <c r="I440" s="42" t="str">
        <f>IF(+ISNA(+VLOOKUP($B440,#REF!,1,0)),"-",$I$1)</f>
        <v>VENDTUTEE</v>
      </c>
      <c r="J440" s="42" t="str">
        <f>IF(+ISNA(+VLOOKUP($B440,#REF!,1,0)),"-",$J$1)</f>
        <v>VENDLIBEE</v>
      </c>
      <c r="K440" s="42" t="str">
        <f>IF(+ISNA(+VLOOKUP($B440,#REF!,1,0)),"-",$K$1)</f>
        <v>EEEST</v>
      </c>
      <c r="L440" s="42" t="str">
        <f>IF(+ISNA(+VLOOKUP($B440,#REF!,1,0)),"-",$L$1)</f>
        <v>DISTGAS</v>
      </c>
      <c r="M440" s="42" t="str">
        <f>IF(+ISNA(+VLOOKUP($B440,#REF!,1,0)),"-",$M$1)</f>
        <v>MISGAS</v>
      </c>
      <c r="N440" s="42" t="str">
        <f>IF(+ISNA(+VLOOKUP($B440,#REF!,1,0)),"-",$N$1)</f>
        <v>VENIGAS</v>
      </c>
      <c r="O440" s="42" t="str">
        <f>IF(+ISNA(+VLOOKUP($B440,#REF!,1,0)),"-",$O$1)</f>
        <v>VENTUTGAS</v>
      </c>
      <c r="P440" s="42" t="str">
        <f>IF(+ISNA(+VLOOKUP($B440,#REF!,1,0)),"-",$P$1)</f>
        <v>VENLIBGAS</v>
      </c>
      <c r="Q440" s="42" t="str">
        <f>IF(+ISNA(+VLOOKUP($B440,#REF!,1,0)),"-",$Q$1)</f>
        <v>GASDIV</v>
      </c>
      <c r="R440" s="42" t="str">
        <f>IF(+ISNA(+VLOOKUP($B440,#REF!,1,0)),"-",$R$1)</f>
        <v>GASEST</v>
      </c>
      <c r="S440" s="42" t="str">
        <f>IF(+ISNA(+VLOOKUP($B440,#REF!,1,0)),"-",$S$1)</f>
        <v>ACQUE</v>
      </c>
      <c r="T440" s="42" t="str">
        <f>IF(+ISNA(+VLOOKUP($B440,#REF!,1,0)),"-",$T$1)</f>
        <v>FOGNA</v>
      </c>
      <c r="U440" s="42" t="str">
        <f>IF(+ISNA(+VLOOKUP($B440,#REF!,1,0)),"-",$U$1)</f>
        <v>DEPU</v>
      </c>
      <c r="V440" s="42" t="str">
        <f>IF(+ISNA(+VLOOKUP($B440,#REF!,1,0)),"-",$V$1)</f>
        <v>ALTRESII</v>
      </c>
      <c r="W440" s="42" t="str">
        <f>IF(+ISNA(+VLOOKUP($B440,#REF!,1,0)),"-",$W$1)</f>
        <v>ATTDIV</v>
      </c>
      <c r="X440" s="42" t="str">
        <f>IF(+ISNA(+VLOOKUP($B440,#REF!,1,0)),"-",$X$1)</f>
        <v>SC</v>
      </c>
      <c r="Y440" s="42" t="str">
        <f>IF(+ISNA(+VLOOKUP($B440,#REF!,1,0)),"-",$Y$1)</f>
        <v>FOC</v>
      </c>
    </row>
    <row r="441" spans="1:25" hidden="1" x14ac:dyDescent="0.2">
      <c r="A441" s="42" t="s">
        <v>114</v>
      </c>
      <c r="B441" s="42" t="s">
        <v>496</v>
      </c>
      <c r="C441" s="55" t="s">
        <v>1062</v>
      </c>
      <c r="D441" s="42" t="str">
        <f>IF(+ISNA(+VLOOKUP($B441,#REF!,1,0)),"-",$D$1)</f>
        <v>PRODEE</v>
      </c>
      <c r="E441" s="42" t="str">
        <f>IF(+ISNA(+VLOOKUP($B441,#REF!,1,0)),"-",$E$1)</f>
        <v>DISTEE</v>
      </c>
      <c r="F441" s="42" t="str">
        <f>IF(+ISNA(+VLOOKUP($B441,#REF!,1,0)),"-",$F$1)</f>
        <v>MISEE</v>
      </c>
      <c r="G441" s="42" t="str">
        <f>IF(+ISNA(+VLOOKUP($B441,#REF!,1,0)),"-",$G$1)</f>
        <v>VENDIEE</v>
      </c>
      <c r="H441" s="42" t="str">
        <f>IF(+ISNA(+VLOOKUP($B441,#REF!,1,0)),"-",$H$1)</f>
        <v>VENDSALVEE</v>
      </c>
      <c r="I441" s="42" t="str">
        <f>IF(+ISNA(+VLOOKUP($B441,#REF!,1,0)),"-",$I$1)</f>
        <v>VENDTUTEE</v>
      </c>
      <c r="J441" s="42" t="str">
        <f>IF(+ISNA(+VLOOKUP($B441,#REF!,1,0)),"-",$J$1)</f>
        <v>VENDLIBEE</v>
      </c>
      <c r="K441" s="42" t="str">
        <f>IF(+ISNA(+VLOOKUP($B441,#REF!,1,0)),"-",$K$1)</f>
        <v>EEEST</v>
      </c>
      <c r="L441" s="42" t="str">
        <f>IF(+ISNA(+VLOOKUP($B441,#REF!,1,0)),"-",$L$1)</f>
        <v>DISTGAS</v>
      </c>
      <c r="M441" s="42" t="str">
        <f>IF(+ISNA(+VLOOKUP($B441,#REF!,1,0)),"-",$M$1)</f>
        <v>MISGAS</v>
      </c>
      <c r="N441" s="42" t="str">
        <f>IF(+ISNA(+VLOOKUP($B441,#REF!,1,0)),"-",$N$1)</f>
        <v>VENIGAS</v>
      </c>
      <c r="O441" s="42" t="str">
        <f>IF(+ISNA(+VLOOKUP($B441,#REF!,1,0)),"-",$O$1)</f>
        <v>VENTUTGAS</v>
      </c>
      <c r="P441" s="42" t="str">
        <f>IF(+ISNA(+VLOOKUP($B441,#REF!,1,0)),"-",$P$1)</f>
        <v>VENLIBGAS</v>
      </c>
      <c r="Q441" s="42" t="str">
        <f>IF(+ISNA(+VLOOKUP($B441,#REF!,1,0)),"-",$Q$1)</f>
        <v>GASDIV</v>
      </c>
      <c r="R441" s="42" t="str">
        <f>IF(+ISNA(+VLOOKUP($B441,#REF!,1,0)),"-",$R$1)</f>
        <v>GASEST</v>
      </c>
      <c r="S441" s="42" t="str">
        <f>IF(+ISNA(+VLOOKUP($B441,#REF!,1,0)),"-",$S$1)</f>
        <v>ACQUE</v>
      </c>
      <c r="T441" s="42" t="str">
        <f>IF(+ISNA(+VLOOKUP($B441,#REF!,1,0)),"-",$T$1)</f>
        <v>FOGNA</v>
      </c>
      <c r="U441" s="42" t="str">
        <f>IF(+ISNA(+VLOOKUP($B441,#REF!,1,0)),"-",$U$1)</f>
        <v>DEPU</v>
      </c>
      <c r="V441" s="42" t="str">
        <f>IF(+ISNA(+VLOOKUP($B441,#REF!,1,0)),"-",$V$1)</f>
        <v>ALTRESII</v>
      </c>
      <c r="W441" s="42" t="str">
        <f>IF(+ISNA(+VLOOKUP($B441,#REF!,1,0)),"-",$W$1)</f>
        <v>ATTDIV</v>
      </c>
      <c r="X441" s="42" t="str">
        <f>IF(+ISNA(+VLOOKUP($B441,#REF!,1,0)),"-",$X$1)</f>
        <v>SC</v>
      </c>
      <c r="Y441" s="42" t="str">
        <f>IF(+ISNA(+VLOOKUP($B441,#REF!,1,0)),"-",$Y$1)</f>
        <v>FOC</v>
      </c>
    </row>
    <row r="442" spans="1:25" hidden="1" x14ac:dyDescent="0.2">
      <c r="A442" s="42" t="s">
        <v>114</v>
      </c>
      <c r="B442" s="42" t="s">
        <v>497</v>
      </c>
      <c r="C442" s="55" t="s">
        <v>1064</v>
      </c>
      <c r="D442" s="42" t="str">
        <f>IF(+ISNA(+VLOOKUP($B442,#REF!,1,0)),"-",$D$1)</f>
        <v>PRODEE</v>
      </c>
      <c r="E442" s="42" t="str">
        <f>IF(+ISNA(+VLOOKUP($B442,#REF!,1,0)),"-",$E$1)</f>
        <v>DISTEE</v>
      </c>
      <c r="F442" s="42" t="str">
        <f>IF(+ISNA(+VLOOKUP($B442,#REF!,1,0)),"-",$F$1)</f>
        <v>MISEE</v>
      </c>
      <c r="G442" s="42" t="str">
        <f>IF(+ISNA(+VLOOKUP($B442,#REF!,1,0)),"-",$G$1)</f>
        <v>VENDIEE</v>
      </c>
      <c r="H442" s="42" t="str">
        <f>IF(+ISNA(+VLOOKUP($B442,#REF!,1,0)),"-",$H$1)</f>
        <v>VENDSALVEE</v>
      </c>
      <c r="I442" s="42" t="str">
        <f>IF(+ISNA(+VLOOKUP($B442,#REF!,1,0)),"-",$I$1)</f>
        <v>VENDTUTEE</v>
      </c>
      <c r="J442" s="42" t="str">
        <f>IF(+ISNA(+VLOOKUP($B442,#REF!,1,0)),"-",$J$1)</f>
        <v>VENDLIBEE</v>
      </c>
      <c r="K442" s="42" t="str">
        <f>IF(+ISNA(+VLOOKUP($B442,#REF!,1,0)),"-",$K$1)</f>
        <v>EEEST</v>
      </c>
      <c r="L442" s="42" t="str">
        <f>IF(+ISNA(+VLOOKUP($B442,#REF!,1,0)),"-",$L$1)</f>
        <v>DISTGAS</v>
      </c>
      <c r="M442" s="42" t="str">
        <f>IF(+ISNA(+VLOOKUP($B442,#REF!,1,0)),"-",$M$1)</f>
        <v>MISGAS</v>
      </c>
      <c r="N442" s="42" t="str">
        <f>IF(+ISNA(+VLOOKUP($B442,#REF!,1,0)),"-",$N$1)</f>
        <v>VENIGAS</v>
      </c>
      <c r="O442" s="42" t="str">
        <f>IF(+ISNA(+VLOOKUP($B442,#REF!,1,0)),"-",$O$1)</f>
        <v>VENTUTGAS</v>
      </c>
      <c r="P442" s="42" t="str">
        <f>IF(+ISNA(+VLOOKUP($B442,#REF!,1,0)),"-",$P$1)</f>
        <v>VENLIBGAS</v>
      </c>
      <c r="Q442" s="42" t="str">
        <f>IF(+ISNA(+VLOOKUP($B442,#REF!,1,0)),"-",$Q$1)</f>
        <v>GASDIV</v>
      </c>
      <c r="R442" s="42" t="str">
        <f>IF(+ISNA(+VLOOKUP($B442,#REF!,1,0)),"-",$R$1)</f>
        <v>GASEST</v>
      </c>
      <c r="S442" s="42" t="str">
        <f>IF(+ISNA(+VLOOKUP($B442,#REF!,1,0)),"-",$S$1)</f>
        <v>ACQUE</v>
      </c>
      <c r="T442" s="42" t="str">
        <f>IF(+ISNA(+VLOOKUP($B442,#REF!,1,0)),"-",$T$1)</f>
        <v>FOGNA</v>
      </c>
      <c r="U442" s="42" t="str">
        <f>IF(+ISNA(+VLOOKUP($B442,#REF!,1,0)),"-",$U$1)</f>
        <v>DEPU</v>
      </c>
      <c r="V442" s="42" t="str">
        <f>IF(+ISNA(+VLOOKUP($B442,#REF!,1,0)),"-",$V$1)</f>
        <v>ALTRESII</v>
      </c>
      <c r="W442" s="42" t="str">
        <f>IF(+ISNA(+VLOOKUP($B442,#REF!,1,0)),"-",$W$1)</f>
        <v>ATTDIV</v>
      </c>
      <c r="X442" s="42" t="str">
        <f>IF(+ISNA(+VLOOKUP($B442,#REF!,1,0)),"-",$X$1)</f>
        <v>SC</v>
      </c>
      <c r="Y442" s="42" t="str">
        <f>IF(+ISNA(+VLOOKUP($B442,#REF!,1,0)),"-",$Y$1)</f>
        <v>FOC</v>
      </c>
    </row>
    <row r="443" spans="1:25" hidden="1" x14ac:dyDescent="0.2">
      <c r="A443" s="42" t="s">
        <v>114</v>
      </c>
      <c r="B443" s="42" t="s">
        <v>498</v>
      </c>
      <c r="C443" s="55" t="s">
        <v>1065</v>
      </c>
      <c r="D443" s="42" t="str">
        <f>IF(+ISNA(+VLOOKUP($B443,#REF!,1,0)),"-",$D$1)</f>
        <v>PRODEE</v>
      </c>
      <c r="E443" s="42" t="str">
        <f>IF(+ISNA(+VLOOKUP($B443,#REF!,1,0)),"-",$E$1)</f>
        <v>DISTEE</v>
      </c>
      <c r="F443" s="42" t="str">
        <f>IF(+ISNA(+VLOOKUP($B443,#REF!,1,0)),"-",$F$1)</f>
        <v>MISEE</v>
      </c>
      <c r="G443" s="42" t="str">
        <f>IF(+ISNA(+VLOOKUP($B443,#REF!,1,0)),"-",$G$1)</f>
        <v>VENDIEE</v>
      </c>
      <c r="H443" s="42" t="str">
        <f>IF(+ISNA(+VLOOKUP($B443,#REF!,1,0)),"-",$H$1)</f>
        <v>VENDSALVEE</v>
      </c>
      <c r="I443" s="42" t="str">
        <f>IF(+ISNA(+VLOOKUP($B443,#REF!,1,0)),"-",$I$1)</f>
        <v>VENDTUTEE</v>
      </c>
      <c r="J443" s="42" t="str">
        <f>IF(+ISNA(+VLOOKUP($B443,#REF!,1,0)),"-",$J$1)</f>
        <v>VENDLIBEE</v>
      </c>
      <c r="K443" s="42" t="str">
        <f>IF(+ISNA(+VLOOKUP($B443,#REF!,1,0)),"-",$K$1)</f>
        <v>EEEST</v>
      </c>
      <c r="L443" s="42" t="str">
        <f>IF(+ISNA(+VLOOKUP($B443,#REF!,1,0)),"-",$L$1)</f>
        <v>DISTGAS</v>
      </c>
      <c r="M443" s="42" t="str">
        <f>IF(+ISNA(+VLOOKUP($B443,#REF!,1,0)),"-",$M$1)</f>
        <v>MISGAS</v>
      </c>
      <c r="N443" s="42" t="str">
        <f>IF(+ISNA(+VLOOKUP($B443,#REF!,1,0)),"-",$N$1)</f>
        <v>VENIGAS</v>
      </c>
      <c r="O443" s="42" t="str">
        <f>IF(+ISNA(+VLOOKUP($B443,#REF!,1,0)),"-",$O$1)</f>
        <v>VENTUTGAS</v>
      </c>
      <c r="P443" s="42" t="str">
        <f>IF(+ISNA(+VLOOKUP($B443,#REF!,1,0)),"-",$P$1)</f>
        <v>VENLIBGAS</v>
      </c>
      <c r="Q443" s="42" t="str">
        <f>IF(+ISNA(+VLOOKUP($B443,#REF!,1,0)),"-",$Q$1)</f>
        <v>GASDIV</v>
      </c>
      <c r="R443" s="42" t="str">
        <f>IF(+ISNA(+VLOOKUP($B443,#REF!,1,0)),"-",$R$1)</f>
        <v>GASEST</v>
      </c>
      <c r="S443" s="42" t="str">
        <f>IF(+ISNA(+VLOOKUP($B443,#REF!,1,0)),"-",$S$1)</f>
        <v>ACQUE</v>
      </c>
      <c r="T443" s="42" t="str">
        <f>IF(+ISNA(+VLOOKUP($B443,#REF!,1,0)),"-",$T$1)</f>
        <v>FOGNA</v>
      </c>
      <c r="U443" s="42" t="str">
        <f>IF(+ISNA(+VLOOKUP($B443,#REF!,1,0)),"-",$U$1)</f>
        <v>DEPU</v>
      </c>
      <c r="V443" s="42" t="str">
        <f>IF(+ISNA(+VLOOKUP($B443,#REF!,1,0)),"-",$V$1)</f>
        <v>ALTRESII</v>
      </c>
      <c r="W443" s="42" t="str">
        <f>IF(+ISNA(+VLOOKUP($B443,#REF!,1,0)),"-",$W$1)</f>
        <v>ATTDIV</v>
      </c>
      <c r="X443" s="42" t="str">
        <f>IF(+ISNA(+VLOOKUP($B443,#REF!,1,0)),"-",$X$1)</f>
        <v>SC</v>
      </c>
      <c r="Y443" s="42" t="str">
        <f>IF(+ISNA(+VLOOKUP($B443,#REF!,1,0)),"-",$Y$1)</f>
        <v>FOC</v>
      </c>
    </row>
    <row r="444" spans="1:25" hidden="1" x14ac:dyDescent="0.2">
      <c r="A444" s="42" t="s">
        <v>114</v>
      </c>
      <c r="B444" s="42" t="s">
        <v>499</v>
      </c>
      <c r="C444" s="55" t="s">
        <v>1071</v>
      </c>
      <c r="D444" s="42" t="str">
        <f>IF(+ISNA(+VLOOKUP($B444,#REF!,1,0)),"-",$D$1)</f>
        <v>PRODEE</v>
      </c>
      <c r="E444" s="42" t="str">
        <f>IF(+ISNA(+VLOOKUP($B444,#REF!,1,0)),"-",$E$1)</f>
        <v>DISTEE</v>
      </c>
      <c r="F444" s="42" t="str">
        <f>IF(+ISNA(+VLOOKUP($B444,#REF!,1,0)),"-",$F$1)</f>
        <v>MISEE</v>
      </c>
      <c r="G444" s="42" t="str">
        <f>IF(+ISNA(+VLOOKUP($B444,#REF!,1,0)),"-",$G$1)</f>
        <v>VENDIEE</v>
      </c>
      <c r="H444" s="42" t="str">
        <f>IF(+ISNA(+VLOOKUP($B444,#REF!,1,0)),"-",$H$1)</f>
        <v>VENDSALVEE</v>
      </c>
      <c r="I444" s="42" t="str">
        <f>IF(+ISNA(+VLOOKUP($B444,#REF!,1,0)),"-",$I$1)</f>
        <v>VENDTUTEE</v>
      </c>
      <c r="J444" s="42" t="str">
        <f>IF(+ISNA(+VLOOKUP($B444,#REF!,1,0)),"-",$J$1)</f>
        <v>VENDLIBEE</v>
      </c>
      <c r="K444" s="42" t="str">
        <f>IF(+ISNA(+VLOOKUP($B444,#REF!,1,0)),"-",$K$1)</f>
        <v>EEEST</v>
      </c>
      <c r="L444" s="42" t="str">
        <f>IF(+ISNA(+VLOOKUP($B444,#REF!,1,0)),"-",$L$1)</f>
        <v>DISTGAS</v>
      </c>
      <c r="M444" s="42" t="str">
        <f>IF(+ISNA(+VLOOKUP($B444,#REF!,1,0)),"-",$M$1)</f>
        <v>MISGAS</v>
      </c>
      <c r="N444" s="42" t="str">
        <f>IF(+ISNA(+VLOOKUP($B444,#REF!,1,0)),"-",$N$1)</f>
        <v>VENIGAS</v>
      </c>
      <c r="O444" s="42" t="str">
        <f>IF(+ISNA(+VLOOKUP($B444,#REF!,1,0)),"-",$O$1)</f>
        <v>VENTUTGAS</v>
      </c>
      <c r="P444" s="42" t="str">
        <f>IF(+ISNA(+VLOOKUP($B444,#REF!,1,0)),"-",$P$1)</f>
        <v>VENLIBGAS</v>
      </c>
      <c r="Q444" s="42" t="str">
        <f>IF(+ISNA(+VLOOKUP($B444,#REF!,1,0)),"-",$Q$1)</f>
        <v>GASDIV</v>
      </c>
      <c r="R444" s="42" t="str">
        <f>IF(+ISNA(+VLOOKUP($B444,#REF!,1,0)),"-",$R$1)</f>
        <v>GASEST</v>
      </c>
      <c r="S444" s="42" t="str">
        <f>IF(+ISNA(+VLOOKUP($B444,#REF!,1,0)),"-",$S$1)</f>
        <v>ACQUE</v>
      </c>
      <c r="T444" s="42" t="str">
        <f>IF(+ISNA(+VLOOKUP($B444,#REF!,1,0)),"-",$T$1)</f>
        <v>FOGNA</v>
      </c>
      <c r="U444" s="42" t="str">
        <f>IF(+ISNA(+VLOOKUP($B444,#REF!,1,0)),"-",$U$1)</f>
        <v>DEPU</v>
      </c>
      <c r="V444" s="42" t="str">
        <f>IF(+ISNA(+VLOOKUP($B444,#REF!,1,0)),"-",$V$1)</f>
        <v>ALTRESII</v>
      </c>
      <c r="W444" s="42" t="str">
        <f>IF(+ISNA(+VLOOKUP($B444,#REF!,1,0)),"-",$W$1)</f>
        <v>ATTDIV</v>
      </c>
      <c r="X444" s="42" t="str">
        <f>IF(+ISNA(+VLOOKUP($B444,#REF!,1,0)),"-",$X$1)</f>
        <v>SC</v>
      </c>
      <c r="Y444" s="42" t="str">
        <f>IF(+ISNA(+VLOOKUP($B444,#REF!,1,0)),"-",$Y$1)</f>
        <v>FOC</v>
      </c>
    </row>
    <row r="445" spans="1:25" hidden="1" x14ac:dyDescent="0.2">
      <c r="A445" s="42" t="s">
        <v>114</v>
      </c>
      <c r="B445" s="42" t="s">
        <v>500</v>
      </c>
      <c r="C445" s="55" t="s">
        <v>1072</v>
      </c>
      <c r="D445" s="42" t="str">
        <f>IF(+ISNA(+VLOOKUP($B445,#REF!,1,0)),"-",$D$1)</f>
        <v>PRODEE</v>
      </c>
      <c r="E445" s="42" t="str">
        <f>IF(+ISNA(+VLOOKUP($B445,#REF!,1,0)),"-",$E$1)</f>
        <v>DISTEE</v>
      </c>
      <c r="F445" s="42" t="str">
        <f>IF(+ISNA(+VLOOKUP($B445,#REF!,1,0)),"-",$F$1)</f>
        <v>MISEE</v>
      </c>
      <c r="G445" s="42" t="str">
        <f>IF(+ISNA(+VLOOKUP($B445,#REF!,1,0)),"-",$G$1)</f>
        <v>VENDIEE</v>
      </c>
      <c r="H445" s="42" t="str">
        <f>IF(+ISNA(+VLOOKUP($B445,#REF!,1,0)),"-",$H$1)</f>
        <v>VENDSALVEE</v>
      </c>
      <c r="I445" s="42" t="str">
        <f>IF(+ISNA(+VLOOKUP($B445,#REF!,1,0)),"-",$I$1)</f>
        <v>VENDTUTEE</v>
      </c>
      <c r="J445" s="42" t="str">
        <f>IF(+ISNA(+VLOOKUP($B445,#REF!,1,0)),"-",$J$1)</f>
        <v>VENDLIBEE</v>
      </c>
      <c r="K445" s="42" t="str">
        <f>IF(+ISNA(+VLOOKUP($B445,#REF!,1,0)),"-",$K$1)</f>
        <v>EEEST</v>
      </c>
      <c r="L445" s="42" t="str">
        <f>IF(+ISNA(+VLOOKUP($B445,#REF!,1,0)),"-",$L$1)</f>
        <v>DISTGAS</v>
      </c>
      <c r="M445" s="42" t="str">
        <f>IF(+ISNA(+VLOOKUP($B445,#REF!,1,0)),"-",$M$1)</f>
        <v>MISGAS</v>
      </c>
      <c r="N445" s="42" t="str">
        <f>IF(+ISNA(+VLOOKUP($B445,#REF!,1,0)),"-",$N$1)</f>
        <v>VENIGAS</v>
      </c>
      <c r="O445" s="42" t="str">
        <f>IF(+ISNA(+VLOOKUP($B445,#REF!,1,0)),"-",$O$1)</f>
        <v>VENTUTGAS</v>
      </c>
      <c r="P445" s="42" t="str">
        <f>IF(+ISNA(+VLOOKUP($B445,#REF!,1,0)),"-",$P$1)</f>
        <v>VENLIBGAS</v>
      </c>
      <c r="Q445" s="42" t="str">
        <f>IF(+ISNA(+VLOOKUP($B445,#REF!,1,0)),"-",$Q$1)</f>
        <v>GASDIV</v>
      </c>
      <c r="R445" s="42" t="str">
        <f>IF(+ISNA(+VLOOKUP($B445,#REF!,1,0)),"-",$R$1)</f>
        <v>GASEST</v>
      </c>
      <c r="S445" s="42" t="str">
        <f>IF(+ISNA(+VLOOKUP($B445,#REF!,1,0)),"-",$S$1)</f>
        <v>ACQUE</v>
      </c>
      <c r="T445" s="42" t="str">
        <f>IF(+ISNA(+VLOOKUP($B445,#REF!,1,0)),"-",$T$1)</f>
        <v>FOGNA</v>
      </c>
      <c r="U445" s="42" t="str">
        <f>IF(+ISNA(+VLOOKUP($B445,#REF!,1,0)),"-",$U$1)</f>
        <v>DEPU</v>
      </c>
      <c r="V445" s="42" t="str">
        <f>IF(+ISNA(+VLOOKUP($B445,#REF!,1,0)),"-",$V$1)</f>
        <v>ALTRESII</v>
      </c>
      <c r="W445" s="42" t="str">
        <f>IF(+ISNA(+VLOOKUP($B445,#REF!,1,0)),"-",$W$1)</f>
        <v>ATTDIV</v>
      </c>
      <c r="X445" s="42" t="str">
        <f>IF(+ISNA(+VLOOKUP($B445,#REF!,1,0)),"-",$X$1)</f>
        <v>SC</v>
      </c>
      <c r="Y445" s="42" t="str">
        <f>IF(+ISNA(+VLOOKUP($B445,#REF!,1,0)),"-",$Y$1)</f>
        <v>FOC</v>
      </c>
    </row>
    <row r="446" spans="1:25" hidden="1" x14ac:dyDescent="0.2">
      <c r="A446" s="42" t="s">
        <v>114</v>
      </c>
      <c r="B446" s="42" t="s">
        <v>501</v>
      </c>
      <c r="C446" s="55" t="s">
        <v>1407</v>
      </c>
      <c r="D446" s="42" t="str">
        <f>IF(+ISNA(+VLOOKUP($B446,#REF!,1,0)),"-",$D$1)</f>
        <v>PRODEE</v>
      </c>
      <c r="E446" s="42" t="str">
        <f>IF(+ISNA(+VLOOKUP($B446,#REF!,1,0)),"-",$E$1)</f>
        <v>DISTEE</v>
      </c>
      <c r="F446" s="42" t="str">
        <f>IF(+ISNA(+VLOOKUP($B446,#REF!,1,0)),"-",$F$1)</f>
        <v>MISEE</v>
      </c>
      <c r="G446" s="42" t="str">
        <f>IF(+ISNA(+VLOOKUP($B446,#REF!,1,0)),"-",$G$1)</f>
        <v>VENDIEE</v>
      </c>
      <c r="H446" s="42" t="str">
        <f>IF(+ISNA(+VLOOKUP($B446,#REF!,1,0)),"-",$H$1)</f>
        <v>VENDSALVEE</v>
      </c>
      <c r="I446" s="42" t="str">
        <f>IF(+ISNA(+VLOOKUP($B446,#REF!,1,0)),"-",$I$1)</f>
        <v>VENDTUTEE</v>
      </c>
      <c r="J446" s="42" t="str">
        <f>IF(+ISNA(+VLOOKUP($B446,#REF!,1,0)),"-",$J$1)</f>
        <v>VENDLIBEE</v>
      </c>
      <c r="K446" s="42" t="str">
        <f>IF(+ISNA(+VLOOKUP($B446,#REF!,1,0)),"-",$K$1)</f>
        <v>EEEST</v>
      </c>
      <c r="L446" s="42" t="str">
        <f>IF(+ISNA(+VLOOKUP($B446,#REF!,1,0)),"-",$L$1)</f>
        <v>DISTGAS</v>
      </c>
      <c r="M446" s="42" t="str">
        <f>IF(+ISNA(+VLOOKUP($B446,#REF!,1,0)),"-",$M$1)</f>
        <v>MISGAS</v>
      </c>
      <c r="N446" s="42" t="str">
        <f>IF(+ISNA(+VLOOKUP($B446,#REF!,1,0)),"-",$N$1)</f>
        <v>VENIGAS</v>
      </c>
      <c r="O446" s="42" t="str">
        <f>IF(+ISNA(+VLOOKUP($B446,#REF!,1,0)),"-",$O$1)</f>
        <v>VENTUTGAS</v>
      </c>
      <c r="P446" s="42" t="str">
        <f>IF(+ISNA(+VLOOKUP($B446,#REF!,1,0)),"-",$P$1)</f>
        <v>VENLIBGAS</v>
      </c>
      <c r="Q446" s="42" t="str">
        <f>IF(+ISNA(+VLOOKUP($B446,#REF!,1,0)),"-",$Q$1)</f>
        <v>GASDIV</v>
      </c>
      <c r="R446" s="42" t="str">
        <f>IF(+ISNA(+VLOOKUP($B446,#REF!,1,0)),"-",$R$1)</f>
        <v>GASEST</v>
      </c>
      <c r="S446" s="42" t="str">
        <f>IF(+ISNA(+VLOOKUP($B446,#REF!,1,0)),"-",$S$1)</f>
        <v>ACQUE</v>
      </c>
      <c r="T446" s="42" t="str">
        <f>IF(+ISNA(+VLOOKUP($B446,#REF!,1,0)),"-",$T$1)</f>
        <v>FOGNA</v>
      </c>
      <c r="U446" s="42" t="str">
        <f>IF(+ISNA(+VLOOKUP($B446,#REF!,1,0)),"-",$U$1)</f>
        <v>DEPU</v>
      </c>
      <c r="V446" s="42" t="str">
        <f>IF(+ISNA(+VLOOKUP($B446,#REF!,1,0)),"-",$V$1)</f>
        <v>ALTRESII</v>
      </c>
      <c r="W446" s="42" t="str">
        <f>IF(+ISNA(+VLOOKUP($B446,#REF!,1,0)),"-",$W$1)</f>
        <v>ATTDIV</v>
      </c>
      <c r="X446" s="42" t="str">
        <f>IF(+ISNA(+VLOOKUP($B446,#REF!,1,0)),"-",$X$1)</f>
        <v>SC</v>
      </c>
      <c r="Y446" s="42" t="str">
        <f>IF(+ISNA(+VLOOKUP($B446,#REF!,1,0)),"-",$Y$1)</f>
        <v>FOC</v>
      </c>
    </row>
    <row r="447" spans="1:25" hidden="1" x14ac:dyDescent="0.2">
      <c r="A447" s="42" t="s">
        <v>114</v>
      </c>
      <c r="B447" s="42" t="s">
        <v>502</v>
      </c>
      <c r="C447" s="55" t="s">
        <v>1406</v>
      </c>
      <c r="D447" s="42" t="str">
        <f>IF(+ISNA(+VLOOKUP($B447,#REF!,1,0)),"-",$D$1)</f>
        <v>PRODEE</v>
      </c>
      <c r="E447" s="42" t="str">
        <f>IF(+ISNA(+VLOOKUP($B447,#REF!,1,0)),"-",$E$1)</f>
        <v>DISTEE</v>
      </c>
      <c r="F447" s="42" t="str">
        <f>IF(+ISNA(+VLOOKUP($B447,#REF!,1,0)),"-",$F$1)</f>
        <v>MISEE</v>
      </c>
      <c r="G447" s="42" t="str">
        <f>IF(+ISNA(+VLOOKUP($B447,#REF!,1,0)),"-",$G$1)</f>
        <v>VENDIEE</v>
      </c>
      <c r="H447" s="42" t="str">
        <f>IF(+ISNA(+VLOOKUP($B447,#REF!,1,0)),"-",$H$1)</f>
        <v>VENDSALVEE</v>
      </c>
      <c r="I447" s="42" t="str">
        <f>IF(+ISNA(+VLOOKUP($B447,#REF!,1,0)),"-",$I$1)</f>
        <v>VENDTUTEE</v>
      </c>
      <c r="J447" s="42" t="str">
        <f>IF(+ISNA(+VLOOKUP($B447,#REF!,1,0)),"-",$J$1)</f>
        <v>VENDLIBEE</v>
      </c>
      <c r="K447" s="42" t="str">
        <f>IF(+ISNA(+VLOOKUP($B447,#REF!,1,0)),"-",$K$1)</f>
        <v>EEEST</v>
      </c>
      <c r="L447" s="42" t="str">
        <f>IF(+ISNA(+VLOOKUP($B447,#REF!,1,0)),"-",$L$1)</f>
        <v>DISTGAS</v>
      </c>
      <c r="M447" s="42" t="str">
        <f>IF(+ISNA(+VLOOKUP($B447,#REF!,1,0)),"-",$M$1)</f>
        <v>MISGAS</v>
      </c>
      <c r="N447" s="42" t="str">
        <f>IF(+ISNA(+VLOOKUP($B447,#REF!,1,0)),"-",$N$1)</f>
        <v>VENIGAS</v>
      </c>
      <c r="O447" s="42" t="str">
        <f>IF(+ISNA(+VLOOKUP($B447,#REF!,1,0)),"-",$O$1)</f>
        <v>VENTUTGAS</v>
      </c>
      <c r="P447" s="42" t="str">
        <f>IF(+ISNA(+VLOOKUP($B447,#REF!,1,0)),"-",$P$1)</f>
        <v>VENLIBGAS</v>
      </c>
      <c r="Q447" s="42" t="str">
        <f>IF(+ISNA(+VLOOKUP($B447,#REF!,1,0)),"-",$Q$1)</f>
        <v>GASDIV</v>
      </c>
      <c r="R447" s="42" t="str">
        <f>IF(+ISNA(+VLOOKUP($B447,#REF!,1,0)),"-",$R$1)</f>
        <v>GASEST</v>
      </c>
      <c r="S447" s="42" t="str">
        <f>IF(+ISNA(+VLOOKUP($B447,#REF!,1,0)),"-",$S$1)</f>
        <v>ACQUE</v>
      </c>
      <c r="T447" s="42" t="str">
        <f>IF(+ISNA(+VLOOKUP($B447,#REF!,1,0)),"-",$T$1)</f>
        <v>FOGNA</v>
      </c>
      <c r="U447" s="42" t="str">
        <f>IF(+ISNA(+VLOOKUP($B447,#REF!,1,0)),"-",$U$1)</f>
        <v>DEPU</v>
      </c>
      <c r="V447" s="42" t="str">
        <f>IF(+ISNA(+VLOOKUP($B447,#REF!,1,0)),"-",$V$1)</f>
        <v>ALTRESII</v>
      </c>
      <c r="W447" s="42" t="str">
        <f>IF(+ISNA(+VLOOKUP($B447,#REF!,1,0)),"-",$W$1)</f>
        <v>ATTDIV</v>
      </c>
      <c r="X447" s="42" t="str">
        <f>IF(+ISNA(+VLOOKUP($B447,#REF!,1,0)),"-",$X$1)</f>
        <v>SC</v>
      </c>
      <c r="Y447" s="42" t="str">
        <f>IF(+ISNA(+VLOOKUP($B447,#REF!,1,0)),"-",$Y$1)</f>
        <v>FOC</v>
      </c>
    </row>
    <row r="448" spans="1:25" hidden="1" x14ac:dyDescent="0.2">
      <c r="A448" s="42" t="s">
        <v>114</v>
      </c>
      <c r="B448" s="42" t="s">
        <v>503</v>
      </c>
      <c r="C448" s="55" t="s">
        <v>1075</v>
      </c>
      <c r="D448" s="42" t="str">
        <f>IF(+ISNA(+VLOOKUP($B448,#REF!,1,0)),"-",$D$1)</f>
        <v>PRODEE</v>
      </c>
      <c r="E448" s="42" t="str">
        <f>IF(+ISNA(+VLOOKUP($B448,#REF!,1,0)),"-",$E$1)</f>
        <v>DISTEE</v>
      </c>
      <c r="F448" s="42" t="str">
        <f>IF(+ISNA(+VLOOKUP($B448,#REF!,1,0)),"-",$F$1)</f>
        <v>MISEE</v>
      </c>
      <c r="G448" s="42" t="str">
        <f>IF(+ISNA(+VLOOKUP($B448,#REF!,1,0)),"-",$G$1)</f>
        <v>VENDIEE</v>
      </c>
      <c r="H448" s="42" t="str">
        <f>IF(+ISNA(+VLOOKUP($B448,#REF!,1,0)),"-",$H$1)</f>
        <v>VENDSALVEE</v>
      </c>
      <c r="I448" s="42" t="str">
        <f>IF(+ISNA(+VLOOKUP($B448,#REF!,1,0)),"-",$I$1)</f>
        <v>VENDTUTEE</v>
      </c>
      <c r="J448" s="42" t="str">
        <f>IF(+ISNA(+VLOOKUP($B448,#REF!,1,0)),"-",$J$1)</f>
        <v>VENDLIBEE</v>
      </c>
      <c r="K448" s="42" t="str">
        <f>IF(+ISNA(+VLOOKUP($B448,#REF!,1,0)),"-",$K$1)</f>
        <v>EEEST</v>
      </c>
      <c r="L448" s="42" t="str">
        <f>IF(+ISNA(+VLOOKUP($B448,#REF!,1,0)),"-",$L$1)</f>
        <v>DISTGAS</v>
      </c>
      <c r="M448" s="42" t="str">
        <f>IF(+ISNA(+VLOOKUP($B448,#REF!,1,0)),"-",$M$1)</f>
        <v>MISGAS</v>
      </c>
      <c r="N448" s="42" t="str">
        <f>IF(+ISNA(+VLOOKUP($B448,#REF!,1,0)),"-",$N$1)</f>
        <v>VENIGAS</v>
      </c>
      <c r="O448" s="42" t="str">
        <f>IF(+ISNA(+VLOOKUP($B448,#REF!,1,0)),"-",$O$1)</f>
        <v>VENTUTGAS</v>
      </c>
      <c r="P448" s="42" t="str">
        <f>IF(+ISNA(+VLOOKUP($B448,#REF!,1,0)),"-",$P$1)</f>
        <v>VENLIBGAS</v>
      </c>
      <c r="Q448" s="42" t="str">
        <f>IF(+ISNA(+VLOOKUP($B448,#REF!,1,0)),"-",$Q$1)</f>
        <v>GASDIV</v>
      </c>
      <c r="R448" s="42" t="str">
        <f>IF(+ISNA(+VLOOKUP($B448,#REF!,1,0)),"-",$R$1)</f>
        <v>GASEST</v>
      </c>
      <c r="S448" s="42" t="str">
        <f>IF(+ISNA(+VLOOKUP($B448,#REF!,1,0)),"-",$S$1)</f>
        <v>ACQUE</v>
      </c>
      <c r="T448" s="42" t="str">
        <f>IF(+ISNA(+VLOOKUP($B448,#REF!,1,0)),"-",$T$1)</f>
        <v>FOGNA</v>
      </c>
      <c r="U448" s="42" t="str">
        <f>IF(+ISNA(+VLOOKUP($B448,#REF!,1,0)),"-",$U$1)</f>
        <v>DEPU</v>
      </c>
      <c r="V448" s="42" t="str">
        <f>IF(+ISNA(+VLOOKUP($B448,#REF!,1,0)),"-",$V$1)</f>
        <v>ALTRESII</v>
      </c>
      <c r="W448" s="42" t="str">
        <f>IF(+ISNA(+VLOOKUP($B448,#REF!,1,0)),"-",$W$1)</f>
        <v>ATTDIV</v>
      </c>
      <c r="X448" s="42" t="str">
        <f>IF(+ISNA(+VLOOKUP($B448,#REF!,1,0)),"-",$X$1)</f>
        <v>SC</v>
      </c>
      <c r="Y448" s="42" t="str">
        <f>IF(+ISNA(+VLOOKUP($B448,#REF!,1,0)),"-",$Y$1)</f>
        <v>FOC</v>
      </c>
    </row>
    <row r="449" spans="1:25" hidden="1" x14ac:dyDescent="0.2">
      <c r="A449" s="42" t="s">
        <v>114</v>
      </c>
      <c r="B449" s="42" t="s">
        <v>504</v>
      </c>
      <c r="C449" s="55" t="s">
        <v>1076</v>
      </c>
      <c r="D449" s="42" t="str">
        <f>IF(+ISNA(+VLOOKUP($B449,#REF!,1,0)),"-",$D$1)</f>
        <v>PRODEE</v>
      </c>
      <c r="E449" s="42" t="str">
        <f>IF(+ISNA(+VLOOKUP($B449,#REF!,1,0)),"-",$E$1)</f>
        <v>DISTEE</v>
      </c>
      <c r="F449" s="42" t="str">
        <f>IF(+ISNA(+VLOOKUP($B449,#REF!,1,0)),"-",$F$1)</f>
        <v>MISEE</v>
      </c>
      <c r="G449" s="42" t="str">
        <f>IF(+ISNA(+VLOOKUP($B449,#REF!,1,0)),"-",$G$1)</f>
        <v>VENDIEE</v>
      </c>
      <c r="H449" s="42" t="str">
        <f>IF(+ISNA(+VLOOKUP($B449,#REF!,1,0)),"-",$H$1)</f>
        <v>VENDSALVEE</v>
      </c>
      <c r="I449" s="42" t="str">
        <f>IF(+ISNA(+VLOOKUP($B449,#REF!,1,0)),"-",$I$1)</f>
        <v>VENDTUTEE</v>
      </c>
      <c r="J449" s="42" t="str">
        <f>IF(+ISNA(+VLOOKUP($B449,#REF!,1,0)),"-",$J$1)</f>
        <v>VENDLIBEE</v>
      </c>
      <c r="K449" s="42" t="str">
        <f>IF(+ISNA(+VLOOKUP($B449,#REF!,1,0)),"-",$K$1)</f>
        <v>EEEST</v>
      </c>
      <c r="L449" s="42" t="str">
        <f>IF(+ISNA(+VLOOKUP($B449,#REF!,1,0)),"-",$L$1)</f>
        <v>DISTGAS</v>
      </c>
      <c r="M449" s="42" t="str">
        <f>IF(+ISNA(+VLOOKUP($B449,#REF!,1,0)),"-",$M$1)</f>
        <v>MISGAS</v>
      </c>
      <c r="N449" s="42" t="str">
        <f>IF(+ISNA(+VLOOKUP($B449,#REF!,1,0)),"-",$N$1)</f>
        <v>VENIGAS</v>
      </c>
      <c r="O449" s="42" t="str">
        <f>IF(+ISNA(+VLOOKUP($B449,#REF!,1,0)),"-",$O$1)</f>
        <v>VENTUTGAS</v>
      </c>
      <c r="P449" s="42" t="str">
        <f>IF(+ISNA(+VLOOKUP($B449,#REF!,1,0)),"-",$P$1)</f>
        <v>VENLIBGAS</v>
      </c>
      <c r="Q449" s="42" t="str">
        <f>IF(+ISNA(+VLOOKUP($B449,#REF!,1,0)),"-",$Q$1)</f>
        <v>GASDIV</v>
      </c>
      <c r="R449" s="42" t="str">
        <f>IF(+ISNA(+VLOOKUP($B449,#REF!,1,0)),"-",$R$1)</f>
        <v>GASEST</v>
      </c>
      <c r="S449" s="42" t="str">
        <f>IF(+ISNA(+VLOOKUP($B449,#REF!,1,0)),"-",$S$1)</f>
        <v>ACQUE</v>
      </c>
      <c r="T449" s="42" t="str">
        <f>IF(+ISNA(+VLOOKUP($B449,#REF!,1,0)),"-",$T$1)</f>
        <v>FOGNA</v>
      </c>
      <c r="U449" s="42" t="str">
        <f>IF(+ISNA(+VLOOKUP($B449,#REF!,1,0)),"-",$U$1)</f>
        <v>DEPU</v>
      </c>
      <c r="V449" s="42" t="str">
        <f>IF(+ISNA(+VLOOKUP($B449,#REF!,1,0)),"-",$V$1)</f>
        <v>ALTRESII</v>
      </c>
      <c r="W449" s="42" t="str">
        <f>IF(+ISNA(+VLOOKUP($B449,#REF!,1,0)),"-",$W$1)</f>
        <v>ATTDIV</v>
      </c>
      <c r="X449" s="42" t="str">
        <f>IF(+ISNA(+VLOOKUP($B449,#REF!,1,0)),"-",$X$1)</f>
        <v>SC</v>
      </c>
      <c r="Y449" s="42" t="str">
        <f>IF(+ISNA(+VLOOKUP($B449,#REF!,1,0)),"-",$Y$1)</f>
        <v>FOC</v>
      </c>
    </row>
    <row r="450" spans="1:25" hidden="1" x14ac:dyDescent="0.2">
      <c r="A450" s="42" t="s">
        <v>114</v>
      </c>
      <c r="B450" s="42" t="s">
        <v>505</v>
      </c>
      <c r="C450" s="55" t="s">
        <v>1073</v>
      </c>
      <c r="D450" s="42" t="str">
        <f>IF(+ISNA(+VLOOKUP($B450,#REF!,1,0)),"-",$D$1)</f>
        <v>PRODEE</v>
      </c>
      <c r="E450" s="42" t="str">
        <f>IF(+ISNA(+VLOOKUP($B450,#REF!,1,0)),"-",$E$1)</f>
        <v>DISTEE</v>
      </c>
      <c r="F450" s="42" t="str">
        <f>IF(+ISNA(+VLOOKUP($B450,#REF!,1,0)),"-",$F$1)</f>
        <v>MISEE</v>
      </c>
      <c r="G450" s="42" t="str">
        <f>IF(+ISNA(+VLOOKUP($B450,#REF!,1,0)),"-",$G$1)</f>
        <v>VENDIEE</v>
      </c>
      <c r="H450" s="42" t="str">
        <f>IF(+ISNA(+VLOOKUP($B450,#REF!,1,0)),"-",$H$1)</f>
        <v>VENDSALVEE</v>
      </c>
      <c r="I450" s="42" t="str">
        <f>IF(+ISNA(+VLOOKUP($B450,#REF!,1,0)),"-",$I$1)</f>
        <v>VENDTUTEE</v>
      </c>
      <c r="J450" s="42" t="str">
        <f>IF(+ISNA(+VLOOKUP($B450,#REF!,1,0)),"-",$J$1)</f>
        <v>VENDLIBEE</v>
      </c>
      <c r="K450" s="42" t="str">
        <f>IF(+ISNA(+VLOOKUP($B450,#REF!,1,0)),"-",$K$1)</f>
        <v>EEEST</v>
      </c>
      <c r="L450" s="42" t="str">
        <f>IF(+ISNA(+VLOOKUP($B450,#REF!,1,0)),"-",$L$1)</f>
        <v>DISTGAS</v>
      </c>
      <c r="M450" s="42" t="str">
        <f>IF(+ISNA(+VLOOKUP($B450,#REF!,1,0)),"-",$M$1)</f>
        <v>MISGAS</v>
      </c>
      <c r="N450" s="42" t="str">
        <f>IF(+ISNA(+VLOOKUP($B450,#REF!,1,0)),"-",$N$1)</f>
        <v>VENIGAS</v>
      </c>
      <c r="O450" s="42" t="str">
        <f>IF(+ISNA(+VLOOKUP($B450,#REF!,1,0)),"-",$O$1)</f>
        <v>VENTUTGAS</v>
      </c>
      <c r="P450" s="42" t="str">
        <f>IF(+ISNA(+VLOOKUP($B450,#REF!,1,0)),"-",$P$1)</f>
        <v>VENLIBGAS</v>
      </c>
      <c r="Q450" s="42" t="str">
        <f>IF(+ISNA(+VLOOKUP($B450,#REF!,1,0)),"-",$Q$1)</f>
        <v>GASDIV</v>
      </c>
      <c r="R450" s="42" t="str">
        <f>IF(+ISNA(+VLOOKUP($B450,#REF!,1,0)),"-",$R$1)</f>
        <v>GASEST</v>
      </c>
      <c r="S450" s="42" t="str">
        <f>IF(+ISNA(+VLOOKUP($B450,#REF!,1,0)),"-",$S$1)</f>
        <v>ACQUE</v>
      </c>
      <c r="T450" s="42" t="str">
        <f>IF(+ISNA(+VLOOKUP($B450,#REF!,1,0)),"-",$T$1)</f>
        <v>FOGNA</v>
      </c>
      <c r="U450" s="42" t="str">
        <f>IF(+ISNA(+VLOOKUP($B450,#REF!,1,0)),"-",$U$1)</f>
        <v>DEPU</v>
      </c>
      <c r="V450" s="42" t="str">
        <f>IF(+ISNA(+VLOOKUP($B450,#REF!,1,0)),"-",$V$1)</f>
        <v>ALTRESII</v>
      </c>
      <c r="W450" s="42" t="str">
        <f>IF(+ISNA(+VLOOKUP($B450,#REF!,1,0)),"-",$W$1)</f>
        <v>ATTDIV</v>
      </c>
      <c r="X450" s="42" t="str">
        <f>IF(+ISNA(+VLOOKUP($B450,#REF!,1,0)),"-",$X$1)</f>
        <v>SC</v>
      </c>
      <c r="Y450" s="42" t="str">
        <f>IF(+ISNA(+VLOOKUP($B450,#REF!,1,0)),"-",$Y$1)</f>
        <v>FOC</v>
      </c>
    </row>
    <row r="451" spans="1:25" hidden="1" x14ac:dyDescent="0.2">
      <c r="A451" s="42" t="s">
        <v>114</v>
      </c>
      <c r="B451" s="42" t="s">
        <v>506</v>
      </c>
      <c r="C451" s="55" t="s">
        <v>1074</v>
      </c>
      <c r="D451" s="42" t="str">
        <f>IF(+ISNA(+VLOOKUP($B451,#REF!,1,0)),"-",$D$1)</f>
        <v>PRODEE</v>
      </c>
      <c r="E451" s="42" t="str">
        <f>IF(+ISNA(+VLOOKUP($B451,#REF!,1,0)),"-",$E$1)</f>
        <v>DISTEE</v>
      </c>
      <c r="F451" s="42" t="str">
        <f>IF(+ISNA(+VLOOKUP($B451,#REF!,1,0)),"-",$F$1)</f>
        <v>MISEE</v>
      </c>
      <c r="G451" s="42" t="str">
        <f>IF(+ISNA(+VLOOKUP($B451,#REF!,1,0)),"-",$G$1)</f>
        <v>VENDIEE</v>
      </c>
      <c r="H451" s="42" t="str">
        <f>IF(+ISNA(+VLOOKUP($B451,#REF!,1,0)),"-",$H$1)</f>
        <v>VENDSALVEE</v>
      </c>
      <c r="I451" s="42" t="str">
        <f>IF(+ISNA(+VLOOKUP($B451,#REF!,1,0)),"-",$I$1)</f>
        <v>VENDTUTEE</v>
      </c>
      <c r="J451" s="42" t="str">
        <f>IF(+ISNA(+VLOOKUP($B451,#REF!,1,0)),"-",$J$1)</f>
        <v>VENDLIBEE</v>
      </c>
      <c r="K451" s="42" t="str">
        <f>IF(+ISNA(+VLOOKUP($B451,#REF!,1,0)),"-",$K$1)</f>
        <v>EEEST</v>
      </c>
      <c r="L451" s="42" t="str">
        <f>IF(+ISNA(+VLOOKUP($B451,#REF!,1,0)),"-",$L$1)</f>
        <v>DISTGAS</v>
      </c>
      <c r="M451" s="42" t="str">
        <f>IF(+ISNA(+VLOOKUP($B451,#REF!,1,0)),"-",$M$1)</f>
        <v>MISGAS</v>
      </c>
      <c r="N451" s="42" t="str">
        <f>IF(+ISNA(+VLOOKUP($B451,#REF!,1,0)),"-",$N$1)</f>
        <v>VENIGAS</v>
      </c>
      <c r="O451" s="42" t="str">
        <f>IF(+ISNA(+VLOOKUP($B451,#REF!,1,0)),"-",$O$1)</f>
        <v>VENTUTGAS</v>
      </c>
      <c r="P451" s="42" t="str">
        <f>IF(+ISNA(+VLOOKUP($B451,#REF!,1,0)),"-",$P$1)</f>
        <v>VENLIBGAS</v>
      </c>
      <c r="Q451" s="42" t="str">
        <f>IF(+ISNA(+VLOOKUP($B451,#REF!,1,0)),"-",$Q$1)</f>
        <v>GASDIV</v>
      </c>
      <c r="R451" s="42" t="str">
        <f>IF(+ISNA(+VLOOKUP($B451,#REF!,1,0)),"-",$R$1)</f>
        <v>GASEST</v>
      </c>
      <c r="S451" s="42" t="str">
        <f>IF(+ISNA(+VLOOKUP($B451,#REF!,1,0)),"-",$S$1)</f>
        <v>ACQUE</v>
      </c>
      <c r="T451" s="42" t="str">
        <f>IF(+ISNA(+VLOOKUP($B451,#REF!,1,0)),"-",$T$1)</f>
        <v>FOGNA</v>
      </c>
      <c r="U451" s="42" t="str">
        <f>IF(+ISNA(+VLOOKUP($B451,#REF!,1,0)),"-",$U$1)</f>
        <v>DEPU</v>
      </c>
      <c r="V451" s="42" t="str">
        <f>IF(+ISNA(+VLOOKUP($B451,#REF!,1,0)),"-",$V$1)</f>
        <v>ALTRESII</v>
      </c>
      <c r="W451" s="42" t="str">
        <f>IF(+ISNA(+VLOOKUP($B451,#REF!,1,0)),"-",$W$1)</f>
        <v>ATTDIV</v>
      </c>
      <c r="X451" s="42" t="str">
        <f>IF(+ISNA(+VLOOKUP($B451,#REF!,1,0)),"-",$X$1)</f>
        <v>SC</v>
      </c>
      <c r="Y451" s="42" t="str">
        <f>IF(+ISNA(+VLOOKUP($B451,#REF!,1,0)),"-",$Y$1)</f>
        <v>FOC</v>
      </c>
    </row>
    <row r="452" spans="1:25" hidden="1" x14ac:dyDescent="0.15">
      <c r="A452" s="42" t="s">
        <v>114</v>
      </c>
      <c r="B452" s="42" t="s">
        <v>507</v>
      </c>
      <c r="C452" s="69" t="s">
        <v>895</v>
      </c>
      <c r="D452" s="42" t="str">
        <f>IF(+ISNA(+VLOOKUP($B452,#REF!,1,0)),"-",$D$1)</f>
        <v>PRODEE</v>
      </c>
      <c r="E452" s="42" t="str">
        <f>IF(+ISNA(+VLOOKUP($B452,#REF!,1,0)),"-",$E$1)</f>
        <v>DISTEE</v>
      </c>
      <c r="F452" s="42" t="str">
        <f>IF(+ISNA(+VLOOKUP($B452,#REF!,1,0)),"-",$F$1)</f>
        <v>MISEE</v>
      </c>
      <c r="G452" s="42" t="str">
        <f>IF(+ISNA(+VLOOKUP($B452,#REF!,1,0)),"-",$G$1)</f>
        <v>VENDIEE</v>
      </c>
      <c r="H452" s="42" t="str">
        <f>IF(+ISNA(+VLOOKUP($B452,#REF!,1,0)),"-",$H$1)</f>
        <v>VENDSALVEE</v>
      </c>
      <c r="I452" s="42" t="str">
        <f>IF(+ISNA(+VLOOKUP($B452,#REF!,1,0)),"-",$I$1)</f>
        <v>VENDTUTEE</v>
      </c>
      <c r="J452" s="42" t="str">
        <f>IF(+ISNA(+VLOOKUP($B452,#REF!,1,0)),"-",$J$1)</f>
        <v>VENDLIBEE</v>
      </c>
      <c r="K452" s="42" t="str">
        <f>IF(+ISNA(+VLOOKUP($B452,#REF!,1,0)),"-",$K$1)</f>
        <v>EEEST</v>
      </c>
      <c r="L452" s="42" t="str">
        <f>IF(+ISNA(+VLOOKUP($B452,#REF!,1,0)),"-",$L$1)</f>
        <v>DISTGAS</v>
      </c>
      <c r="M452" s="42" t="str">
        <f>IF(+ISNA(+VLOOKUP($B452,#REF!,1,0)),"-",$M$1)</f>
        <v>MISGAS</v>
      </c>
      <c r="N452" s="42" t="str">
        <f>IF(+ISNA(+VLOOKUP($B452,#REF!,1,0)),"-",$N$1)</f>
        <v>VENIGAS</v>
      </c>
      <c r="O452" s="42" t="str">
        <f>IF(+ISNA(+VLOOKUP($B452,#REF!,1,0)),"-",$O$1)</f>
        <v>VENTUTGAS</v>
      </c>
      <c r="P452" s="42" t="str">
        <f>IF(+ISNA(+VLOOKUP($B452,#REF!,1,0)),"-",$P$1)</f>
        <v>VENLIBGAS</v>
      </c>
      <c r="Q452" s="42" t="str">
        <f>IF(+ISNA(+VLOOKUP($B452,#REF!,1,0)),"-",$Q$1)</f>
        <v>GASDIV</v>
      </c>
      <c r="R452" s="42" t="str">
        <f>IF(+ISNA(+VLOOKUP($B452,#REF!,1,0)),"-",$R$1)</f>
        <v>GASEST</v>
      </c>
      <c r="S452" s="42" t="str">
        <f>IF(+ISNA(+VLOOKUP($B452,#REF!,1,0)),"-",$S$1)</f>
        <v>ACQUE</v>
      </c>
      <c r="T452" s="42" t="str">
        <f>IF(+ISNA(+VLOOKUP($B452,#REF!,1,0)),"-",$T$1)</f>
        <v>FOGNA</v>
      </c>
      <c r="U452" s="42" t="str">
        <f>IF(+ISNA(+VLOOKUP($B452,#REF!,1,0)),"-",$U$1)</f>
        <v>DEPU</v>
      </c>
      <c r="V452" s="42" t="str">
        <f>IF(+ISNA(+VLOOKUP($B452,#REF!,1,0)),"-",$V$1)</f>
        <v>ALTRESII</v>
      </c>
      <c r="W452" s="42" t="str">
        <f>IF(+ISNA(+VLOOKUP($B452,#REF!,1,0)),"-",$W$1)</f>
        <v>ATTDIV</v>
      </c>
      <c r="X452" s="42" t="str">
        <f>IF(+ISNA(+VLOOKUP($B452,#REF!,1,0)),"-",$X$1)</f>
        <v>SC</v>
      </c>
      <c r="Y452" s="42" t="str">
        <f>IF(+ISNA(+VLOOKUP($B452,#REF!,1,0)),"-",$Y$1)</f>
        <v>FOC</v>
      </c>
    </row>
    <row r="453" spans="1:25" hidden="1" x14ac:dyDescent="0.15">
      <c r="A453" s="42" t="s">
        <v>114</v>
      </c>
      <c r="B453" s="42" t="s">
        <v>508</v>
      </c>
      <c r="C453" s="69" t="s">
        <v>896</v>
      </c>
      <c r="D453" s="42" t="str">
        <f>IF(+ISNA(+VLOOKUP($B453,#REF!,1,0)),"-",$D$1)</f>
        <v>PRODEE</v>
      </c>
      <c r="E453" s="42" t="str">
        <f>IF(+ISNA(+VLOOKUP($B453,#REF!,1,0)),"-",$E$1)</f>
        <v>DISTEE</v>
      </c>
      <c r="F453" s="42" t="str">
        <f>IF(+ISNA(+VLOOKUP($B453,#REF!,1,0)),"-",$F$1)</f>
        <v>MISEE</v>
      </c>
      <c r="G453" s="42" t="str">
        <f>IF(+ISNA(+VLOOKUP($B453,#REF!,1,0)),"-",$G$1)</f>
        <v>VENDIEE</v>
      </c>
      <c r="H453" s="42" t="str">
        <f>IF(+ISNA(+VLOOKUP($B453,#REF!,1,0)),"-",$H$1)</f>
        <v>VENDSALVEE</v>
      </c>
      <c r="I453" s="42" t="str">
        <f>IF(+ISNA(+VLOOKUP($B453,#REF!,1,0)),"-",$I$1)</f>
        <v>VENDTUTEE</v>
      </c>
      <c r="J453" s="42" t="str">
        <f>IF(+ISNA(+VLOOKUP($B453,#REF!,1,0)),"-",$J$1)</f>
        <v>VENDLIBEE</v>
      </c>
      <c r="K453" s="42" t="str">
        <f>IF(+ISNA(+VLOOKUP($B453,#REF!,1,0)),"-",$K$1)</f>
        <v>EEEST</v>
      </c>
      <c r="L453" s="42" t="str">
        <f>IF(+ISNA(+VLOOKUP($B453,#REF!,1,0)),"-",$L$1)</f>
        <v>DISTGAS</v>
      </c>
      <c r="M453" s="42" t="str">
        <f>IF(+ISNA(+VLOOKUP($B453,#REF!,1,0)),"-",$M$1)</f>
        <v>MISGAS</v>
      </c>
      <c r="N453" s="42" t="str">
        <f>IF(+ISNA(+VLOOKUP($B453,#REF!,1,0)),"-",$N$1)</f>
        <v>VENIGAS</v>
      </c>
      <c r="O453" s="42" t="str">
        <f>IF(+ISNA(+VLOOKUP($B453,#REF!,1,0)),"-",$O$1)</f>
        <v>VENTUTGAS</v>
      </c>
      <c r="P453" s="42" t="str">
        <f>IF(+ISNA(+VLOOKUP($B453,#REF!,1,0)),"-",$P$1)</f>
        <v>VENLIBGAS</v>
      </c>
      <c r="Q453" s="42" t="str">
        <f>IF(+ISNA(+VLOOKUP($B453,#REF!,1,0)),"-",$Q$1)</f>
        <v>GASDIV</v>
      </c>
      <c r="R453" s="42" t="str">
        <f>IF(+ISNA(+VLOOKUP($B453,#REF!,1,0)),"-",$R$1)</f>
        <v>GASEST</v>
      </c>
      <c r="S453" s="42" t="str">
        <f>IF(+ISNA(+VLOOKUP($B453,#REF!,1,0)),"-",$S$1)</f>
        <v>ACQUE</v>
      </c>
      <c r="T453" s="42" t="str">
        <f>IF(+ISNA(+VLOOKUP($B453,#REF!,1,0)),"-",$T$1)</f>
        <v>FOGNA</v>
      </c>
      <c r="U453" s="42" t="str">
        <f>IF(+ISNA(+VLOOKUP($B453,#REF!,1,0)),"-",$U$1)</f>
        <v>DEPU</v>
      </c>
      <c r="V453" s="42" t="str">
        <f>IF(+ISNA(+VLOOKUP($B453,#REF!,1,0)),"-",$V$1)</f>
        <v>ALTRESII</v>
      </c>
      <c r="W453" s="42" t="str">
        <f>IF(+ISNA(+VLOOKUP($B453,#REF!,1,0)),"-",$W$1)</f>
        <v>ATTDIV</v>
      </c>
      <c r="X453" s="42" t="str">
        <f>IF(+ISNA(+VLOOKUP($B453,#REF!,1,0)),"-",$X$1)</f>
        <v>SC</v>
      </c>
      <c r="Y453" s="42" t="str">
        <f>IF(+ISNA(+VLOOKUP($B453,#REF!,1,0)),"-",$Y$1)</f>
        <v>FOC</v>
      </c>
    </row>
    <row r="454" spans="1:25" hidden="1" x14ac:dyDescent="0.15">
      <c r="A454" s="42" t="s">
        <v>114</v>
      </c>
      <c r="B454" s="42" t="s">
        <v>509</v>
      </c>
      <c r="C454" s="69" t="s">
        <v>889</v>
      </c>
      <c r="D454" s="42" t="str">
        <f>IF(+ISNA(+VLOOKUP($B454,#REF!,1,0)),"-",$D$1)</f>
        <v>PRODEE</v>
      </c>
      <c r="E454" s="42" t="str">
        <f>IF(+ISNA(+VLOOKUP($B454,#REF!,1,0)),"-",$E$1)</f>
        <v>DISTEE</v>
      </c>
      <c r="F454" s="42" t="str">
        <f>IF(+ISNA(+VLOOKUP($B454,#REF!,1,0)),"-",$F$1)</f>
        <v>MISEE</v>
      </c>
      <c r="G454" s="42" t="str">
        <f>IF(+ISNA(+VLOOKUP($B454,#REF!,1,0)),"-",$G$1)</f>
        <v>VENDIEE</v>
      </c>
      <c r="H454" s="42" t="str">
        <f>IF(+ISNA(+VLOOKUP($B454,#REF!,1,0)),"-",$H$1)</f>
        <v>VENDSALVEE</v>
      </c>
      <c r="I454" s="42" t="str">
        <f>IF(+ISNA(+VLOOKUP($B454,#REF!,1,0)),"-",$I$1)</f>
        <v>VENDTUTEE</v>
      </c>
      <c r="J454" s="42" t="str">
        <f>IF(+ISNA(+VLOOKUP($B454,#REF!,1,0)),"-",$J$1)</f>
        <v>VENDLIBEE</v>
      </c>
      <c r="K454" s="42" t="str">
        <f>IF(+ISNA(+VLOOKUP($B454,#REF!,1,0)),"-",$K$1)</f>
        <v>EEEST</v>
      </c>
      <c r="L454" s="42" t="str">
        <f>IF(+ISNA(+VLOOKUP($B454,#REF!,1,0)),"-",$L$1)</f>
        <v>DISTGAS</v>
      </c>
      <c r="M454" s="42" t="str">
        <f>IF(+ISNA(+VLOOKUP($B454,#REF!,1,0)),"-",$M$1)</f>
        <v>MISGAS</v>
      </c>
      <c r="N454" s="42" t="str">
        <f>IF(+ISNA(+VLOOKUP($B454,#REF!,1,0)),"-",$N$1)</f>
        <v>VENIGAS</v>
      </c>
      <c r="O454" s="42" t="str">
        <f>IF(+ISNA(+VLOOKUP($B454,#REF!,1,0)),"-",$O$1)</f>
        <v>VENTUTGAS</v>
      </c>
      <c r="P454" s="42" t="str">
        <f>IF(+ISNA(+VLOOKUP($B454,#REF!,1,0)),"-",$P$1)</f>
        <v>VENLIBGAS</v>
      </c>
      <c r="Q454" s="42" t="str">
        <f>IF(+ISNA(+VLOOKUP($B454,#REF!,1,0)),"-",$Q$1)</f>
        <v>GASDIV</v>
      </c>
      <c r="R454" s="42" t="str">
        <f>IF(+ISNA(+VLOOKUP($B454,#REF!,1,0)),"-",$R$1)</f>
        <v>GASEST</v>
      </c>
      <c r="S454" s="42" t="str">
        <f>IF(+ISNA(+VLOOKUP($B454,#REF!,1,0)),"-",$S$1)</f>
        <v>ACQUE</v>
      </c>
      <c r="T454" s="42" t="str">
        <f>IF(+ISNA(+VLOOKUP($B454,#REF!,1,0)),"-",$T$1)</f>
        <v>FOGNA</v>
      </c>
      <c r="U454" s="42" t="str">
        <f>IF(+ISNA(+VLOOKUP($B454,#REF!,1,0)),"-",$U$1)</f>
        <v>DEPU</v>
      </c>
      <c r="V454" s="42" t="str">
        <f>IF(+ISNA(+VLOOKUP($B454,#REF!,1,0)),"-",$V$1)</f>
        <v>ALTRESII</v>
      </c>
      <c r="W454" s="42" t="str">
        <f>IF(+ISNA(+VLOOKUP($B454,#REF!,1,0)),"-",$W$1)</f>
        <v>ATTDIV</v>
      </c>
      <c r="X454" s="42" t="str">
        <f>IF(+ISNA(+VLOOKUP($B454,#REF!,1,0)),"-",$X$1)</f>
        <v>SC</v>
      </c>
      <c r="Y454" s="42" t="str">
        <f>IF(+ISNA(+VLOOKUP($B454,#REF!,1,0)),"-",$Y$1)</f>
        <v>FOC</v>
      </c>
    </row>
    <row r="455" spans="1:25" hidden="1" x14ac:dyDescent="0.15">
      <c r="A455" s="42" t="s">
        <v>114</v>
      </c>
      <c r="B455" s="42" t="s">
        <v>510</v>
      </c>
      <c r="C455" s="69" t="s">
        <v>890</v>
      </c>
      <c r="D455" s="42" t="str">
        <f>IF(+ISNA(+VLOOKUP($B455,#REF!,1,0)),"-",$D$1)</f>
        <v>PRODEE</v>
      </c>
      <c r="E455" s="42" t="str">
        <f>IF(+ISNA(+VLOOKUP($B455,#REF!,1,0)),"-",$E$1)</f>
        <v>DISTEE</v>
      </c>
      <c r="F455" s="42" t="str">
        <f>IF(+ISNA(+VLOOKUP($B455,#REF!,1,0)),"-",$F$1)</f>
        <v>MISEE</v>
      </c>
      <c r="G455" s="42" t="str">
        <f>IF(+ISNA(+VLOOKUP($B455,#REF!,1,0)),"-",$G$1)</f>
        <v>VENDIEE</v>
      </c>
      <c r="H455" s="42" t="str">
        <f>IF(+ISNA(+VLOOKUP($B455,#REF!,1,0)),"-",$H$1)</f>
        <v>VENDSALVEE</v>
      </c>
      <c r="I455" s="42" t="str">
        <f>IF(+ISNA(+VLOOKUP($B455,#REF!,1,0)),"-",$I$1)</f>
        <v>VENDTUTEE</v>
      </c>
      <c r="J455" s="42" t="str">
        <f>IF(+ISNA(+VLOOKUP($B455,#REF!,1,0)),"-",$J$1)</f>
        <v>VENDLIBEE</v>
      </c>
      <c r="K455" s="42" t="str">
        <f>IF(+ISNA(+VLOOKUP($B455,#REF!,1,0)),"-",$K$1)</f>
        <v>EEEST</v>
      </c>
      <c r="L455" s="42" t="str">
        <f>IF(+ISNA(+VLOOKUP($B455,#REF!,1,0)),"-",$L$1)</f>
        <v>DISTGAS</v>
      </c>
      <c r="M455" s="42" t="str">
        <f>IF(+ISNA(+VLOOKUP($B455,#REF!,1,0)),"-",$M$1)</f>
        <v>MISGAS</v>
      </c>
      <c r="N455" s="42" t="str">
        <f>IF(+ISNA(+VLOOKUP($B455,#REF!,1,0)),"-",$N$1)</f>
        <v>VENIGAS</v>
      </c>
      <c r="O455" s="42" t="str">
        <f>IF(+ISNA(+VLOOKUP($B455,#REF!,1,0)),"-",$O$1)</f>
        <v>VENTUTGAS</v>
      </c>
      <c r="P455" s="42" t="str">
        <f>IF(+ISNA(+VLOOKUP($B455,#REF!,1,0)),"-",$P$1)</f>
        <v>VENLIBGAS</v>
      </c>
      <c r="Q455" s="42" t="str">
        <f>IF(+ISNA(+VLOOKUP($B455,#REF!,1,0)),"-",$Q$1)</f>
        <v>GASDIV</v>
      </c>
      <c r="R455" s="42" t="str">
        <f>IF(+ISNA(+VLOOKUP($B455,#REF!,1,0)),"-",$R$1)</f>
        <v>GASEST</v>
      </c>
      <c r="S455" s="42" t="str">
        <f>IF(+ISNA(+VLOOKUP($B455,#REF!,1,0)),"-",$S$1)</f>
        <v>ACQUE</v>
      </c>
      <c r="T455" s="42" t="str">
        <f>IF(+ISNA(+VLOOKUP($B455,#REF!,1,0)),"-",$T$1)</f>
        <v>FOGNA</v>
      </c>
      <c r="U455" s="42" t="str">
        <f>IF(+ISNA(+VLOOKUP($B455,#REF!,1,0)),"-",$U$1)</f>
        <v>DEPU</v>
      </c>
      <c r="V455" s="42" t="str">
        <f>IF(+ISNA(+VLOOKUP($B455,#REF!,1,0)),"-",$V$1)</f>
        <v>ALTRESII</v>
      </c>
      <c r="W455" s="42" t="str">
        <f>IF(+ISNA(+VLOOKUP($B455,#REF!,1,0)),"-",$W$1)</f>
        <v>ATTDIV</v>
      </c>
      <c r="X455" s="42" t="str">
        <f>IF(+ISNA(+VLOOKUP($B455,#REF!,1,0)),"-",$X$1)</f>
        <v>SC</v>
      </c>
      <c r="Y455" s="42" t="str">
        <f>IF(+ISNA(+VLOOKUP($B455,#REF!,1,0)),"-",$Y$1)</f>
        <v>FOC</v>
      </c>
    </row>
    <row r="456" spans="1:25" hidden="1" x14ac:dyDescent="0.2">
      <c r="A456" s="42" t="s">
        <v>114</v>
      </c>
      <c r="B456" s="42" t="s">
        <v>511</v>
      </c>
      <c r="C456" s="55" t="s">
        <v>891</v>
      </c>
      <c r="D456" s="42" t="str">
        <f>IF(+ISNA(+VLOOKUP($B456,#REF!,1,0)),"-",$D$1)</f>
        <v>PRODEE</v>
      </c>
      <c r="E456" s="42" t="str">
        <f>IF(+ISNA(+VLOOKUP($B456,#REF!,1,0)),"-",$E$1)</f>
        <v>DISTEE</v>
      </c>
      <c r="F456" s="42" t="str">
        <f>IF(+ISNA(+VLOOKUP($B456,#REF!,1,0)),"-",$F$1)</f>
        <v>MISEE</v>
      </c>
      <c r="G456" s="42" t="str">
        <f>IF(+ISNA(+VLOOKUP($B456,#REF!,1,0)),"-",$G$1)</f>
        <v>VENDIEE</v>
      </c>
      <c r="H456" s="42" t="str">
        <f>IF(+ISNA(+VLOOKUP($B456,#REF!,1,0)),"-",$H$1)</f>
        <v>VENDSALVEE</v>
      </c>
      <c r="I456" s="42" t="str">
        <f>IF(+ISNA(+VLOOKUP($B456,#REF!,1,0)),"-",$I$1)</f>
        <v>VENDTUTEE</v>
      </c>
      <c r="J456" s="42" t="str">
        <f>IF(+ISNA(+VLOOKUP($B456,#REF!,1,0)),"-",$J$1)</f>
        <v>VENDLIBEE</v>
      </c>
      <c r="K456" s="42" t="str">
        <f>IF(+ISNA(+VLOOKUP($B456,#REF!,1,0)),"-",$K$1)</f>
        <v>EEEST</v>
      </c>
      <c r="L456" s="42" t="str">
        <f>IF(+ISNA(+VLOOKUP($B456,#REF!,1,0)),"-",$L$1)</f>
        <v>DISTGAS</v>
      </c>
      <c r="M456" s="42" t="str">
        <f>IF(+ISNA(+VLOOKUP($B456,#REF!,1,0)),"-",$M$1)</f>
        <v>MISGAS</v>
      </c>
      <c r="N456" s="42" t="str">
        <f>IF(+ISNA(+VLOOKUP($B456,#REF!,1,0)),"-",$N$1)</f>
        <v>VENIGAS</v>
      </c>
      <c r="O456" s="42" t="str">
        <f>IF(+ISNA(+VLOOKUP($B456,#REF!,1,0)),"-",$O$1)</f>
        <v>VENTUTGAS</v>
      </c>
      <c r="P456" s="42" t="str">
        <f>IF(+ISNA(+VLOOKUP($B456,#REF!,1,0)),"-",$P$1)</f>
        <v>VENLIBGAS</v>
      </c>
      <c r="Q456" s="42" t="str">
        <f>IF(+ISNA(+VLOOKUP($B456,#REF!,1,0)),"-",$Q$1)</f>
        <v>GASDIV</v>
      </c>
      <c r="R456" s="42" t="str">
        <f>IF(+ISNA(+VLOOKUP($B456,#REF!,1,0)),"-",$R$1)</f>
        <v>GASEST</v>
      </c>
      <c r="S456" s="42" t="str">
        <f>IF(+ISNA(+VLOOKUP($B456,#REF!,1,0)),"-",$S$1)</f>
        <v>ACQUE</v>
      </c>
      <c r="T456" s="42" t="str">
        <f>IF(+ISNA(+VLOOKUP($B456,#REF!,1,0)),"-",$T$1)</f>
        <v>FOGNA</v>
      </c>
      <c r="U456" s="42" t="str">
        <f>IF(+ISNA(+VLOOKUP($B456,#REF!,1,0)),"-",$U$1)</f>
        <v>DEPU</v>
      </c>
      <c r="V456" s="42" t="str">
        <f>IF(+ISNA(+VLOOKUP($B456,#REF!,1,0)),"-",$V$1)</f>
        <v>ALTRESII</v>
      </c>
      <c r="W456" s="42" t="str">
        <f>IF(+ISNA(+VLOOKUP($B456,#REF!,1,0)),"-",$W$1)</f>
        <v>ATTDIV</v>
      </c>
      <c r="X456" s="42" t="str">
        <f>IF(+ISNA(+VLOOKUP($B456,#REF!,1,0)),"-",$X$1)</f>
        <v>SC</v>
      </c>
      <c r="Y456" s="42" t="str">
        <f>IF(+ISNA(+VLOOKUP($B456,#REF!,1,0)),"-",$Y$1)</f>
        <v>FOC</v>
      </c>
    </row>
    <row r="457" spans="1:25" hidden="1" x14ac:dyDescent="0.2">
      <c r="A457" s="42" t="s">
        <v>114</v>
      </c>
      <c r="B457" s="42" t="s">
        <v>512</v>
      </c>
      <c r="C457" s="55" t="s">
        <v>892</v>
      </c>
      <c r="D457" s="42" t="str">
        <f>IF(+ISNA(+VLOOKUP($B457,#REF!,1,0)),"-",$D$1)</f>
        <v>PRODEE</v>
      </c>
      <c r="E457" s="42" t="str">
        <f>IF(+ISNA(+VLOOKUP($B457,#REF!,1,0)),"-",$E$1)</f>
        <v>DISTEE</v>
      </c>
      <c r="F457" s="42" t="str">
        <f>IF(+ISNA(+VLOOKUP($B457,#REF!,1,0)),"-",$F$1)</f>
        <v>MISEE</v>
      </c>
      <c r="G457" s="42" t="str">
        <f>IF(+ISNA(+VLOOKUP($B457,#REF!,1,0)),"-",$G$1)</f>
        <v>VENDIEE</v>
      </c>
      <c r="H457" s="42" t="str">
        <f>IF(+ISNA(+VLOOKUP($B457,#REF!,1,0)),"-",$H$1)</f>
        <v>VENDSALVEE</v>
      </c>
      <c r="I457" s="42" t="str">
        <f>IF(+ISNA(+VLOOKUP($B457,#REF!,1,0)),"-",$I$1)</f>
        <v>VENDTUTEE</v>
      </c>
      <c r="J457" s="42" t="str">
        <f>IF(+ISNA(+VLOOKUP($B457,#REF!,1,0)),"-",$J$1)</f>
        <v>VENDLIBEE</v>
      </c>
      <c r="K457" s="42" t="str">
        <f>IF(+ISNA(+VLOOKUP($B457,#REF!,1,0)),"-",$K$1)</f>
        <v>EEEST</v>
      </c>
      <c r="L457" s="42" t="str">
        <f>IF(+ISNA(+VLOOKUP($B457,#REF!,1,0)),"-",$L$1)</f>
        <v>DISTGAS</v>
      </c>
      <c r="M457" s="42" t="str">
        <f>IF(+ISNA(+VLOOKUP($B457,#REF!,1,0)),"-",$M$1)</f>
        <v>MISGAS</v>
      </c>
      <c r="N457" s="42" t="str">
        <f>IF(+ISNA(+VLOOKUP($B457,#REF!,1,0)),"-",$N$1)</f>
        <v>VENIGAS</v>
      </c>
      <c r="O457" s="42" t="str">
        <f>IF(+ISNA(+VLOOKUP($B457,#REF!,1,0)),"-",$O$1)</f>
        <v>VENTUTGAS</v>
      </c>
      <c r="P457" s="42" t="str">
        <f>IF(+ISNA(+VLOOKUP($B457,#REF!,1,0)),"-",$P$1)</f>
        <v>VENLIBGAS</v>
      </c>
      <c r="Q457" s="42" t="str">
        <f>IF(+ISNA(+VLOOKUP($B457,#REF!,1,0)),"-",$Q$1)</f>
        <v>GASDIV</v>
      </c>
      <c r="R457" s="42" t="str">
        <f>IF(+ISNA(+VLOOKUP($B457,#REF!,1,0)),"-",$R$1)</f>
        <v>GASEST</v>
      </c>
      <c r="S457" s="42" t="str">
        <f>IF(+ISNA(+VLOOKUP($B457,#REF!,1,0)),"-",$S$1)</f>
        <v>ACQUE</v>
      </c>
      <c r="T457" s="42" t="str">
        <f>IF(+ISNA(+VLOOKUP($B457,#REF!,1,0)),"-",$T$1)</f>
        <v>FOGNA</v>
      </c>
      <c r="U457" s="42" t="str">
        <f>IF(+ISNA(+VLOOKUP($B457,#REF!,1,0)),"-",$U$1)</f>
        <v>DEPU</v>
      </c>
      <c r="V457" s="42" t="str">
        <f>IF(+ISNA(+VLOOKUP($B457,#REF!,1,0)),"-",$V$1)</f>
        <v>ALTRESII</v>
      </c>
      <c r="W457" s="42" t="str">
        <f>IF(+ISNA(+VLOOKUP($B457,#REF!,1,0)),"-",$W$1)</f>
        <v>ATTDIV</v>
      </c>
      <c r="X457" s="42" t="str">
        <f>IF(+ISNA(+VLOOKUP($B457,#REF!,1,0)),"-",$X$1)</f>
        <v>SC</v>
      </c>
      <c r="Y457" s="42" t="str">
        <f>IF(+ISNA(+VLOOKUP($B457,#REF!,1,0)),"-",$Y$1)</f>
        <v>FOC</v>
      </c>
    </row>
    <row r="458" spans="1:25" hidden="1" x14ac:dyDescent="0.2">
      <c r="A458" s="42" t="s">
        <v>114</v>
      </c>
      <c r="B458" s="42" t="s">
        <v>541</v>
      </c>
      <c r="C458" s="55" t="s">
        <v>901</v>
      </c>
      <c r="D458" s="42" t="str">
        <f>IF(+ISNA(+VLOOKUP($B458,#REF!,1,0)),"-",$D$1)</f>
        <v>PRODEE</v>
      </c>
      <c r="E458" s="42" t="str">
        <f>IF(+ISNA(+VLOOKUP($B458,#REF!,1,0)),"-",$E$1)</f>
        <v>DISTEE</v>
      </c>
      <c r="F458" s="42" t="str">
        <f>IF(+ISNA(+VLOOKUP($B458,#REF!,1,0)),"-",$F$1)</f>
        <v>MISEE</v>
      </c>
      <c r="G458" s="42" t="str">
        <f>IF(+ISNA(+VLOOKUP($B458,#REF!,1,0)),"-",$G$1)</f>
        <v>VENDIEE</v>
      </c>
      <c r="H458" s="42" t="str">
        <f>IF(+ISNA(+VLOOKUP($B458,#REF!,1,0)),"-",$H$1)</f>
        <v>VENDSALVEE</v>
      </c>
      <c r="I458" s="42" t="str">
        <f>IF(+ISNA(+VLOOKUP($B458,#REF!,1,0)),"-",$I$1)</f>
        <v>VENDTUTEE</v>
      </c>
      <c r="J458" s="42" t="str">
        <f>IF(+ISNA(+VLOOKUP($B458,#REF!,1,0)),"-",$J$1)</f>
        <v>VENDLIBEE</v>
      </c>
      <c r="K458" s="42" t="str">
        <f>IF(+ISNA(+VLOOKUP($B458,#REF!,1,0)),"-",$K$1)</f>
        <v>EEEST</v>
      </c>
      <c r="L458" s="42" t="str">
        <f>IF(+ISNA(+VLOOKUP($B458,#REF!,1,0)),"-",$L$1)</f>
        <v>DISTGAS</v>
      </c>
      <c r="M458" s="42" t="str">
        <f>IF(+ISNA(+VLOOKUP($B458,#REF!,1,0)),"-",$M$1)</f>
        <v>MISGAS</v>
      </c>
      <c r="N458" s="42" t="str">
        <f>IF(+ISNA(+VLOOKUP($B458,#REF!,1,0)),"-",$N$1)</f>
        <v>VENIGAS</v>
      </c>
      <c r="O458" s="42" t="str">
        <f>IF(+ISNA(+VLOOKUP($B458,#REF!,1,0)),"-",$O$1)</f>
        <v>VENTUTGAS</v>
      </c>
      <c r="P458" s="42" t="str">
        <f>IF(+ISNA(+VLOOKUP($B458,#REF!,1,0)),"-",$P$1)</f>
        <v>VENLIBGAS</v>
      </c>
      <c r="Q458" s="42" t="str">
        <f>IF(+ISNA(+VLOOKUP($B458,#REF!,1,0)),"-",$Q$1)</f>
        <v>GASDIV</v>
      </c>
      <c r="R458" s="42" t="str">
        <f>IF(+ISNA(+VLOOKUP($B458,#REF!,1,0)),"-",$R$1)</f>
        <v>GASEST</v>
      </c>
      <c r="S458" s="42" t="str">
        <f>IF(+ISNA(+VLOOKUP($B458,#REF!,1,0)),"-",$S$1)</f>
        <v>ACQUE</v>
      </c>
      <c r="T458" s="42" t="str">
        <f>IF(+ISNA(+VLOOKUP($B458,#REF!,1,0)),"-",$T$1)</f>
        <v>FOGNA</v>
      </c>
      <c r="U458" s="42" t="str">
        <f>IF(+ISNA(+VLOOKUP($B458,#REF!,1,0)),"-",$U$1)</f>
        <v>DEPU</v>
      </c>
      <c r="V458" s="42" t="str">
        <f>IF(+ISNA(+VLOOKUP($B458,#REF!,1,0)),"-",$V$1)</f>
        <v>ALTRESII</v>
      </c>
      <c r="W458" s="42" t="str">
        <f>IF(+ISNA(+VLOOKUP($B458,#REF!,1,0)),"-",$W$1)</f>
        <v>ATTDIV</v>
      </c>
      <c r="X458" s="42" t="str">
        <f>IF(+ISNA(+VLOOKUP($B458,#REF!,1,0)),"-",$X$1)</f>
        <v>SC</v>
      </c>
      <c r="Y458" s="42" t="str">
        <f>IF(+ISNA(+VLOOKUP($B458,#REF!,1,0)),"-",$Y$1)</f>
        <v>FOC</v>
      </c>
    </row>
    <row r="459" spans="1:25" hidden="1" x14ac:dyDescent="0.2">
      <c r="A459" s="42" t="s">
        <v>114</v>
      </c>
      <c r="B459" s="42" t="s">
        <v>542</v>
      </c>
      <c r="C459" s="55" t="s">
        <v>893</v>
      </c>
      <c r="D459" s="42" t="str">
        <f>IF(+ISNA(+VLOOKUP($B459,#REF!,1,0)),"-",$D$1)</f>
        <v>PRODEE</v>
      </c>
      <c r="E459" s="42" t="str">
        <f>IF(+ISNA(+VLOOKUP($B459,#REF!,1,0)),"-",$E$1)</f>
        <v>DISTEE</v>
      </c>
      <c r="F459" s="42" t="str">
        <f>IF(+ISNA(+VLOOKUP($B459,#REF!,1,0)),"-",$F$1)</f>
        <v>MISEE</v>
      </c>
      <c r="G459" s="42" t="str">
        <f>IF(+ISNA(+VLOOKUP($B459,#REF!,1,0)),"-",$G$1)</f>
        <v>VENDIEE</v>
      </c>
      <c r="H459" s="42" t="str">
        <f>IF(+ISNA(+VLOOKUP($B459,#REF!,1,0)),"-",$H$1)</f>
        <v>VENDSALVEE</v>
      </c>
      <c r="I459" s="42" t="str">
        <f>IF(+ISNA(+VLOOKUP($B459,#REF!,1,0)),"-",$I$1)</f>
        <v>VENDTUTEE</v>
      </c>
      <c r="J459" s="42" t="str">
        <f>IF(+ISNA(+VLOOKUP($B459,#REF!,1,0)),"-",$J$1)</f>
        <v>VENDLIBEE</v>
      </c>
      <c r="K459" s="42" t="str">
        <f>IF(+ISNA(+VLOOKUP($B459,#REF!,1,0)),"-",$K$1)</f>
        <v>EEEST</v>
      </c>
      <c r="L459" s="42" t="str">
        <f>IF(+ISNA(+VLOOKUP($B459,#REF!,1,0)),"-",$L$1)</f>
        <v>DISTGAS</v>
      </c>
      <c r="M459" s="42" t="str">
        <f>IF(+ISNA(+VLOOKUP($B459,#REF!,1,0)),"-",$M$1)</f>
        <v>MISGAS</v>
      </c>
      <c r="N459" s="42" t="str">
        <f>IF(+ISNA(+VLOOKUP($B459,#REF!,1,0)),"-",$N$1)</f>
        <v>VENIGAS</v>
      </c>
      <c r="O459" s="42" t="str">
        <f>IF(+ISNA(+VLOOKUP($B459,#REF!,1,0)),"-",$O$1)</f>
        <v>VENTUTGAS</v>
      </c>
      <c r="P459" s="42" t="str">
        <f>IF(+ISNA(+VLOOKUP($B459,#REF!,1,0)),"-",$P$1)</f>
        <v>VENLIBGAS</v>
      </c>
      <c r="Q459" s="42" t="str">
        <f>IF(+ISNA(+VLOOKUP($B459,#REF!,1,0)),"-",$Q$1)</f>
        <v>GASDIV</v>
      </c>
      <c r="R459" s="42" t="str">
        <f>IF(+ISNA(+VLOOKUP($B459,#REF!,1,0)),"-",$R$1)</f>
        <v>GASEST</v>
      </c>
      <c r="S459" s="42" t="str">
        <f>IF(+ISNA(+VLOOKUP($B459,#REF!,1,0)),"-",$S$1)</f>
        <v>ACQUE</v>
      </c>
      <c r="T459" s="42" t="str">
        <f>IF(+ISNA(+VLOOKUP($B459,#REF!,1,0)),"-",$T$1)</f>
        <v>FOGNA</v>
      </c>
      <c r="U459" s="42" t="str">
        <f>IF(+ISNA(+VLOOKUP($B459,#REF!,1,0)),"-",$U$1)</f>
        <v>DEPU</v>
      </c>
      <c r="V459" s="42" t="str">
        <f>IF(+ISNA(+VLOOKUP($B459,#REF!,1,0)),"-",$V$1)</f>
        <v>ALTRESII</v>
      </c>
      <c r="W459" s="42" t="str">
        <f>IF(+ISNA(+VLOOKUP($B459,#REF!,1,0)),"-",$W$1)</f>
        <v>ATTDIV</v>
      </c>
      <c r="X459" s="42" t="str">
        <f>IF(+ISNA(+VLOOKUP($B459,#REF!,1,0)),"-",$X$1)</f>
        <v>SC</v>
      </c>
      <c r="Y459" s="42" t="str">
        <f>IF(+ISNA(+VLOOKUP($B459,#REF!,1,0)),"-",$Y$1)</f>
        <v>FOC</v>
      </c>
    </row>
    <row r="460" spans="1:25" hidden="1" x14ac:dyDescent="0.2">
      <c r="A460" s="42" t="s">
        <v>114</v>
      </c>
      <c r="B460" s="42" t="s">
        <v>543</v>
      </c>
      <c r="C460" s="55" t="s">
        <v>894</v>
      </c>
      <c r="D460" s="42" t="str">
        <f>IF(+ISNA(+VLOOKUP($B460,#REF!,1,0)),"-",$D$1)</f>
        <v>PRODEE</v>
      </c>
      <c r="E460" s="42" t="str">
        <f>IF(+ISNA(+VLOOKUP($B460,#REF!,1,0)),"-",$E$1)</f>
        <v>DISTEE</v>
      </c>
      <c r="F460" s="42" t="str">
        <f>IF(+ISNA(+VLOOKUP($B460,#REF!,1,0)),"-",$F$1)</f>
        <v>MISEE</v>
      </c>
      <c r="G460" s="42" t="str">
        <f>IF(+ISNA(+VLOOKUP($B460,#REF!,1,0)),"-",$G$1)</f>
        <v>VENDIEE</v>
      </c>
      <c r="H460" s="42" t="str">
        <f>IF(+ISNA(+VLOOKUP($B460,#REF!,1,0)),"-",$H$1)</f>
        <v>VENDSALVEE</v>
      </c>
      <c r="I460" s="42" t="str">
        <f>IF(+ISNA(+VLOOKUP($B460,#REF!,1,0)),"-",$I$1)</f>
        <v>VENDTUTEE</v>
      </c>
      <c r="J460" s="42" t="str">
        <f>IF(+ISNA(+VLOOKUP($B460,#REF!,1,0)),"-",$J$1)</f>
        <v>VENDLIBEE</v>
      </c>
      <c r="K460" s="42" t="str">
        <f>IF(+ISNA(+VLOOKUP($B460,#REF!,1,0)),"-",$K$1)</f>
        <v>EEEST</v>
      </c>
      <c r="L460" s="42" t="str">
        <f>IF(+ISNA(+VLOOKUP($B460,#REF!,1,0)),"-",$L$1)</f>
        <v>DISTGAS</v>
      </c>
      <c r="M460" s="42" t="str">
        <f>IF(+ISNA(+VLOOKUP($B460,#REF!,1,0)),"-",$M$1)</f>
        <v>MISGAS</v>
      </c>
      <c r="N460" s="42" t="str">
        <f>IF(+ISNA(+VLOOKUP($B460,#REF!,1,0)),"-",$N$1)</f>
        <v>VENIGAS</v>
      </c>
      <c r="O460" s="42" t="str">
        <f>IF(+ISNA(+VLOOKUP($B460,#REF!,1,0)),"-",$O$1)</f>
        <v>VENTUTGAS</v>
      </c>
      <c r="P460" s="42" t="str">
        <f>IF(+ISNA(+VLOOKUP($B460,#REF!,1,0)),"-",$P$1)</f>
        <v>VENLIBGAS</v>
      </c>
      <c r="Q460" s="42" t="str">
        <f>IF(+ISNA(+VLOOKUP($B460,#REF!,1,0)),"-",$Q$1)</f>
        <v>GASDIV</v>
      </c>
      <c r="R460" s="42" t="str">
        <f>IF(+ISNA(+VLOOKUP($B460,#REF!,1,0)),"-",$R$1)</f>
        <v>GASEST</v>
      </c>
      <c r="S460" s="42" t="str">
        <f>IF(+ISNA(+VLOOKUP($B460,#REF!,1,0)),"-",$S$1)</f>
        <v>ACQUE</v>
      </c>
      <c r="T460" s="42" t="str">
        <f>IF(+ISNA(+VLOOKUP($B460,#REF!,1,0)),"-",$T$1)</f>
        <v>FOGNA</v>
      </c>
      <c r="U460" s="42" t="str">
        <f>IF(+ISNA(+VLOOKUP($B460,#REF!,1,0)),"-",$U$1)</f>
        <v>DEPU</v>
      </c>
      <c r="V460" s="42" t="str">
        <f>IF(+ISNA(+VLOOKUP($B460,#REF!,1,0)),"-",$V$1)</f>
        <v>ALTRESII</v>
      </c>
      <c r="W460" s="42" t="str">
        <f>IF(+ISNA(+VLOOKUP($B460,#REF!,1,0)),"-",$W$1)</f>
        <v>ATTDIV</v>
      </c>
      <c r="X460" s="42" t="str">
        <f>IF(+ISNA(+VLOOKUP($B460,#REF!,1,0)),"-",$X$1)</f>
        <v>SC</v>
      </c>
      <c r="Y460" s="42" t="str">
        <f>IF(+ISNA(+VLOOKUP($B460,#REF!,1,0)),"-",$Y$1)</f>
        <v>FOC</v>
      </c>
    </row>
    <row r="461" spans="1:25" hidden="1" x14ac:dyDescent="0.2">
      <c r="A461" s="42" t="s">
        <v>114</v>
      </c>
      <c r="B461" s="42" t="s">
        <v>530</v>
      </c>
      <c r="C461" s="55" t="s">
        <v>910</v>
      </c>
      <c r="D461" s="42" t="str">
        <f>IF(+ISNA(+VLOOKUP($B461,#REF!,1,0)),"-",$D$1)</f>
        <v>PRODEE</v>
      </c>
      <c r="E461" s="42" t="str">
        <f>IF(+ISNA(+VLOOKUP($B461,#REF!,1,0)),"-",$E$1)</f>
        <v>DISTEE</v>
      </c>
      <c r="F461" s="42" t="str">
        <f>IF(+ISNA(+VLOOKUP($B461,#REF!,1,0)),"-",$F$1)</f>
        <v>MISEE</v>
      </c>
      <c r="G461" s="42" t="str">
        <f>IF(+ISNA(+VLOOKUP($B461,#REF!,1,0)),"-",$G$1)</f>
        <v>VENDIEE</v>
      </c>
      <c r="H461" s="42" t="str">
        <f>IF(+ISNA(+VLOOKUP($B461,#REF!,1,0)),"-",$H$1)</f>
        <v>VENDSALVEE</v>
      </c>
      <c r="I461" s="42" t="str">
        <f>IF(+ISNA(+VLOOKUP($B461,#REF!,1,0)),"-",$I$1)</f>
        <v>VENDTUTEE</v>
      </c>
      <c r="J461" s="42" t="str">
        <f>IF(+ISNA(+VLOOKUP($B461,#REF!,1,0)),"-",$J$1)</f>
        <v>VENDLIBEE</v>
      </c>
      <c r="K461" s="42" t="str">
        <f>IF(+ISNA(+VLOOKUP($B461,#REF!,1,0)),"-",$K$1)</f>
        <v>EEEST</v>
      </c>
      <c r="L461" s="42" t="str">
        <f>IF(+ISNA(+VLOOKUP($B461,#REF!,1,0)),"-",$L$1)</f>
        <v>DISTGAS</v>
      </c>
      <c r="M461" s="42" t="str">
        <f>IF(+ISNA(+VLOOKUP($B461,#REF!,1,0)),"-",$M$1)</f>
        <v>MISGAS</v>
      </c>
      <c r="N461" s="42" t="str">
        <f>IF(+ISNA(+VLOOKUP($B461,#REF!,1,0)),"-",$N$1)</f>
        <v>VENIGAS</v>
      </c>
      <c r="O461" s="42" t="str">
        <f>IF(+ISNA(+VLOOKUP($B461,#REF!,1,0)),"-",$O$1)</f>
        <v>VENTUTGAS</v>
      </c>
      <c r="P461" s="42" t="str">
        <f>IF(+ISNA(+VLOOKUP($B461,#REF!,1,0)),"-",$P$1)</f>
        <v>VENLIBGAS</v>
      </c>
      <c r="Q461" s="42" t="str">
        <f>IF(+ISNA(+VLOOKUP($B461,#REF!,1,0)),"-",$Q$1)</f>
        <v>GASDIV</v>
      </c>
      <c r="R461" s="42" t="str">
        <f>IF(+ISNA(+VLOOKUP($B461,#REF!,1,0)),"-",$R$1)</f>
        <v>GASEST</v>
      </c>
      <c r="S461" s="42" t="str">
        <f>IF(+ISNA(+VLOOKUP($B461,#REF!,1,0)),"-",$S$1)</f>
        <v>ACQUE</v>
      </c>
      <c r="T461" s="42" t="str">
        <f>IF(+ISNA(+VLOOKUP($B461,#REF!,1,0)),"-",$T$1)</f>
        <v>FOGNA</v>
      </c>
      <c r="U461" s="42" t="str">
        <f>IF(+ISNA(+VLOOKUP($B461,#REF!,1,0)),"-",$U$1)</f>
        <v>DEPU</v>
      </c>
      <c r="V461" s="42" t="str">
        <f>IF(+ISNA(+VLOOKUP($B461,#REF!,1,0)),"-",$V$1)</f>
        <v>ALTRESII</v>
      </c>
      <c r="W461" s="42" t="str">
        <f>IF(+ISNA(+VLOOKUP($B461,#REF!,1,0)),"-",$W$1)</f>
        <v>ATTDIV</v>
      </c>
      <c r="X461" s="42" t="str">
        <f>IF(+ISNA(+VLOOKUP($B461,#REF!,1,0)),"-",$X$1)</f>
        <v>SC</v>
      </c>
      <c r="Y461" s="42" t="str">
        <f>IF(+ISNA(+VLOOKUP($B461,#REF!,1,0)),"-",$Y$1)</f>
        <v>FOC</v>
      </c>
    </row>
    <row r="462" spans="1:25" hidden="1" x14ac:dyDescent="0.2">
      <c r="A462" s="42" t="s">
        <v>114</v>
      </c>
      <c r="B462" s="42" t="s">
        <v>531</v>
      </c>
      <c r="C462" s="55" t="s">
        <v>911</v>
      </c>
      <c r="D462" s="42" t="str">
        <f>IF(+ISNA(+VLOOKUP($B462,#REF!,1,0)),"-",$D$1)</f>
        <v>PRODEE</v>
      </c>
      <c r="E462" s="42" t="str">
        <f>IF(+ISNA(+VLOOKUP($B462,#REF!,1,0)),"-",$E$1)</f>
        <v>DISTEE</v>
      </c>
      <c r="F462" s="42" t="str">
        <f>IF(+ISNA(+VLOOKUP($B462,#REF!,1,0)),"-",$F$1)</f>
        <v>MISEE</v>
      </c>
      <c r="G462" s="42" t="str">
        <f>IF(+ISNA(+VLOOKUP($B462,#REF!,1,0)),"-",$G$1)</f>
        <v>VENDIEE</v>
      </c>
      <c r="H462" s="42" t="str">
        <f>IF(+ISNA(+VLOOKUP($B462,#REF!,1,0)),"-",$H$1)</f>
        <v>VENDSALVEE</v>
      </c>
      <c r="I462" s="42" t="str">
        <f>IF(+ISNA(+VLOOKUP($B462,#REF!,1,0)),"-",$I$1)</f>
        <v>VENDTUTEE</v>
      </c>
      <c r="J462" s="42" t="str">
        <f>IF(+ISNA(+VLOOKUP($B462,#REF!,1,0)),"-",$J$1)</f>
        <v>VENDLIBEE</v>
      </c>
      <c r="K462" s="42" t="str">
        <f>IF(+ISNA(+VLOOKUP($B462,#REF!,1,0)),"-",$K$1)</f>
        <v>EEEST</v>
      </c>
      <c r="L462" s="42" t="str">
        <f>IF(+ISNA(+VLOOKUP($B462,#REF!,1,0)),"-",$L$1)</f>
        <v>DISTGAS</v>
      </c>
      <c r="M462" s="42" t="str">
        <f>IF(+ISNA(+VLOOKUP($B462,#REF!,1,0)),"-",$M$1)</f>
        <v>MISGAS</v>
      </c>
      <c r="N462" s="42" t="str">
        <f>IF(+ISNA(+VLOOKUP($B462,#REF!,1,0)),"-",$N$1)</f>
        <v>VENIGAS</v>
      </c>
      <c r="O462" s="42" t="str">
        <f>IF(+ISNA(+VLOOKUP($B462,#REF!,1,0)),"-",$O$1)</f>
        <v>VENTUTGAS</v>
      </c>
      <c r="P462" s="42" t="str">
        <f>IF(+ISNA(+VLOOKUP($B462,#REF!,1,0)),"-",$P$1)</f>
        <v>VENLIBGAS</v>
      </c>
      <c r="Q462" s="42" t="str">
        <f>IF(+ISNA(+VLOOKUP($B462,#REF!,1,0)),"-",$Q$1)</f>
        <v>GASDIV</v>
      </c>
      <c r="R462" s="42" t="str">
        <f>IF(+ISNA(+VLOOKUP($B462,#REF!,1,0)),"-",$R$1)</f>
        <v>GASEST</v>
      </c>
      <c r="S462" s="42" t="str">
        <f>IF(+ISNA(+VLOOKUP($B462,#REF!,1,0)),"-",$S$1)</f>
        <v>ACQUE</v>
      </c>
      <c r="T462" s="42" t="str">
        <f>IF(+ISNA(+VLOOKUP($B462,#REF!,1,0)),"-",$T$1)</f>
        <v>FOGNA</v>
      </c>
      <c r="U462" s="42" t="str">
        <f>IF(+ISNA(+VLOOKUP($B462,#REF!,1,0)),"-",$U$1)</f>
        <v>DEPU</v>
      </c>
      <c r="V462" s="42" t="str">
        <f>IF(+ISNA(+VLOOKUP($B462,#REF!,1,0)),"-",$V$1)</f>
        <v>ALTRESII</v>
      </c>
      <c r="W462" s="42" t="str">
        <f>IF(+ISNA(+VLOOKUP($B462,#REF!,1,0)),"-",$W$1)</f>
        <v>ATTDIV</v>
      </c>
      <c r="X462" s="42" t="str">
        <f>IF(+ISNA(+VLOOKUP($B462,#REF!,1,0)),"-",$X$1)</f>
        <v>SC</v>
      </c>
      <c r="Y462" s="42" t="str">
        <f>IF(+ISNA(+VLOOKUP($B462,#REF!,1,0)),"-",$Y$1)</f>
        <v>FOC</v>
      </c>
    </row>
    <row r="463" spans="1:25" hidden="1" x14ac:dyDescent="0.2">
      <c r="A463" s="42" t="s">
        <v>114</v>
      </c>
      <c r="B463" s="42" t="s">
        <v>532</v>
      </c>
      <c r="C463" s="55" t="s">
        <v>912</v>
      </c>
      <c r="D463" s="42" t="str">
        <f>IF(+ISNA(+VLOOKUP($B463,#REF!,1,0)),"-",$D$1)</f>
        <v>PRODEE</v>
      </c>
      <c r="E463" s="42" t="str">
        <f>IF(+ISNA(+VLOOKUP($B463,#REF!,1,0)),"-",$E$1)</f>
        <v>DISTEE</v>
      </c>
      <c r="F463" s="42" t="str">
        <f>IF(+ISNA(+VLOOKUP($B463,#REF!,1,0)),"-",$F$1)</f>
        <v>MISEE</v>
      </c>
      <c r="G463" s="42" t="str">
        <f>IF(+ISNA(+VLOOKUP($B463,#REF!,1,0)),"-",$G$1)</f>
        <v>VENDIEE</v>
      </c>
      <c r="H463" s="42" t="str">
        <f>IF(+ISNA(+VLOOKUP($B463,#REF!,1,0)),"-",$H$1)</f>
        <v>VENDSALVEE</v>
      </c>
      <c r="I463" s="42" t="str">
        <f>IF(+ISNA(+VLOOKUP($B463,#REF!,1,0)),"-",$I$1)</f>
        <v>VENDTUTEE</v>
      </c>
      <c r="J463" s="42" t="str">
        <f>IF(+ISNA(+VLOOKUP($B463,#REF!,1,0)),"-",$J$1)</f>
        <v>VENDLIBEE</v>
      </c>
      <c r="K463" s="42" t="str">
        <f>IF(+ISNA(+VLOOKUP($B463,#REF!,1,0)),"-",$K$1)</f>
        <v>EEEST</v>
      </c>
      <c r="L463" s="42" t="str">
        <f>IF(+ISNA(+VLOOKUP($B463,#REF!,1,0)),"-",$L$1)</f>
        <v>DISTGAS</v>
      </c>
      <c r="M463" s="42" t="str">
        <f>IF(+ISNA(+VLOOKUP($B463,#REF!,1,0)),"-",$M$1)</f>
        <v>MISGAS</v>
      </c>
      <c r="N463" s="42" t="str">
        <f>IF(+ISNA(+VLOOKUP($B463,#REF!,1,0)),"-",$N$1)</f>
        <v>VENIGAS</v>
      </c>
      <c r="O463" s="42" t="str">
        <f>IF(+ISNA(+VLOOKUP($B463,#REF!,1,0)),"-",$O$1)</f>
        <v>VENTUTGAS</v>
      </c>
      <c r="P463" s="42" t="str">
        <f>IF(+ISNA(+VLOOKUP($B463,#REF!,1,0)),"-",$P$1)</f>
        <v>VENLIBGAS</v>
      </c>
      <c r="Q463" s="42" t="str">
        <f>IF(+ISNA(+VLOOKUP($B463,#REF!,1,0)),"-",$Q$1)</f>
        <v>GASDIV</v>
      </c>
      <c r="R463" s="42" t="str">
        <f>IF(+ISNA(+VLOOKUP($B463,#REF!,1,0)),"-",$R$1)</f>
        <v>GASEST</v>
      </c>
      <c r="S463" s="42" t="str">
        <f>IF(+ISNA(+VLOOKUP($B463,#REF!,1,0)),"-",$S$1)</f>
        <v>ACQUE</v>
      </c>
      <c r="T463" s="42" t="str">
        <f>IF(+ISNA(+VLOOKUP($B463,#REF!,1,0)),"-",$T$1)</f>
        <v>FOGNA</v>
      </c>
      <c r="U463" s="42" t="str">
        <f>IF(+ISNA(+VLOOKUP($B463,#REF!,1,0)),"-",$U$1)</f>
        <v>DEPU</v>
      </c>
      <c r="V463" s="42" t="str">
        <f>IF(+ISNA(+VLOOKUP($B463,#REF!,1,0)),"-",$V$1)</f>
        <v>ALTRESII</v>
      </c>
      <c r="W463" s="42" t="str">
        <f>IF(+ISNA(+VLOOKUP($B463,#REF!,1,0)),"-",$W$1)</f>
        <v>ATTDIV</v>
      </c>
      <c r="X463" s="42" t="str">
        <f>IF(+ISNA(+VLOOKUP($B463,#REF!,1,0)),"-",$X$1)</f>
        <v>SC</v>
      </c>
      <c r="Y463" s="42" t="str">
        <f>IF(+ISNA(+VLOOKUP($B463,#REF!,1,0)),"-",$Y$1)</f>
        <v>FOC</v>
      </c>
    </row>
    <row r="464" spans="1:25" hidden="1" x14ac:dyDescent="0.2">
      <c r="A464" s="42" t="s">
        <v>114</v>
      </c>
      <c r="B464" s="42" t="s">
        <v>533</v>
      </c>
      <c r="C464" s="55" t="s">
        <v>913</v>
      </c>
      <c r="D464" s="42" t="str">
        <f>IF(+ISNA(+VLOOKUP($B464,#REF!,1,0)),"-",$D$1)</f>
        <v>PRODEE</v>
      </c>
      <c r="E464" s="42" t="str">
        <f>IF(+ISNA(+VLOOKUP($B464,#REF!,1,0)),"-",$E$1)</f>
        <v>DISTEE</v>
      </c>
      <c r="F464" s="42" t="str">
        <f>IF(+ISNA(+VLOOKUP($B464,#REF!,1,0)),"-",$F$1)</f>
        <v>MISEE</v>
      </c>
      <c r="G464" s="42" t="str">
        <f>IF(+ISNA(+VLOOKUP($B464,#REF!,1,0)),"-",$G$1)</f>
        <v>VENDIEE</v>
      </c>
      <c r="H464" s="42" t="str">
        <f>IF(+ISNA(+VLOOKUP($B464,#REF!,1,0)),"-",$H$1)</f>
        <v>VENDSALVEE</v>
      </c>
      <c r="I464" s="42" t="str">
        <f>IF(+ISNA(+VLOOKUP($B464,#REF!,1,0)),"-",$I$1)</f>
        <v>VENDTUTEE</v>
      </c>
      <c r="J464" s="42" t="str">
        <f>IF(+ISNA(+VLOOKUP($B464,#REF!,1,0)),"-",$J$1)</f>
        <v>VENDLIBEE</v>
      </c>
      <c r="K464" s="42" t="str">
        <f>IF(+ISNA(+VLOOKUP($B464,#REF!,1,0)),"-",$K$1)</f>
        <v>EEEST</v>
      </c>
      <c r="L464" s="42" t="str">
        <f>IF(+ISNA(+VLOOKUP($B464,#REF!,1,0)),"-",$L$1)</f>
        <v>DISTGAS</v>
      </c>
      <c r="M464" s="42" t="str">
        <f>IF(+ISNA(+VLOOKUP($B464,#REF!,1,0)),"-",$M$1)</f>
        <v>MISGAS</v>
      </c>
      <c r="N464" s="42" t="str">
        <f>IF(+ISNA(+VLOOKUP($B464,#REF!,1,0)),"-",$N$1)</f>
        <v>VENIGAS</v>
      </c>
      <c r="O464" s="42" t="str">
        <f>IF(+ISNA(+VLOOKUP($B464,#REF!,1,0)),"-",$O$1)</f>
        <v>VENTUTGAS</v>
      </c>
      <c r="P464" s="42" t="str">
        <f>IF(+ISNA(+VLOOKUP($B464,#REF!,1,0)),"-",$P$1)</f>
        <v>VENLIBGAS</v>
      </c>
      <c r="Q464" s="42" t="str">
        <f>IF(+ISNA(+VLOOKUP($B464,#REF!,1,0)),"-",$Q$1)</f>
        <v>GASDIV</v>
      </c>
      <c r="R464" s="42" t="str">
        <f>IF(+ISNA(+VLOOKUP($B464,#REF!,1,0)),"-",$R$1)</f>
        <v>GASEST</v>
      </c>
      <c r="S464" s="42" t="str">
        <f>IF(+ISNA(+VLOOKUP($B464,#REF!,1,0)),"-",$S$1)</f>
        <v>ACQUE</v>
      </c>
      <c r="T464" s="42" t="str">
        <f>IF(+ISNA(+VLOOKUP($B464,#REF!,1,0)),"-",$T$1)</f>
        <v>FOGNA</v>
      </c>
      <c r="U464" s="42" t="str">
        <f>IF(+ISNA(+VLOOKUP($B464,#REF!,1,0)),"-",$U$1)</f>
        <v>DEPU</v>
      </c>
      <c r="V464" s="42" t="str">
        <f>IF(+ISNA(+VLOOKUP($B464,#REF!,1,0)),"-",$V$1)</f>
        <v>ALTRESII</v>
      </c>
      <c r="W464" s="42" t="str">
        <f>IF(+ISNA(+VLOOKUP($B464,#REF!,1,0)),"-",$W$1)</f>
        <v>ATTDIV</v>
      </c>
      <c r="X464" s="42" t="str">
        <f>IF(+ISNA(+VLOOKUP($B464,#REF!,1,0)),"-",$X$1)</f>
        <v>SC</v>
      </c>
      <c r="Y464" s="42" t="str">
        <f>IF(+ISNA(+VLOOKUP($B464,#REF!,1,0)),"-",$Y$1)</f>
        <v>FOC</v>
      </c>
    </row>
    <row r="465" spans="1:25" hidden="1" x14ac:dyDescent="0.2">
      <c r="A465" s="42" t="s">
        <v>114</v>
      </c>
      <c r="B465" s="42" t="s">
        <v>565</v>
      </c>
      <c r="C465" s="55" t="s">
        <v>943</v>
      </c>
      <c r="D465" s="42" t="str">
        <f>IF(+ISNA(+VLOOKUP($B465,#REF!,1,0)),"-",$D$1)</f>
        <v>PRODEE</v>
      </c>
      <c r="E465" s="42" t="str">
        <f>IF(+ISNA(+VLOOKUP($B465,#REF!,1,0)),"-",$E$1)</f>
        <v>DISTEE</v>
      </c>
      <c r="F465" s="42" t="str">
        <f>IF(+ISNA(+VLOOKUP($B465,#REF!,1,0)),"-",$F$1)</f>
        <v>MISEE</v>
      </c>
      <c r="G465" s="42" t="str">
        <f>IF(+ISNA(+VLOOKUP($B465,#REF!,1,0)),"-",$G$1)</f>
        <v>VENDIEE</v>
      </c>
      <c r="H465" s="42" t="str">
        <f>IF(+ISNA(+VLOOKUP($B465,#REF!,1,0)),"-",$H$1)</f>
        <v>VENDSALVEE</v>
      </c>
      <c r="I465" s="42" t="str">
        <f>IF(+ISNA(+VLOOKUP($B465,#REF!,1,0)),"-",$I$1)</f>
        <v>VENDTUTEE</v>
      </c>
      <c r="J465" s="42" t="str">
        <f>IF(+ISNA(+VLOOKUP($B465,#REF!,1,0)),"-",$J$1)</f>
        <v>VENDLIBEE</v>
      </c>
      <c r="K465" s="42" t="str">
        <f>IF(+ISNA(+VLOOKUP($B465,#REF!,1,0)),"-",$K$1)</f>
        <v>EEEST</v>
      </c>
      <c r="L465" s="42" t="str">
        <f>IF(+ISNA(+VLOOKUP($B465,#REF!,1,0)),"-",$L$1)</f>
        <v>DISTGAS</v>
      </c>
      <c r="M465" s="42" t="str">
        <f>IF(+ISNA(+VLOOKUP($B465,#REF!,1,0)),"-",$M$1)</f>
        <v>MISGAS</v>
      </c>
      <c r="N465" s="42" t="str">
        <f>IF(+ISNA(+VLOOKUP($B465,#REF!,1,0)),"-",$N$1)</f>
        <v>VENIGAS</v>
      </c>
      <c r="O465" s="42" t="str">
        <f>IF(+ISNA(+VLOOKUP($B465,#REF!,1,0)),"-",$O$1)</f>
        <v>VENTUTGAS</v>
      </c>
      <c r="P465" s="42" t="str">
        <f>IF(+ISNA(+VLOOKUP($B465,#REF!,1,0)),"-",$P$1)</f>
        <v>VENLIBGAS</v>
      </c>
      <c r="Q465" s="42" t="str">
        <f>IF(+ISNA(+VLOOKUP($B465,#REF!,1,0)),"-",$Q$1)</f>
        <v>GASDIV</v>
      </c>
      <c r="R465" s="42" t="str">
        <f>IF(+ISNA(+VLOOKUP($B465,#REF!,1,0)),"-",$R$1)</f>
        <v>GASEST</v>
      </c>
      <c r="S465" s="42" t="str">
        <f>IF(+ISNA(+VLOOKUP($B465,#REF!,1,0)),"-",$S$1)</f>
        <v>ACQUE</v>
      </c>
      <c r="T465" s="42" t="str">
        <f>IF(+ISNA(+VLOOKUP($B465,#REF!,1,0)),"-",$T$1)</f>
        <v>FOGNA</v>
      </c>
      <c r="U465" s="42" t="str">
        <f>IF(+ISNA(+VLOOKUP($B465,#REF!,1,0)),"-",$U$1)</f>
        <v>DEPU</v>
      </c>
      <c r="V465" s="42" t="str">
        <f>IF(+ISNA(+VLOOKUP($B465,#REF!,1,0)),"-",$V$1)</f>
        <v>ALTRESII</v>
      </c>
      <c r="W465" s="42" t="str">
        <f>IF(+ISNA(+VLOOKUP($B465,#REF!,1,0)),"-",$W$1)</f>
        <v>ATTDIV</v>
      </c>
      <c r="X465" s="42" t="str">
        <f>IF(+ISNA(+VLOOKUP($B465,#REF!,1,0)),"-",$X$1)</f>
        <v>SC</v>
      </c>
      <c r="Y465" s="42" t="str">
        <f>IF(+ISNA(+VLOOKUP($B465,#REF!,1,0)),"-",$Y$1)</f>
        <v>FOC</v>
      </c>
    </row>
    <row r="466" spans="1:25" hidden="1" x14ac:dyDescent="0.2">
      <c r="A466" s="42" t="s">
        <v>114</v>
      </c>
      <c r="B466" s="42" t="s">
        <v>566</v>
      </c>
      <c r="C466" s="55" t="s">
        <v>944</v>
      </c>
      <c r="D466" s="42" t="str">
        <f>IF(+ISNA(+VLOOKUP($B466,#REF!,1,0)),"-",$D$1)</f>
        <v>PRODEE</v>
      </c>
      <c r="E466" s="42" t="str">
        <f>IF(+ISNA(+VLOOKUP($B466,#REF!,1,0)),"-",$E$1)</f>
        <v>DISTEE</v>
      </c>
      <c r="F466" s="42" t="str">
        <f>IF(+ISNA(+VLOOKUP($B466,#REF!,1,0)),"-",$F$1)</f>
        <v>MISEE</v>
      </c>
      <c r="G466" s="42" t="str">
        <f>IF(+ISNA(+VLOOKUP($B466,#REF!,1,0)),"-",$G$1)</f>
        <v>VENDIEE</v>
      </c>
      <c r="H466" s="42" t="str">
        <f>IF(+ISNA(+VLOOKUP($B466,#REF!,1,0)),"-",$H$1)</f>
        <v>VENDSALVEE</v>
      </c>
      <c r="I466" s="42" t="str">
        <f>IF(+ISNA(+VLOOKUP($B466,#REF!,1,0)),"-",$I$1)</f>
        <v>VENDTUTEE</v>
      </c>
      <c r="J466" s="42" t="str">
        <f>IF(+ISNA(+VLOOKUP($B466,#REF!,1,0)),"-",$J$1)</f>
        <v>VENDLIBEE</v>
      </c>
      <c r="K466" s="42" t="str">
        <f>IF(+ISNA(+VLOOKUP($B466,#REF!,1,0)),"-",$K$1)</f>
        <v>EEEST</v>
      </c>
      <c r="L466" s="42" t="str">
        <f>IF(+ISNA(+VLOOKUP($B466,#REF!,1,0)),"-",$L$1)</f>
        <v>DISTGAS</v>
      </c>
      <c r="M466" s="42" t="str">
        <f>IF(+ISNA(+VLOOKUP($B466,#REF!,1,0)),"-",$M$1)</f>
        <v>MISGAS</v>
      </c>
      <c r="N466" s="42" t="str">
        <f>IF(+ISNA(+VLOOKUP($B466,#REF!,1,0)),"-",$N$1)</f>
        <v>VENIGAS</v>
      </c>
      <c r="O466" s="42" t="str">
        <f>IF(+ISNA(+VLOOKUP($B466,#REF!,1,0)),"-",$O$1)</f>
        <v>VENTUTGAS</v>
      </c>
      <c r="P466" s="42" t="str">
        <f>IF(+ISNA(+VLOOKUP($B466,#REF!,1,0)),"-",$P$1)</f>
        <v>VENLIBGAS</v>
      </c>
      <c r="Q466" s="42" t="str">
        <f>IF(+ISNA(+VLOOKUP($B466,#REF!,1,0)),"-",$Q$1)</f>
        <v>GASDIV</v>
      </c>
      <c r="R466" s="42" t="str">
        <f>IF(+ISNA(+VLOOKUP($B466,#REF!,1,0)),"-",$R$1)</f>
        <v>GASEST</v>
      </c>
      <c r="S466" s="42" t="str">
        <f>IF(+ISNA(+VLOOKUP($B466,#REF!,1,0)),"-",$S$1)</f>
        <v>ACQUE</v>
      </c>
      <c r="T466" s="42" t="str">
        <f>IF(+ISNA(+VLOOKUP($B466,#REF!,1,0)),"-",$T$1)</f>
        <v>FOGNA</v>
      </c>
      <c r="U466" s="42" t="str">
        <f>IF(+ISNA(+VLOOKUP($B466,#REF!,1,0)),"-",$U$1)</f>
        <v>DEPU</v>
      </c>
      <c r="V466" s="42" t="str">
        <f>IF(+ISNA(+VLOOKUP($B466,#REF!,1,0)),"-",$V$1)</f>
        <v>ALTRESII</v>
      </c>
      <c r="W466" s="42" t="str">
        <f>IF(+ISNA(+VLOOKUP($B466,#REF!,1,0)),"-",$W$1)</f>
        <v>ATTDIV</v>
      </c>
      <c r="X466" s="42" t="str">
        <f>IF(+ISNA(+VLOOKUP($B466,#REF!,1,0)),"-",$X$1)</f>
        <v>SC</v>
      </c>
      <c r="Y466" s="42" t="str">
        <f>IF(+ISNA(+VLOOKUP($B466,#REF!,1,0)),"-",$Y$1)</f>
        <v>FOC</v>
      </c>
    </row>
    <row r="467" spans="1:25" hidden="1" x14ac:dyDescent="0.2">
      <c r="A467" s="42" t="s">
        <v>114</v>
      </c>
      <c r="B467" s="42" t="s">
        <v>567</v>
      </c>
      <c r="C467" s="55" t="s">
        <v>941</v>
      </c>
      <c r="D467" s="42" t="str">
        <f>IF(+ISNA(+VLOOKUP($B467,#REF!,1,0)),"-",$D$1)</f>
        <v>PRODEE</v>
      </c>
      <c r="E467" s="42" t="str">
        <f>IF(+ISNA(+VLOOKUP($B467,#REF!,1,0)),"-",$E$1)</f>
        <v>DISTEE</v>
      </c>
      <c r="F467" s="42" t="str">
        <f>IF(+ISNA(+VLOOKUP($B467,#REF!,1,0)),"-",$F$1)</f>
        <v>MISEE</v>
      </c>
      <c r="G467" s="42" t="str">
        <f>IF(+ISNA(+VLOOKUP($B467,#REF!,1,0)),"-",$G$1)</f>
        <v>VENDIEE</v>
      </c>
      <c r="H467" s="42" t="str">
        <f>IF(+ISNA(+VLOOKUP($B467,#REF!,1,0)),"-",$H$1)</f>
        <v>VENDSALVEE</v>
      </c>
      <c r="I467" s="42" t="str">
        <f>IF(+ISNA(+VLOOKUP($B467,#REF!,1,0)),"-",$I$1)</f>
        <v>VENDTUTEE</v>
      </c>
      <c r="J467" s="42" t="str">
        <f>IF(+ISNA(+VLOOKUP($B467,#REF!,1,0)),"-",$J$1)</f>
        <v>VENDLIBEE</v>
      </c>
      <c r="K467" s="42" t="str">
        <f>IF(+ISNA(+VLOOKUP($B467,#REF!,1,0)),"-",$K$1)</f>
        <v>EEEST</v>
      </c>
      <c r="L467" s="42" t="str">
        <f>IF(+ISNA(+VLOOKUP($B467,#REF!,1,0)),"-",$L$1)</f>
        <v>DISTGAS</v>
      </c>
      <c r="M467" s="42" t="str">
        <f>IF(+ISNA(+VLOOKUP($B467,#REF!,1,0)),"-",$M$1)</f>
        <v>MISGAS</v>
      </c>
      <c r="N467" s="42" t="str">
        <f>IF(+ISNA(+VLOOKUP($B467,#REF!,1,0)),"-",$N$1)</f>
        <v>VENIGAS</v>
      </c>
      <c r="O467" s="42" t="str">
        <f>IF(+ISNA(+VLOOKUP($B467,#REF!,1,0)),"-",$O$1)</f>
        <v>VENTUTGAS</v>
      </c>
      <c r="P467" s="42" t="str">
        <f>IF(+ISNA(+VLOOKUP($B467,#REF!,1,0)),"-",$P$1)</f>
        <v>VENLIBGAS</v>
      </c>
      <c r="Q467" s="42" t="str">
        <f>IF(+ISNA(+VLOOKUP($B467,#REF!,1,0)),"-",$Q$1)</f>
        <v>GASDIV</v>
      </c>
      <c r="R467" s="42" t="str">
        <f>IF(+ISNA(+VLOOKUP($B467,#REF!,1,0)),"-",$R$1)</f>
        <v>GASEST</v>
      </c>
      <c r="S467" s="42" t="str">
        <f>IF(+ISNA(+VLOOKUP($B467,#REF!,1,0)),"-",$S$1)</f>
        <v>ACQUE</v>
      </c>
      <c r="T467" s="42" t="str">
        <f>IF(+ISNA(+VLOOKUP($B467,#REF!,1,0)),"-",$T$1)</f>
        <v>FOGNA</v>
      </c>
      <c r="U467" s="42" t="str">
        <f>IF(+ISNA(+VLOOKUP($B467,#REF!,1,0)),"-",$U$1)</f>
        <v>DEPU</v>
      </c>
      <c r="V467" s="42" t="str">
        <f>IF(+ISNA(+VLOOKUP($B467,#REF!,1,0)),"-",$V$1)</f>
        <v>ALTRESII</v>
      </c>
      <c r="W467" s="42" t="str">
        <f>IF(+ISNA(+VLOOKUP($B467,#REF!,1,0)),"-",$W$1)</f>
        <v>ATTDIV</v>
      </c>
      <c r="X467" s="42" t="str">
        <f>IF(+ISNA(+VLOOKUP($B467,#REF!,1,0)),"-",$X$1)</f>
        <v>SC</v>
      </c>
      <c r="Y467" s="42" t="str">
        <f>IF(+ISNA(+VLOOKUP($B467,#REF!,1,0)),"-",$Y$1)</f>
        <v>FOC</v>
      </c>
    </row>
    <row r="468" spans="1:25" hidden="1" x14ac:dyDescent="0.2">
      <c r="A468" s="42" t="s">
        <v>114</v>
      </c>
      <c r="B468" s="42" t="s">
        <v>568</v>
      </c>
      <c r="C468" s="55" t="s">
        <v>942</v>
      </c>
      <c r="D468" s="42" t="str">
        <f>IF(+ISNA(+VLOOKUP($B468,#REF!,1,0)),"-",$D$1)</f>
        <v>PRODEE</v>
      </c>
      <c r="E468" s="42" t="str">
        <f>IF(+ISNA(+VLOOKUP($B468,#REF!,1,0)),"-",$E$1)</f>
        <v>DISTEE</v>
      </c>
      <c r="F468" s="42" t="str">
        <f>IF(+ISNA(+VLOOKUP($B468,#REF!,1,0)),"-",$F$1)</f>
        <v>MISEE</v>
      </c>
      <c r="G468" s="42" t="str">
        <f>IF(+ISNA(+VLOOKUP($B468,#REF!,1,0)),"-",$G$1)</f>
        <v>VENDIEE</v>
      </c>
      <c r="H468" s="42" t="str">
        <f>IF(+ISNA(+VLOOKUP($B468,#REF!,1,0)),"-",$H$1)</f>
        <v>VENDSALVEE</v>
      </c>
      <c r="I468" s="42" t="str">
        <f>IF(+ISNA(+VLOOKUP($B468,#REF!,1,0)),"-",$I$1)</f>
        <v>VENDTUTEE</v>
      </c>
      <c r="J468" s="42" t="str">
        <f>IF(+ISNA(+VLOOKUP($B468,#REF!,1,0)),"-",$J$1)</f>
        <v>VENDLIBEE</v>
      </c>
      <c r="K468" s="42" t="str">
        <f>IF(+ISNA(+VLOOKUP($B468,#REF!,1,0)),"-",$K$1)</f>
        <v>EEEST</v>
      </c>
      <c r="L468" s="42" t="str">
        <f>IF(+ISNA(+VLOOKUP($B468,#REF!,1,0)),"-",$L$1)</f>
        <v>DISTGAS</v>
      </c>
      <c r="M468" s="42" t="str">
        <f>IF(+ISNA(+VLOOKUP($B468,#REF!,1,0)),"-",$M$1)</f>
        <v>MISGAS</v>
      </c>
      <c r="N468" s="42" t="str">
        <f>IF(+ISNA(+VLOOKUP($B468,#REF!,1,0)),"-",$N$1)</f>
        <v>VENIGAS</v>
      </c>
      <c r="O468" s="42" t="str">
        <f>IF(+ISNA(+VLOOKUP($B468,#REF!,1,0)),"-",$O$1)</f>
        <v>VENTUTGAS</v>
      </c>
      <c r="P468" s="42" t="str">
        <f>IF(+ISNA(+VLOOKUP($B468,#REF!,1,0)),"-",$P$1)</f>
        <v>VENLIBGAS</v>
      </c>
      <c r="Q468" s="42" t="str">
        <f>IF(+ISNA(+VLOOKUP($B468,#REF!,1,0)),"-",$Q$1)</f>
        <v>GASDIV</v>
      </c>
      <c r="R468" s="42" t="str">
        <f>IF(+ISNA(+VLOOKUP($B468,#REF!,1,0)),"-",$R$1)</f>
        <v>GASEST</v>
      </c>
      <c r="S468" s="42" t="str">
        <f>IF(+ISNA(+VLOOKUP($B468,#REF!,1,0)),"-",$S$1)</f>
        <v>ACQUE</v>
      </c>
      <c r="T468" s="42" t="str">
        <f>IF(+ISNA(+VLOOKUP($B468,#REF!,1,0)),"-",$T$1)</f>
        <v>FOGNA</v>
      </c>
      <c r="U468" s="42" t="str">
        <f>IF(+ISNA(+VLOOKUP($B468,#REF!,1,0)),"-",$U$1)</f>
        <v>DEPU</v>
      </c>
      <c r="V468" s="42" t="str">
        <f>IF(+ISNA(+VLOOKUP($B468,#REF!,1,0)),"-",$V$1)</f>
        <v>ALTRESII</v>
      </c>
      <c r="W468" s="42" t="str">
        <f>IF(+ISNA(+VLOOKUP($B468,#REF!,1,0)),"-",$W$1)</f>
        <v>ATTDIV</v>
      </c>
      <c r="X468" s="42" t="str">
        <f>IF(+ISNA(+VLOOKUP($B468,#REF!,1,0)),"-",$X$1)</f>
        <v>SC</v>
      </c>
      <c r="Y468" s="42" t="str">
        <f>IF(+ISNA(+VLOOKUP($B468,#REF!,1,0)),"-",$Y$1)</f>
        <v>FOC</v>
      </c>
    </row>
    <row r="469" spans="1:25" hidden="1" x14ac:dyDescent="0.2">
      <c r="A469" s="42" t="s">
        <v>114</v>
      </c>
      <c r="B469" s="42" t="s">
        <v>572</v>
      </c>
      <c r="C469" s="55" t="s">
        <v>835</v>
      </c>
      <c r="D469" s="42" t="str">
        <f>IF(+ISNA(+VLOOKUP($B469,#REF!,1,0)),"-",$D$1)</f>
        <v>PRODEE</v>
      </c>
      <c r="E469" s="42" t="str">
        <f>IF(+ISNA(+VLOOKUP($B469,#REF!,1,0)),"-",$E$1)</f>
        <v>DISTEE</v>
      </c>
      <c r="F469" s="42" t="str">
        <f>IF(+ISNA(+VLOOKUP($B469,#REF!,1,0)),"-",$F$1)</f>
        <v>MISEE</v>
      </c>
      <c r="G469" s="42" t="str">
        <f>IF(+ISNA(+VLOOKUP($B469,#REF!,1,0)),"-",$G$1)</f>
        <v>VENDIEE</v>
      </c>
      <c r="H469" s="42" t="str">
        <f>IF(+ISNA(+VLOOKUP($B469,#REF!,1,0)),"-",$H$1)</f>
        <v>VENDSALVEE</v>
      </c>
      <c r="I469" s="42" t="str">
        <f>IF(+ISNA(+VLOOKUP($B469,#REF!,1,0)),"-",$I$1)</f>
        <v>VENDTUTEE</v>
      </c>
      <c r="J469" s="42" t="str">
        <f>IF(+ISNA(+VLOOKUP($B469,#REF!,1,0)),"-",$J$1)</f>
        <v>VENDLIBEE</v>
      </c>
      <c r="K469" s="42" t="str">
        <f>IF(+ISNA(+VLOOKUP($B469,#REF!,1,0)),"-",$K$1)</f>
        <v>EEEST</v>
      </c>
      <c r="L469" s="42" t="str">
        <f>IF(+ISNA(+VLOOKUP($B469,#REF!,1,0)),"-",$L$1)</f>
        <v>DISTGAS</v>
      </c>
      <c r="M469" s="42" t="str">
        <f>IF(+ISNA(+VLOOKUP($B469,#REF!,1,0)),"-",$M$1)</f>
        <v>MISGAS</v>
      </c>
      <c r="N469" s="42" t="str">
        <f>IF(+ISNA(+VLOOKUP($B469,#REF!,1,0)),"-",$N$1)</f>
        <v>VENIGAS</v>
      </c>
      <c r="O469" s="42" t="str">
        <f>IF(+ISNA(+VLOOKUP($B469,#REF!,1,0)),"-",$O$1)</f>
        <v>VENTUTGAS</v>
      </c>
      <c r="P469" s="42" t="str">
        <f>IF(+ISNA(+VLOOKUP($B469,#REF!,1,0)),"-",$P$1)</f>
        <v>VENLIBGAS</v>
      </c>
      <c r="Q469" s="42" t="str">
        <f>IF(+ISNA(+VLOOKUP($B469,#REF!,1,0)),"-",$Q$1)</f>
        <v>GASDIV</v>
      </c>
      <c r="R469" s="42" t="str">
        <f>IF(+ISNA(+VLOOKUP($B469,#REF!,1,0)),"-",$R$1)</f>
        <v>GASEST</v>
      </c>
      <c r="S469" s="42" t="str">
        <f>IF(+ISNA(+VLOOKUP($B469,#REF!,1,0)),"-",$S$1)</f>
        <v>ACQUE</v>
      </c>
      <c r="T469" s="42" t="str">
        <f>IF(+ISNA(+VLOOKUP($B469,#REF!,1,0)),"-",$T$1)</f>
        <v>FOGNA</v>
      </c>
      <c r="U469" s="42" t="str">
        <f>IF(+ISNA(+VLOOKUP($B469,#REF!,1,0)),"-",$U$1)</f>
        <v>DEPU</v>
      </c>
      <c r="V469" s="42" t="str">
        <f>IF(+ISNA(+VLOOKUP($B469,#REF!,1,0)),"-",$V$1)</f>
        <v>ALTRESII</v>
      </c>
      <c r="W469" s="42" t="str">
        <f>IF(+ISNA(+VLOOKUP($B469,#REF!,1,0)),"-",$W$1)</f>
        <v>ATTDIV</v>
      </c>
      <c r="X469" s="42" t="str">
        <f>IF(+ISNA(+VLOOKUP($B469,#REF!,1,0)),"-",$X$1)</f>
        <v>SC</v>
      </c>
      <c r="Y469" s="42" t="str">
        <f>IF(+ISNA(+VLOOKUP($B469,#REF!,1,0)),"-",$Y$1)</f>
        <v>FOC</v>
      </c>
    </row>
    <row r="470" spans="1:25" hidden="1" x14ac:dyDescent="0.2">
      <c r="A470" s="42" t="s">
        <v>114</v>
      </c>
      <c r="B470" s="42" t="s">
        <v>573</v>
      </c>
      <c r="C470" s="55" t="s">
        <v>836</v>
      </c>
      <c r="D470" s="42" t="str">
        <f>IF(+ISNA(+VLOOKUP($B470,#REF!,1,0)),"-",$D$1)</f>
        <v>PRODEE</v>
      </c>
      <c r="E470" s="42" t="str">
        <f>IF(+ISNA(+VLOOKUP($B470,#REF!,1,0)),"-",$E$1)</f>
        <v>DISTEE</v>
      </c>
      <c r="F470" s="42" t="str">
        <f>IF(+ISNA(+VLOOKUP($B470,#REF!,1,0)),"-",$F$1)</f>
        <v>MISEE</v>
      </c>
      <c r="G470" s="42" t="str">
        <f>IF(+ISNA(+VLOOKUP($B470,#REF!,1,0)),"-",$G$1)</f>
        <v>VENDIEE</v>
      </c>
      <c r="H470" s="42" t="str">
        <f>IF(+ISNA(+VLOOKUP($B470,#REF!,1,0)),"-",$H$1)</f>
        <v>VENDSALVEE</v>
      </c>
      <c r="I470" s="42" t="str">
        <f>IF(+ISNA(+VLOOKUP($B470,#REF!,1,0)),"-",$I$1)</f>
        <v>VENDTUTEE</v>
      </c>
      <c r="J470" s="42" t="str">
        <f>IF(+ISNA(+VLOOKUP($B470,#REF!,1,0)),"-",$J$1)</f>
        <v>VENDLIBEE</v>
      </c>
      <c r="K470" s="42" t="str">
        <f>IF(+ISNA(+VLOOKUP($B470,#REF!,1,0)),"-",$K$1)</f>
        <v>EEEST</v>
      </c>
      <c r="L470" s="42" t="str">
        <f>IF(+ISNA(+VLOOKUP($B470,#REF!,1,0)),"-",$L$1)</f>
        <v>DISTGAS</v>
      </c>
      <c r="M470" s="42" t="str">
        <f>IF(+ISNA(+VLOOKUP($B470,#REF!,1,0)),"-",$M$1)</f>
        <v>MISGAS</v>
      </c>
      <c r="N470" s="42" t="str">
        <f>IF(+ISNA(+VLOOKUP($B470,#REF!,1,0)),"-",$N$1)</f>
        <v>VENIGAS</v>
      </c>
      <c r="O470" s="42" t="str">
        <f>IF(+ISNA(+VLOOKUP($B470,#REF!,1,0)),"-",$O$1)</f>
        <v>VENTUTGAS</v>
      </c>
      <c r="P470" s="42" t="str">
        <f>IF(+ISNA(+VLOOKUP($B470,#REF!,1,0)),"-",$P$1)</f>
        <v>VENLIBGAS</v>
      </c>
      <c r="Q470" s="42" t="str">
        <f>IF(+ISNA(+VLOOKUP($B470,#REF!,1,0)),"-",$Q$1)</f>
        <v>GASDIV</v>
      </c>
      <c r="R470" s="42" t="str">
        <f>IF(+ISNA(+VLOOKUP($B470,#REF!,1,0)),"-",$R$1)</f>
        <v>GASEST</v>
      </c>
      <c r="S470" s="42" t="str">
        <f>IF(+ISNA(+VLOOKUP($B470,#REF!,1,0)),"-",$S$1)</f>
        <v>ACQUE</v>
      </c>
      <c r="T470" s="42" t="str">
        <f>IF(+ISNA(+VLOOKUP($B470,#REF!,1,0)),"-",$T$1)</f>
        <v>FOGNA</v>
      </c>
      <c r="U470" s="42" t="str">
        <f>IF(+ISNA(+VLOOKUP($B470,#REF!,1,0)),"-",$U$1)</f>
        <v>DEPU</v>
      </c>
      <c r="V470" s="42" t="str">
        <f>IF(+ISNA(+VLOOKUP($B470,#REF!,1,0)),"-",$V$1)</f>
        <v>ALTRESII</v>
      </c>
      <c r="W470" s="42" t="str">
        <f>IF(+ISNA(+VLOOKUP($B470,#REF!,1,0)),"-",$W$1)</f>
        <v>ATTDIV</v>
      </c>
      <c r="X470" s="42" t="str">
        <f>IF(+ISNA(+VLOOKUP($B470,#REF!,1,0)),"-",$X$1)</f>
        <v>SC</v>
      </c>
      <c r="Y470" s="42" t="str">
        <f>IF(+ISNA(+VLOOKUP($B470,#REF!,1,0)),"-",$Y$1)</f>
        <v>FOC</v>
      </c>
    </row>
    <row r="471" spans="1:25" hidden="1" x14ac:dyDescent="0.2">
      <c r="A471" s="42" t="s">
        <v>114</v>
      </c>
      <c r="B471" s="42" t="s">
        <v>574</v>
      </c>
      <c r="C471" s="55" t="s">
        <v>545</v>
      </c>
      <c r="D471" s="42" t="str">
        <f>IF(+ISNA(+VLOOKUP($B471,#REF!,1,0)),"-",$D$1)</f>
        <v>PRODEE</v>
      </c>
      <c r="E471" s="42" t="str">
        <f>IF(+ISNA(+VLOOKUP($B471,#REF!,1,0)),"-",$E$1)</f>
        <v>DISTEE</v>
      </c>
      <c r="F471" s="42" t="str">
        <f>IF(+ISNA(+VLOOKUP($B471,#REF!,1,0)),"-",$F$1)</f>
        <v>MISEE</v>
      </c>
      <c r="G471" s="42" t="str">
        <f>IF(+ISNA(+VLOOKUP($B471,#REF!,1,0)),"-",$G$1)</f>
        <v>VENDIEE</v>
      </c>
      <c r="H471" s="42" t="str">
        <f>IF(+ISNA(+VLOOKUP($B471,#REF!,1,0)),"-",$H$1)</f>
        <v>VENDSALVEE</v>
      </c>
      <c r="I471" s="42" t="str">
        <f>IF(+ISNA(+VLOOKUP($B471,#REF!,1,0)),"-",$I$1)</f>
        <v>VENDTUTEE</v>
      </c>
      <c r="J471" s="42" t="str">
        <f>IF(+ISNA(+VLOOKUP($B471,#REF!,1,0)),"-",$J$1)</f>
        <v>VENDLIBEE</v>
      </c>
      <c r="K471" s="42" t="str">
        <f>IF(+ISNA(+VLOOKUP($B471,#REF!,1,0)),"-",$K$1)</f>
        <v>EEEST</v>
      </c>
      <c r="L471" s="42" t="str">
        <f>IF(+ISNA(+VLOOKUP($B471,#REF!,1,0)),"-",$L$1)</f>
        <v>DISTGAS</v>
      </c>
      <c r="M471" s="42" t="str">
        <f>IF(+ISNA(+VLOOKUP($B471,#REF!,1,0)),"-",$M$1)</f>
        <v>MISGAS</v>
      </c>
      <c r="N471" s="42" t="str">
        <f>IF(+ISNA(+VLOOKUP($B471,#REF!,1,0)),"-",$N$1)</f>
        <v>VENIGAS</v>
      </c>
      <c r="O471" s="42" t="str">
        <f>IF(+ISNA(+VLOOKUP($B471,#REF!,1,0)),"-",$O$1)</f>
        <v>VENTUTGAS</v>
      </c>
      <c r="P471" s="42" t="str">
        <f>IF(+ISNA(+VLOOKUP($B471,#REF!,1,0)),"-",$P$1)</f>
        <v>VENLIBGAS</v>
      </c>
      <c r="Q471" s="42" t="str">
        <f>IF(+ISNA(+VLOOKUP($B471,#REF!,1,0)),"-",$Q$1)</f>
        <v>GASDIV</v>
      </c>
      <c r="R471" s="42" t="str">
        <f>IF(+ISNA(+VLOOKUP($B471,#REF!,1,0)),"-",$R$1)</f>
        <v>GASEST</v>
      </c>
      <c r="S471" s="42" t="str">
        <f>IF(+ISNA(+VLOOKUP($B471,#REF!,1,0)),"-",$S$1)</f>
        <v>ACQUE</v>
      </c>
      <c r="T471" s="42" t="str">
        <f>IF(+ISNA(+VLOOKUP($B471,#REF!,1,0)),"-",$T$1)</f>
        <v>FOGNA</v>
      </c>
      <c r="U471" s="42" t="str">
        <f>IF(+ISNA(+VLOOKUP($B471,#REF!,1,0)),"-",$U$1)</f>
        <v>DEPU</v>
      </c>
      <c r="V471" s="42" t="str">
        <f>IF(+ISNA(+VLOOKUP($B471,#REF!,1,0)),"-",$V$1)</f>
        <v>ALTRESII</v>
      </c>
      <c r="W471" s="42" t="str">
        <f>IF(+ISNA(+VLOOKUP($B471,#REF!,1,0)),"-",$W$1)</f>
        <v>ATTDIV</v>
      </c>
      <c r="X471" s="42" t="str">
        <f>IF(+ISNA(+VLOOKUP($B471,#REF!,1,0)),"-",$X$1)</f>
        <v>SC</v>
      </c>
      <c r="Y471" s="42" t="str">
        <f>IF(+ISNA(+VLOOKUP($B471,#REF!,1,0)),"-",$Y$1)</f>
        <v>FOC</v>
      </c>
    </row>
    <row r="472" spans="1:25" hidden="1" x14ac:dyDescent="0.2">
      <c r="A472" s="42" t="s">
        <v>114</v>
      </c>
      <c r="B472" s="42" t="s">
        <v>575</v>
      </c>
      <c r="C472" s="55" t="s">
        <v>546</v>
      </c>
      <c r="D472" s="42" t="str">
        <f>IF(+ISNA(+VLOOKUP($B472,#REF!,1,0)),"-",$D$1)</f>
        <v>PRODEE</v>
      </c>
      <c r="E472" s="42" t="str">
        <f>IF(+ISNA(+VLOOKUP($B472,#REF!,1,0)),"-",$E$1)</f>
        <v>DISTEE</v>
      </c>
      <c r="F472" s="42" t="str">
        <f>IF(+ISNA(+VLOOKUP($B472,#REF!,1,0)),"-",$F$1)</f>
        <v>MISEE</v>
      </c>
      <c r="G472" s="42" t="str">
        <f>IF(+ISNA(+VLOOKUP($B472,#REF!,1,0)),"-",$G$1)</f>
        <v>VENDIEE</v>
      </c>
      <c r="H472" s="42" t="str">
        <f>IF(+ISNA(+VLOOKUP($B472,#REF!,1,0)),"-",$H$1)</f>
        <v>VENDSALVEE</v>
      </c>
      <c r="I472" s="42" t="str">
        <f>IF(+ISNA(+VLOOKUP($B472,#REF!,1,0)),"-",$I$1)</f>
        <v>VENDTUTEE</v>
      </c>
      <c r="J472" s="42" t="str">
        <f>IF(+ISNA(+VLOOKUP($B472,#REF!,1,0)),"-",$J$1)</f>
        <v>VENDLIBEE</v>
      </c>
      <c r="K472" s="42" t="str">
        <f>IF(+ISNA(+VLOOKUP($B472,#REF!,1,0)),"-",$K$1)</f>
        <v>EEEST</v>
      </c>
      <c r="L472" s="42" t="str">
        <f>IF(+ISNA(+VLOOKUP($B472,#REF!,1,0)),"-",$L$1)</f>
        <v>DISTGAS</v>
      </c>
      <c r="M472" s="42" t="str">
        <f>IF(+ISNA(+VLOOKUP($B472,#REF!,1,0)),"-",$M$1)</f>
        <v>MISGAS</v>
      </c>
      <c r="N472" s="42" t="str">
        <f>IF(+ISNA(+VLOOKUP($B472,#REF!,1,0)),"-",$N$1)</f>
        <v>VENIGAS</v>
      </c>
      <c r="O472" s="42" t="str">
        <f>IF(+ISNA(+VLOOKUP($B472,#REF!,1,0)),"-",$O$1)</f>
        <v>VENTUTGAS</v>
      </c>
      <c r="P472" s="42" t="str">
        <f>IF(+ISNA(+VLOOKUP($B472,#REF!,1,0)),"-",$P$1)</f>
        <v>VENLIBGAS</v>
      </c>
      <c r="Q472" s="42" t="str">
        <f>IF(+ISNA(+VLOOKUP($B472,#REF!,1,0)),"-",$Q$1)</f>
        <v>GASDIV</v>
      </c>
      <c r="R472" s="42" t="str">
        <f>IF(+ISNA(+VLOOKUP($B472,#REF!,1,0)),"-",$R$1)</f>
        <v>GASEST</v>
      </c>
      <c r="S472" s="42" t="str">
        <f>IF(+ISNA(+VLOOKUP($B472,#REF!,1,0)),"-",$S$1)</f>
        <v>ACQUE</v>
      </c>
      <c r="T472" s="42" t="str">
        <f>IF(+ISNA(+VLOOKUP($B472,#REF!,1,0)),"-",$T$1)</f>
        <v>FOGNA</v>
      </c>
      <c r="U472" s="42" t="str">
        <f>IF(+ISNA(+VLOOKUP($B472,#REF!,1,0)),"-",$U$1)</f>
        <v>DEPU</v>
      </c>
      <c r="V472" s="42" t="str">
        <f>IF(+ISNA(+VLOOKUP($B472,#REF!,1,0)),"-",$V$1)</f>
        <v>ALTRESII</v>
      </c>
      <c r="W472" s="42" t="str">
        <f>IF(+ISNA(+VLOOKUP($B472,#REF!,1,0)),"-",$W$1)</f>
        <v>ATTDIV</v>
      </c>
      <c r="X472" s="42" t="str">
        <f>IF(+ISNA(+VLOOKUP($B472,#REF!,1,0)),"-",$X$1)</f>
        <v>SC</v>
      </c>
      <c r="Y472" s="42" t="str">
        <f>IF(+ISNA(+VLOOKUP($B472,#REF!,1,0)),"-",$Y$1)</f>
        <v>FOC</v>
      </c>
    </row>
    <row r="473" spans="1:25" hidden="1" x14ac:dyDescent="0.2">
      <c r="A473" s="42" t="s">
        <v>114</v>
      </c>
      <c r="B473" s="42" t="s">
        <v>576</v>
      </c>
      <c r="C473" s="55" t="s">
        <v>547</v>
      </c>
      <c r="D473" s="42" t="str">
        <f>IF(+ISNA(+VLOOKUP($B473,#REF!,1,0)),"-",$D$1)</f>
        <v>PRODEE</v>
      </c>
      <c r="E473" s="42" t="str">
        <f>IF(+ISNA(+VLOOKUP($B473,#REF!,1,0)),"-",$E$1)</f>
        <v>DISTEE</v>
      </c>
      <c r="F473" s="42" t="str">
        <f>IF(+ISNA(+VLOOKUP($B473,#REF!,1,0)),"-",$F$1)</f>
        <v>MISEE</v>
      </c>
      <c r="G473" s="42" t="str">
        <f>IF(+ISNA(+VLOOKUP($B473,#REF!,1,0)),"-",$G$1)</f>
        <v>VENDIEE</v>
      </c>
      <c r="H473" s="42" t="str">
        <f>IF(+ISNA(+VLOOKUP($B473,#REF!,1,0)),"-",$H$1)</f>
        <v>VENDSALVEE</v>
      </c>
      <c r="I473" s="42" t="str">
        <f>IF(+ISNA(+VLOOKUP($B473,#REF!,1,0)),"-",$I$1)</f>
        <v>VENDTUTEE</v>
      </c>
      <c r="J473" s="42" t="str">
        <f>IF(+ISNA(+VLOOKUP($B473,#REF!,1,0)),"-",$J$1)</f>
        <v>VENDLIBEE</v>
      </c>
      <c r="K473" s="42" t="str">
        <f>IF(+ISNA(+VLOOKUP($B473,#REF!,1,0)),"-",$K$1)</f>
        <v>EEEST</v>
      </c>
      <c r="L473" s="42" t="str">
        <f>IF(+ISNA(+VLOOKUP($B473,#REF!,1,0)),"-",$L$1)</f>
        <v>DISTGAS</v>
      </c>
      <c r="M473" s="42" t="str">
        <f>IF(+ISNA(+VLOOKUP($B473,#REF!,1,0)),"-",$M$1)</f>
        <v>MISGAS</v>
      </c>
      <c r="N473" s="42" t="str">
        <f>IF(+ISNA(+VLOOKUP($B473,#REF!,1,0)),"-",$N$1)</f>
        <v>VENIGAS</v>
      </c>
      <c r="O473" s="42" t="str">
        <f>IF(+ISNA(+VLOOKUP($B473,#REF!,1,0)),"-",$O$1)</f>
        <v>VENTUTGAS</v>
      </c>
      <c r="P473" s="42" t="str">
        <f>IF(+ISNA(+VLOOKUP($B473,#REF!,1,0)),"-",$P$1)</f>
        <v>VENLIBGAS</v>
      </c>
      <c r="Q473" s="42" t="str">
        <f>IF(+ISNA(+VLOOKUP($B473,#REF!,1,0)),"-",$Q$1)</f>
        <v>GASDIV</v>
      </c>
      <c r="R473" s="42" t="str">
        <f>IF(+ISNA(+VLOOKUP($B473,#REF!,1,0)),"-",$R$1)</f>
        <v>GASEST</v>
      </c>
      <c r="S473" s="42" t="str">
        <f>IF(+ISNA(+VLOOKUP($B473,#REF!,1,0)),"-",$S$1)</f>
        <v>ACQUE</v>
      </c>
      <c r="T473" s="42" t="str">
        <f>IF(+ISNA(+VLOOKUP($B473,#REF!,1,0)),"-",$T$1)</f>
        <v>FOGNA</v>
      </c>
      <c r="U473" s="42" t="str">
        <f>IF(+ISNA(+VLOOKUP($B473,#REF!,1,0)),"-",$U$1)</f>
        <v>DEPU</v>
      </c>
      <c r="V473" s="42" t="str">
        <f>IF(+ISNA(+VLOOKUP($B473,#REF!,1,0)),"-",$V$1)</f>
        <v>ALTRESII</v>
      </c>
      <c r="W473" s="42" t="str">
        <f>IF(+ISNA(+VLOOKUP($B473,#REF!,1,0)),"-",$W$1)</f>
        <v>ATTDIV</v>
      </c>
      <c r="X473" s="42" t="str">
        <f>IF(+ISNA(+VLOOKUP($B473,#REF!,1,0)),"-",$X$1)</f>
        <v>SC</v>
      </c>
      <c r="Y473" s="42" t="str">
        <f>IF(+ISNA(+VLOOKUP($B473,#REF!,1,0)),"-",$Y$1)</f>
        <v>FOC</v>
      </c>
    </row>
    <row r="474" spans="1:25" hidden="1" x14ac:dyDescent="0.2">
      <c r="A474" s="42" t="s">
        <v>114</v>
      </c>
      <c r="B474" s="42" t="s">
        <v>577</v>
      </c>
      <c r="C474" s="55" t="s">
        <v>548</v>
      </c>
      <c r="D474" s="42" t="str">
        <f>IF(+ISNA(+VLOOKUP($B474,#REF!,1,0)),"-",$D$1)</f>
        <v>PRODEE</v>
      </c>
      <c r="E474" s="42" t="str">
        <f>IF(+ISNA(+VLOOKUP($B474,#REF!,1,0)),"-",$E$1)</f>
        <v>DISTEE</v>
      </c>
      <c r="F474" s="42" t="str">
        <f>IF(+ISNA(+VLOOKUP($B474,#REF!,1,0)),"-",$F$1)</f>
        <v>MISEE</v>
      </c>
      <c r="G474" s="42" t="str">
        <f>IF(+ISNA(+VLOOKUP($B474,#REF!,1,0)),"-",$G$1)</f>
        <v>VENDIEE</v>
      </c>
      <c r="H474" s="42" t="str">
        <f>IF(+ISNA(+VLOOKUP($B474,#REF!,1,0)),"-",$H$1)</f>
        <v>VENDSALVEE</v>
      </c>
      <c r="I474" s="42" t="str">
        <f>IF(+ISNA(+VLOOKUP($B474,#REF!,1,0)),"-",$I$1)</f>
        <v>VENDTUTEE</v>
      </c>
      <c r="J474" s="42" t="str">
        <f>IF(+ISNA(+VLOOKUP($B474,#REF!,1,0)),"-",$J$1)</f>
        <v>VENDLIBEE</v>
      </c>
      <c r="K474" s="42" t="str">
        <f>IF(+ISNA(+VLOOKUP($B474,#REF!,1,0)),"-",$K$1)</f>
        <v>EEEST</v>
      </c>
      <c r="L474" s="42" t="str">
        <f>IF(+ISNA(+VLOOKUP($B474,#REF!,1,0)),"-",$L$1)</f>
        <v>DISTGAS</v>
      </c>
      <c r="M474" s="42" t="str">
        <f>IF(+ISNA(+VLOOKUP($B474,#REF!,1,0)),"-",$M$1)</f>
        <v>MISGAS</v>
      </c>
      <c r="N474" s="42" t="str">
        <f>IF(+ISNA(+VLOOKUP($B474,#REF!,1,0)),"-",$N$1)</f>
        <v>VENIGAS</v>
      </c>
      <c r="O474" s="42" t="str">
        <f>IF(+ISNA(+VLOOKUP($B474,#REF!,1,0)),"-",$O$1)</f>
        <v>VENTUTGAS</v>
      </c>
      <c r="P474" s="42" t="str">
        <f>IF(+ISNA(+VLOOKUP($B474,#REF!,1,0)),"-",$P$1)</f>
        <v>VENLIBGAS</v>
      </c>
      <c r="Q474" s="42" t="str">
        <f>IF(+ISNA(+VLOOKUP($B474,#REF!,1,0)),"-",$Q$1)</f>
        <v>GASDIV</v>
      </c>
      <c r="R474" s="42" t="str">
        <f>IF(+ISNA(+VLOOKUP($B474,#REF!,1,0)),"-",$R$1)</f>
        <v>GASEST</v>
      </c>
      <c r="S474" s="42" t="str">
        <f>IF(+ISNA(+VLOOKUP($B474,#REF!,1,0)),"-",$S$1)</f>
        <v>ACQUE</v>
      </c>
      <c r="T474" s="42" t="str">
        <f>IF(+ISNA(+VLOOKUP($B474,#REF!,1,0)),"-",$T$1)</f>
        <v>FOGNA</v>
      </c>
      <c r="U474" s="42" t="str">
        <f>IF(+ISNA(+VLOOKUP($B474,#REF!,1,0)),"-",$U$1)</f>
        <v>DEPU</v>
      </c>
      <c r="V474" s="42" t="str">
        <f>IF(+ISNA(+VLOOKUP($B474,#REF!,1,0)),"-",$V$1)</f>
        <v>ALTRESII</v>
      </c>
      <c r="W474" s="42" t="str">
        <f>IF(+ISNA(+VLOOKUP($B474,#REF!,1,0)),"-",$W$1)</f>
        <v>ATTDIV</v>
      </c>
      <c r="X474" s="42" t="str">
        <f>IF(+ISNA(+VLOOKUP($B474,#REF!,1,0)),"-",$X$1)</f>
        <v>SC</v>
      </c>
      <c r="Y474" s="42" t="str">
        <f>IF(+ISNA(+VLOOKUP($B474,#REF!,1,0)),"-",$Y$1)</f>
        <v>FOC</v>
      </c>
    </row>
    <row r="475" spans="1:25" hidden="1" x14ac:dyDescent="0.2">
      <c r="A475" s="42" t="s">
        <v>114</v>
      </c>
      <c r="B475" s="42" t="s">
        <v>578</v>
      </c>
      <c r="C475" s="55" t="s">
        <v>549</v>
      </c>
      <c r="D475" s="42" t="str">
        <f>IF(+ISNA(+VLOOKUP($B475,#REF!,1,0)),"-",$D$1)</f>
        <v>PRODEE</v>
      </c>
      <c r="E475" s="42" t="str">
        <f>IF(+ISNA(+VLOOKUP($B475,#REF!,1,0)),"-",$E$1)</f>
        <v>DISTEE</v>
      </c>
      <c r="F475" s="42" t="str">
        <f>IF(+ISNA(+VLOOKUP($B475,#REF!,1,0)),"-",$F$1)</f>
        <v>MISEE</v>
      </c>
      <c r="G475" s="42" t="str">
        <f>IF(+ISNA(+VLOOKUP($B475,#REF!,1,0)),"-",$G$1)</f>
        <v>VENDIEE</v>
      </c>
      <c r="H475" s="42" t="str">
        <f>IF(+ISNA(+VLOOKUP($B475,#REF!,1,0)),"-",$H$1)</f>
        <v>VENDSALVEE</v>
      </c>
      <c r="I475" s="42" t="str">
        <f>IF(+ISNA(+VLOOKUP($B475,#REF!,1,0)),"-",$I$1)</f>
        <v>VENDTUTEE</v>
      </c>
      <c r="J475" s="42" t="str">
        <f>IF(+ISNA(+VLOOKUP($B475,#REF!,1,0)),"-",$J$1)</f>
        <v>VENDLIBEE</v>
      </c>
      <c r="K475" s="42" t="str">
        <f>IF(+ISNA(+VLOOKUP($B475,#REF!,1,0)),"-",$K$1)</f>
        <v>EEEST</v>
      </c>
      <c r="L475" s="42" t="str">
        <f>IF(+ISNA(+VLOOKUP($B475,#REF!,1,0)),"-",$L$1)</f>
        <v>DISTGAS</v>
      </c>
      <c r="M475" s="42" t="str">
        <f>IF(+ISNA(+VLOOKUP($B475,#REF!,1,0)),"-",$M$1)</f>
        <v>MISGAS</v>
      </c>
      <c r="N475" s="42" t="str">
        <f>IF(+ISNA(+VLOOKUP($B475,#REF!,1,0)),"-",$N$1)</f>
        <v>VENIGAS</v>
      </c>
      <c r="O475" s="42" t="str">
        <f>IF(+ISNA(+VLOOKUP($B475,#REF!,1,0)),"-",$O$1)</f>
        <v>VENTUTGAS</v>
      </c>
      <c r="P475" s="42" t="str">
        <f>IF(+ISNA(+VLOOKUP($B475,#REF!,1,0)),"-",$P$1)</f>
        <v>VENLIBGAS</v>
      </c>
      <c r="Q475" s="42" t="str">
        <f>IF(+ISNA(+VLOOKUP($B475,#REF!,1,0)),"-",$Q$1)</f>
        <v>GASDIV</v>
      </c>
      <c r="R475" s="42" t="str">
        <f>IF(+ISNA(+VLOOKUP($B475,#REF!,1,0)),"-",$R$1)</f>
        <v>GASEST</v>
      </c>
      <c r="S475" s="42" t="str">
        <f>IF(+ISNA(+VLOOKUP($B475,#REF!,1,0)),"-",$S$1)</f>
        <v>ACQUE</v>
      </c>
      <c r="T475" s="42" t="str">
        <f>IF(+ISNA(+VLOOKUP($B475,#REF!,1,0)),"-",$T$1)</f>
        <v>FOGNA</v>
      </c>
      <c r="U475" s="42" t="str">
        <f>IF(+ISNA(+VLOOKUP($B475,#REF!,1,0)),"-",$U$1)</f>
        <v>DEPU</v>
      </c>
      <c r="V475" s="42" t="str">
        <f>IF(+ISNA(+VLOOKUP($B475,#REF!,1,0)),"-",$V$1)</f>
        <v>ALTRESII</v>
      </c>
      <c r="W475" s="42" t="str">
        <f>IF(+ISNA(+VLOOKUP($B475,#REF!,1,0)),"-",$W$1)</f>
        <v>ATTDIV</v>
      </c>
      <c r="X475" s="42" t="str">
        <f>IF(+ISNA(+VLOOKUP($B475,#REF!,1,0)),"-",$X$1)</f>
        <v>SC</v>
      </c>
      <c r="Y475" s="42" t="str">
        <f>IF(+ISNA(+VLOOKUP($B475,#REF!,1,0)),"-",$Y$1)</f>
        <v>FOC</v>
      </c>
    </row>
    <row r="476" spans="1:25" hidden="1" x14ac:dyDescent="0.2">
      <c r="A476" s="42" t="s">
        <v>114</v>
      </c>
      <c r="B476" s="42" t="s">
        <v>579</v>
      </c>
      <c r="C476" s="55" t="s">
        <v>550</v>
      </c>
      <c r="D476" s="42" t="str">
        <f>IF(+ISNA(+VLOOKUP($B476,#REF!,1,0)),"-",$D$1)</f>
        <v>PRODEE</v>
      </c>
      <c r="E476" s="42" t="str">
        <f>IF(+ISNA(+VLOOKUP($B476,#REF!,1,0)),"-",$E$1)</f>
        <v>DISTEE</v>
      </c>
      <c r="F476" s="42" t="str">
        <f>IF(+ISNA(+VLOOKUP($B476,#REF!,1,0)),"-",$F$1)</f>
        <v>MISEE</v>
      </c>
      <c r="G476" s="42" t="str">
        <f>IF(+ISNA(+VLOOKUP($B476,#REF!,1,0)),"-",$G$1)</f>
        <v>VENDIEE</v>
      </c>
      <c r="H476" s="42" t="str">
        <f>IF(+ISNA(+VLOOKUP($B476,#REF!,1,0)),"-",$H$1)</f>
        <v>VENDSALVEE</v>
      </c>
      <c r="I476" s="42" t="str">
        <f>IF(+ISNA(+VLOOKUP($B476,#REF!,1,0)),"-",$I$1)</f>
        <v>VENDTUTEE</v>
      </c>
      <c r="J476" s="42" t="str">
        <f>IF(+ISNA(+VLOOKUP($B476,#REF!,1,0)),"-",$J$1)</f>
        <v>VENDLIBEE</v>
      </c>
      <c r="K476" s="42" t="str">
        <f>IF(+ISNA(+VLOOKUP($B476,#REF!,1,0)),"-",$K$1)</f>
        <v>EEEST</v>
      </c>
      <c r="L476" s="42" t="str">
        <f>IF(+ISNA(+VLOOKUP($B476,#REF!,1,0)),"-",$L$1)</f>
        <v>DISTGAS</v>
      </c>
      <c r="M476" s="42" t="str">
        <f>IF(+ISNA(+VLOOKUP($B476,#REF!,1,0)),"-",$M$1)</f>
        <v>MISGAS</v>
      </c>
      <c r="N476" s="42" t="str">
        <f>IF(+ISNA(+VLOOKUP($B476,#REF!,1,0)),"-",$N$1)</f>
        <v>VENIGAS</v>
      </c>
      <c r="O476" s="42" t="str">
        <f>IF(+ISNA(+VLOOKUP($B476,#REF!,1,0)),"-",$O$1)</f>
        <v>VENTUTGAS</v>
      </c>
      <c r="P476" s="42" t="str">
        <f>IF(+ISNA(+VLOOKUP($B476,#REF!,1,0)),"-",$P$1)</f>
        <v>VENLIBGAS</v>
      </c>
      <c r="Q476" s="42" t="str">
        <f>IF(+ISNA(+VLOOKUP($B476,#REF!,1,0)),"-",$Q$1)</f>
        <v>GASDIV</v>
      </c>
      <c r="R476" s="42" t="str">
        <f>IF(+ISNA(+VLOOKUP($B476,#REF!,1,0)),"-",$R$1)</f>
        <v>GASEST</v>
      </c>
      <c r="S476" s="42" t="str">
        <f>IF(+ISNA(+VLOOKUP($B476,#REF!,1,0)),"-",$S$1)</f>
        <v>ACQUE</v>
      </c>
      <c r="T476" s="42" t="str">
        <f>IF(+ISNA(+VLOOKUP($B476,#REF!,1,0)),"-",$T$1)</f>
        <v>FOGNA</v>
      </c>
      <c r="U476" s="42" t="str">
        <f>IF(+ISNA(+VLOOKUP($B476,#REF!,1,0)),"-",$U$1)</f>
        <v>DEPU</v>
      </c>
      <c r="V476" s="42" t="str">
        <f>IF(+ISNA(+VLOOKUP($B476,#REF!,1,0)),"-",$V$1)</f>
        <v>ALTRESII</v>
      </c>
      <c r="W476" s="42" t="str">
        <f>IF(+ISNA(+VLOOKUP($B476,#REF!,1,0)),"-",$W$1)</f>
        <v>ATTDIV</v>
      </c>
      <c r="X476" s="42" t="str">
        <f>IF(+ISNA(+VLOOKUP($B476,#REF!,1,0)),"-",$X$1)</f>
        <v>SC</v>
      </c>
      <c r="Y476" s="42" t="str">
        <f>IF(+ISNA(+VLOOKUP($B476,#REF!,1,0)),"-",$Y$1)</f>
        <v>FOC</v>
      </c>
    </row>
    <row r="477" spans="1:25" hidden="1" x14ac:dyDescent="0.2">
      <c r="A477" s="42" t="s">
        <v>114</v>
      </c>
      <c r="B477" s="42" t="s">
        <v>580</v>
      </c>
      <c r="C477" s="55" t="s">
        <v>551</v>
      </c>
      <c r="D477" s="42" t="str">
        <f>IF(+ISNA(+VLOOKUP($B477,#REF!,1,0)),"-",$D$1)</f>
        <v>PRODEE</v>
      </c>
      <c r="E477" s="42" t="str">
        <f>IF(+ISNA(+VLOOKUP($B477,#REF!,1,0)),"-",$E$1)</f>
        <v>DISTEE</v>
      </c>
      <c r="F477" s="42" t="str">
        <f>IF(+ISNA(+VLOOKUP($B477,#REF!,1,0)),"-",$F$1)</f>
        <v>MISEE</v>
      </c>
      <c r="G477" s="42" t="str">
        <f>IF(+ISNA(+VLOOKUP($B477,#REF!,1,0)),"-",$G$1)</f>
        <v>VENDIEE</v>
      </c>
      <c r="H477" s="42" t="str">
        <f>IF(+ISNA(+VLOOKUP($B477,#REF!,1,0)),"-",$H$1)</f>
        <v>VENDSALVEE</v>
      </c>
      <c r="I477" s="42" t="str">
        <f>IF(+ISNA(+VLOOKUP($B477,#REF!,1,0)),"-",$I$1)</f>
        <v>VENDTUTEE</v>
      </c>
      <c r="J477" s="42" t="str">
        <f>IF(+ISNA(+VLOOKUP($B477,#REF!,1,0)),"-",$J$1)</f>
        <v>VENDLIBEE</v>
      </c>
      <c r="K477" s="42" t="str">
        <f>IF(+ISNA(+VLOOKUP($B477,#REF!,1,0)),"-",$K$1)</f>
        <v>EEEST</v>
      </c>
      <c r="L477" s="42" t="str">
        <f>IF(+ISNA(+VLOOKUP($B477,#REF!,1,0)),"-",$L$1)</f>
        <v>DISTGAS</v>
      </c>
      <c r="M477" s="42" t="str">
        <f>IF(+ISNA(+VLOOKUP($B477,#REF!,1,0)),"-",$M$1)</f>
        <v>MISGAS</v>
      </c>
      <c r="N477" s="42" t="str">
        <f>IF(+ISNA(+VLOOKUP($B477,#REF!,1,0)),"-",$N$1)</f>
        <v>VENIGAS</v>
      </c>
      <c r="O477" s="42" t="str">
        <f>IF(+ISNA(+VLOOKUP($B477,#REF!,1,0)),"-",$O$1)</f>
        <v>VENTUTGAS</v>
      </c>
      <c r="P477" s="42" t="str">
        <f>IF(+ISNA(+VLOOKUP($B477,#REF!,1,0)),"-",$P$1)</f>
        <v>VENLIBGAS</v>
      </c>
      <c r="Q477" s="42" t="str">
        <f>IF(+ISNA(+VLOOKUP($B477,#REF!,1,0)),"-",$Q$1)</f>
        <v>GASDIV</v>
      </c>
      <c r="R477" s="42" t="str">
        <f>IF(+ISNA(+VLOOKUP($B477,#REF!,1,0)),"-",$R$1)</f>
        <v>GASEST</v>
      </c>
      <c r="S477" s="42" t="str">
        <f>IF(+ISNA(+VLOOKUP($B477,#REF!,1,0)),"-",$S$1)</f>
        <v>ACQUE</v>
      </c>
      <c r="T477" s="42" t="str">
        <f>IF(+ISNA(+VLOOKUP($B477,#REF!,1,0)),"-",$T$1)</f>
        <v>FOGNA</v>
      </c>
      <c r="U477" s="42" t="str">
        <f>IF(+ISNA(+VLOOKUP($B477,#REF!,1,0)),"-",$U$1)</f>
        <v>DEPU</v>
      </c>
      <c r="V477" s="42" t="str">
        <f>IF(+ISNA(+VLOOKUP($B477,#REF!,1,0)),"-",$V$1)</f>
        <v>ALTRESII</v>
      </c>
      <c r="W477" s="42" t="str">
        <f>IF(+ISNA(+VLOOKUP($B477,#REF!,1,0)),"-",$W$1)</f>
        <v>ATTDIV</v>
      </c>
      <c r="X477" s="42" t="str">
        <f>IF(+ISNA(+VLOOKUP($B477,#REF!,1,0)),"-",$X$1)</f>
        <v>SC</v>
      </c>
      <c r="Y477" s="42" t="str">
        <f>IF(+ISNA(+VLOOKUP($B477,#REF!,1,0)),"-",$Y$1)</f>
        <v>FOC</v>
      </c>
    </row>
    <row r="478" spans="1:25" ht="11.1" customHeight="1" x14ac:dyDescent="0.2">
      <c r="A478" s="42" t="s">
        <v>114</v>
      </c>
      <c r="B478" s="42" t="s">
        <v>672</v>
      </c>
      <c r="C478" s="55" t="s">
        <v>662</v>
      </c>
      <c r="D478" s="42" t="str">
        <f>IF(+ISNA(+VLOOKUP($B478,#REF!,1,0)),"-",$D$1)</f>
        <v>PRODEE</v>
      </c>
      <c r="E478" s="42" t="str">
        <f>IF(+ISNA(+VLOOKUP($B478,#REF!,1,0)),"-",$E$1)</f>
        <v>DISTEE</v>
      </c>
      <c r="F478" s="42" t="str">
        <f>IF(+ISNA(+VLOOKUP($B478,#REF!,1,0)),"-",$F$1)</f>
        <v>MISEE</v>
      </c>
      <c r="G478" s="42" t="str">
        <f>IF(+ISNA(+VLOOKUP($B478,#REF!,1,0)),"-",$G$1)</f>
        <v>VENDIEE</v>
      </c>
      <c r="H478" s="42" t="str">
        <f>IF(+ISNA(+VLOOKUP($B478,#REF!,1,0)),"-",$H$1)</f>
        <v>VENDSALVEE</v>
      </c>
      <c r="I478" s="42" t="str">
        <f>IF(+ISNA(+VLOOKUP($B478,#REF!,1,0)),"-",$I$1)</f>
        <v>VENDTUTEE</v>
      </c>
      <c r="J478" s="42" t="str">
        <f>IF(+ISNA(+VLOOKUP($B478,#REF!,1,0)),"-",$J$1)</f>
        <v>VENDLIBEE</v>
      </c>
      <c r="K478" s="42" t="str">
        <f>IF(+ISNA(+VLOOKUP($B478,#REF!,1,0)),"-",$K$1)</f>
        <v>EEEST</v>
      </c>
      <c r="L478" s="42" t="str">
        <f>IF(+ISNA(+VLOOKUP($B478,#REF!,1,0)),"-",$L$1)</f>
        <v>DISTGAS</v>
      </c>
      <c r="M478" s="42" t="str">
        <f>IF(+ISNA(+VLOOKUP($B478,#REF!,1,0)),"-",$M$1)</f>
        <v>MISGAS</v>
      </c>
      <c r="N478" s="42" t="str">
        <f>IF(+ISNA(+VLOOKUP($B478,#REF!,1,0)),"-",$N$1)</f>
        <v>VENIGAS</v>
      </c>
      <c r="O478" s="42" t="str">
        <f>IF(+ISNA(+VLOOKUP($B478,#REF!,1,0)),"-",$O$1)</f>
        <v>VENTUTGAS</v>
      </c>
      <c r="P478" s="42" t="str">
        <f>IF(+ISNA(+VLOOKUP($B478,#REF!,1,0)),"-",$P$1)</f>
        <v>VENLIBGAS</v>
      </c>
      <c r="Q478" s="42" t="str">
        <f>IF(+ISNA(+VLOOKUP($B478,#REF!,1,0)),"-",$Q$1)</f>
        <v>GASDIV</v>
      </c>
      <c r="R478" s="42" t="str">
        <f>IF(+ISNA(+VLOOKUP($B478,#REF!,1,0)),"-",$R$1)</f>
        <v>GASEST</v>
      </c>
      <c r="S478" s="42" t="str">
        <f>IF(+ISNA(+VLOOKUP($B478,#REF!,1,0)),"-",$S$1)</f>
        <v>ACQUE</v>
      </c>
      <c r="T478" s="42" t="str">
        <f>IF(+ISNA(+VLOOKUP($B478,#REF!,1,0)),"-",$T$1)</f>
        <v>FOGNA</v>
      </c>
      <c r="U478" s="42" t="str">
        <f>IF(+ISNA(+VLOOKUP($B478,#REF!,1,0)),"-",$U$1)</f>
        <v>DEPU</v>
      </c>
      <c r="V478" s="42" t="str">
        <f>IF(+ISNA(+VLOOKUP($B478,#REF!,1,0)),"-",$V$1)</f>
        <v>ALTRESII</v>
      </c>
      <c r="W478" s="42" t="str">
        <f>IF(+ISNA(+VLOOKUP($B478,#REF!,1,0)),"-",$W$1)</f>
        <v>ATTDIV</v>
      </c>
      <c r="X478" s="42" t="str">
        <f>IF(+ISNA(+VLOOKUP($B478,#REF!,1,0)),"-",$X$1)</f>
        <v>SC</v>
      </c>
      <c r="Y478" s="42" t="str">
        <f>IF(+ISNA(+VLOOKUP($B478,#REF!,1,0)),"-",$Y$1)</f>
        <v>FOC</v>
      </c>
    </row>
    <row r="479" spans="1:25" x14ac:dyDescent="0.2">
      <c r="A479" s="42" t="s">
        <v>114</v>
      </c>
      <c r="B479" s="42" t="s">
        <v>673</v>
      </c>
      <c r="C479" s="55" t="s">
        <v>663</v>
      </c>
      <c r="D479" s="42" t="str">
        <f>IF(+ISNA(+VLOOKUP($B479,#REF!,1,0)),"-",$D$1)</f>
        <v>PRODEE</v>
      </c>
      <c r="E479" s="42" t="str">
        <f>IF(+ISNA(+VLOOKUP($B479,#REF!,1,0)),"-",$E$1)</f>
        <v>DISTEE</v>
      </c>
      <c r="F479" s="42" t="str">
        <f>IF(+ISNA(+VLOOKUP($B479,#REF!,1,0)),"-",$F$1)</f>
        <v>MISEE</v>
      </c>
      <c r="G479" s="42" t="str">
        <f>IF(+ISNA(+VLOOKUP($B479,#REF!,1,0)),"-",$G$1)</f>
        <v>VENDIEE</v>
      </c>
      <c r="H479" s="42" t="str">
        <f>IF(+ISNA(+VLOOKUP($B479,#REF!,1,0)),"-",$H$1)</f>
        <v>VENDSALVEE</v>
      </c>
      <c r="I479" s="42" t="str">
        <f>IF(+ISNA(+VLOOKUP($B479,#REF!,1,0)),"-",$I$1)</f>
        <v>VENDTUTEE</v>
      </c>
      <c r="J479" s="42" t="str">
        <f>IF(+ISNA(+VLOOKUP($B479,#REF!,1,0)),"-",$J$1)</f>
        <v>VENDLIBEE</v>
      </c>
      <c r="K479" s="42" t="str">
        <f>IF(+ISNA(+VLOOKUP($B479,#REF!,1,0)),"-",$K$1)</f>
        <v>EEEST</v>
      </c>
      <c r="L479" s="42" t="str">
        <f>IF(+ISNA(+VLOOKUP($B479,#REF!,1,0)),"-",$L$1)</f>
        <v>DISTGAS</v>
      </c>
      <c r="M479" s="42" t="str">
        <f>IF(+ISNA(+VLOOKUP($B479,#REF!,1,0)),"-",$M$1)</f>
        <v>MISGAS</v>
      </c>
      <c r="N479" s="42" t="str">
        <f>IF(+ISNA(+VLOOKUP($B479,#REF!,1,0)),"-",$N$1)</f>
        <v>VENIGAS</v>
      </c>
      <c r="O479" s="42" t="str">
        <f>IF(+ISNA(+VLOOKUP($B479,#REF!,1,0)),"-",$O$1)</f>
        <v>VENTUTGAS</v>
      </c>
      <c r="P479" s="42" t="str">
        <f>IF(+ISNA(+VLOOKUP($B479,#REF!,1,0)),"-",$P$1)</f>
        <v>VENLIBGAS</v>
      </c>
      <c r="Q479" s="42" t="str">
        <f>IF(+ISNA(+VLOOKUP($B479,#REF!,1,0)),"-",$Q$1)</f>
        <v>GASDIV</v>
      </c>
      <c r="R479" s="42" t="str">
        <f>IF(+ISNA(+VLOOKUP($B479,#REF!,1,0)),"-",$R$1)</f>
        <v>GASEST</v>
      </c>
      <c r="S479" s="42" t="str">
        <f>IF(+ISNA(+VLOOKUP($B479,#REF!,1,0)),"-",$S$1)</f>
        <v>ACQUE</v>
      </c>
      <c r="T479" s="42" t="str">
        <f>IF(+ISNA(+VLOOKUP($B479,#REF!,1,0)),"-",$T$1)</f>
        <v>FOGNA</v>
      </c>
      <c r="U479" s="42" t="str">
        <f>IF(+ISNA(+VLOOKUP($B479,#REF!,1,0)),"-",$U$1)</f>
        <v>DEPU</v>
      </c>
      <c r="V479" s="42" t="str">
        <f>IF(+ISNA(+VLOOKUP($B479,#REF!,1,0)),"-",$V$1)</f>
        <v>ALTRESII</v>
      </c>
      <c r="W479" s="42" t="str">
        <f>IF(+ISNA(+VLOOKUP($B479,#REF!,1,0)),"-",$W$1)</f>
        <v>ATTDIV</v>
      </c>
      <c r="X479" s="42" t="str">
        <f>IF(+ISNA(+VLOOKUP($B479,#REF!,1,0)),"-",$X$1)</f>
        <v>SC</v>
      </c>
      <c r="Y479" s="42" t="str">
        <f>IF(+ISNA(+VLOOKUP($B479,#REF!,1,0)),"-",$Y$1)</f>
        <v>FOC</v>
      </c>
    </row>
    <row r="480" spans="1:25" hidden="1" x14ac:dyDescent="0.2">
      <c r="A480" s="42" t="s">
        <v>114</v>
      </c>
      <c r="B480" s="93" t="s">
        <v>1544</v>
      </c>
      <c r="C480" s="95" t="s">
        <v>1540</v>
      </c>
      <c r="D480" s="42" t="str">
        <f>IF(+ISNA(+VLOOKUP($B480,#REF!,1,0)),"-",$D$1)</f>
        <v>PRODEE</v>
      </c>
      <c r="E480" s="42" t="str">
        <f>IF(+ISNA(+VLOOKUP($B480,#REF!,1,0)),"-",$E$1)</f>
        <v>DISTEE</v>
      </c>
      <c r="F480" s="42" t="str">
        <f>IF(+ISNA(+VLOOKUP($B480,#REF!,1,0)),"-",$F$1)</f>
        <v>MISEE</v>
      </c>
      <c r="G480" s="42" t="str">
        <f>IF(+ISNA(+VLOOKUP($B480,#REF!,1,0)),"-",$G$1)</f>
        <v>VENDIEE</v>
      </c>
      <c r="H480" s="42" t="str">
        <f>IF(+ISNA(+VLOOKUP($B480,#REF!,1,0)),"-",$H$1)</f>
        <v>VENDSALVEE</v>
      </c>
      <c r="I480" s="42" t="str">
        <f>IF(+ISNA(+VLOOKUP($B480,#REF!,1,0)),"-",$I$1)</f>
        <v>VENDTUTEE</v>
      </c>
      <c r="J480" s="42" t="str">
        <f>IF(+ISNA(+VLOOKUP($B480,#REF!,1,0)),"-",$J$1)</f>
        <v>VENDLIBEE</v>
      </c>
      <c r="K480" s="42" t="str">
        <f>IF(+ISNA(+VLOOKUP($B480,#REF!,1,0)),"-",$K$1)</f>
        <v>EEEST</v>
      </c>
      <c r="L480" s="42" t="str">
        <f>IF(+ISNA(+VLOOKUP($B480,#REF!,1,0)),"-",$L$1)</f>
        <v>DISTGAS</v>
      </c>
      <c r="M480" s="42" t="str">
        <f>IF(+ISNA(+VLOOKUP($B480,#REF!,1,0)),"-",$M$1)</f>
        <v>MISGAS</v>
      </c>
      <c r="N480" s="42" t="str">
        <f>IF(+ISNA(+VLOOKUP($B480,#REF!,1,0)),"-",$N$1)</f>
        <v>VENIGAS</v>
      </c>
      <c r="O480" s="42" t="str">
        <f>IF(+ISNA(+VLOOKUP($B480,#REF!,1,0)),"-",$O$1)</f>
        <v>VENTUTGAS</v>
      </c>
      <c r="P480" s="42" t="str">
        <f>IF(+ISNA(+VLOOKUP($B480,#REF!,1,0)),"-",$P$1)</f>
        <v>VENLIBGAS</v>
      </c>
      <c r="Q480" s="42" t="str">
        <f>IF(+ISNA(+VLOOKUP($B480,#REF!,1,0)),"-",$Q$1)</f>
        <v>GASDIV</v>
      </c>
      <c r="R480" s="42" t="str">
        <f>IF(+ISNA(+VLOOKUP($B480,#REF!,1,0)),"-",$R$1)</f>
        <v>GASEST</v>
      </c>
      <c r="S480" s="42" t="str">
        <f>IF(+ISNA(+VLOOKUP($B480,#REF!,1,0)),"-",$S$1)</f>
        <v>ACQUE</v>
      </c>
      <c r="T480" s="42" t="str">
        <f>IF(+ISNA(+VLOOKUP($B480,#REF!,1,0)),"-",$T$1)</f>
        <v>FOGNA</v>
      </c>
      <c r="U480" s="42" t="str">
        <f>IF(+ISNA(+VLOOKUP($B480,#REF!,1,0)),"-",$U$1)</f>
        <v>DEPU</v>
      </c>
      <c r="V480" s="42" t="str">
        <f>IF(+ISNA(+VLOOKUP($B480,#REF!,1,0)),"-",$V$1)</f>
        <v>ALTRESII</v>
      </c>
      <c r="W480" s="42" t="str">
        <f>IF(+ISNA(+VLOOKUP($B480,#REF!,1,0)),"-",$W$1)</f>
        <v>ATTDIV</v>
      </c>
      <c r="X480" s="42" t="str">
        <f>IF(+ISNA(+VLOOKUP($B480,#REF!,1,0)),"-",$X$1)</f>
        <v>SC</v>
      </c>
      <c r="Y480" s="42" t="str">
        <f>IF(+ISNA(+VLOOKUP($B480,#REF!,1,0)),"-",$Y$1)</f>
        <v>FOC</v>
      </c>
    </row>
    <row r="481" spans="1:25" hidden="1" x14ac:dyDescent="0.2">
      <c r="A481" s="42" t="s">
        <v>114</v>
      </c>
      <c r="B481" s="93" t="s">
        <v>1545</v>
      </c>
      <c r="C481" s="95" t="s">
        <v>1541</v>
      </c>
      <c r="D481" s="42" t="str">
        <f>IF(+ISNA(+VLOOKUP($B481,#REF!,1,0)),"-",$D$1)</f>
        <v>PRODEE</v>
      </c>
      <c r="E481" s="42" t="str">
        <f>IF(+ISNA(+VLOOKUP($B481,#REF!,1,0)),"-",$E$1)</f>
        <v>DISTEE</v>
      </c>
      <c r="F481" s="42" t="str">
        <f>IF(+ISNA(+VLOOKUP($B481,#REF!,1,0)),"-",$F$1)</f>
        <v>MISEE</v>
      </c>
      <c r="G481" s="42" t="str">
        <f>IF(+ISNA(+VLOOKUP($B481,#REF!,1,0)),"-",$G$1)</f>
        <v>VENDIEE</v>
      </c>
      <c r="H481" s="42" t="str">
        <f>IF(+ISNA(+VLOOKUP($B481,#REF!,1,0)),"-",$H$1)</f>
        <v>VENDSALVEE</v>
      </c>
      <c r="I481" s="42" t="str">
        <f>IF(+ISNA(+VLOOKUP($B481,#REF!,1,0)),"-",$I$1)</f>
        <v>VENDTUTEE</v>
      </c>
      <c r="J481" s="42" t="str">
        <f>IF(+ISNA(+VLOOKUP($B481,#REF!,1,0)),"-",$J$1)</f>
        <v>VENDLIBEE</v>
      </c>
      <c r="K481" s="42" t="str">
        <f>IF(+ISNA(+VLOOKUP($B481,#REF!,1,0)),"-",$K$1)</f>
        <v>EEEST</v>
      </c>
      <c r="L481" s="42" t="str">
        <f>IF(+ISNA(+VLOOKUP($B481,#REF!,1,0)),"-",$L$1)</f>
        <v>DISTGAS</v>
      </c>
      <c r="M481" s="42" t="str">
        <f>IF(+ISNA(+VLOOKUP($B481,#REF!,1,0)),"-",$M$1)</f>
        <v>MISGAS</v>
      </c>
      <c r="N481" s="42" t="str">
        <f>IF(+ISNA(+VLOOKUP($B481,#REF!,1,0)),"-",$N$1)</f>
        <v>VENIGAS</v>
      </c>
      <c r="O481" s="42" t="str">
        <f>IF(+ISNA(+VLOOKUP($B481,#REF!,1,0)),"-",$O$1)</f>
        <v>VENTUTGAS</v>
      </c>
      <c r="P481" s="42" t="str">
        <f>IF(+ISNA(+VLOOKUP($B481,#REF!,1,0)),"-",$P$1)</f>
        <v>VENLIBGAS</v>
      </c>
      <c r="Q481" s="42" t="str">
        <f>IF(+ISNA(+VLOOKUP($B481,#REF!,1,0)),"-",$Q$1)</f>
        <v>GASDIV</v>
      </c>
      <c r="R481" s="42" t="str">
        <f>IF(+ISNA(+VLOOKUP($B481,#REF!,1,0)),"-",$R$1)</f>
        <v>GASEST</v>
      </c>
      <c r="S481" s="42" t="str">
        <f>IF(+ISNA(+VLOOKUP($B481,#REF!,1,0)),"-",$S$1)</f>
        <v>ACQUE</v>
      </c>
      <c r="T481" s="42" t="str">
        <f>IF(+ISNA(+VLOOKUP($B481,#REF!,1,0)),"-",$T$1)</f>
        <v>FOGNA</v>
      </c>
      <c r="U481" s="42" t="str">
        <f>IF(+ISNA(+VLOOKUP($B481,#REF!,1,0)),"-",$U$1)</f>
        <v>DEPU</v>
      </c>
      <c r="V481" s="42" t="str">
        <f>IF(+ISNA(+VLOOKUP($B481,#REF!,1,0)),"-",$V$1)</f>
        <v>ALTRESII</v>
      </c>
      <c r="W481" s="42" t="str">
        <f>IF(+ISNA(+VLOOKUP($B481,#REF!,1,0)),"-",$W$1)</f>
        <v>ATTDIV</v>
      </c>
      <c r="X481" s="42" t="str">
        <f>IF(+ISNA(+VLOOKUP($B481,#REF!,1,0)),"-",$X$1)</f>
        <v>SC</v>
      </c>
      <c r="Y481" s="42" t="str">
        <f>IF(+ISNA(+VLOOKUP($B481,#REF!,1,0)),"-",$Y$1)</f>
        <v>FOC</v>
      </c>
    </row>
    <row r="482" spans="1:25" hidden="1" x14ac:dyDescent="0.2">
      <c r="A482" s="42" t="s">
        <v>114</v>
      </c>
      <c r="B482" s="93" t="s">
        <v>1546</v>
      </c>
      <c r="C482" s="95" t="s">
        <v>1542</v>
      </c>
      <c r="D482" s="42" t="str">
        <f>IF(+ISNA(+VLOOKUP($B482,#REF!,1,0)),"-",$D$1)</f>
        <v>PRODEE</v>
      </c>
      <c r="E482" s="42" t="str">
        <f>IF(+ISNA(+VLOOKUP($B482,#REF!,1,0)),"-",$E$1)</f>
        <v>DISTEE</v>
      </c>
      <c r="F482" s="42" t="str">
        <f>IF(+ISNA(+VLOOKUP($B482,#REF!,1,0)),"-",$F$1)</f>
        <v>MISEE</v>
      </c>
      <c r="G482" s="42" t="str">
        <f>IF(+ISNA(+VLOOKUP($B482,#REF!,1,0)),"-",$G$1)</f>
        <v>VENDIEE</v>
      </c>
      <c r="H482" s="42" t="str">
        <f>IF(+ISNA(+VLOOKUP($B482,#REF!,1,0)),"-",$H$1)</f>
        <v>VENDSALVEE</v>
      </c>
      <c r="I482" s="42" t="str">
        <f>IF(+ISNA(+VLOOKUP($B482,#REF!,1,0)),"-",$I$1)</f>
        <v>VENDTUTEE</v>
      </c>
      <c r="J482" s="42" t="str">
        <f>IF(+ISNA(+VLOOKUP($B482,#REF!,1,0)),"-",$J$1)</f>
        <v>VENDLIBEE</v>
      </c>
      <c r="K482" s="42" t="str">
        <f>IF(+ISNA(+VLOOKUP($B482,#REF!,1,0)),"-",$K$1)</f>
        <v>EEEST</v>
      </c>
      <c r="L482" s="42" t="str">
        <f>IF(+ISNA(+VLOOKUP($B482,#REF!,1,0)),"-",$L$1)</f>
        <v>DISTGAS</v>
      </c>
      <c r="M482" s="42" t="str">
        <f>IF(+ISNA(+VLOOKUP($B482,#REF!,1,0)),"-",$M$1)</f>
        <v>MISGAS</v>
      </c>
      <c r="N482" s="42" t="str">
        <f>IF(+ISNA(+VLOOKUP($B482,#REF!,1,0)),"-",$N$1)</f>
        <v>VENIGAS</v>
      </c>
      <c r="O482" s="42" t="str">
        <f>IF(+ISNA(+VLOOKUP($B482,#REF!,1,0)),"-",$O$1)</f>
        <v>VENTUTGAS</v>
      </c>
      <c r="P482" s="42" t="str">
        <f>IF(+ISNA(+VLOOKUP($B482,#REF!,1,0)),"-",$P$1)</f>
        <v>VENLIBGAS</v>
      </c>
      <c r="Q482" s="42" t="str">
        <f>IF(+ISNA(+VLOOKUP($B482,#REF!,1,0)),"-",$Q$1)</f>
        <v>GASDIV</v>
      </c>
      <c r="R482" s="42" t="str">
        <f>IF(+ISNA(+VLOOKUP($B482,#REF!,1,0)),"-",$R$1)</f>
        <v>GASEST</v>
      </c>
      <c r="S482" s="42" t="str">
        <f>IF(+ISNA(+VLOOKUP($B482,#REF!,1,0)),"-",$S$1)</f>
        <v>ACQUE</v>
      </c>
      <c r="T482" s="42" t="str">
        <f>IF(+ISNA(+VLOOKUP($B482,#REF!,1,0)),"-",$T$1)</f>
        <v>FOGNA</v>
      </c>
      <c r="U482" s="42" t="str">
        <f>IF(+ISNA(+VLOOKUP($B482,#REF!,1,0)),"-",$U$1)</f>
        <v>DEPU</v>
      </c>
      <c r="V482" s="42" t="str">
        <f>IF(+ISNA(+VLOOKUP($B482,#REF!,1,0)),"-",$V$1)</f>
        <v>ALTRESII</v>
      </c>
      <c r="W482" s="42" t="str">
        <f>IF(+ISNA(+VLOOKUP($B482,#REF!,1,0)),"-",$W$1)</f>
        <v>ATTDIV</v>
      </c>
      <c r="X482" s="42" t="str">
        <f>IF(+ISNA(+VLOOKUP($B482,#REF!,1,0)),"-",$X$1)</f>
        <v>SC</v>
      </c>
      <c r="Y482" s="42" t="str">
        <f>IF(+ISNA(+VLOOKUP($B482,#REF!,1,0)),"-",$Y$1)</f>
        <v>FOC</v>
      </c>
    </row>
    <row r="483" spans="1:25" hidden="1" x14ac:dyDescent="0.2">
      <c r="A483" s="42" t="s">
        <v>114</v>
      </c>
      <c r="B483" s="93" t="s">
        <v>1547</v>
      </c>
      <c r="C483" s="95" t="s">
        <v>1543</v>
      </c>
      <c r="D483" s="42" t="str">
        <f>IF(+ISNA(+VLOOKUP($B483,#REF!,1,0)),"-",$D$1)</f>
        <v>PRODEE</v>
      </c>
      <c r="E483" s="42" t="str">
        <f>IF(+ISNA(+VLOOKUP($B483,#REF!,1,0)),"-",$E$1)</f>
        <v>DISTEE</v>
      </c>
      <c r="F483" s="42" t="str">
        <f>IF(+ISNA(+VLOOKUP($B483,#REF!,1,0)),"-",$F$1)</f>
        <v>MISEE</v>
      </c>
      <c r="G483" s="42" t="str">
        <f>IF(+ISNA(+VLOOKUP($B483,#REF!,1,0)),"-",$G$1)</f>
        <v>VENDIEE</v>
      </c>
      <c r="H483" s="42" t="str">
        <f>IF(+ISNA(+VLOOKUP($B483,#REF!,1,0)),"-",$H$1)</f>
        <v>VENDSALVEE</v>
      </c>
      <c r="I483" s="42" t="str">
        <f>IF(+ISNA(+VLOOKUP($B483,#REF!,1,0)),"-",$I$1)</f>
        <v>VENDTUTEE</v>
      </c>
      <c r="J483" s="42" t="str">
        <f>IF(+ISNA(+VLOOKUP($B483,#REF!,1,0)),"-",$J$1)</f>
        <v>VENDLIBEE</v>
      </c>
      <c r="K483" s="42" t="str">
        <f>IF(+ISNA(+VLOOKUP($B483,#REF!,1,0)),"-",$K$1)</f>
        <v>EEEST</v>
      </c>
      <c r="L483" s="42" t="str">
        <f>IF(+ISNA(+VLOOKUP($B483,#REF!,1,0)),"-",$L$1)</f>
        <v>DISTGAS</v>
      </c>
      <c r="M483" s="42" t="str">
        <f>IF(+ISNA(+VLOOKUP($B483,#REF!,1,0)),"-",$M$1)</f>
        <v>MISGAS</v>
      </c>
      <c r="N483" s="42" t="str">
        <f>IF(+ISNA(+VLOOKUP($B483,#REF!,1,0)),"-",$N$1)</f>
        <v>VENIGAS</v>
      </c>
      <c r="O483" s="42" t="str">
        <f>IF(+ISNA(+VLOOKUP($B483,#REF!,1,0)),"-",$O$1)</f>
        <v>VENTUTGAS</v>
      </c>
      <c r="P483" s="42" t="str">
        <f>IF(+ISNA(+VLOOKUP($B483,#REF!,1,0)),"-",$P$1)</f>
        <v>VENLIBGAS</v>
      </c>
      <c r="Q483" s="42" t="str">
        <f>IF(+ISNA(+VLOOKUP($B483,#REF!,1,0)),"-",$Q$1)</f>
        <v>GASDIV</v>
      </c>
      <c r="R483" s="42" t="str">
        <f>IF(+ISNA(+VLOOKUP($B483,#REF!,1,0)),"-",$R$1)</f>
        <v>GASEST</v>
      </c>
      <c r="S483" s="42" t="str">
        <f>IF(+ISNA(+VLOOKUP($B483,#REF!,1,0)),"-",$S$1)</f>
        <v>ACQUE</v>
      </c>
      <c r="T483" s="42" t="str">
        <f>IF(+ISNA(+VLOOKUP($B483,#REF!,1,0)),"-",$T$1)</f>
        <v>FOGNA</v>
      </c>
      <c r="U483" s="42" t="str">
        <f>IF(+ISNA(+VLOOKUP($B483,#REF!,1,0)),"-",$U$1)</f>
        <v>DEPU</v>
      </c>
      <c r="V483" s="42" t="str">
        <f>IF(+ISNA(+VLOOKUP($B483,#REF!,1,0)),"-",$V$1)</f>
        <v>ALTRESII</v>
      </c>
      <c r="W483" s="42" t="str">
        <f>IF(+ISNA(+VLOOKUP($B483,#REF!,1,0)),"-",$W$1)</f>
        <v>ATTDIV</v>
      </c>
      <c r="X483" s="42" t="str">
        <f>IF(+ISNA(+VLOOKUP($B483,#REF!,1,0)),"-",$X$1)</f>
        <v>SC</v>
      </c>
      <c r="Y483" s="42" t="str">
        <f>IF(+ISNA(+VLOOKUP($B483,#REF!,1,0)),"-",$Y$1)</f>
        <v>FOC</v>
      </c>
    </row>
    <row r="484" spans="1:25" x14ac:dyDescent="0.2">
      <c r="A484" s="42" t="s">
        <v>114</v>
      </c>
      <c r="B484" s="42" t="s">
        <v>674</v>
      </c>
      <c r="C484" s="55" t="s">
        <v>664</v>
      </c>
      <c r="D484" s="42" t="str">
        <f>IF(+ISNA(+VLOOKUP($B484,#REF!,1,0)),"-",$D$1)</f>
        <v>PRODEE</v>
      </c>
      <c r="E484" s="42" t="str">
        <f>IF(+ISNA(+VLOOKUP($B484,#REF!,1,0)),"-",$E$1)</f>
        <v>DISTEE</v>
      </c>
      <c r="F484" s="42" t="str">
        <f>IF(+ISNA(+VLOOKUP($B484,#REF!,1,0)),"-",$F$1)</f>
        <v>MISEE</v>
      </c>
      <c r="G484" s="42" t="str">
        <f>IF(+ISNA(+VLOOKUP($B484,#REF!,1,0)),"-",$G$1)</f>
        <v>VENDIEE</v>
      </c>
      <c r="H484" s="42" t="str">
        <f>IF(+ISNA(+VLOOKUP($B484,#REF!,1,0)),"-",$H$1)</f>
        <v>VENDSALVEE</v>
      </c>
      <c r="I484" s="42" t="str">
        <f>IF(+ISNA(+VLOOKUP($B484,#REF!,1,0)),"-",$I$1)</f>
        <v>VENDTUTEE</v>
      </c>
      <c r="J484" s="42" t="str">
        <f>IF(+ISNA(+VLOOKUP($B484,#REF!,1,0)),"-",$J$1)</f>
        <v>VENDLIBEE</v>
      </c>
      <c r="K484" s="42" t="str">
        <f>IF(+ISNA(+VLOOKUP($B484,#REF!,1,0)),"-",$K$1)</f>
        <v>EEEST</v>
      </c>
      <c r="L484" s="42" t="str">
        <f>IF(+ISNA(+VLOOKUP($B484,#REF!,1,0)),"-",$L$1)</f>
        <v>DISTGAS</v>
      </c>
      <c r="M484" s="42" t="str">
        <f>IF(+ISNA(+VLOOKUP($B484,#REF!,1,0)),"-",$M$1)</f>
        <v>MISGAS</v>
      </c>
      <c r="N484" s="42" t="str">
        <f>IF(+ISNA(+VLOOKUP($B484,#REF!,1,0)),"-",$N$1)</f>
        <v>VENIGAS</v>
      </c>
      <c r="O484" s="42" t="str">
        <f>IF(+ISNA(+VLOOKUP($B484,#REF!,1,0)),"-",$O$1)</f>
        <v>VENTUTGAS</v>
      </c>
      <c r="P484" s="42" t="str">
        <f>IF(+ISNA(+VLOOKUP($B484,#REF!,1,0)),"-",$P$1)</f>
        <v>VENLIBGAS</v>
      </c>
      <c r="Q484" s="42" t="str">
        <f>IF(+ISNA(+VLOOKUP($B484,#REF!,1,0)),"-",$Q$1)</f>
        <v>GASDIV</v>
      </c>
      <c r="R484" s="42" t="str">
        <f>IF(+ISNA(+VLOOKUP($B484,#REF!,1,0)),"-",$R$1)</f>
        <v>GASEST</v>
      </c>
      <c r="S484" s="42" t="str">
        <f>IF(+ISNA(+VLOOKUP($B484,#REF!,1,0)),"-",$S$1)</f>
        <v>ACQUE</v>
      </c>
      <c r="T484" s="42" t="str">
        <f>IF(+ISNA(+VLOOKUP($B484,#REF!,1,0)),"-",$T$1)</f>
        <v>FOGNA</v>
      </c>
      <c r="U484" s="42" t="str">
        <f>IF(+ISNA(+VLOOKUP($B484,#REF!,1,0)),"-",$U$1)</f>
        <v>DEPU</v>
      </c>
      <c r="V484" s="42" t="str">
        <f>IF(+ISNA(+VLOOKUP($B484,#REF!,1,0)),"-",$V$1)</f>
        <v>ALTRESII</v>
      </c>
      <c r="W484" s="42" t="str">
        <f>IF(+ISNA(+VLOOKUP($B484,#REF!,1,0)),"-",$W$1)</f>
        <v>ATTDIV</v>
      </c>
      <c r="X484" s="42" t="str">
        <f>IF(+ISNA(+VLOOKUP($B484,#REF!,1,0)),"-",$X$1)</f>
        <v>SC</v>
      </c>
      <c r="Y484" s="42" t="str">
        <f>IF(+ISNA(+VLOOKUP($B484,#REF!,1,0)),"-",$Y$1)</f>
        <v>FOC</v>
      </c>
    </row>
    <row r="485" spans="1:25" x14ac:dyDescent="0.2">
      <c r="A485" s="42" t="s">
        <v>114</v>
      </c>
      <c r="B485" s="42" t="s">
        <v>675</v>
      </c>
      <c r="C485" s="55" t="s">
        <v>665</v>
      </c>
      <c r="D485" s="42" t="str">
        <f>IF(+ISNA(+VLOOKUP($B485,#REF!,1,0)),"-",$D$1)</f>
        <v>PRODEE</v>
      </c>
      <c r="E485" s="42" t="str">
        <f>IF(+ISNA(+VLOOKUP($B485,#REF!,1,0)),"-",$E$1)</f>
        <v>DISTEE</v>
      </c>
      <c r="F485" s="42" t="str">
        <f>IF(+ISNA(+VLOOKUP($B485,#REF!,1,0)),"-",$F$1)</f>
        <v>MISEE</v>
      </c>
      <c r="G485" s="42" t="str">
        <f>IF(+ISNA(+VLOOKUP($B485,#REF!,1,0)),"-",$G$1)</f>
        <v>VENDIEE</v>
      </c>
      <c r="H485" s="42" t="str">
        <f>IF(+ISNA(+VLOOKUP($B485,#REF!,1,0)),"-",$H$1)</f>
        <v>VENDSALVEE</v>
      </c>
      <c r="I485" s="42" t="str">
        <f>IF(+ISNA(+VLOOKUP($B485,#REF!,1,0)),"-",$I$1)</f>
        <v>VENDTUTEE</v>
      </c>
      <c r="J485" s="42" t="str">
        <f>IF(+ISNA(+VLOOKUP($B485,#REF!,1,0)),"-",$J$1)</f>
        <v>VENDLIBEE</v>
      </c>
      <c r="K485" s="42" t="str">
        <f>IF(+ISNA(+VLOOKUP($B485,#REF!,1,0)),"-",$K$1)</f>
        <v>EEEST</v>
      </c>
      <c r="L485" s="42" t="str">
        <f>IF(+ISNA(+VLOOKUP($B485,#REF!,1,0)),"-",$L$1)</f>
        <v>DISTGAS</v>
      </c>
      <c r="M485" s="42" t="str">
        <f>IF(+ISNA(+VLOOKUP($B485,#REF!,1,0)),"-",$M$1)</f>
        <v>MISGAS</v>
      </c>
      <c r="N485" s="42" t="str">
        <f>IF(+ISNA(+VLOOKUP($B485,#REF!,1,0)),"-",$N$1)</f>
        <v>VENIGAS</v>
      </c>
      <c r="O485" s="42" t="str">
        <f>IF(+ISNA(+VLOOKUP($B485,#REF!,1,0)),"-",$O$1)</f>
        <v>VENTUTGAS</v>
      </c>
      <c r="P485" s="42" t="str">
        <f>IF(+ISNA(+VLOOKUP($B485,#REF!,1,0)),"-",$P$1)</f>
        <v>VENLIBGAS</v>
      </c>
      <c r="Q485" s="42" t="str">
        <f>IF(+ISNA(+VLOOKUP($B485,#REF!,1,0)),"-",$Q$1)</f>
        <v>GASDIV</v>
      </c>
      <c r="R485" s="42" t="str">
        <f>IF(+ISNA(+VLOOKUP($B485,#REF!,1,0)),"-",$R$1)</f>
        <v>GASEST</v>
      </c>
      <c r="S485" s="42" t="str">
        <f>IF(+ISNA(+VLOOKUP($B485,#REF!,1,0)),"-",$S$1)</f>
        <v>ACQUE</v>
      </c>
      <c r="T485" s="42" t="str">
        <f>IF(+ISNA(+VLOOKUP($B485,#REF!,1,0)),"-",$T$1)</f>
        <v>FOGNA</v>
      </c>
      <c r="U485" s="42" t="str">
        <f>IF(+ISNA(+VLOOKUP($B485,#REF!,1,0)),"-",$U$1)</f>
        <v>DEPU</v>
      </c>
      <c r="V485" s="42" t="str">
        <f>IF(+ISNA(+VLOOKUP($B485,#REF!,1,0)),"-",$V$1)</f>
        <v>ALTRESII</v>
      </c>
      <c r="W485" s="42" t="str">
        <f>IF(+ISNA(+VLOOKUP($B485,#REF!,1,0)),"-",$W$1)</f>
        <v>ATTDIV</v>
      </c>
      <c r="X485" s="42" t="str">
        <f>IF(+ISNA(+VLOOKUP($B485,#REF!,1,0)),"-",$X$1)</f>
        <v>SC</v>
      </c>
      <c r="Y485" s="42" t="str">
        <f>IF(+ISNA(+VLOOKUP($B485,#REF!,1,0)),"-",$Y$1)</f>
        <v>FOC</v>
      </c>
    </row>
    <row r="486" spans="1:25" hidden="1" x14ac:dyDescent="0.2">
      <c r="A486" s="42" t="s">
        <v>114</v>
      </c>
      <c r="B486" s="93" t="s">
        <v>1536</v>
      </c>
      <c r="C486" s="95" t="s">
        <v>1532</v>
      </c>
      <c r="D486" s="42" t="str">
        <f>IF(+ISNA(+VLOOKUP($B486,#REF!,1,0)),"-",$D$1)</f>
        <v>PRODEE</v>
      </c>
      <c r="E486" s="42" t="str">
        <f>IF(+ISNA(+VLOOKUP($B486,#REF!,1,0)),"-",$E$1)</f>
        <v>DISTEE</v>
      </c>
      <c r="F486" s="42" t="str">
        <f>IF(+ISNA(+VLOOKUP($B486,#REF!,1,0)),"-",$F$1)</f>
        <v>MISEE</v>
      </c>
      <c r="G486" s="42" t="str">
        <f>IF(+ISNA(+VLOOKUP($B486,#REF!,1,0)),"-",$G$1)</f>
        <v>VENDIEE</v>
      </c>
      <c r="H486" s="42" t="str">
        <f>IF(+ISNA(+VLOOKUP($B486,#REF!,1,0)),"-",$H$1)</f>
        <v>VENDSALVEE</v>
      </c>
      <c r="I486" s="42" t="str">
        <f>IF(+ISNA(+VLOOKUP($B486,#REF!,1,0)),"-",$I$1)</f>
        <v>VENDTUTEE</v>
      </c>
      <c r="J486" s="42" t="str">
        <f>IF(+ISNA(+VLOOKUP($B486,#REF!,1,0)),"-",$J$1)</f>
        <v>VENDLIBEE</v>
      </c>
      <c r="K486" s="42" t="str">
        <f>IF(+ISNA(+VLOOKUP($B486,#REF!,1,0)),"-",$K$1)</f>
        <v>EEEST</v>
      </c>
      <c r="L486" s="42" t="str">
        <f>IF(+ISNA(+VLOOKUP($B486,#REF!,1,0)),"-",$L$1)</f>
        <v>DISTGAS</v>
      </c>
      <c r="M486" s="42" t="str">
        <f>IF(+ISNA(+VLOOKUP($B486,#REF!,1,0)),"-",$M$1)</f>
        <v>MISGAS</v>
      </c>
      <c r="N486" s="42" t="str">
        <f>IF(+ISNA(+VLOOKUP($B486,#REF!,1,0)),"-",$N$1)</f>
        <v>VENIGAS</v>
      </c>
      <c r="O486" s="42" t="str">
        <f>IF(+ISNA(+VLOOKUP($B486,#REF!,1,0)),"-",$O$1)</f>
        <v>VENTUTGAS</v>
      </c>
      <c r="P486" s="42" t="str">
        <f>IF(+ISNA(+VLOOKUP($B486,#REF!,1,0)),"-",$P$1)</f>
        <v>VENLIBGAS</v>
      </c>
      <c r="Q486" s="42" t="str">
        <f>IF(+ISNA(+VLOOKUP($B486,#REF!,1,0)),"-",$Q$1)</f>
        <v>GASDIV</v>
      </c>
      <c r="R486" s="42" t="str">
        <f>IF(+ISNA(+VLOOKUP($B486,#REF!,1,0)),"-",$R$1)</f>
        <v>GASEST</v>
      </c>
      <c r="S486" s="42" t="str">
        <f>IF(+ISNA(+VLOOKUP($B486,#REF!,1,0)),"-",$S$1)</f>
        <v>ACQUE</v>
      </c>
      <c r="T486" s="42" t="str">
        <f>IF(+ISNA(+VLOOKUP($B486,#REF!,1,0)),"-",$T$1)</f>
        <v>FOGNA</v>
      </c>
      <c r="U486" s="42" t="str">
        <f>IF(+ISNA(+VLOOKUP($B486,#REF!,1,0)),"-",$U$1)</f>
        <v>DEPU</v>
      </c>
      <c r="V486" s="42" t="str">
        <f>IF(+ISNA(+VLOOKUP($B486,#REF!,1,0)),"-",$V$1)</f>
        <v>ALTRESII</v>
      </c>
      <c r="W486" s="42" t="str">
        <f>IF(+ISNA(+VLOOKUP($B486,#REF!,1,0)),"-",$W$1)</f>
        <v>ATTDIV</v>
      </c>
      <c r="X486" s="42" t="str">
        <f>IF(+ISNA(+VLOOKUP($B486,#REF!,1,0)),"-",$X$1)</f>
        <v>SC</v>
      </c>
      <c r="Y486" s="42" t="str">
        <f>IF(+ISNA(+VLOOKUP($B486,#REF!,1,0)),"-",$Y$1)</f>
        <v>FOC</v>
      </c>
    </row>
    <row r="487" spans="1:25" hidden="1" x14ac:dyDescent="0.2">
      <c r="A487" s="42" t="s">
        <v>114</v>
      </c>
      <c r="B487" s="93" t="s">
        <v>1537</v>
      </c>
      <c r="C487" s="95" t="s">
        <v>1533</v>
      </c>
      <c r="D487" s="42" t="str">
        <f>IF(+ISNA(+VLOOKUP($B487,#REF!,1,0)),"-",$D$1)</f>
        <v>PRODEE</v>
      </c>
      <c r="E487" s="42" t="str">
        <f>IF(+ISNA(+VLOOKUP($B487,#REF!,1,0)),"-",$E$1)</f>
        <v>DISTEE</v>
      </c>
      <c r="F487" s="42" t="str">
        <f>IF(+ISNA(+VLOOKUP($B487,#REF!,1,0)),"-",$F$1)</f>
        <v>MISEE</v>
      </c>
      <c r="G487" s="42" t="str">
        <f>IF(+ISNA(+VLOOKUP($B487,#REF!,1,0)),"-",$G$1)</f>
        <v>VENDIEE</v>
      </c>
      <c r="H487" s="42" t="str">
        <f>IF(+ISNA(+VLOOKUP($B487,#REF!,1,0)),"-",$H$1)</f>
        <v>VENDSALVEE</v>
      </c>
      <c r="I487" s="42" t="str">
        <f>IF(+ISNA(+VLOOKUP($B487,#REF!,1,0)),"-",$I$1)</f>
        <v>VENDTUTEE</v>
      </c>
      <c r="J487" s="42" t="str">
        <f>IF(+ISNA(+VLOOKUP($B487,#REF!,1,0)),"-",$J$1)</f>
        <v>VENDLIBEE</v>
      </c>
      <c r="K487" s="42" t="str">
        <f>IF(+ISNA(+VLOOKUP($B487,#REF!,1,0)),"-",$K$1)</f>
        <v>EEEST</v>
      </c>
      <c r="L487" s="42" t="str">
        <f>IF(+ISNA(+VLOOKUP($B487,#REF!,1,0)),"-",$L$1)</f>
        <v>DISTGAS</v>
      </c>
      <c r="M487" s="42" t="str">
        <f>IF(+ISNA(+VLOOKUP($B487,#REF!,1,0)),"-",$M$1)</f>
        <v>MISGAS</v>
      </c>
      <c r="N487" s="42" t="str">
        <f>IF(+ISNA(+VLOOKUP($B487,#REF!,1,0)),"-",$N$1)</f>
        <v>VENIGAS</v>
      </c>
      <c r="O487" s="42" t="str">
        <f>IF(+ISNA(+VLOOKUP($B487,#REF!,1,0)),"-",$O$1)</f>
        <v>VENTUTGAS</v>
      </c>
      <c r="P487" s="42" t="str">
        <f>IF(+ISNA(+VLOOKUP($B487,#REF!,1,0)),"-",$P$1)</f>
        <v>VENLIBGAS</v>
      </c>
      <c r="Q487" s="42" t="str">
        <f>IF(+ISNA(+VLOOKUP($B487,#REF!,1,0)),"-",$Q$1)</f>
        <v>GASDIV</v>
      </c>
      <c r="R487" s="42" t="str">
        <f>IF(+ISNA(+VLOOKUP($B487,#REF!,1,0)),"-",$R$1)</f>
        <v>GASEST</v>
      </c>
      <c r="S487" s="42" t="str">
        <f>IF(+ISNA(+VLOOKUP($B487,#REF!,1,0)),"-",$S$1)</f>
        <v>ACQUE</v>
      </c>
      <c r="T487" s="42" t="str">
        <f>IF(+ISNA(+VLOOKUP($B487,#REF!,1,0)),"-",$T$1)</f>
        <v>FOGNA</v>
      </c>
      <c r="U487" s="42" t="str">
        <f>IF(+ISNA(+VLOOKUP($B487,#REF!,1,0)),"-",$U$1)</f>
        <v>DEPU</v>
      </c>
      <c r="V487" s="42" t="str">
        <f>IF(+ISNA(+VLOOKUP($B487,#REF!,1,0)),"-",$V$1)</f>
        <v>ALTRESII</v>
      </c>
      <c r="W487" s="42" t="str">
        <f>IF(+ISNA(+VLOOKUP($B487,#REF!,1,0)),"-",$W$1)</f>
        <v>ATTDIV</v>
      </c>
      <c r="X487" s="42" t="str">
        <f>IF(+ISNA(+VLOOKUP($B487,#REF!,1,0)),"-",$X$1)</f>
        <v>SC</v>
      </c>
      <c r="Y487" s="42" t="str">
        <f>IF(+ISNA(+VLOOKUP($B487,#REF!,1,0)),"-",$Y$1)</f>
        <v>FOC</v>
      </c>
    </row>
    <row r="488" spans="1:25" hidden="1" x14ac:dyDescent="0.2">
      <c r="A488" s="42" t="s">
        <v>114</v>
      </c>
      <c r="B488" s="93" t="s">
        <v>1538</v>
      </c>
      <c r="C488" s="95" t="s">
        <v>1534</v>
      </c>
      <c r="D488" s="42" t="str">
        <f>IF(+ISNA(+VLOOKUP($B488,#REF!,1,0)),"-",$D$1)</f>
        <v>PRODEE</v>
      </c>
      <c r="E488" s="42" t="str">
        <f>IF(+ISNA(+VLOOKUP($B488,#REF!,1,0)),"-",$E$1)</f>
        <v>DISTEE</v>
      </c>
      <c r="F488" s="42" t="str">
        <f>IF(+ISNA(+VLOOKUP($B488,#REF!,1,0)),"-",$F$1)</f>
        <v>MISEE</v>
      </c>
      <c r="G488" s="42" t="str">
        <f>IF(+ISNA(+VLOOKUP($B488,#REF!,1,0)),"-",$G$1)</f>
        <v>VENDIEE</v>
      </c>
      <c r="H488" s="42" t="str">
        <f>IF(+ISNA(+VLOOKUP($B488,#REF!,1,0)),"-",$H$1)</f>
        <v>VENDSALVEE</v>
      </c>
      <c r="I488" s="42" t="str">
        <f>IF(+ISNA(+VLOOKUP($B488,#REF!,1,0)),"-",$I$1)</f>
        <v>VENDTUTEE</v>
      </c>
      <c r="J488" s="42" t="str">
        <f>IF(+ISNA(+VLOOKUP($B488,#REF!,1,0)),"-",$J$1)</f>
        <v>VENDLIBEE</v>
      </c>
      <c r="K488" s="42" t="str">
        <f>IF(+ISNA(+VLOOKUP($B488,#REF!,1,0)),"-",$K$1)</f>
        <v>EEEST</v>
      </c>
      <c r="L488" s="42" t="str">
        <f>IF(+ISNA(+VLOOKUP($B488,#REF!,1,0)),"-",$L$1)</f>
        <v>DISTGAS</v>
      </c>
      <c r="M488" s="42" t="str">
        <f>IF(+ISNA(+VLOOKUP($B488,#REF!,1,0)),"-",$M$1)</f>
        <v>MISGAS</v>
      </c>
      <c r="N488" s="42" t="str">
        <f>IF(+ISNA(+VLOOKUP($B488,#REF!,1,0)),"-",$N$1)</f>
        <v>VENIGAS</v>
      </c>
      <c r="O488" s="42" t="str">
        <f>IF(+ISNA(+VLOOKUP($B488,#REF!,1,0)),"-",$O$1)</f>
        <v>VENTUTGAS</v>
      </c>
      <c r="P488" s="42" t="str">
        <f>IF(+ISNA(+VLOOKUP($B488,#REF!,1,0)),"-",$P$1)</f>
        <v>VENLIBGAS</v>
      </c>
      <c r="Q488" s="42" t="str">
        <f>IF(+ISNA(+VLOOKUP($B488,#REF!,1,0)),"-",$Q$1)</f>
        <v>GASDIV</v>
      </c>
      <c r="R488" s="42" t="str">
        <f>IF(+ISNA(+VLOOKUP($B488,#REF!,1,0)),"-",$R$1)</f>
        <v>GASEST</v>
      </c>
      <c r="S488" s="42" t="str">
        <f>IF(+ISNA(+VLOOKUP($B488,#REF!,1,0)),"-",$S$1)</f>
        <v>ACQUE</v>
      </c>
      <c r="T488" s="42" t="str">
        <f>IF(+ISNA(+VLOOKUP($B488,#REF!,1,0)),"-",$T$1)</f>
        <v>FOGNA</v>
      </c>
      <c r="U488" s="42" t="str">
        <f>IF(+ISNA(+VLOOKUP($B488,#REF!,1,0)),"-",$U$1)</f>
        <v>DEPU</v>
      </c>
      <c r="V488" s="42" t="str">
        <f>IF(+ISNA(+VLOOKUP($B488,#REF!,1,0)),"-",$V$1)</f>
        <v>ALTRESII</v>
      </c>
      <c r="W488" s="42" t="str">
        <f>IF(+ISNA(+VLOOKUP($B488,#REF!,1,0)),"-",$W$1)</f>
        <v>ATTDIV</v>
      </c>
      <c r="X488" s="42" t="str">
        <f>IF(+ISNA(+VLOOKUP($B488,#REF!,1,0)),"-",$X$1)</f>
        <v>SC</v>
      </c>
      <c r="Y488" s="42" t="str">
        <f>IF(+ISNA(+VLOOKUP($B488,#REF!,1,0)),"-",$Y$1)</f>
        <v>FOC</v>
      </c>
    </row>
    <row r="489" spans="1:25" hidden="1" x14ac:dyDescent="0.2">
      <c r="A489" s="42" t="s">
        <v>114</v>
      </c>
      <c r="B489" s="93" t="s">
        <v>1539</v>
      </c>
      <c r="C489" s="95" t="s">
        <v>1535</v>
      </c>
      <c r="D489" s="42" t="str">
        <f>IF(+ISNA(+VLOOKUP($B489,#REF!,1,0)),"-",$D$1)</f>
        <v>PRODEE</v>
      </c>
      <c r="E489" s="42" t="str">
        <f>IF(+ISNA(+VLOOKUP($B489,#REF!,1,0)),"-",$E$1)</f>
        <v>DISTEE</v>
      </c>
      <c r="F489" s="42" t="str">
        <f>IF(+ISNA(+VLOOKUP($B489,#REF!,1,0)),"-",$F$1)</f>
        <v>MISEE</v>
      </c>
      <c r="G489" s="42" t="str">
        <f>IF(+ISNA(+VLOOKUP($B489,#REF!,1,0)),"-",$G$1)</f>
        <v>VENDIEE</v>
      </c>
      <c r="H489" s="42" t="str">
        <f>IF(+ISNA(+VLOOKUP($B489,#REF!,1,0)),"-",$H$1)</f>
        <v>VENDSALVEE</v>
      </c>
      <c r="I489" s="42" t="str">
        <f>IF(+ISNA(+VLOOKUP($B489,#REF!,1,0)),"-",$I$1)</f>
        <v>VENDTUTEE</v>
      </c>
      <c r="J489" s="42" t="str">
        <f>IF(+ISNA(+VLOOKUP($B489,#REF!,1,0)),"-",$J$1)</f>
        <v>VENDLIBEE</v>
      </c>
      <c r="K489" s="42" t="str">
        <f>IF(+ISNA(+VLOOKUP($B489,#REF!,1,0)),"-",$K$1)</f>
        <v>EEEST</v>
      </c>
      <c r="L489" s="42" t="str">
        <f>IF(+ISNA(+VLOOKUP($B489,#REF!,1,0)),"-",$L$1)</f>
        <v>DISTGAS</v>
      </c>
      <c r="M489" s="42" t="str">
        <f>IF(+ISNA(+VLOOKUP($B489,#REF!,1,0)),"-",$M$1)</f>
        <v>MISGAS</v>
      </c>
      <c r="N489" s="42" t="str">
        <f>IF(+ISNA(+VLOOKUP($B489,#REF!,1,0)),"-",$N$1)</f>
        <v>VENIGAS</v>
      </c>
      <c r="O489" s="42" t="str">
        <f>IF(+ISNA(+VLOOKUP($B489,#REF!,1,0)),"-",$O$1)</f>
        <v>VENTUTGAS</v>
      </c>
      <c r="P489" s="42" t="str">
        <f>IF(+ISNA(+VLOOKUP($B489,#REF!,1,0)),"-",$P$1)</f>
        <v>VENLIBGAS</v>
      </c>
      <c r="Q489" s="42" t="str">
        <f>IF(+ISNA(+VLOOKUP($B489,#REF!,1,0)),"-",$Q$1)</f>
        <v>GASDIV</v>
      </c>
      <c r="R489" s="42" t="str">
        <f>IF(+ISNA(+VLOOKUP($B489,#REF!,1,0)),"-",$R$1)</f>
        <v>GASEST</v>
      </c>
      <c r="S489" s="42" t="str">
        <f>IF(+ISNA(+VLOOKUP($B489,#REF!,1,0)),"-",$S$1)</f>
        <v>ACQUE</v>
      </c>
      <c r="T489" s="42" t="str">
        <f>IF(+ISNA(+VLOOKUP($B489,#REF!,1,0)),"-",$T$1)</f>
        <v>FOGNA</v>
      </c>
      <c r="U489" s="42" t="str">
        <f>IF(+ISNA(+VLOOKUP($B489,#REF!,1,0)),"-",$U$1)</f>
        <v>DEPU</v>
      </c>
      <c r="V489" s="42" t="str">
        <f>IF(+ISNA(+VLOOKUP($B489,#REF!,1,0)),"-",$V$1)</f>
        <v>ALTRESII</v>
      </c>
      <c r="W489" s="42" t="str">
        <f>IF(+ISNA(+VLOOKUP($B489,#REF!,1,0)),"-",$W$1)</f>
        <v>ATTDIV</v>
      </c>
      <c r="X489" s="42" t="str">
        <f>IF(+ISNA(+VLOOKUP($B489,#REF!,1,0)),"-",$X$1)</f>
        <v>SC</v>
      </c>
      <c r="Y489" s="42" t="str">
        <f>IF(+ISNA(+VLOOKUP($B489,#REF!,1,0)),"-",$Y$1)</f>
        <v>FOC</v>
      </c>
    </row>
    <row r="490" spans="1:25" hidden="1" x14ac:dyDescent="0.2">
      <c r="A490" s="42" t="s">
        <v>114</v>
      </c>
      <c r="B490" s="42" t="s">
        <v>687</v>
      </c>
      <c r="C490" s="55" t="s">
        <v>666</v>
      </c>
      <c r="D490" s="42" t="str">
        <f>IF(+ISNA(+VLOOKUP($B490,#REF!,1,0)),"-",$D$1)</f>
        <v>PRODEE</v>
      </c>
      <c r="E490" s="42" t="str">
        <f>IF(+ISNA(+VLOOKUP($B490,#REF!,1,0)),"-",$E$1)</f>
        <v>DISTEE</v>
      </c>
      <c r="F490" s="42" t="str">
        <f>IF(+ISNA(+VLOOKUP($B490,#REF!,1,0)),"-",$F$1)</f>
        <v>MISEE</v>
      </c>
      <c r="G490" s="42" t="str">
        <f>IF(+ISNA(+VLOOKUP($B490,#REF!,1,0)),"-",$G$1)</f>
        <v>VENDIEE</v>
      </c>
      <c r="H490" s="42" t="str">
        <f>IF(+ISNA(+VLOOKUP($B490,#REF!,1,0)),"-",$H$1)</f>
        <v>VENDSALVEE</v>
      </c>
      <c r="I490" s="42" t="str">
        <f>IF(+ISNA(+VLOOKUP($B490,#REF!,1,0)),"-",$I$1)</f>
        <v>VENDTUTEE</v>
      </c>
      <c r="J490" s="42" t="str">
        <f>IF(+ISNA(+VLOOKUP($B490,#REF!,1,0)),"-",$J$1)</f>
        <v>VENDLIBEE</v>
      </c>
      <c r="K490" s="42" t="str">
        <f>IF(+ISNA(+VLOOKUP($B490,#REF!,1,0)),"-",$K$1)</f>
        <v>EEEST</v>
      </c>
      <c r="L490" s="42" t="str">
        <f>IF(+ISNA(+VLOOKUP($B490,#REF!,1,0)),"-",$L$1)</f>
        <v>DISTGAS</v>
      </c>
      <c r="M490" s="42" t="str">
        <f>IF(+ISNA(+VLOOKUP($B490,#REF!,1,0)),"-",$M$1)</f>
        <v>MISGAS</v>
      </c>
      <c r="N490" s="42" t="str">
        <f>IF(+ISNA(+VLOOKUP($B490,#REF!,1,0)),"-",$N$1)</f>
        <v>VENIGAS</v>
      </c>
      <c r="O490" s="42" t="str">
        <f>IF(+ISNA(+VLOOKUP($B490,#REF!,1,0)),"-",$O$1)</f>
        <v>VENTUTGAS</v>
      </c>
      <c r="P490" s="42" t="str">
        <f>IF(+ISNA(+VLOOKUP($B490,#REF!,1,0)),"-",$P$1)</f>
        <v>VENLIBGAS</v>
      </c>
      <c r="Q490" s="42" t="str">
        <f>IF(+ISNA(+VLOOKUP($B490,#REF!,1,0)),"-",$Q$1)</f>
        <v>GASDIV</v>
      </c>
      <c r="R490" s="42" t="str">
        <f>IF(+ISNA(+VLOOKUP($B490,#REF!,1,0)),"-",$R$1)</f>
        <v>GASEST</v>
      </c>
      <c r="S490" s="42" t="str">
        <f>IF(+ISNA(+VLOOKUP($B490,#REF!,1,0)),"-",$S$1)</f>
        <v>ACQUE</v>
      </c>
      <c r="T490" s="42" t="str">
        <f>IF(+ISNA(+VLOOKUP($B490,#REF!,1,0)),"-",$T$1)</f>
        <v>FOGNA</v>
      </c>
      <c r="U490" s="42" t="str">
        <f>IF(+ISNA(+VLOOKUP($B490,#REF!,1,0)),"-",$U$1)</f>
        <v>DEPU</v>
      </c>
      <c r="V490" s="42" t="str">
        <f>IF(+ISNA(+VLOOKUP($B490,#REF!,1,0)),"-",$V$1)</f>
        <v>ALTRESII</v>
      </c>
      <c r="W490" s="42" t="str">
        <f>IF(+ISNA(+VLOOKUP($B490,#REF!,1,0)),"-",$W$1)</f>
        <v>ATTDIV</v>
      </c>
      <c r="X490" s="42" t="str">
        <f>IF(+ISNA(+VLOOKUP($B490,#REF!,1,0)),"-",$X$1)</f>
        <v>SC</v>
      </c>
      <c r="Y490" s="42" t="str">
        <f>IF(+ISNA(+VLOOKUP($B490,#REF!,1,0)),"-",$Y$1)</f>
        <v>FOC</v>
      </c>
    </row>
    <row r="491" spans="1:25" hidden="1" x14ac:dyDescent="0.2">
      <c r="A491" s="42" t="s">
        <v>114</v>
      </c>
      <c r="B491" s="42" t="s">
        <v>688</v>
      </c>
      <c r="C491" s="55" t="s">
        <v>1443</v>
      </c>
      <c r="D491" s="42" t="str">
        <f>IF(+ISNA(+VLOOKUP($B491,#REF!,1,0)),"-",$D$1)</f>
        <v>PRODEE</v>
      </c>
      <c r="E491" s="42" t="str">
        <f>IF(+ISNA(+VLOOKUP($B491,#REF!,1,0)),"-",$E$1)</f>
        <v>DISTEE</v>
      </c>
      <c r="F491" s="42" t="str">
        <f>IF(+ISNA(+VLOOKUP($B491,#REF!,1,0)),"-",$F$1)</f>
        <v>MISEE</v>
      </c>
      <c r="G491" s="42" t="str">
        <f>IF(+ISNA(+VLOOKUP($B491,#REF!,1,0)),"-",$G$1)</f>
        <v>VENDIEE</v>
      </c>
      <c r="H491" s="42" t="str">
        <f>IF(+ISNA(+VLOOKUP($B491,#REF!,1,0)),"-",$H$1)</f>
        <v>VENDSALVEE</v>
      </c>
      <c r="I491" s="42" t="str">
        <f>IF(+ISNA(+VLOOKUP($B491,#REF!,1,0)),"-",$I$1)</f>
        <v>VENDTUTEE</v>
      </c>
      <c r="J491" s="42" t="str">
        <f>IF(+ISNA(+VLOOKUP($B491,#REF!,1,0)),"-",$J$1)</f>
        <v>VENDLIBEE</v>
      </c>
      <c r="K491" s="42" t="str">
        <f>IF(+ISNA(+VLOOKUP($B491,#REF!,1,0)),"-",$K$1)</f>
        <v>EEEST</v>
      </c>
      <c r="L491" s="42" t="str">
        <f>IF(+ISNA(+VLOOKUP($B491,#REF!,1,0)),"-",$L$1)</f>
        <v>DISTGAS</v>
      </c>
      <c r="M491" s="42" t="str">
        <f>IF(+ISNA(+VLOOKUP($B491,#REF!,1,0)),"-",$M$1)</f>
        <v>MISGAS</v>
      </c>
      <c r="N491" s="42" t="str">
        <f>IF(+ISNA(+VLOOKUP($B491,#REF!,1,0)),"-",$N$1)</f>
        <v>VENIGAS</v>
      </c>
      <c r="O491" s="42" t="str">
        <f>IF(+ISNA(+VLOOKUP($B491,#REF!,1,0)),"-",$O$1)</f>
        <v>VENTUTGAS</v>
      </c>
      <c r="P491" s="42" t="str">
        <f>IF(+ISNA(+VLOOKUP($B491,#REF!,1,0)),"-",$P$1)</f>
        <v>VENLIBGAS</v>
      </c>
      <c r="Q491" s="42" t="str">
        <f>IF(+ISNA(+VLOOKUP($B491,#REF!,1,0)),"-",$Q$1)</f>
        <v>GASDIV</v>
      </c>
      <c r="R491" s="42" t="str">
        <f>IF(+ISNA(+VLOOKUP($B491,#REF!,1,0)),"-",$R$1)</f>
        <v>GASEST</v>
      </c>
      <c r="S491" s="42" t="str">
        <f>IF(+ISNA(+VLOOKUP($B491,#REF!,1,0)),"-",$S$1)</f>
        <v>ACQUE</v>
      </c>
      <c r="T491" s="42" t="str">
        <f>IF(+ISNA(+VLOOKUP($B491,#REF!,1,0)),"-",$T$1)</f>
        <v>FOGNA</v>
      </c>
      <c r="U491" s="42" t="str">
        <f>IF(+ISNA(+VLOOKUP($B491,#REF!,1,0)),"-",$U$1)</f>
        <v>DEPU</v>
      </c>
      <c r="V491" s="42" t="str">
        <f>IF(+ISNA(+VLOOKUP($B491,#REF!,1,0)),"-",$V$1)</f>
        <v>ALTRESII</v>
      </c>
      <c r="W491" s="42" t="str">
        <f>IF(+ISNA(+VLOOKUP($B491,#REF!,1,0)),"-",$W$1)</f>
        <v>ATTDIV</v>
      </c>
      <c r="X491" s="42" t="str">
        <f>IF(+ISNA(+VLOOKUP($B491,#REF!,1,0)),"-",$X$1)</f>
        <v>SC</v>
      </c>
      <c r="Y491" s="42" t="str">
        <f>IF(+ISNA(+VLOOKUP($B491,#REF!,1,0)),"-",$Y$1)</f>
        <v>FOC</v>
      </c>
    </row>
    <row r="492" spans="1:25" hidden="1" x14ac:dyDescent="0.2">
      <c r="A492" s="42" t="s">
        <v>114</v>
      </c>
      <c r="B492" s="42" t="s">
        <v>1446</v>
      </c>
      <c r="C492" s="55" t="s">
        <v>1444</v>
      </c>
      <c r="D492" s="42" t="str">
        <f>IF(+ISNA(+VLOOKUP($B492,#REF!,1,0)),"-",$D$1)</f>
        <v>PRODEE</v>
      </c>
      <c r="E492" s="42" t="str">
        <f>IF(+ISNA(+VLOOKUP($B492,#REF!,1,0)),"-",$E$1)</f>
        <v>DISTEE</v>
      </c>
      <c r="F492" s="42" t="str">
        <f>IF(+ISNA(+VLOOKUP($B492,#REF!,1,0)),"-",$F$1)</f>
        <v>MISEE</v>
      </c>
      <c r="G492" s="42" t="str">
        <f>IF(+ISNA(+VLOOKUP($B492,#REF!,1,0)),"-",$G$1)</f>
        <v>VENDIEE</v>
      </c>
      <c r="H492" s="42" t="str">
        <f>IF(+ISNA(+VLOOKUP($B492,#REF!,1,0)),"-",$H$1)</f>
        <v>VENDSALVEE</v>
      </c>
      <c r="I492" s="42" t="str">
        <f>IF(+ISNA(+VLOOKUP($B492,#REF!,1,0)),"-",$I$1)</f>
        <v>VENDTUTEE</v>
      </c>
      <c r="J492" s="42" t="str">
        <f>IF(+ISNA(+VLOOKUP($B492,#REF!,1,0)),"-",$J$1)</f>
        <v>VENDLIBEE</v>
      </c>
      <c r="K492" s="42" t="str">
        <f>IF(+ISNA(+VLOOKUP($B492,#REF!,1,0)),"-",$K$1)</f>
        <v>EEEST</v>
      </c>
      <c r="L492" s="42" t="str">
        <f>IF(+ISNA(+VLOOKUP($B492,#REF!,1,0)),"-",$L$1)</f>
        <v>DISTGAS</v>
      </c>
      <c r="M492" s="42" t="str">
        <f>IF(+ISNA(+VLOOKUP($B492,#REF!,1,0)),"-",$M$1)</f>
        <v>MISGAS</v>
      </c>
      <c r="N492" s="42" t="str">
        <f>IF(+ISNA(+VLOOKUP($B492,#REF!,1,0)),"-",$N$1)</f>
        <v>VENIGAS</v>
      </c>
      <c r="O492" s="42" t="str">
        <f>IF(+ISNA(+VLOOKUP($B492,#REF!,1,0)),"-",$O$1)</f>
        <v>VENTUTGAS</v>
      </c>
      <c r="P492" s="42" t="str">
        <f>IF(+ISNA(+VLOOKUP($B492,#REF!,1,0)),"-",$P$1)</f>
        <v>VENLIBGAS</v>
      </c>
      <c r="Q492" s="42" t="str">
        <f>IF(+ISNA(+VLOOKUP($B492,#REF!,1,0)),"-",$Q$1)</f>
        <v>GASDIV</v>
      </c>
      <c r="R492" s="42" t="str">
        <f>IF(+ISNA(+VLOOKUP($B492,#REF!,1,0)),"-",$R$1)</f>
        <v>GASEST</v>
      </c>
      <c r="S492" s="42" t="str">
        <f>IF(+ISNA(+VLOOKUP($B492,#REF!,1,0)),"-",$S$1)</f>
        <v>ACQUE</v>
      </c>
      <c r="T492" s="42" t="str">
        <f>IF(+ISNA(+VLOOKUP($B492,#REF!,1,0)),"-",$T$1)</f>
        <v>FOGNA</v>
      </c>
      <c r="U492" s="42" t="str">
        <f>IF(+ISNA(+VLOOKUP($B492,#REF!,1,0)),"-",$U$1)</f>
        <v>DEPU</v>
      </c>
      <c r="V492" s="42" t="str">
        <f>IF(+ISNA(+VLOOKUP($B492,#REF!,1,0)),"-",$V$1)</f>
        <v>ALTRESII</v>
      </c>
      <c r="W492" s="42" t="str">
        <f>IF(+ISNA(+VLOOKUP($B492,#REF!,1,0)),"-",$W$1)</f>
        <v>ATTDIV</v>
      </c>
      <c r="X492" s="42" t="str">
        <f>IF(+ISNA(+VLOOKUP($B492,#REF!,1,0)),"-",$X$1)</f>
        <v>SC</v>
      </c>
      <c r="Y492" s="42" t="str">
        <f>IF(+ISNA(+VLOOKUP($B492,#REF!,1,0)),"-",$Y$1)</f>
        <v>FOC</v>
      </c>
    </row>
    <row r="493" spans="1:25" hidden="1" x14ac:dyDescent="0.2">
      <c r="A493" s="42" t="s">
        <v>114</v>
      </c>
      <c r="B493" s="42" t="s">
        <v>689</v>
      </c>
      <c r="C493" s="55" t="s">
        <v>667</v>
      </c>
      <c r="D493" s="42" t="str">
        <f>IF(+ISNA(+VLOOKUP($B493,#REF!,1,0)),"-",$D$1)</f>
        <v>PRODEE</v>
      </c>
      <c r="E493" s="42" t="str">
        <f>IF(+ISNA(+VLOOKUP($B493,#REF!,1,0)),"-",$E$1)</f>
        <v>DISTEE</v>
      </c>
      <c r="F493" s="42" t="str">
        <f>IF(+ISNA(+VLOOKUP($B493,#REF!,1,0)),"-",$F$1)</f>
        <v>MISEE</v>
      </c>
      <c r="G493" s="42" t="str">
        <f>IF(+ISNA(+VLOOKUP($B493,#REF!,1,0)),"-",$G$1)</f>
        <v>VENDIEE</v>
      </c>
      <c r="H493" s="42" t="str">
        <f>IF(+ISNA(+VLOOKUP($B493,#REF!,1,0)),"-",$H$1)</f>
        <v>VENDSALVEE</v>
      </c>
      <c r="I493" s="42" t="str">
        <f>IF(+ISNA(+VLOOKUP($B493,#REF!,1,0)),"-",$I$1)</f>
        <v>VENDTUTEE</v>
      </c>
      <c r="J493" s="42" t="str">
        <f>IF(+ISNA(+VLOOKUP($B493,#REF!,1,0)),"-",$J$1)</f>
        <v>VENDLIBEE</v>
      </c>
      <c r="K493" s="42" t="str">
        <f>IF(+ISNA(+VLOOKUP($B493,#REF!,1,0)),"-",$K$1)</f>
        <v>EEEST</v>
      </c>
      <c r="L493" s="42" t="str">
        <f>IF(+ISNA(+VLOOKUP($B493,#REF!,1,0)),"-",$L$1)</f>
        <v>DISTGAS</v>
      </c>
      <c r="M493" s="42" t="str">
        <f>IF(+ISNA(+VLOOKUP($B493,#REF!,1,0)),"-",$M$1)</f>
        <v>MISGAS</v>
      </c>
      <c r="N493" s="42" t="str">
        <f>IF(+ISNA(+VLOOKUP($B493,#REF!,1,0)),"-",$N$1)</f>
        <v>VENIGAS</v>
      </c>
      <c r="O493" s="42" t="str">
        <f>IF(+ISNA(+VLOOKUP($B493,#REF!,1,0)),"-",$O$1)</f>
        <v>VENTUTGAS</v>
      </c>
      <c r="P493" s="42" t="str">
        <f>IF(+ISNA(+VLOOKUP($B493,#REF!,1,0)),"-",$P$1)</f>
        <v>VENLIBGAS</v>
      </c>
      <c r="Q493" s="42" t="str">
        <f>IF(+ISNA(+VLOOKUP($B493,#REF!,1,0)),"-",$Q$1)</f>
        <v>GASDIV</v>
      </c>
      <c r="R493" s="42" t="str">
        <f>IF(+ISNA(+VLOOKUP($B493,#REF!,1,0)),"-",$R$1)</f>
        <v>GASEST</v>
      </c>
      <c r="S493" s="42" t="str">
        <f>IF(+ISNA(+VLOOKUP($B493,#REF!,1,0)),"-",$S$1)</f>
        <v>ACQUE</v>
      </c>
      <c r="T493" s="42" t="str">
        <f>IF(+ISNA(+VLOOKUP($B493,#REF!,1,0)),"-",$T$1)</f>
        <v>FOGNA</v>
      </c>
      <c r="U493" s="42" t="str">
        <f>IF(+ISNA(+VLOOKUP($B493,#REF!,1,0)),"-",$U$1)</f>
        <v>DEPU</v>
      </c>
      <c r="V493" s="42" t="str">
        <f>IF(+ISNA(+VLOOKUP($B493,#REF!,1,0)),"-",$V$1)</f>
        <v>ALTRESII</v>
      </c>
      <c r="W493" s="42" t="str">
        <f>IF(+ISNA(+VLOOKUP($B493,#REF!,1,0)),"-",$W$1)</f>
        <v>ATTDIV</v>
      </c>
      <c r="X493" s="42" t="str">
        <f>IF(+ISNA(+VLOOKUP($B493,#REF!,1,0)),"-",$X$1)</f>
        <v>SC</v>
      </c>
      <c r="Y493" s="42" t="str">
        <f>IF(+ISNA(+VLOOKUP($B493,#REF!,1,0)),"-",$Y$1)</f>
        <v>FOC</v>
      </c>
    </row>
    <row r="494" spans="1:25" hidden="1" x14ac:dyDescent="0.2">
      <c r="A494" s="42" t="s">
        <v>114</v>
      </c>
      <c r="B494" s="42" t="s">
        <v>690</v>
      </c>
      <c r="C494" s="55" t="s">
        <v>1443</v>
      </c>
      <c r="D494" s="42" t="str">
        <f>IF(+ISNA(+VLOOKUP($B494,#REF!,1,0)),"-",$D$1)</f>
        <v>PRODEE</v>
      </c>
      <c r="E494" s="42" t="str">
        <f>IF(+ISNA(+VLOOKUP($B494,#REF!,1,0)),"-",$E$1)</f>
        <v>DISTEE</v>
      </c>
      <c r="F494" s="42" t="str">
        <f>IF(+ISNA(+VLOOKUP($B494,#REF!,1,0)),"-",$F$1)</f>
        <v>MISEE</v>
      </c>
      <c r="G494" s="42" t="str">
        <f>IF(+ISNA(+VLOOKUP($B494,#REF!,1,0)),"-",$G$1)</f>
        <v>VENDIEE</v>
      </c>
      <c r="H494" s="42" t="str">
        <f>IF(+ISNA(+VLOOKUP($B494,#REF!,1,0)),"-",$H$1)</f>
        <v>VENDSALVEE</v>
      </c>
      <c r="I494" s="42" t="str">
        <f>IF(+ISNA(+VLOOKUP($B494,#REF!,1,0)),"-",$I$1)</f>
        <v>VENDTUTEE</v>
      </c>
      <c r="J494" s="42" t="str">
        <f>IF(+ISNA(+VLOOKUP($B494,#REF!,1,0)),"-",$J$1)</f>
        <v>VENDLIBEE</v>
      </c>
      <c r="K494" s="42" t="str">
        <f>IF(+ISNA(+VLOOKUP($B494,#REF!,1,0)),"-",$K$1)</f>
        <v>EEEST</v>
      </c>
      <c r="L494" s="42" t="str">
        <f>IF(+ISNA(+VLOOKUP($B494,#REF!,1,0)),"-",$L$1)</f>
        <v>DISTGAS</v>
      </c>
      <c r="M494" s="42" t="str">
        <f>IF(+ISNA(+VLOOKUP($B494,#REF!,1,0)),"-",$M$1)</f>
        <v>MISGAS</v>
      </c>
      <c r="N494" s="42" t="str">
        <f>IF(+ISNA(+VLOOKUP($B494,#REF!,1,0)),"-",$N$1)</f>
        <v>VENIGAS</v>
      </c>
      <c r="O494" s="42" t="str">
        <f>IF(+ISNA(+VLOOKUP($B494,#REF!,1,0)),"-",$O$1)</f>
        <v>VENTUTGAS</v>
      </c>
      <c r="P494" s="42" t="str">
        <f>IF(+ISNA(+VLOOKUP($B494,#REF!,1,0)),"-",$P$1)</f>
        <v>VENLIBGAS</v>
      </c>
      <c r="Q494" s="42" t="str">
        <f>IF(+ISNA(+VLOOKUP($B494,#REF!,1,0)),"-",$Q$1)</f>
        <v>GASDIV</v>
      </c>
      <c r="R494" s="42" t="str">
        <f>IF(+ISNA(+VLOOKUP($B494,#REF!,1,0)),"-",$R$1)</f>
        <v>GASEST</v>
      </c>
      <c r="S494" s="42" t="str">
        <f>IF(+ISNA(+VLOOKUP($B494,#REF!,1,0)),"-",$S$1)</f>
        <v>ACQUE</v>
      </c>
      <c r="T494" s="42" t="str">
        <f>IF(+ISNA(+VLOOKUP($B494,#REF!,1,0)),"-",$T$1)</f>
        <v>FOGNA</v>
      </c>
      <c r="U494" s="42" t="str">
        <f>IF(+ISNA(+VLOOKUP($B494,#REF!,1,0)),"-",$U$1)</f>
        <v>DEPU</v>
      </c>
      <c r="V494" s="42" t="str">
        <f>IF(+ISNA(+VLOOKUP($B494,#REF!,1,0)),"-",$V$1)</f>
        <v>ALTRESII</v>
      </c>
      <c r="W494" s="42" t="str">
        <f>IF(+ISNA(+VLOOKUP($B494,#REF!,1,0)),"-",$W$1)</f>
        <v>ATTDIV</v>
      </c>
      <c r="X494" s="42" t="str">
        <f>IF(+ISNA(+VLOOKUP($B494,#REF!,1,0)),"-",$X$1)</f>
        <v>SC</v>
      </c>
      <c r="Y494" s="42" t="str">
        <f>IF(+ISNA(+VLOOKUP($B494,#REF!,1,0)),"-",$Y$1)</f>
        <v>FOC</v>
      </c>
    </row>
    <row r="495" spans="1:25" hidden="1" x14ac:dyDescent="0.2">
      <c r="A495" s="42" t="s">
        <v>114</v>
      </c>
      <c r="B495" s="42" t="s">
        <v>1445</v>
      </c>
      <c r="C495" s="55" t="s">
        <v>1444</v>
      </c>
      <c r="D495" s="42" t="str">
        <f>IF(+ISNA(+VLOOKUP($B495,#REF!,1,0)),"-",$D$1)</f>
        <v>PRODEE</v>
      </c>
      <c r="E495" s="42" t="str">
        <f>IF(+ISNA(+VLOOKUP($B495,#REF!,1,0)),"-",$E$1)</f>
        <v>DISTEE</v>
      </c>
      <c r="F495" s="42" t="str">
        <f>IF(+ISNA(+VLOOKUP($B495,#REF!,1,0)),"-",$F$1)</f>
        <v>MISEE</v>
      </c>
      <c r="G495" s="42" t="str">
        <f>IF(+ISNA(+VLOOKUP($B495,#REF!,1,0)),"-",$G$1)</f>
        <v>VENDIEE</v>
      </c>
      <c r="H495" s="42" t="str">
        <f>IF(+ISNA(+VLOOKUP($B495,#REF!,1,0)),"-",$H$1)</f>
        <v>VENDSALVEE</v>
      </c>
      <c r="I495" s="42" t="str">
        <f>IF(+ISNA(+VLOOKUP($B495,#REF!,1,0)),"-",$I$1)</f>
        <v>VENDTUTEE</v>
      </c>
      <c r="J495" s="42" t="str">
        <f>IF(+ISNA(+VLOOKUP($B495,#REF!,1,0)),"-",$J$1)</f>
        <v>VENDLIBEE</v>
      </c>
      <c r="K495" s="42" t="str">
        <f>IF(+ISNA(+VLOOKUP($B495,#REF!,1,0)),"-",$K$1)</f>
        <v>EEEST</v>
      </c>
      <c r="L495" s="42" t="str">
        <f>IF(+ISNA(+VLOOKUP($B495,#REF!,1,0)),"-",$L$1)</f>
        <v>DISTGAS</v>
      </c>
      <c r="M495" s="42" t="str">
        <f>IF(+ISNA(+VLOOKUP($B495,#REF!,1,0)),"-",$M$1)</f>
        <v>MISGAS</v>
      </c>
      <c r="N495" s="42" t="str">
        <f>IF(+ISNA(+VLOOKUP($B495,#REF!,1,0)),"-",$N$1)</f>
        <v>VENIGAS</v>
      </c>
      <c r="O495" s="42" t="str">
        <f>IF(+ISNA(+VLOOKUP($B495,#REF!,1,0)),"-",$O$1)</f>
        <v>VENTUTGAS</v>
      </c>
      <c r="P495" s="42" t="str">
        <f>IF(+ISNA(+VLOOKUP($B495,#REF!,1,0)),"-",$P$1)</f>
        <v>VENLIBGAS</v>
      </c>
      <c r="Q495" s="42" t="str">
        <f>IF(+ISNA(+VLOOKUP($B495,#REF!,1,0)),"-",$Q$1)</f>
        <v>GASDIV</v>
      </c>
      <c r="R495" s="42" t="str">
        <f>IF(+ISNA(+VLOOKUP($B495,#REF!,1,0)),"-",$R$1)</f>
        <v>GASEST</v>
      </c>
      <c r="S495" s="42" t="str">
        <f>IF(+ISNA(+VLOOKUP($B495,#REF!,1,0)),"-",$S$1)</f>
        <v>ACQUE</v>
      </c>
      <c r="T495" s="42" t="str">
        <f>IF(+ISNA(+VLOOKUP($B495,#REF!,1,0)),"-",$T$1)</f>
        <v>FOGNA</v>
      </c>
      <c r="U495" s="42" t="str">
        <f>IF(+ISNA(+VLOOKUP($B495,#REF!,1,0)),"-",$U$1)</f>
        <v>DEPU</v>
      </c>
      <c r="V495" s="42" t="str">
        <f>IF(+ISNA(+VLOOKUP($B495,#REF!,1,0)),"-",$V$1)</f>
        <v>ALTRESII</v>
      </c>
      <c r="W495" s="42" t="str">
        <f>IF(+ISNA(+VLOOKUP($B495,#REF!,1,0)),"-",$W$1)</f>
        <v>ATTDIV</v>
      </c>
      <c r="X495" s="42" t="str">
        <f>IF(+ISNA(+VLOOKUP($B495,#REF!,1,0)),"-",$X$1)</f>
        <v>SC</v>
      </c>
      <c r="Y495" s="42" t="str">
        <f>IF(+ISNA(+VLOOKUP($B495,#REF!,1,0)),"-",$Y$1)</f>
        <v>FOC</v>
      </c>
    </row>
    <row r="496" spans="1:25" hidden="1" x14ac:dyDescent="0.2">
      <c r="A496" s="42" t="s">
        <v>114</v>
      </c>
      <c r="B496" s="42" t="s">
        <v>1462</v>
      </c>
      <c r="C496" s="55" t="s">
        <v>1461</v>
      </c>
      <c r="D496" s="42" t="str">
        <f>IF(+ISNA(+VLOOKUP($B496,#REF!,1,0)),"-",$D$1)</f>
        <v>PRODEE</v>
      </c>
      <c r="E496" s="42" t="str">
        <f>IF(+ISNA(+VLOOKUP($B496,#REF!,1,0)),"-",$E$1)</f>
        <v>DISTEE</v>
      </c>
      <c r="F496" s="42" t="str">
        <f>IF(+ISNA(+VLOOKUP($B496,#REF!,1,0)),"-",$F$1)</f>
        <v>MISEE</v>
      </c>
      <c r="G496" s="42" t="str">
        <f>IF(+ISNA(+VLOOKUP($B496,#REF!,1,0)),"-",$G$1)</f>
        <v>VENDIEE</v>
      </c>
      <c r="H496" s="42" t="str">
        <f>IF(+ISNA(+VLOOKUP($B496,#REF!,1,0)),"-",$H$1)</f>
        <v>VENDSALVEE</v>
      </c>
      <c r="I496" s="42" t="str">
        <f>IF(+ISNA(+VLOOKUP($B496,#REF!,1,0)),"-",$I$1)</f>
        <v>VENDTUTEE</v>
      </c>
      <c r="J496" s="42" t="str">
        <f>IF(+ISNA(+VLOOKUP($B496,#REF!,1,0)),"-",$J$1)</f>
        <v>VENDLIBEE</v>
      </c>
      <c r="K496" s="42" t="str">
        <f>IF(+ISNA(+VLOOKUP($B496,#REF!,1,0)),"-",$K$1)</f>
        <v>EEEST</v>
      </c>
      <c r="L496" s="42" t="str">
        <f>IF(+ISNA(+VLOOKUP($B496,#REF!,1,0)),"-",$L$1)</f>
        <v>DISTGAS</v>
      </c>
      <c r="M496" s="42" t="str">
        <f>IF(+ISNA(+VLOOKUP($B496,#REF!,1,0)),"-",$M$1)</f>
        <v>MISGAS</v>
      </c>
      <c r="N496" s="42" t="str">
        <f>IF(+ISNA(+VLOOKUP($B496,#REF!,1,0)),"-",$N$1)</f>
        <v>VENIGAS</v>
      </c>
      <c r="O496" s="42" t="str">
        <f>IF(+ISNA(+VLOOKUP($B496,#REF!,1,0)),"-",$O$1)</f>
        <v>VENTUTGAS</v>
      </c>
      <c r="P496" s="42" t="str">
        <f>IF(+ISNA(+VLOOKUP($B496,#REF!,1,0)),"-",$P$1)</f>
        <v>VENLIBGAS</v>
      </c>
      <c r="Q496" s="42" t="str">
        <f>IF(+ISNA(+VLOOKUP($B496,#REF!,1,0)),"-",$Q$1)</f>
        <v>GASDIV</v>
      </c>
      <c r="R496" s="42" t="str">
        <f>IF(+ISNA(+VLOOKUP($B496,#REF!,1,0)),"-",$R$1)</f>
        <v>GASEST</v>
      </c>
      <c r="S496" s="42" t="str">
        <f>IF(+ISNA(+VLOOKUP($B496,#REF!,1,0)),"-",$S$1)</f>
        <v>ACQUE</v>
      </c>
      <c r="T496" s="42" t="str">
        <f>IF(+ISNA(+VLOOKUP($B496,#REF!,1,0)),"-",$T$1)</f>
        <v>FOGNA</v>
      </c>
      <c r="U496" s="42" t="str">
        <f>IF(+ISNA(+VLOOKUP($B496,#REF!,1,0)),"-",$U$1)</f>
        <v>DEPU</v>
      </c>
      <c r="V496" s="42" t="str">
        <f>IF(+ISNA(+VLOOKUP($B496,#REF!,1,0)),"-",$V$1)</f>
        <v>ALTRESII</v>
      </c>
      <c r="W496" s="42" t="str">
        <f>IF(+ISNA(+VLOOKUP($B496,#REF!,1,0)),"-",$W$1)</f>
        <v>ATTDIV</v>
      </c>
      <c r="X496" s="42" t="str">
        <f>IF(+ISNA(+VLOOKUP($B496,#REF!,1,0)),"-",$X$1)</f>
        <v>SC</v>
      </c>
      <c r="Y496" s="42" t="str">
        <f>IF(+ISNA(+VLOOKUP($B496,#REF!,1,0)),"-",$Y$1)</f>
        <v>FOC</v>
      </c>
    </row>
    <row r="497" spans="1:25" x14ac:dyDescent="0.2">
      <c r="A497" s="42" t="s">
        <v>114</v>
      </c>
      <c r="B497" s="42" t="s">
        <v>691</v>
      </c>
      <c r="C497" s="55" t="s">
        <v>865</v>
      </c>
      <c r="D497" s="42" t="str">
        <f>IF(+ISNA(+VLOOKUP($B497,#REF!,1,0)),"-",$D$1)</f>
        <v>PRODEE</v>
      </c>
      <c r="E497" s="42" t="str">
        <f>IF(+ISNA(+VLOOKUP($B497,#REF!,1,0)),"-",$E$1)</f>
        <v>DISTEE</v>
      </c>
      <c r="F497" s="42" t="str">
        <f>IF(+ISNA(+VLOOKUP($B497,#REF!,1,0)),"-",$F$1)</f>
        <v>MISEE</v>
      </c>
      <c r="G497" s="42" t="str">
        <f>IF(+ISNA(+VLOOKUP($B497,#REF!,1,0)),"-",$G$1)</f>
        <v>VENDIEE</v>
      </c>
      <c r="H497" s="42" t="str">
        <f>IF(+ISNA(+VLOOKUP($B497,#REF!,1,0)),"-",$H$1)</f>
        <v>VENDSALVEE</v>
      </c>
      <c r="I497" s="42" t="str">
        <f>IF(+ISNA(+VLOOKUP($B497,#REF!,1,0)),"-",$I$1)</f>
        <v>VENDTUTEE</v>
      </c>
      <c r="J497" s="42" t="str">
        <f>IF(+ISNA(+VLOOKUP($B497,#REF!,1,0)),"-",$J$1)</f>
        <v>VENDLIBEE</v>
      </c>
      <c r="K497" s="42" t="str">
        <f>IF(+ISNA(+VLOOKUP($B497,#REF!,1,0)),"-",$K$1)</f>
        <v>EEEST</v>
      </c>
      <c r="L497" s="42" t="str">
        <f>IF(+ISNA(+VLOOKUP($B497,#REF!,1,0)),"-",$L$1)</f>
        <v>DISTGAS</v>
      </c>
      <c r="M497" s="42" t="str">
        <f>IF(+ISNA(+VLOOKUP($B497,#REF!,1,0)),"-",$M$1)</f>
        <v>MISGAS</v>
      </c>
      <c r="N497" s="42" t="str">
        <f>IF(+ISNA(+VLOOKUP($B497,#REF!,1,0)),"-",$N$1)</f>
        <v>VENIGAS</v>
      </c>
      <c r="O497" s="42" t="str">
        <f>IF(+ISNA(+VLOOKUP($B497,#REF!,1,0)),"-",$O$1)</f>
        <v>VENTUTGAS</v>
      </c>
      <c r="P497" s="42" t="str">
        <f>IF(+ISNA(+VLOOKUP($B497,#REF!,1,0)),"-",$P$1)</f>
        <v>VENLIBGAS</v>
      </c>
      <c r="Q497" s="42" t="str">
        <f>IF(+ISNA(+VLOOKUP($B497,#REF!,1,0)),"-",$Q$1)</f>
        <v>GASDIV</v>
      </c>
      <c r="R497" s="42" t="str">
        <f>IF(+ISNA(+VLOOKUP($B497,#REF!,1,0)),"-",$R$1)</f>
        <v>GASEST</v>
      </c>
      <c r="S497" s="42" t="str">
        <f>IF(+ISNA(+VLOOKUP($B497,#REF!,1,0)),"-",$S$1)</f>
        <v>ACQUE</v>
      </c>
      <c r="T497" s="42" t="str">
        <f>IF(+ISNA(+VLOOKUP($B497,#REF!,1,0)),"-",$T$1)</f>
        <v>FOGNA</v>
      </c>
      <c r="U497" s="42" t="str">
        <f>IF(+ISNA(+VLOOKUP($B497,#REF!,1,0)),"-",$U$1)</f>
        <v>DEPU</v>
      </c>
      <c r="V497" s="42" t="str">
        <f>IF(+ISNA(+VLOOKUP($B497,#REF!,1,0)),"-",$V$1)</f>
        <v>ALTRESII</v>
      </c>
      <c r="W497" s="42" t="str">
        <f>IF(+ISNA(+VLOOKUP($B497,#REF!,1,0)),"-",$W$1)</f>
        <v>ATTDIV</v>
      </c>
      <c r="X497" s="42" t="str">
        <f>IF(+ISNA(+VLOOKUP($B497,#REF!,1,0)),"-",$X$1)</f>
        <v>SC</v>
      </c>
      <c r="Y497" s="42" t="str">
        <f>IF(+ISNA(+VLOOKUP($B497,#REF!,1,0)),"-",$Y$1)</f>
        <v>FOC</v>
      </c>
    </row>
    <row r="498" spans="1:25" x14ac:dyDescent="0.2">
      <c r="A498" s="42" t="s">
        <v>114</v>
      </c>
      <c r="B498" s="42" t="s">
        <v>692</v>
      </c>
      <c r="C498" s="55" t="s">
        <v>866</v>
      </c>
      <c r="D498" s="42" t="str">
        <f>IF(+ISNA(+VLOOKUP($B498,#REF!,1,0)),"-",$D$1)</f>
        <v>PRODEE</v>
      </c>
      <c r="E498" s="42" t="str">
        <f>IF(+ISNA(+VLOOKUP($B498,#REF!,1,0)),"-",$E$1)</f>
        <v>DISTEE</v>
      </c>
      <c r="F498" s="42" t="str">
        <f>IF(+ISNA(+VLOOKUP($B498,#REF!,1,0)),"-",$F$1)</f>
        <v>MISEE</v>
      </c>
      <c r="G498" s="42" t="str">
        <f>IF(+ISNA(+VLOOKUP($B498,#REF!,1,0)),"-",$G$1)</f>
        <v>VENDIEE</v>
      </c>
      <c r="H498" s="42" t="str">
        <f>IF(+ISNA(+VLOOKUP($B498,#REF!,1,0)),"-",$H$1)</f>
        <v>VENDSALVEE</v>
      </c>
      <c r="I498" s="42" t="str">
        <f>IF(+ISNA(+VLOOKUP($B498,#REF!,1,0)),"-",$I$1)</f>
        <v>VENDTUTEE</v>
      </c>
      <c r="J498" s="42" t="str">
        <f>IF(+ISNA(+VLOOKUP($B498,#REF!,1,0)),"-",$J$1)</f>
        <v>VENDLIBEE</v>
      </c>
      <c r="K498" s="42" t="str">
        <f>IF(+ISNA(+VLOOKUP($B498,#REF!,1,0)),"-",$K$1)</f>
        <v>EEEST</v>
      </c>
      <c r="L498" s="42" t="str">
        <f>IF(+ISNA(+VLOOKUP($B498,#REF!,1,0)),"-",$L$1)</f>
        <v>DISTGAS</v>
      </c>
      <c r="M498" s="42" t="str">
        <f>IF(+ISNA(+VLOOKUP($B498,#REF!,1,0)),"-",$M$1)</f>
        <v>MISGAS</v>
      </c>
      <c r="N498" s="42" t="str">
        <f>IF(+ISNA(+VLOOKUP($B498,#REF!,1,0)),"-",$N$1)</f>
        <v>VENIGAS</v>
      </c>
      <c r="O498" s="42" t="str">
        <f>IF(+ISNA(+VLOOKUP($B498,#REF!,1,0)),"-",$O$1)</f>
        <v>VENTUTGAS</v>
      </c>
      <c r="P498" s="42" t="str">
        <f>IF(+ISNA(+VLOOKUP($B498,#REF!,1,0)),"-",$P$1)</f>
        <v>VENLIBGAS</v>
      </c>
      <c r="Q498" s="42" t="str">
        <f>IF(+ISNA(+VLOOKUP($B498,#REF!,1,0)),"-",$Q$1)</f>
        <v>GASDIV</v>
      </c>
      <c r="R498" s="42" t="str">
        <f>IF(+ISNA(+VLOOKUP($B498,#REF!,1,0)),"-",$R$1)</f>
        <v>GASEST</v>
      </c>
      <c r="S498" s="42" t="str">
        <f>IF(+ISNA(+VLOOKUP($B498,#REF!,1,0)),"-",$S$1)</f>
        <v>ACQUE</v>
      </c>
      <c r="T498" s="42" t="str">
        <f>IF(+ISNA(+VLOOKUP($B498,#REF!,1,0)),"-",$T$1)</f>
        <v>FOGNA</v>
      </c>
      <c r="U498" s="42" t="str">
        <f>IF(+ISNA(+VLOOKUP($B498,#REF!,1,0)),"-",$U$1)</f>
        <v>DEPU</v>
      </c>
      <c r="V498" s="42" t="str">
        <f>IF(+ISNA(+VLOOKUP($B498,#REF!,1,0)),"-",$V$1)</f>
        <v>ALTRESII</v>
      </c>
      <c r="W498" s="42" t="str">
        <f>IF(+ISNA(+VLOOKUP($B498,#REF!,1,0)),"-",$W$1)</f>
        <v>ATTDIV</v>
      </c>
      <c r="X498" s="42" t="str">
        <f>IF(+ISNA(+VLOOKUP($B498,#REF!,1,0)),"-",$X$1)</f>
        <v>SC</v>
      </c>
      <c r="Y498" s="42" t="str">
        <f>IF(+ISNA(+VLOOKUP($B498,#REF!,1,0)),"-",$Y$1)</f>
        <v>FOC</v>
      </c>
    </row>
    <row r="499" spans="1:25" hidden="1" x14ac:dyDescent="0.2">
      <c r="A499" s="42" t="s">
        <v>114</v>
      </c>
      <c r="B499" s="42" t="s">
        <v>1463</v>
      </c>
      <c r="C499" s="55" t="s">
        <v>1461</v>
      </c>
      <c r="D499" s="42" t="str">
        <f>IF(+ISNA(+VLOOKUP($B499,#REF!,1,0)),"-",$D$1)</f>
        <v>PRODEE</v>
      </c>
      <c r="E499" s="42" t="str">
        <f>IF(+ISNA(+VLOOKUP($B499,#REF!,1,0)),"-",$E$1)</f>
        <v>DISTEE</v>
      </c>
      <c r="F499" s="42" t="str">
        <f>IF(+ISNA(+VLOOKUP($B499,#REF!,1,0)),"-",$F$1)</f>
        <v>MISEE</v>
      </c>
      <c r="G499" s="42" t="str">
        <f>IF(+ISNA(+VLOOKUP($B499,#REF!,1,0)),"-",$G$1)</f>
        <v>VENDIEE</v>
      </c>
      <c r="H499" s="42" t="str">
        <f>IF(+ISNA(+VLOOKUP($B499,#REF!,1,0)),"-",$H$1)</f>
        <v>VENDSALVEE</v>
      </c>
      <c r="I499" s="42" t="str">
        <f>IF(+ISNA(+VLOOKUP($B499,#REF!,1,0)),"-",$I$1)</f>
        <v>VENDTUTEE</v>
      </c>
      <c r="J499" s="42" t="str">
        <f>IF(+ISNA(+VLOOKUP($B499,#REF!,1,0)),"-",$J$1)</f>
        <v>VENDLIBEE</v>
      </c>
      <c r="K499" s="42" t="str">
        <f>IF(+ISNA(+VLOOKUP($B499,#REF!,1,0)),"-",$K$1)</f>
        <v>EEEST</v>
      </c>
      <c r="L499" s="42" t="str">
        <f>IF(+ISNA(+VLOOKUP($B499,#REF!,1,0)),"-",$L$1)</f>
        <v>DISTGAS</v>
      </c>
      <c r="M499" s="42" t="str">
        <f>IF(+ISNA(+VLOOKUP($B499,#REF!,1,0)),"-",$M$1)</f>
        <v>MISGAS</v>
      </c>
      <c r="N499" s="42" t="str">
        <f>IF(+ISNA(+VLOOKUP($B499,#REF!,1,0)),"-",$N$1)</f>
        <v>VENIGAS</v>
      </c>
      <c r="O499" s="42" t="str">
        <f>IF(+ISNA(+VLOOKUP($B499,#REF!,1,0)),"-",$O$1)</f>
        <v>VENTUTGAS</v>
      </c>
      <c r="P499" s="42" t="str">
        <f>IF(+ISNA(+VLOOKUP($B499,#REF!,1,0)),"-",$P$1)</f>
        <v>VENLIBGAS</v>
      </c>
      <c r="Q499" s="42" t="str">
        <f>IF(+ISNA(+VLOOKUP($B499,#REF!,1,0)),"-",$Q$1)</f>
        <v>GASDIV</v>
      </c>
      <c r="R499" s="42" t="str">
        <f>IF(+ISNA(+VLOOKUP($B499,#REF!,1,0)),"-",$R$1)</f>
        <v>GASEST</v>
      </c>
      <c r="S499" s="42" t="str">
        <f>IF(+ISNA(+VLOOKUP($B499,#REF!,1,0)),"-",$S$1)</f>
        <v>ACQUE</v>
      </c>
      <c r="T499" s="42" t="str">
        <f>IF(+ISNA(+VLOOKUP($B499,#REF!,1,0)),"-",$T$1)</f>
        <v>FOGNA</v>
      </c>
      <c r="U499" s="42" t="str">
        <f>IF(+ISNA(+VLOOKUP($B499,#REF!,1,0)),"-",$U$1)</f>
        <v>DEPU</v>
      </c>
      <c r="V499" s="42" t="str">
        <f>IF(+ISNA(+VLOOKUP($B499,#REF!,1,0)),"-",$V$1)</f>
        <v>ALTRESII</v>
      </c>
      <c r="W499" s="42" t="str">
        <f>IF(+ISNA(+VLOOKUP($B499,#REF!,1,0)),"-",$W$1)</f>
        <v>ATTDIV</v>
      </c>
      <c r="X499" s="42" t="str">
        <f>IF(+ISNA(+VLOOKUP($B499,#REF!,1,0)),"-",$X$1)</f>
        <v>SC</v>
      </c>
      <c r="Y499" s="42" t="str">
        <f>IF(+ISNA(+VLOOKUP($B499,#REF!,1,0)),"-",$Y$1)</f>
        <v>FOC</v>
      </c>
    </row>
    <row r="500" spans="1:25" hidden="1" x14ac:dyDescent="0.2">
      <c r="A500" s="42" t="s">
        <v>114</v>
      </c>
      <c r="B500" s="42" t="s">
        <v>696</v>
      </c>
      <c r="C500" s="55" t="s">
        <v>766</v>
      </c>
      <c r="D500" s="42" t="str">
        <f>IF(+ISNA(+VLOOKUP($B500,#REF!,1,0)),"-",$D$1)</f>
        <v>PRODEE</v>
      </c>
      <c r="E500" s="42" t="str">
        <f>IF(+ISNA(+VLOOKUP($B500,#REF!,1,0)),"-",$E$1)</f>
        <v>DISTEE</v>
      </c>
      <c r="F500" s="42" t="str">
        <f>IF(+ISNA(+VLOOKUP($B500,#REF!,1,0)),"-",$F$1)</f>
        <v>MISEE</v>
      </c>
      <c r="G500" s="42" t="str">
        <f>IF(+ISNA(+VLOOKUP($B500,#REF!,1,0)),"-",$G$1)</f>
        <v>VENDIEE</v>
      </c>
      <c r="H500" s="42" t="str">
        <f>IF(+ISNA(+VLOOKUP($B500,#REF!,1,0)),"-",$H$1)</f>
        <v>VENDSALVEE</v>
      </c>
      <c r="I500" s="42" t="str">
        <f>IF(+ISNA(+VLOOKUP($B500,#REF!,1,0)),"-",$I$1)</f>
        <v>VENDTUTEE</v>
      </c>
      <c r="J500" s="42" t="str">
        <f>IF(+ISNA(+VLOOKUP($B500,#REF!,1,0)),"-",$J$1)</f>
        <v>VENDLIBEE</v>
      </c>
      <c r="K500" s="42" t="str">
        <f>IF(+ISNA(+VLOOKUP($B500,#REF!,1,0)),"-",$K$1)</f>
        <v>EEEST</v>
      </c>
      <c r="L500" s="42" t="str">
        <f>IF(+ISNA(+VLOOKUP($B500,#REF!,1,0)),"-",$L$1)</f>
        <v>DISTGAS</v>
      </c>
      <c r="M500" s="42" t="str">
        <f>IF(+ISNA(+VLOOKUP($B500,#REF!,1,0)),"-",$M$1)</f>
        <v>MISGAS</v>
      </c>
      <c r="N500" s="42" t="str">
        <f>IF(+ISNA(+VLOOKUP($B500,#REF!,1,0)),"-",$N$1)</f>
        <v>VENIGAS</v>
      </c>
      <c r="O500" s="42" t="str">
        <f>IF(+ISNA(+VLOOKUP($B500,#REF!,1,0)),"-",$O$1)</f>
        <v>VENTUTGAS</v>
      </c>
      <c r="P500" s="42" t="str">
        <f>IF(+ISNA(+VLOOKUP($B500,#REF!,1,0)),"-",$P$1)</f>
        <v>VENLIBGAS</v>
      </c>
      <c r="Q500" s="42" t="str">
        <f>IF(+ISNA(+VLOOKUP($B500,#REF!,1,0)),"-",$Q$1)</f>
        <v>GASDIV</v>
      </c>
      <c r="R500" s="42" t="str">
        <f>IF(+ISNA(+VLOOKUP($B500,#REF!,1,0)),"-",$R$1)</f>
        <v>GASEST</v>
      </c>
      <c r="S500" s="42" t="str">
        <f>IF(+ISNA(+VLOOKUP($B500,#REF!,1,0)),"-",$S$1)</f>
        <v>ACQUE</v>
      </c>
      <c r="T500" s="42" t="str">
        <f>IF(+ISNA(+VLOOKUP($B500,#REF!,1,0)),"-",$T$1)</f>
        <v>FOGNA</v>
      </c>
      <c r="U500" s="42" t="str">
        <f>IF(+ISNA(+VLOOKUP($B500,#REF!,1,0)),"-",$U$1)</f>
        <v>DEPU</v>
      </c>
      <c r="V500" s="42" t="str">
        <f>IF(+ISNA(+VLOOKUP($B500,#REF!,1,0)),"-",$V$1)</f>
        <v>ALTRESII</v>
      </c>
      <c r="W500" s="42" t="str">
        <f>IF(+ISNA(+VLOOKUP($B500,#REF!,1,0)),"-",$W$1)</f>
        <v>ATTDIV</v>
      </c>
      <c r="X500" s="42" t="str">
        <f>IF(+ISNA(+VLOOKUP($B500,#REF!,1,0)),"-",$X$1)</f>
        <v>SC</v>
      </c>
      <c r="Y500" s="42" t="str">
        <f>IF(+ISNA(+VLOOKUP($B500,#REF!,1,0)),"-",$Y$1)</f>
        <v>FOC</v>
      </c>
    </row>
    <row r="501" spans="1:25" hidden="1" x14ac:dyDescent="0.2">
      <c r="A501" s="42" t="s">
        <v>114</v>
      </c>
      <c r="B501" s="42" t="s">
        <v>697</v>
      </c>
      <c r="C501" s="55" t="s">
        <v>767</v>
      </c>
      <c r="D501" s="42" t="str">
        <f>IF(+ISNA(+VLOOKUP($B501,#REF!,1,0)),"-",$D$1)</f>
        <v>PRODEE</v>
      </c>
      <c r="E501" s="42" t="str">
        <f>IF(+ISNA(+VLOOKUP($B501,#REF!,1,0)),"-",$E$1)</f>
        <v>DISTEE</v>
      </c>
      <c r="F501" s="42" t="str">
        <f>IF(+ISNA(+VLOOKUP($B501,#REF!,1,0)),"-",$F$1)</f>
        <v>MISEE</v>
      </c>
      <c r="G501" s="42" t="str">
        <f>IF(+ISNA(+VLOOKUP($B501,#REF!,1,0)),"-",$G$1)</f>
        <v>VENDIEE</v>
      </c>
      <c r="H501" s="42" t="str">
        <f>IF(+ISNA(+VLOOKUP($B501,#REF!,1,0)),"-",$H$1)</f>
        <v>VENDSALVEE</v>
      </c>
      <c r="I501" s="42" t="str">
        <f>IF(+ISNA(+VLOOKUP($B501,#REF!,1,0)),"-",$I$1)</f>
        <v>VENDTUTEE</v>
      </c>
      <c r="J501" s="42" t="str">
        <f>IF(+ISNA(+VLOOKUP($B501,#REF!,1,0)),"-",$J$1)</f>
        <v>VENDLIBEE</v>
      </c>
      <c r="K501" s="42" t="str">
        <f>IF(+ISNA(+VLOOKUP($B501,#REF!,1,0)),"-",$K$1)</f>
        <v>EEEST</v>
      </c>
      <c r="L501" s="42" t="str">
        <f>IF(+ISNA(+VLOOKUP($B501,#REF!,1,0)),"-",$L$1)</f>
        <v>DISTGAS</v>
      </c>
      <c r="M501" s="42" t="str">
        <f>IF(+ISNA(+VLOOKUP($B501,#REF!,1,0)),"-",$M$1)</f>
        <v>MISGAS</v>
      </c>
      <c r="N501" s="42" t="str">
        <f>IF(+ISNA(+VLOOKUP($B501,#REF!,1,0)),"-",$N$1)</f>
        <v>VENIGAS</v>
      </c>
      <c r="O501" s="42" t="str">
        <f>IF(+ISNA(+VLOOKUP($B501,#REF!,1,0)),"-",$O$1)</f>
        <v>VENTUTGAS</v>
      </c>
      <c r="P501" s="42" t="str">
        <f>IF(+ISNA(+VLOOKUP($B501,#REF!,1,0)),"-",$P$1)</f>
        <v>VENLIBGAS</v>
      </c>
      <c r="Q501" s="42" t="str">
        <f>IF(+ISNA(+VLOOKUP($B501,#REF!,1,0)),"-",$Q$1)</f>
        <v>GASDIV</v>
      </c>
      <c r="R501" s="42" t="str">
        <f>IF(+ISNA(+VLOOKUP($B501,#REF!,1,0)),"-",$R$1)</f>
        <v>GASEST</v>
      </c>
      <c r="S501" s="42" t="str">
        <f>IF(+ISNA(+VLOOKUP($B501,#REF!,1,0)),"-",$S$1)</f>
        <v>ACQUE</v>
      </c>
      <c r="T501" s="42" t="str">
        <f>IF(+ISNA(+VLOOKUP($B501,#REF!,1,0)),"-",$T$1)</f>
        <v>FOGNA</v>
      </c>
      <c r="U501" s="42" t="str">
        <f>IF(+ISNA(+VLOOKUP($B501,#REF!,1,0)),"-",$U$1)</f>
        <v>DEPU</v>
      </c>
      <c r="V501" s="42" t="str">
        <f>IF(+ISNA(+VLOOKUP($B501,#REF!,1,0)),"-",$V$1)</f>
        <v>ALTRESII</v>
      </c>
      <c r="W501" s="42" t="str">
        <f>IF(+ISNA(+VLOOKUP($B501,#REF!,1,0)),"-",$W$1)</f>
        <v>ATTDIV</v>
      </c>
      <c r="X501" s="42" t="str">
        <f>IF(+ISNA(+VLOOKUP($B501,#REF!,1,0)),"-",$X$1)</f>
        <v>SC</v>
      </c>
      <c r="Y501" s="42" t="str">
        <f>IF(+ISNA(+VLOOKUP($B501,#REF!,1,0)),"-",$Y$1)</f>
        <v>FOC</v>
      </c>
    </row>
    <row r="502" spans="1:25" hidden="1" x14ac:dyDescent="0.2">
      <c r="A502" s="42" t="s">
        <v>114</v>
      </c>
      <c r="B502" s="42" t="s">
        <v>698</v>
      </c>
      <c r="C502" s="55" t="s">
        <v>768</v>
      </c>
      <c r="D502" s="42" t="str">
        <f>IF(+ISNA(+VLOOKUP($B502,#REF!,1,0)),"-",$D$1)</f>
        <v>PRODEE</v>
      </c>
      <c r="E502" s="42" t="str">
        <f>IF(+ISNA(+VLOOKUP($B502,#REF!,1,0)),"-",$E$1)</f>
        <v>DISTEE</v>
      </c>
      <c r="F502" s="42" t="str">
        <f>IF(+ISNA(+VLOOKUP($B502,#REF!,1,0)),"-",$F$1)</f>
        <v>MISEE</v>
      </c>
      <c r="G502" s="42" t="str">
        <f>IF(+ISNA(+VLOOKUP($B502,#REF!,1,0)),"-",$G$1)</f>
        <v>VENDIEE</v>
      </c>
      <c r="H502" s="42" t="str">
        <f>IF(+ISNA(+VLOOKUP($B502,#REF!,1,0)),"-",$H$1)</f>
        <v>VENDSALVEE</v>
      </c>
      <c r="I502" s="42" t="str">
        <f>IF(+ISNA(+VLOOKUP($B502,#REF!,1,0)),"-",$I$1)</f>
        <v>VENDTUTEE</v>
      </c>
      <c r="J502" s="42" t="str">
        <f>IF(+ISNA(+VLOOKUP($B502,#REF!,1,0)),"-",$J$1)</f>
        <v>VENDLIBEE</v>
      </c>
      <c r="K502" s="42" t="str">
        <f>IF(+ISNA(+VLOOKUP($B502,#REF!,1,0)),"-",$K$1)</f>
        <v>EEEST</v>
      </c>
      <c r="L502" s="42" t="str">
        <f>IF(+ISNA(+VLOOKUP($B502,#REF!,1,0)),"-",$L$1)</f>
        <v>DISTGAS</v>
      </c>
      <c r="M502" s="42" t="str">
        <f>IF(+ISNA(+VLOOKUP($B502,#REF!,1,0)),"-",$M$1)</f>
        <v>MISGAS</v>
      </c>
      <c r="N502" s="42" t="str">
        <f>IF(+ISNA(+VLOOKUP($B502,#REF!,1,0)),"-",$N$1)</f>
        <v>VENIGAS</v>
      </c>
      <c r="O502" s="42" t="str">
        <f>IF(+ISNA(+VLOOKUP($B502,#REF!,1,0)),"-",$O$1)</f>
        <v>VENTUTGAS</v>
      </c>
      <c r="P502" s="42" t="str">
        <f>IF(+ISNA(+VLOOKUP($B502,#REF!,1,0)),"-",$P$1)</f>
        <v>VENLIBGAS</v>
      </c>
      <c r="Q502" s="42" t="str">
        <f>IF(+ISNA(+VLOOKUP($B502,#REF!,1,0)),"-",$Q$1)</f>
        <v>GASDIV</v>
      </c>
      <c r="R502" s="42" t="str">
        <f>IF(+ISNA(+VLOOKUP($B502,#REF!,1,0)),"-",$R$1)</f>
        <v>GASEST</v>
      </c>
      <c r="S502" s="42" t="str">
        <f>IF(+ISNA(+VLOOKUP($B502,#REF!,1,0)),"-",$S$1)</f>
        <v>ACQUE</v>
      </c>
      <c r="T502" s="42" t="str">
        <f>IF(+ISNA(+VLOOKUP($B502,#REF!,1,0)),"-",$T$1)</f>
        <v>FOGNA</v>
      </c>
      <c r="U502" s="42" t="str">
        <f>IF(+ISNA(+VLOOKUP($B502,#REF!,1,0)),"-",$U$1)</f>
        <v>DEPU</v>
      </c>
      <c r="V502" s="42" t="str">
        <f>IF(+ISNA(+VLOOKUP($B502,#REF!,1,0)),"-",$V$1)</f>
        <v>ALTRESII</v>
      </c>
      <c r="W502" s="42" t="str">
        <f>IF(+ISNA(+VLOOKUP($B502,#REF!,1,0)),"-",$W$1)</f>
        <v>ATTDIV</v>
      </c>
      <c r="X502" s="42" t="str">
        <f>IF(+ISNA(+VLOOKUP($B502,#REF!,1,0)),"-",$X$1)</f>
        <v>SC</v>
      </c>
      <c r="Y502" s="42" t="str">
        <f>IF(+ISNA(+VLOOKUP($B502,#REF!,1,0)),"-",$Y$1)</f>
        <v>FOC</v>
      </c>
    </row>
    <row r="503" spans="1:25" hidden="1" x14ac:dyDescent="0.2">
      <c r="A503" s="42" t="s">
        <v>114</v>
      </c>
      <c r="B503" s="42" t="s">
        <v>699</v>
      </c>
      <c r="C503" s="55" t="s">
        <v>769</v>
      </c>
      <c r="D503" s="42" t="str">
        <f>IF(+ISNA(+VLOOKUP($B503,#REF!,1,0)),"-",$D$1)</f>
        <v>PRODEE</v>
      </c>
      <c r="E503" s="42" t="str">
        <f>IF(+ISNA(+VLOOKUP($B503,#REF!,1,0)),"-",$E$1)</f>
        <v>DISTEE</v>
      </c>
      <c r="F503" s="42" t="str">
        <f>IF(+ISNA(+VLOOKUP($B503,#REF!,1,0)),"-",$F$1)</f>
        <v>MISEE</v>
      </c>
      <c r="G503" s="42" t="str">
        <f>IF(+ISNA(+VLOOKUP($B503,#REF!,1,0)),"-",$G$1)</f>
        <v>VENDIEE</v>
      </c>
      <c r="H503" s="42" t="str">
        <f>IF(+ISNA(+VLOOKUP($B503,#REF!,1,0)),"-",$H$1)</f>
        <v>VENDSALVEE</v>
      </c>
      <c r="I503" s="42" t="str">
        <f>IF(+ISNA(+VLOOKUP($B503,#REF!,1,0)),"-",$I$1)</f>
        <v>VENDTUTEE</v>
      </c>
      <c r="J503" s="42" t="str">
        <f>IF(+ISNA(+VLOOKUP($B503,#REF!,1,0)),"-",$J$1)</f>
        <v>VENDLIBEE</v>
      </c>
      <c r="K503" s="42" t="str">
        <f>IF(+ISNA(+VLOOKUP($B503,#REF!,1,0)),"-",$K$1)</f>
        <v>EEEST</v>
      </c>
      <c r="L503" s="42" t="str">
        <f>IF(+ISNA(+VLOOKUP($B503,#REF!,1,0)),"-",$L$1)</f>
        <v>DISTGAS</v>
      </c>
      <c r="M503" s="42" t="str">
        <f>IF(+ISNA(+VLOOKUP($B503,#REF!,1,0)),"-",$M$1)</f>
        <v>MISGAS</v>
      </c>
      <c r="N503" s="42" t="str">
        <f>IF(+ISNA(+VLOOKUP($B503,#REF!,1,0)),"-",$N$1)</f>
        <v>VENIGAS</v>
      </c>
      <c r="O503" s="42" t="str">
        <f>IF(+ISNA(+VLOOKUP($B503,#REF!,1,0)),"-",$O$1)</f>
        <v>VENTUTGAS</v>
      </c>
      <c r="P503" s="42" t="str">
        <f>IF(+ISNA(+VLOOKUP($B503,#REF!,1,0)),"-",$P$1)</f>
        <v>VENLIBGAS</v>
      </c>
      <c r="Q503" s="42" t="str">
        <f>IF(+ISNA(+VLOOKUP($B503,#REF!,1,0)),"-",$Q$1)</f>
        <v>GASDIV</v>
      </c>
      <c r="R503" s="42" t="str">
        <f>IF(+ISNA(+VLOOKUP($B503,#REF!,1,0)),"-",$R$1)</f>
        <v>GASEST</v>
      </c>
      <c r="S503" s="42" t="str">
        <f>IF(+ISNA(+VLOOKUP($B503,#REF!,1,0)),"-",$S$1)</f>
        <v>ACQUE</v>
      </c>
      <c r="T503" s="42" t="str">
        <f>IF(+ISNA(+VLOOKUP($B503,#REF!,1,0)),"-",$T$1)</f>
        <v>FOGNA</v>
      </c>
      <c r="U503" s="42" t="str">
        <f>IF(+ISNA(+VLOOKUP($B503,#REF!,1,0)),"-",$U$1)</f>
        <v>DEPU</v>
      </c>
      <c r="V503" s="42" t="str">
        <f>IF(+ISNA(+VLOOKUP($B503,#REF!,1,0)),"-",$V$1)</f>
        <v>ALTRESII</v>
      </c>
      <c r="W503" s="42" t="str">
        <f>IF(+ISNA(+VLOOKUP($B503,#REF!,1,0)),"-",$W$1)</f>
        <v>ATTDIV</v>
      </c>
      <c r="X503" s="42" t="str">
        <f>IF(+ISNA(+VLOOKUP($B503,#REF!,1,0)),"-",$X$1)</f>
        <v>SC</v>
      </c>
      <c r="Y503" s="42" t="str">
        <f>IF(+ISNA(+VLOOKUP($B503,#REF!,1,0)),"-",$Y$1)</f>
        <v>FOC</v>
      </c>
    </row>
    <row r="504" spans="1:25" hidden="1" x14ac:dyDescent="0.2">
      <c r="A504" s="42" t="s">
        <v>114</v>
      </c>
      <c r="B504" s="42" t="s">
        <v>705</v>
      </c>
      <c r="C504" s="55" t="s">
        <v>784</v>
      </c>
      <c r="D504" s="42" t="str">
        <f>IF(+ISNA(+VLOOKUP($B504,#REF!,1,0)),"-",$D$1)</f>
        <v>PRODEE</v>
      </c>
      <c r="E504" s="42" t="str">
        <f>IF(+ISNA(+VLOOKUP($B504,#REF!,1,0)),"-",$E$1)</f>
        <v>DISTEE</v>
      </c>
      <c r="F504" s="42" t="str">
        <f>IF(+ISNA(+VLOOKUP($B504,#REF!,1,0)),"-",$F$1)</f>
        <v>MISEE</v>
      </c>
      <c r="G504" s="42" t="str">
        <f>IF(+ISNA(+VLOOKUP($B504,#REF!,1,0)),"-",$G$1)</f>
        <v>VENDIEE</v>
      </c>
      <c r="H504" s="42" t="str">
        <f>IF(+ISNA(+VLOOKUP($B504,#REF!,1,0)),"-",$H$1)</f>
        <v>VENDSALVEE</v>
      </c>
      <c r="I504" s="42" t="str">
        <f>IF(+ISNA(+VLOOKUP($B504,#REF!,1,0)),"-",$I$1)</f>
        <v>VENDTUTEE</v>
      </c>
      <c r="J504" s="42" t="str">
        <f>IF(+ISNA(+VLOOKUP($B504,#REF!,1,0)),"-",$J$1)</f>
        <v>VENDLIBEE</v>
      </c>
      <c r="K504" s="42" t="str">
        <f>IF(+ISNA(+VLOOKUP($B504,#REF!,1,0)),"-",$K$1)</f>
        <v>EEEST</v>
      </c>
      <c r="L504" s="42" t="str">
        <f>IF(+ISNA(+VLOOKUP($B504,#REF!,1,0)),"-",$L$1)</f>
        <v>DISTGAS</v>
      </c>
      <c r="M504" s="42" t="str">
        <f>IF(+ISNA(+VLOOKUP($B504,#REF!,1,0)),"-",$M$1)</f>
        <v>MISGAS</v>
      </c>
      <c r="N504" s="42" t="str">
        <f>IF(+ISNA(+VLOOKUP($B504,#REF!,1,0)),"-",$N$1)</f>
        <v>VENIGAS</v>
      </c>
      <c r="O504" s="42" t="str">
        <f>IF(+ISNA(+VLOOKUP($B504,#REF!,1,0)),"-",$O$1)</f>
        <v>VENTUTGAS</v>
      </c>
      <c r="P504" s="42" t="str">
        <f>IF(+ISNA(+VLOOKUP($B504,#REF!,1,0)),"-",$P$1)</f>
        <v>VENLIBGAS</v>
      </c>
      <c r="Q504" s="42" t="str">
        <f>IF(+ISNA(+VLOOKUP($B504,#REF!,1,0)),"-",$Q$1)</f>
        <v>GASDIV</v>
      </c>
      <c r="R504" s="42" t="str">
        <f>IF(+ISNA(+VLOOKUP($B504,#REF!,1,0)),"-",$R$1)</f>
        <v>GASEST</v>
      </c>
      <c r="S504" s="42" t="str">
        <f>IF(+ISNA(+VLOOKUP($B504,#REF!,1,0)),"-",$S$1)</f>
        <v>ACQUE</v>
      </c>
      <c r="T504" s="42" t="str">
        <f>IF(+ISNA(+VLOOKUP($B504,#REF!,1,0)),"-",$T$1)</f>
        <v>FOGNA</v>
      </c>
      <c r="U504" s="42" t="str">
        <f>IF(+ISNA(+VLOOKUP($B504,#REF!,1,0)),"-",$U$1)</f>
        <v>DEPU</v>
      </c>
      <c r="V504" s="42" t="str">
        <f>IF(+ISNA(+VLOOKUP($B504,#REF!,1,0)),"-",$V$1)</f>
        <v>ALTRESII</v>
      </c>
      <c r="W504" s="42" t="str">
        <f>IF(+ISNA(+VLOOKUP($B504,#REF!,1,0)),"-",$W$1)</f>
        <v>ATTDIV</v>
      </c>
      <c r="X504" s="42" t="str">
        <f>IF(+ISNA(+VLOOKUP($B504,#REF!,1,0)),"-",$X$1)</f>
        <v>SC</v>
      </c>
      <c r="Y504" s="42" t="str">
        <f>IF(+ISNA(+VLOOKUP($B504,#REF!,1,0)),"-",$Y$1)</f>
        <v>FOC</v>
      </c>
    </row>
    <row r="505" spans="1:25" hidden="1" x14ac:dyDescent="0.2">
      <c r="A505" s="42" t="s">
        <v>114</v>
      </c>
      <c r="B505" s="42" t="s">
        <v>706</v>
      </c>
      <c r="C505" s="55" t="s">
        <v>785</v>
      </c>
      <c r="D505" s="42" t="str">
        <f>IF(+ISNA(+VLOOKUP($B505,#REF!,1,0)),"-",$D$1)</f>
        <v>PRODEE</v>
      </c>
      <c r="E505" s="42" t="str">
        <f>IF(+ISNA(+VLOOKUP($B505,#REF!,1,0)),"-",$E$1)</f>
        <v>DISTEE</v>
      </c>
      <c r="F505" s="42" t="str">
        <f>IF(+ISNA(+VLOOKUP($B505,#REF!,1,0)),"-",$F$1)</f>
        <v>MISEE</v>
      </c>
      <c r="G505" s="42" t="str">
        <f>IF(+ISNA(+VLOOKUP($B505,#REF!,1,0)),"-",$G$1)</f>
        <v>VENDIEE</v>
      </c>
      <c r="H505" s="42" t="str">
        <f>IF(+ISNA(+VLOOKUP($B505,#REF!,1,0)),"-",$H$1)</f>
        <v>VENDSALVEE</v>
      </c>
      <c r="I505" s="42" t="str">
        <f>IF(+ISNA(+VLOOKUP($B505,#REF!,1,0)),"-",$I$1)</f>
        <v>VENDTUTEE</v>
      </c>
      <c r="J505" s="42" t="str">
        <f>IF(+ISNA(+VLOOKUP($B505,#REF!,1,0)),"-",$J$1)</f>
        <v>VENDLIBEE</v>
      </c>
      <c r="K505" s="42" t="str">
        <f>IF(+ISNA(+VLOOKUP($B505,#REF!,1,0)),"-",$K$1)</f>
        <v>EEEST</v>
      </c>
      <c r="L505" s="42" t="str">
        <f>IF(+ISNA(+VLOOKUP($B505,#REF!,1,0)),"-",$L$1)</f>
        <v>DISTGAS</v>
      </c>
      <c r="M505" s="42" t="str">
        <f>IF(+ISNA(+VLOOKUP($B505,#REF!,1,0)),"-",$M$1)</f>
        <v>MISGAS</v>
      </c>
      <c r="N505" s="42" t="str">
        <f>IF(+ISNA(+VLOOKUP($B505,#REF!,1,0)),"-",$N$1)</f>
        <v>VENIGAS</v>
      </c>
      <c r="O505" s="42" t="str">
        <f>IF(+ISNA(+VLOOKUP($B505,#REF!,1,0)),"-",$O$1)</f>
        <v>VENTUTGAS</v>
      </c>
      <c r="P505" s="42" t="str">
        <f>IF(+ISNA(+VLOOKUP($B505,#REF!,1,0)),"-",$P$1)</f>
        <v>VENLIBGAS</v>
      </c>
      <c r="Q505" s="42" t="str">
        <f>IF(+ISNA(+VLOOKUP($B505,#REF!,1,0)),"-",$Q$1)</f>
        <v>GASDIV</v>
      </c>
      <c r="R505" s="42" t="str">
        <f>IF(+ISNA(+VLOOKUP($B505,#REF!,1,0)),"-",$R$1)</f>
        <v>GASEST</v>
      </c>
      <c r="S505" s="42" t="str">
        <f>IF(+ISNA(+VLOOKUP($B505,#REF!,1,0)),"-",$S$1)</f>
        <v>ACQUE</v>
      </c>
      <c r="T505" s="42" t="str">
        <f>IF(+ISNA(+VLOOKUP($B505,#REF!,1,0)),"-",$T$1)</f>
        <v>FOGNA</v>
      </c>
      <c r="U505" s="42" t="str">
        <f>IF(+ISNA(+VLOOKUP($B505,#REF!,1,0)),"-",$U$1)</f>
        <v>DEPU</v>
      </c>
      <c r="V505" s="42" t="str">
        <f>IF(+ISNA(+VLOOKUP($B505,#REF!,1,0)),"-",$V$1)</f>
        <v>ALTRESII</v>
      </c>
      <c r="W505" s="42" t="str">
        <f>IF(+ISNA(+VLOOKUP($B505,#REF!,1,0)),"-",$W$1)</f>
        <v>ATTDIV</v>
      </c>
      <c r="X505" s="42" t="str">
        <f>IF(+ISNA(+VLOOKUP($B505,#REF!,1,0)),"-",$X$1)</f>
        <v>SC</v>
      </c>
      <c r="Y505" s="42" t="str">
        <f>IF(+ISNA(+VLOOKUP($B505,#REF!,1,0)),"-",$Y$1)</f>
        <v>FOC</v>
      </c>
    </row>
    <row r="506" spans="1:25" hidden="1" x14ac:dyDescent="0.2">
      <c r="A506" s="42" t="s">
        <v>114</v>
      </c>
      <c r="B506" s="42" t="s">
        <v>707</v>
      </c>
      <c r="C506" s="55" t="s">
        <v>786</v>
      </c>
      <c r="D506" s="42" t="str">
        <f>IF(+ISNA(+VLOOKUP($B506,#REF!,1,0)),"-",$D$1)</f>
        <v>PRODEE</v>
      </c>
      <c r="E506" s="42" t="str">
        <f>IF(+ISNA(+VLOOKUP($B506,#REF!,1,0)),"-",$E$1)</f>
        <v>DISTEE</v>
      </c>
      <c r="F506" s="42" t="str">
        <f>IF(+ISNA(+VLOOKUP($B506,#REF!,1,0)),"-",$F$1)</f>
        <v>MISEE</v>
      </c>
      <c r="G506" s="42" t="str">
        <f>IF(+ISNA(+VLOOKUP($B506,#REF!,1,0)),"-",$G$1)</f>
        <v>VENDIEE</v>
      </c>
      <c r="H506" s="42" t="str">
        <f>IF(+ISNA(+VLOOKUP($B506,#REF!,1,0)),"-",$H$1)</f>
        <v>VENDSALVEE</v>
      </c>
      <c r="I506" s="42" t="str">
        <f>IF(+ISNA(+VLOOKUP($B506,#REF!,1,0)),"-",$I$1)</f>
        <v>VENDTUTEE</v>
      </c>
      <c r="J506" s="42" t="str">
        <f>IF(+ISNA(+VLOOKUP($B506,#REF!,1,0)),"-",$J$1)</f>
        <v>VENDLIBEE</v>
      </c>
      <c r="K506" s="42" t="str">
        <f>IF(+ISNA(+VLOOKUP($B506,#REF!,1,0)),"-",$K$1)</f>
        <v>EEEST</v>
      </c>
      <c r="L506" s="42" t="str">
        <f>IF(+ISNA(+VLOOKUP($B506,#REF!,1,0)),"-",$L$1)</f>
        <v>DISTGAS</v>
      </c>
      <c r="M506" s="42" t="str">
        <f>IF(+ISNA(+VLOOKUP($B506,#REF!,1,0)),"-",$M$1)</f>
        <v>MISGAS</v>
      </c>
      <c r="N506" s="42" t="str">
        <f>IF(+ISNA(+VLOOKUP($B506,#REF!,1,0)),"-",$N$1)</f>
        <v>VENIGAS</v>
      </c>
      <c r="O506" s="42" t="str">
        <f>IF(+ISNA(+VLOOKUP($B506,#REF!,1,0)),"-",$O$1)</f>
        <v>VENTUTGAS</v>
      </c>
      <c r="P506" s="42" t="str">
        <f>IF(+ISNA(+VLOOKUP($B506,#REF!,1,0)),"-",$P$1)</f>
        <v>VENLIBGAS</v>
      </c>
      <c r="Q506" s="42" t="str">
        <f>IF(+ISNA(+VLOOKUP($B506,#REF!,1,0)),"-",$Q$1)</f>
        <v>GASDIV</v>
      </c>
      <c r="R506" s="42" t="str">
        <f>IF(+ISNA(+VLOOKUP($B506,#REF!,1,0)),"-",$R$1)</f>
        <v>GASEST</v>
      </c>
      <c r="S506" s="42" t="str">
        <f>IF(+ISNA(+VLOOKUP($B506,#REF!,1,0)),"-",$S$1)</f>
        <v>ACQUE</v>
      </c>
      <c r="T506" s="42" t="str">
        <f>IF(+ISNA(+VLOOKUP($B506,#REF!,1,0)),"-",$T$1)</f>
        <v>FOGNA</v>
      </c>
      <c r="U506" s="42" t="str">
        <f>IF(+ISNA(+VLOOKUP($B506,#REF!,1,0)),"-",$U$1)</f>
        <v>DEPU</v>
      </c>
      <c r="V506" s="42" t="str">
        <f>IF(+ISNA(+VLOOKUP($B506,#REF!,1,0)),"-",$V$1)</f>
        <v>ALTRESII</v>
      </c>
      <c r="W506" s="42" t="str">
        <f>IF(+ISNA(+VLOOKUP($B506,#REF!,1,0)),"-",$W$1)</f>
        <v>ATTDIV</v>
      </c>
      <c r="X506" s="42" t="str">
        <f>IF(+ISNA(+VLOOKUP($B506,#REF!,1,0)),"-",$X$1)</f>
        <v>SC</v>
      </c>
      <c r="Y506" s="42" t="str">
        <f>IF(+ISNA(+VLOOKUP($B506,#REF!,1,0)),"-",$Y$1)</f>
        <v>FOC</v>
      </c>
    </row>
    <row r="507" spans="1:25" hidden="1" x14ac:dyDescent="0.2">
      <c r="A507" s="42" t="s">
        <v>114</v>
      </c>
      <c r="B507" s="42" t="s">
        <v>708</v>
      </c>
      <c r="C507" s="61" t="s">
        <v>787</v>
      </c>
      <c r="D507" s="42" t="str">
        <f>IF(+ISNA(+VLOOKUP($B507,#REF!,1,0)),"-",$D$1)</f>
        <v>PRODEE</v>
      </c>
      <c r="E507" s="42" t="str">
        <f>IF(+ISNA(+VLOOKUP($B507,#REF!,1,0)),"-",$E$1)</f>
        <v>DISTEE</v>
      </c>
      <c r="F507" s="42" t="str">
        <f>IF(+ISNA(+VLOOKUP($B507,#REF!,1,0)),"-",$F$1)</f>
        <v>MISEE</v>
      </c>
      <c r="G507" s="42" t="str">
        <f>IF(+ISNA(+VLOOKUP($B507,#REF!,1,0)),"-",$G$1)</f>
        <v>VENDIEE</v>
      </c>
      <c r="H507" s="42" t="str">
        <f>IF(+ISNA(+VLOOKUP($B507,#REF!,1,0)),"-",$H$1)</f>
        <v>VENDSALVEE</v>
      </c>
      <c r="I507" s="42" t="str">
        <f>IF(+ISNA(+VLOOKUP($B507,#REF!,1,0)),"-",$I$1)</f>
        <v>VENDTUTEE</v>
      </c>
      <c r="J507" s="42" t="str">
        <f>IF(+ISNA(+VLOOKUP($B507,#REF!,1,0)),"-",$J$1)</f>
        <v>VENDLIBEE</v>
      </c>
      <c r="K507" s="42" t="str">
        <f>IF(+ISNA(+VLOOKUP($B507,#REF!,1,0)),"-",$K$1)</f>
        <v>EEEST</v>
      </c>
      <c r="L507" s="42" t="str">
        <f>IF(+ISNA(+VLOOKUP($B507,#REF!,1,0)),"-",$L$1)</f>
        <v>DISTGAS</v>
      </c>
      <c r="M507" s="42" t="str">
        <f>IF(+ISNA(+VLOOKUP($B507,#REF!,1,0)),"-",$M$1)</f>
        <v>MISGAS</v>
      </c>
      <c r="N507" s="42" t="str">
        <f>IF(+ISNA(+VLOOKUP($B507,#REF!,1,0)),"-",$N$1)</f>
        <v>VENIGAS</v>
      </c>
      <c r="O507" s="42" t="str">
        <f>IF(+ISNA(+VLOOKUP($B507,#REF!,1,0)),"-",$O$1)</f>
        <v>VENTUTGAS</v>
      </c>
      <c r="P507" s="42" t="str">
        <f>IF(+ISNA(+VLOOKUP($B507,#REF!,1,0)),"-",$P$1)</f>
        <v>VENLIBGAS</v>
      </c>
      <c r="Q507" s="42" t="str">
        <f>IF(+ISNA(+VLOOKUP($B507,#REF!,1,0)),"-",$Q$1)</f>
        <v>GASDIV</v>
      </c>
      <c r="R507" s="42" t="str">
        <f>IF(+ISNA(+VLOOKUP($B507,#REF!,1,0)),"-",$R$1)</f>
        <v>GASEST</v>
      </c>
      <c r="S507" s="42" t="str">
        <f>IF(+ISNA(+VLOOKUP($B507,#REF!,1,0)),"-",$S$1)</f>
        <v>ACQUE</v>
      </c>
      <c r="T507" s="42" t="str">
        <f>IF(+ISNA(+VLOOKUP($B507,#REF!,1,0)),"-",$T$1)</f>
        <v>FOGNA</v>
      </c>
      <c r="U507" s="42" t="str">
        <f>IF(+ISNA(+VLOOKUP($B507,#REF!,1,0)),"-",$U$1)</f>
        <v>DEPU</v>
      </c>
      <c r="V507" s="42" t="str">
        <f>IF(+ISNA(+VLOOKUP($B507,#REF!,1,0)),"-",$V$1)</f>
        <v>ALTRESII</v>
      </c>
      <c r="W507" s="42" t="str">
        <f>IF(+ISNA(+VLOOKUP($B507,#REF!,1,0)),"-",$W$1)</f>
        <v>ATTDIV</v>
      </c>
      <c r="X507" s="42" t="str">
        <f>IF(+ISNA(+VLOOKUP($B507,#REF!,1,0)),"-",$X$1)</f>
        <v>SC</v>
      </c>
      <c r="Y507" s="42" t="str">
        <f>IF(+ISNA(+VLOOKUP($B507,#REF!,1,0)),"-",$Y$1)</f>
        <v>FOC</v>
      </c>
    </row>
    <row r="508" spans="1:25" hidden="1" x14ac:dyDescent="0.2">
      <c r="A508" s="42" t="s">
        <v>114</v>
      </c>
      <c r="B508" s="42" t="s">
        <v>709</v>
      </c>
      <c r="C508" s="61" t="s">
        <v>788</v>
      </c>
      <c r="D508" s="42" t="str">
        <f>IF(+ISNA(+VLOOKUP($B508,#REF!,1,0)),"-",$D$1)</f>
        <v>PRODEE</v>
      </c>
      <c r="E508" s="42" t="str">
        <f>IF(+ISNA(+VLOOKUP($B508,#REF!,1,0)),"-",$E$1)</f>
        <v>DISTEE</v>
      </c>
      <c r="F508" s="42" t="str">
        <f>IF(+ISNA(+VLOOKUP($B508,#REF!,1,0)),"-",$F$1)</f>
        <v>MISEE</v>
      </c>
      <c r="G508" s="42" t="str">
        <f>IF(+ISNA(+VLOOKUP($B508,#REF!,1,0)),"-",$G$1)</f>
        <v>VENDIEE</v>
      </c>
      <c r="H508" s="42" t="str">
        <f>IF(+ISNA(+VLOOKUP($B508,#REF!,1,0)),"-",$H$1)</f>
        <v>VENDSALVEE</v>
      </c>
      <c r="I508" s="42" t="str">
        <f>IF(+ISNA(+VLOOKUP($B508,#REF!,1,0)),"-",$I$1)</f>
        <v>VENDTUTEE</v>
      </c>
      <c r="J508" s="42" t="str">
        <f>IF(+ISNA(+VLOOKUP($B508,#REF!,1,0)),"-",$J$1)</f>
        <v>VENDLIBEE</v>
      </c>
      <c r="K508" s="42" t="str">
        <f>IF(+ISNA(+VLOOKUP($B508,#REF!,1,0)),"-",$K$1)</f>
        <v>EEEST</v>
      </c>
      <c r="L508" s="42" t="str">
        <f>IF(+ISNA(+VLOOKUP($B508,#REF!,1,0)),"-",$L$1)</f>
        <v>DISTGAS</v>
      </c>
      <c r="M508" s="42" t="str">
        <f>IF(+ISNA(+VLOOKUP($B508,#REF!,1,0)),"-",$M$1)</f>
        <v>MISGAS</v>
      </c>
      <c r="N508" s="42" t="str">
        <f>IF(+ISNA(+VLOOKUP($B508,#REF!,1,0)),"-",$N$1)</f>
        <v>VENIGAS</v>
      </c>
      <c r="O508" s="42" t="str">
        <f>IF(+ISNA(+VLOOKUP($B508,#REF!,1,0)),"-",$O$1)</f>
        <v>VENTUTGAS</v>
      </c>
      <c r="P508" s="42" t="str">
        <f>IF(+ISNA(+VLOOKUP($B508,#REF!,1,0)),"-",$P$1)</f>
        <v>VENLIBGAS</v>
      </c>
      <c r="Q508" s="42" t="str">
        <f>IF(+ISNA(+VLOOKUP($B508,#REF!,1,0)),"-",$Q$1)</f>
        <v>GASDIV</v>
      </c>
      <c r="R508" s="42" t="str">
        <f>IF(+ISNA(+VLOOKUP($B508,#REF!,1,0)),"-",$R$1)</f>
        <v>GASEST</v>
      </c>
      <c r="S508" s="42" t="str">
        <f>IF(+ISNA(+VLOOKUP($B508,#REF!,1,0)),"-",$S$1)</f>
        <v>ACQUE</v>
      </c>
      <c r="T508" s="42" t="str">
        <f>IF(+ISNA(+VLOOKUP($B508,#REF!,1,0)),"-",$T$1)</f>
        <v>FOGNA</v>
      </c>
      <c r="U508" s="42" t="str">
        <f>IF(+ISNA(+VLOOKUP($B508,#REF!,1,0)),"-",$U$1)</f>
        <v>DEPU</v>
      </c>
      <c r="V508" s="42" t="str">
        <f>IF(+ISNA(+VLOOKUP($B508,#REF!,1,0)),"-",$V$1)</f>
        <v>ALTRESII</v>
      </c>
      <c r="W508" s="42" t="str">
        <f>IF(+ISNA(+VLOOKUP($B508,#REF!,1,0)),"-",$W$1)</f>
        <v>ATTDIV</v>
      </c>
      <c r="X508" s="42" t="str">
        <f>IF(+ISNA(+VLOOKUP($B508,#REF!,1,0)),"-",$X$1)</f>
        <v>SC</v>
      </c>
      <c r="Y508" s="42" t="str">
        <f>IF(+ISNA(+VLOOKUP($B508,#REF!,1,0)),"-",$Y$1)</f>
        <v>FOC</v>
      </c>
    </row>
    <row r="509" spans="1:25" hidden="1" x14ac:dyDescent="0.2">
      <c r="A509" s="42" t="s">
        <v>114</v>
      </c>
      <c r="B509" s="42" t="s">
        <v>710</v>
      </c>
      <c r="C509" s="61" t="s">
        <v>789</v>
      </c>
      <c r="D509" s="42" t="str">
        <f>IF(+ISNA(+VLOOKUP($B509,#REF!,1,0)),"-",$D$1)</f>
        <v>PRODEE</v>
      </c>
      <c r="E509" s="42" t="str">
        <f>IF(+ISNA(+VLOOKUP($B509,#REF!,1,0)),"-",$E$1)</f>
        <v>DISTEE</v>
      </c>
      <c r="F509" s="42" t="str">
        <f>IF(+ISNA(+VLOOKUP($B509,#REF!,1,0)),"-",$F$1)</f>
        <v>MISEE</v>
      </c>
      <c r="G509" s="42" t="str">
        <f>IF(+ISNA(+VLOOKUP($B509,#REF!,1,0)),"-",$G$1)</f>
        <v>VENDIEE</v>
      </c>
      <c r="H509" s="42" t="str">
        <f>IF(+ISNA(+VLOOKUP($B509,#REF!,1,0)),"-",$H$1)</f>
        <v>VENDSALVEE</v>
      </c>
      <c r="I509" s="42" t="str">
        <f>IF(+ISNA(+VLOOKUP($B509,#REF!,1,0)),"-",$I$1)</f>
        <v>VENDTUTEE</v>
      </c>
      <c r="J509" s="42" t="str">
        <f>IF(+ISNA(+VLOOKUP($B509,#REF!,1,0)),"-",$J$1)</f>
        <v>VENDLIBEE</v>
      </c>
      <c r="K509" s="42" t="str">
        <f>IF(+ISNA(+VLOOKUP($B509,#REF!,1,0)),"-",$K$1)</f>
        <v>EEEST</v>
      </c>
      <c r="L509" s="42" t="str">
        <f>IF(+ISNA(+VLOOKUP($B509,#REF!,1,0)),"-",$L$1)</f>
        <v>DISTGAS</v>
      </c>
      <c r="M509" s="42" t="str">
        <f>IF(+ISNA(+VLOOKUP($B509,#REF!,1,0)),"-",$M$1)</f>
        <v>MISGAS</v>
      </c>
      <c r="N509" s="42" t="str">
        <f>IF(+ISNA(+VLOOKUP($B509,#REF!,1,0)),"-",$N$1)</f>
        <v>VENIGAS</v>
      </c>
      <c r="O509" s="42" t="str">
        <f>IF(+ISNA(+VLOOKUP($B509,#REF!,1,0)),"-",$O$1)</f>
        <v>VENTUTGAS</v>
      </c>
      <c r="P509" s="42" t="str">
        <f>IF(+ISNA(+VLOOKUP($B509,#REF!,1,0)),"-",$P$1)</f>
        <v>VENLIBGAS</v>
      </c>
      <c r="Q509" s="42" t="str">
        <f>IF(+ISNA(+VLOOKUP($B509,#REF!,1,0)),"-",$Q$1)</f>
        <v>GASDIV</v>
      </c>
      <c r="R509" s="42" t="str">
        <f>IF(+ISNA(+VLOOKUP($B509,#REF!,1,0)),"-",$R$1)</f>
        <v>GASEST</v>
      </c>
      <c r="S509" s="42" t="str">
        <f>IF(+ISNA(+VLOOKUP($B509,#REF!,1,0)),"-",$S$1)</f>
        <v>ACQUE</v>
      </c>
      <c r="T509" s="42" t="str">
        <f>IF(+ISNA(+VLOOKUP($B509,#REF!,1,0)),"-",$T$1)</f>
        <v>FOGNA</v>
      </c>
      <c r="U509" s="42" t="str">
        <f>IF(+ISNA(+VLOOKUP($B509,#REF!,1,0)),"-",$U$1)</f>
        <v>DEPU</v>
      </c>
      <c r="V509" s="42" t="str">
        <f>IF(+ISNA(+VLOOKUP($B509,#REF!,1,0)),"-",$V$1)</f>
        <v>ALTRESII</v>
      </c>
      <c r="W509" s="42" t="str">
        <f>IF(+ISNA(+VLOOKUP($B509,#REF!,1,0)),"-",$W$1)</f>
        <v>ATTDIV</v>
      </c>
      <c r="X509" s="42" t="str">
        <f>IF(+ISNA(+VLOOKUP($B509,#REF!,1,0)),"-",$X$1)</f>
        <v>SC</v>
      </c>
      <c r="Y509" s="42" t="str">
        <f>IF(+ISNA(+VLOOKUP($B509,#REF!,1,0)),"-",$Y$1)</f>
        <v>FOC</v>
      </c>
    </row>
    <row r="510" spans="1:25" hidden="1" x14ac:dyDescent="0.2">
      <c r="A510" s="42" t="s">
        <v>114</v>
      </c>
      <c r="B510" s="42" t="s">
        <v>1454</v>
      </c>
      <c r="C510" s="62" t="s">
        <v>1452</v>
      </c>
      <c r="D510" s="42" t="str">
        <f>IF(+ISNA(+VLOOKUP($B510,#REF!,1,0)),"-",$D$1)</f>
        <v>PRODEE</v>
      </c>
      <c r="E510" s="42" t="str">
        <f>IF(+ISNA(+VLOOKUP($B510,#REF!,1,0)),"-",$E$1)</f>
        <v>DISTEE</v>
      </c>
      <c r="F510" s="42" t="str">
        <f>IF(+ISNA(+VLOOKUP($B510,#REF!,1,0)),"-",$F$1)</f>
        <v>MISEE</v>
      </c>
      <c r="G510" s="42" t="str">
        <f>IF(+ISNA(+VLOOKUP($B510,#REF!,1,0)),"-",$G$1)</f>
        <v>VENDIEE</v>
      </c>
      <c r="H510" s="42" t="str">
        <f>IF(+ISNA(+VLOOKUP($B510,#REF!,1,0)),"-",$H$1)</f>
        <v>VENDSALVEE</v>
      </c>
      <c r="I510" s="42" t="str">
        <f>IF(+ISNA(+VLOOKUP($B510,#REF!,1,0)),"-",$I$1)</f>
        <v>VENDTUTEE</v>
      </c>
      <c r="J510" s="42" t="str">
        <f>IF(+ISNA(+VLOOKUP($B510,#REF!,1,0)),"-",$J$1)</f>
        <v>VENDLIBEE</v>
      </c>
      <c r="K510" s="42" t="str">
        <f>IF(+ISNA(+VLOOKUP($B510,#REF!,1,0)),"-",$K$1)</f>
        <v>EEEST</v>
      </c>
      <c r="L510" s="42" t="str">
        <f>IF(+ISNA(+VLOOKUP($B510,#REF!,1,0)),"-",$L$1)</f>
        <v>DISTGAS</v>
      </c>
      <c r="M510" s="42" t="str">
        <f>IF(+ISNA(+VLOOKUP($B510,#REF!,1,0)),"-",$M$1)</f>
        <v>MISGAS</v>
      </c>
      <c r="N510" s="42" t="str">
        <f>IF(+ISNA(+VLOOKUP($B510,#REF!,1,0)),"-",$N$1)</f>
        <v>VENIGAS</v>
      </c>
      <c r="O510" s="42" t="str">
        <f>IF(+ISNA(+VLOOKUP($B510,#REF!,1,0)),"-",$O$1)</f>
        <v>VENTUTGAS</v>
      </c>
      <c r="P510" s="42" t="str">
        <f>IF(+ISNA(+VLOOKUP($B510,#REF!,1,0)),"-",$P$1)</f>
        <v>VENLIBGAS</v>
      </c>
      <c r="Q510" s="42" t="str">
        <f>IF(+ISNA(+VLOOKUP($B510,#REF!,1,0)),"-",$Q$1)</f>
        <v>GASDIV</v>
      </c>
      <c r="R510" s="42" t="str">
        <f>IF(+ISNA(+VLOOKUP($B510,#REF!,1,0)),"-",$R$1)</f>
        <v>GASEST</v>
      </c>
      <c r="S510" s="42" t="str">
        <f>IF(+ISNA(+VLOOKUP($B510,#REF!,1,0)),"-",$S$1)</f>
        <v>ACQUE</v>
      </c>
      <c r="T510" s="42" t="str">
        <f>IF(+ISNA(+VLOOKUP($B510,#REF!,1,0)),"-",$T$1)</f>
        <v>FOGNA</v>
      </c>
      <c r="U510" s="42" t="str">
        <f>IF(+ISNA(+VLOOKUP($B510,#REF!,1,0)),"-",$U$1)</f>
        <v>DEPU</v>
      </c>
      <c r="V510" s="42" t="str">
        <f>IF(+ISNA(+VLOOKUP($B510,#REF!,1,0)),"-",$V$1)</f>
        <v>ALTRESII</v>
      </c>
      <c r="W510" s="42" t="str">
        <f>IF(+ISNA(+VLOOKUP($B510,#REF!,1,0)),"-",$W$1)</f>
        <v>ATTDIV</v>
      </c>
      <c r="X510" s="42" t="str">
        <f>IF(+ISNA(+VLOOKUP($B510,#REF!,1,0)),"-",$X$1)</f>
        <v>SC</v>
      </c>
      <c r="Y510" s="42" t="str">
        <f>IF(+ISNA(+VLOOKUP($B510,#REF!,1,0)),"-",$Y$1)</f>
        <v>FOC</v>
      </c>
    </row>
    <row r="511" spans="1:25" hidden="1" x14ac:dyDescent="0.2">
      <c r="A511" s="42" t="s">
        <v>114</v>
      </c>
      <c r="B511" s="42" t="s">
        <v>1455</v>
      </c>
      <c r="C511" s="62" t="s">
        <v>1453</v>
      </c>
      <c r="D511" s="42" t="str">
        <f>IF(+ISNA(+VLOOKUP($B511,#REF!,1,0)),"-",$D$1)</f>
        <v>PRODEE</v>
      </c>
      <c r="E511" s="42" t="str">
        <f>IF(+ISNA(+VLOOKUP($B511,#REF!,1,0)),"-",$E$1)</f>
        <v>DISTEE</v>
      </c>
      <c r="F511" s="42" t="str">
        <f>IF(+ISNA(+VLOOKUP($B511,#REF!,1,0)),"-",$F$1)</f>
        <v>MISEE</v>
      </c>
      <c r="G511" s="42" t="str">
        <f>IF(+ISNA(+VLOOKUP($B511,#REF!,1,0)),"-",$G$1)</f>
        <v>VENDIEE</v>
      </c>
      <c r="H511" s="42" t="str">
        <f>IF(+ISNA(+VLOOKUP($B511,#REF!,1,0)),"-",$H$1)</f>
        <v>VENDSALVEE</v>
      </c>
      <c r="I511" s="42" t="str">
        <f>IF(+ISNA(+VLOOKUP($B511,#REF!,1,0)),"-",$I$1)</f>
        <v>VENDTUTEE</v>
      </c>
      <c r="J511" s="42" t="str">
        <f>IF(+ISNA(+VLOOKUP($B511,#REF!,1,0)),"-",$J$1)</f>
        <v>VENDLIBEE</v>
      </c>
      <c r="K511" s="42" t="str">
        <f>IF(+ISNA(+VLOOKUP($B511,#REF!,1,0)),"-",$K$1)</f>
        <v>EEEST</v>
      </c>
      <c r="L511" s="42" t="str">
        <f>IF(+ISNA(+VLOOKUP($B511,#REF!,1,0)),"-",$L$1)</f>
        <v>DISTGAS</v>
      </c>
      <c r="M511" s="42" t="str">
        <f>IF(+ISNA(+VLOOKUP($B511,#REF!,1,0)),"-",$M$1)</f>
        <v>MISGAS</v>
      </c>
      <c r="N511" s="42" t="str">
        <f>IF(+ISNA(+VLOOKUP($B511,#REF!,1,0)),"-",$N$1)</f>
        <v>VENIGAS</v>
      </c>
      <c r="O511" s="42" t="str">
        <f>IF(+ISNA(+VLOOKUP($B511,#REF!,1,0)),"-",$O$1)</f>
        <v>VENTUTGAS</v>
      </c>
      <c r="P511" s="42" t="str">
        <f>IF(+ISNA(+VLOOKUP($B511,#REF!,1,0)),"-",$P$1)</f>
        <v>VENLIBGAS</v>
      </c>
      <c r="Q511" s="42" t="str">
        <f>IF(+ISNA(+VLOOKUP($B511,#REF!,1,0)),"-",$Q$1)</f>
        <v>GASDIV</v>
      </c>
      <c r="R511" s="42" t="str">
        <f>IF(+ISNA(+VLOOKUP($B511,#REF!,1,0)),"-",$R$1)</f>
        <v>GASEST</v>
      </c>
      <c r="S511" s="42" t="str">
        <f>IF(+ISNA(+VLOOKUP($B511,#REF!,1,0)),"-",$S$1)</f>
        <v>ACQUE</v>
      </c>
      <c r="T511" s="42" t="str">
        <f>IF(+ISNA(+VLOOKUP($B511,#REF!,1,0)),"-",$T$1)</f>
        <v>FOGNA</v>
      </c>
      <c r="U511" s="42" t="str">
        <f>IF(+ISNA(+VLOOKUP($B511,#REF!,1,0)),"-",$U$1)</f>
        <v>DEPU</v>
      </c>
      <c r="V511" s="42" t="str">
        <f>IF(+ISNA(+VLOOKUP($B511,#REF!,1,0)),"-",$V$1)</f>
        <v>ALTRESII</v>
      </c>
      <c r="W511" s="42" t="str">
        <f>IF(+ISNA(+VLOOKUP($B511,#REF!,1,0)),"-",$W$1)</f>
        <v>ATTDIV</v>
      </c>
      <c r="X511" s="42" t="str">
        <f>IF(+ISNA(+VLOOKUP($B511,#REF!,1,0)),"-",$X$1)</f>
        <v>SC</v>
      </c>
      <c r="Y511" s="42" t="str">
        <f>IF(+ISNA(+VLOOKUP($B511,#REF!,1,0)),"-",$Y$1)</f>
        <v>FOC</v>
      </c>
    </row>
    <row r="512" spans="1:25" hidden="1" x14ac:dyDescent="0.2">
      <c r="A512" s="42" t="s">
        <v>114</v>
      </c>
      <c r="B512" s="42" t="s">
        <v>711</v>
      </c>
      <c r="C512" s="61" t="s">
        <v>790</v>
      </c>
      <c r="D512" s="42" t="str">
        <f>IF(+ISNA(+VLOOKUP($B512,#REF!,1,0)),"-",$D$1)</f>
        <v>PRODEE</v>
      </c>
      <c r="E512" s="42" t="str">
        <f>IF(+ISNA(+VLOOKUP($B512,#REF!,1,0)),"-",$E$1)</f>
        <v>DISTEE</v>
      </c>
      <c r="F512" s="42" t="str">
        <f>IF(+ISNA(+VLOOKUP($B512,#REF!,1,0)),"-",$F$1)</f>
        <v>MISEE</v>
      </c>
      <c r="G512" s="42" t="str">
        <f>IF(+ISNA(+VLOOKUP($B512,#REF!,1,0)),"-",$G$1)</f>
        <v>VENDIEE</v>
      </c>
      <c r="H512" s="42" t="str">
        <f>IF(+ISNA(+VLOOKUP($B512,#REF!,1,0)),"-",$H$1)</f>
        <v>VENDSALVEE</v>
      </c>
      <c r="I512" s="42" t="str">
        <f>IF(+ISNA(+VLOOKUP($B512,#REF!,1,0)),"-",$I$1)</f>
        <v>VENDTUTEE</v>
      </c>
      <c r="J512" s="42" t="str">
        <f>IF(+ISNA(+VLOOKUP($B512,#REF!,1,0)),"-",$J$1)</f>
        <v>VENDLIBEE</v>
      </c>
      <c r="K512" s="42" t="str">
        <f>IF(+ISNA(+VLOOKUP($B512,#REF!,1,0)),"-",$K$1)</f>
        <v>EEEST</v>
      </c>
      <c r="L512" s="42" t="str">
        <f>IF(+ISNA(+VLOOKUP($B512,#REF!,1,0)),"-",$L$1)</f>
        <v>DISTGAS</v>
      </c>
      <c r="M512" s="42" t="str">
        <f>IF(+ISNA(+VLOOKUP($B512,#REF!,1,0)),"-",$M$1)</f>
        <v>MISGAS</v>
      </c>
      <c r="N512" s="42" t="str">
        <f>IF(+ISNA(+VLOOKUP($B512,#REF!,1,0)),"-",$N$1)</f>
        <v>VENIGAS</v>
      </c>
      <c r="O512" s="42" t="str">
        <f>IF(+ISNA(+VLOOKUP($B512,#REF!,1,0)),"-",$O$1)</f>
        <v>VENTUTGAS</v>
      </c>
      <c r="P512" s="42" t="str">
        <f>IF(+ISNA(+VLOOKUP($B512,#REF!,1,0)),"-",$P$1)</f>
        <v>VENLIBGAS</v>
      </c>
      <c r="Q512" s="42" t="str">
        <f>IF(+ISNA(+VLOOKUP($B512,#REF!,1,0)),"-",$Q$1)</f>
        <v>GASDIV</v>
      </c>
      <c r="R512" s="42" t="str">
        <f>IF(+ISNA(+VLOOKUP($B512,#REF!,1,0)),"-",$R$1)</f>
        <v>GASEST</v>
      </c>
      <c r="S512" s="42" t="str">
        <f>IF(+ISNA(+VLOOKUP($B512,#REF!,1,0)),"-",$S$1)</f>
        <v>ACQUE</v>
      </c>
      <c r="T512" s="42" t="str">
        <f>IF(+ISNA(+VLOOKUP($B512,#REF!,1,0)),"-",$T$1)</f>
        <v>FOGNA</v>
      </c>
      <c r="U512" s="42" t="str">
        <f>IF(+ISNA(+VLOOKUP($B512,#REF!,1,0)),"-",$U$1)</f>
        <v>DEPU</v>
      </c>
      <c r="V512" s="42" t="str">
        <f>IF(+ISNA(+VLOOKUP($B512,#REF!,1,0)),"-",$V$1)</f>
        <v>ALTRESII</v>
      </c>
      <c r="W512" s="42" t="str">
        <f>IF(+ISNA(+VLOOKUP($B512,#REF!,1,0)),"-",$W$1)</f>
        <v>ATTDIV</v>
      </c>
      <c r="X512" s="42" t="str">
        <f>IF(+ISNA(+VLOOKUP($B512,#REF!,1,0)),"-",$X$1)</f>
        <v>SC</v>
      </c>
      <c r="Y512" s="42" t="str">
        <f>IF(+ISNA(+VLOOKUP($B512,#REF!,1,0)),"-",$Y$1)</f>
        <v>FOC</v>
      </c>
    </row>
    <row r="513" spans="1:25" x14ac:dyDescent="0.2">
      <c r="A513" s="42" t="s">
        <v>114</v>
      </c>
      <c r="B513" s="96" t="s">
        <v>1599</v>
      </c>
      <c r="C513" s="97" t="s">
        <v>1597</v>
      </c>
      <c r="D513" s="42" t="str">
        <f>IF(+ISNA(+VLOOKUP($B513,#REF!,1,0)),"-",$D$1)</f>
        <v>PRODEE</v>
      </c>
      <c r="E513" s="42" t="str">
        <f>IF(+ISNA(+VLOOKUP($B513,#REF!,1,0)),"-",$E$1)</f>
        <v>DISTEE</v>
      </c>
      <c r="F513" s="42" t="str">
        <f>IF(+ISNA(+VLOOKUP($B513,#REF!,1,0)),"-",$F$1)</f>
        <v>MISEE</v>
      </c>
      <c r="G513" s="42" t="str">
        <f>IF(+ISNA(+VLOOKUP($B513,#REF!,1,0)),"-",$G$1)</f>
        <v>VENDIEE</v>
      </c>
      <c r="H513" s="42" t="str">
        <f>IF(+ISNA(+VLOOKUP($B513,#REF!,1,0)),"-",$H$1)</f>
        <v>VENDSALVEE</v>
      </c>
      <c r="I513" s="42" t="str">
        <f>IF(+ISNA(+VLOOKUP($B513,#REF!,1,0)),"-",$I$1)</f>
        <v>VENDTUTEE</v>
      </c>
      <c r="J513" s="42" t="str">
        <f>IF(+ISNA(+VLOOKUP($B513,#REF!,1,0)),"-",$J$1)</f>
        <v>VENDLIBEE</v>
      </c>
      <c r="K513" s="42" t="str">
        <f>IF(+ISNA(+VLOOKUP($B513,#REF!,1,0)),"-",$K$1)</f>
        <v>EEEST</v>
      </c>
      <c r="L513" s="42" t="str">
        <f>IF(+ISNA(+VLOOKUP($B513,#REF!,1,0)),"-",$L$1)</f>
        <v>DISTGAS</v>
      </c>
      <c r="M513" s="42" t="str">
        <f>IF(+ISNA(+VLOOKUP($B513,#REF!,1,0)),"-",$M$1)</f>
        <v>MISGAS</v>
      </c>
      <c r="N513" s="42" t="str">
        <f>IF(+ISNA(+VLOOKUP($B513,#REF!,1,0)),"-",$N$1)</f>
        <v>VENIGAS</v>
      </c>
      <c r="O513" s="42" t="str">
        <f>IF(+ISNA(+VLOOKUP($B513,#REF!,1,0)),"-",$O$1)</f>
        <v>VENTUTGAS</v>
      </c>
      <c r="P513" s="42" t="str">
        <f>IF(+ISNA(+VLOOKUP($B513,#REF!,1,0)),"-",$P$1)</f>
        <v>VENLIBGAS</v>
      </c>
      <c r="Q513" s="42" t="str">
        <f>IF(+ISNA(+VLOOKUP($B513,#REF!,1,0)),"-",$Q$1)</f>
        <v>GASDIV</v>
      </c>
      <c r="R513" s="42" t="str">
        <f>IF(+ISNA(+VLOOKUP($B513,#REF!,1,0)),"-",$R$1)</f>
        <v>GASEST</v>
      </c>
      <c r="S513" s="42" t="str">
        <f>IF(+ISNA(+VLOOKUP($B513,#REF!,1,0)),"-",$S$1)</f>
        <v>ACQUE</v>
      </c>
      <c r="T513" s="42" t="str">
        <f>IF(+ISNA(+VLOOKUP($B513,#REF!,1,0)),"-",$T$1)</f>
        <v>FOGNA</v>
      </c>
      <c r="U513" s="42" t="str">
        <f>IF(+ISNA(+VLOOKUP($B513,#REF!,1,0)),"-",$U$1)</f>
        <v>DEPU</v>
      </c>
      <c r="V513" s="42" t="str">
        <f>IF(+ISNA(+VLOOKUP($B513,#REF!,1,0)),"-",$V$1)</f>
        <v>ALTRESII</v>
      </c>
      <c r="W513" s="42" t="str">
        <f>IF(+ISNA(+VLOOKUP($B513,#REF!,1,0)),"-",$W$1)</f>
        <v>ATTDIV</v>
      </c>
      <c r="X513" s="42" t="str">
        <f>IF(+ISNA(+VLOOKUP($B513,#REF!,1,0)),"-",$X$1)</f>
        <v>SC</v>
      </c>
      <c r="Y513" s="42" t="str">
        <f>IF(+ISNA(+VLOOKUP($B513,#REF!,1,0)),"-",$Y$1)</f>
        <v>FOC</v>
      </c>
    </row>
    <row r="514" spans="1:25" x14ac:dyDescent="0.2">
      <c r="A514" s="42" t="s">
        <v>114</v>
      </c>
      <c r="B514" s="96" t="s">
        <v>1600</v>
      </c>
      <c r="C514" s="97" t="s">
        <v>1598</v>
      </c>
      <c r="D514" s="42" t="str">
        <f>IF(+ISNA(+VLOOKUP($B514,#REF!,1,0)),"-",$D$1)</f>
        <v>PRODEE</v>
      </c>
      <c r="E514" s="42" t="str">
        <f>IF(+ISNA(+VLOOKUP($B514,#REF!,1,0)),"-",$E$1)</f>
        <v>DISTEE</v>
      </c>
      <c r="F514" s="42" t="str">
        <f>IF(+ISNA(+VLOOKUP($B514,#REF!,1,0)),"-",$F$1)</f>
        <v>MISEE</v>
      </c>
      <c r="G514" s="42" t="str">
        <f>IF(+ISNA(+VLOOKUP($B514,#REF!,1,0)),"-",$G$1)</f>
        <v>VENDIEE</v>
      </c>
      <c r="H514" s="42" t="str">
        <f>IF(+ISNA(+VLOOKUP($B514,#REF!,1,0)),"-",$H$1)</f>
        <v>VENDSALVEE</v>
      </c>
      <c r="I514" s="42" t="str">
        <f>IF(+ISNA(+VLOOKUP($B514,#REF!,1,0)),"-",$I$1)</f>
        <v>VENDTUTEE</v>
      </c>
      <c r="J514" s="42" t="str">
        <f>IF(+ISNA(+VLOOKUP($B514,#REF!,1,0)),"-",$J$1)</f>
        <v>VENDLIBEE</v>
      </c>
      <c r="K514" s="42" t="str">
        <f>IF(+ISNA(+VLOOKUP($B514,#REF!,1,0)),"-",$K$1)</f>
        <v>EEEST</v>
      </c>
      <c r="L514" s="42" t="str">
        <f>IF(+ISNA(+VLOOKUP($B514,#REF!,1,0)),"-",$L$1)</f>
        <v>DISTGAS</v>
      </c>
      <c r="M514" s="42" t="str">
        <f>IF(+ISNA(+VLOOKUP($B514,#REF!,1,0)),"-",$M$1)</f>
        <v>MISGAS</v>
      </c>
      <c r="N514" s="42" t="str">
        <f>IF(+ISNA(+VLOOKUP($B514,#REF!,1,0)),"-",$N$1)</f>
        <v>VENIGAS</v>
      </c>
      <c r="O514" s="42" t="str">
        <f>IF(+ISNA(+VLOOKUP($B514,#REF!,1,0)),"-",$O$1)</f>
        <v>VENTUTGAS</v>
      </c>
      <c r="P514" s="42" t="str">
        <f>IF(+ISNA(+VLOOKUP($B514,#REF!,1,0)),"-",$P$1)</f>
        <v>VENLIBGAS</v>
      </c>
      <c r="Q514" s="42" t="str">
        <f>IF(+ISNA(+VLOOKUP($B514,#REF!,1,0)),"-",$Q$1)</f>
        <v>GASDIV</v>
      </c>
      <c r="R514" s="42" t="str">
        <f>IF(+ISNA(+VLOOKUP($B514,#REF!,1,0)),"-",$R$1)</f>
        <v>GASEST</v>
      </c>
      <c r="S514" s="42" t="str">
        <f>IF(+ISNA(+VLOOKUP($B514,#REF!,1,0)),"-",$S$1)</f>
        <v>ACQUE</v>
      </c>
      <c r="T514" s="42" t="str">
        <f>IF(+ISNA(+VLOOKUP($B514,#REF!,1,0)),"-",$T$1)</f>
        <v>FOGNA</v>
      </c>
      <c r="U514" s="42" t="str">
        <f>IF(+ISNA(+VLOOKUP($B514,#REF!,1,0)),"-",$U$1)</f>
        <v>DEPU</v>
      </c>
      <c r="V514" s="42" t="str">
        <f>IF(+ISNA(+VLOOKUP($B514,#REF!,1,0)),"-",$V$1)</f>
        <v>ALTRESII</v>
      </c>
      <c r="W514" s="42" t="str">
        <f>IF(+ISNA(+VLOOKUP($B514,#REF!,1,0)),"-",$W$1)</f>
        <v>ATTDIV</v>
      </c>
      <c r="X514" s="42" t="str">
        <f>IF(+ISNA(+VLOOKUP($B514,#REF!,1,0)),"-",$X$1)</f>
        <v>SC</v>
      </c>
      <c r="Y514" s="42" t="str">
        <f>IF(+ISNA(+VLOOKUP($B514,#REF!,1,0)),"-",$Y$1)</f>
        <v>FOC</v>
      </c>
    </row>
    <row r="515" spans="1:25" hidden="1" x14ac:dyDescent="0.2">
      <c r="A515" s="42" t="s">
        <v>114</v>
      </c>
      <c r="B515" s="42" t="s">
        <v>717</v>
      </c>
      <c r="C515" s="61" t="s">
        <v>1027</v>
      </c>
      <c r="D515" s="42" t="str">
        <f>IF(+ISNA(+VLOOKUP($B515,#REF!,1,0)),"-",$D$1)</f>
        <v>PRODEE</v>
      </c>
      <c r="E515" s="42" t="str">
        <f>IF(+ISNA(+VLOOKUP($B515,#REF!,1,0)),"-",$E$1)</f>
        <v>DISTEE</v>
      </c>
      <c r="F515" s="42" t="str">
        <f>IF(+ISNA(+VLOOKUP($B515,#REF!,1,0)),"-",$F$1)</f>
        <v>MISEE</v>
      </c>
      <c r="G515" s="42" t="str">
        <f>IF(+ISNA(+VLOOKUP($B515,#REF!,1,0)),"-",$G$1)</f>
        <v>VENDIEE</v>
      </c>
      <c r="H515" s="42" t="str">
        <f>IF(+ISNA(+VLOOKUP($B515,#REF!,1,0)),"-",$H$1)</f>
        <v>VENDSALVEE</v>
      </c>
      <c r="I515" s="42" t="str">
        <f>IF(+ISNA(+VLOOKUP($B515,#REF!,1,0)),"-",$I$1)</f>
        <v>VENDTUTEE</v>
      </c>
      <c r="J515" s="42" t="str">
        <f>IF(+ISNA(+VLOOKUP($B515,#REF!,1,0)),"-",$J$1)</f>
        <v>VENDLIBEE</v>
      </c>
      <c r="K515" s="42" t="str">
        <f>IF(+ISNA(+VLOOKUP($B515,#REF!,1,0)),"-",$K$1)</f>
        <v>EEEST</v>
      </c>
      <c r="L515" s="42" t="str">
        <f>IF(+ISNA(+VLOOKUP($B515,#REF!,1,0)),"-",$L$1)</f>
        <v>DISTGAS</v>
      </c>
      <c r="M515" s="42" t="str">
        <f>IF(+ISNA(+VLOOKUP($B515,#REF!,1,0)),"-",$M$1)</f>
        <v>MISGAS</v>
      </c>
      <c r="N515" s="42" t="str">
        <f>IF(+ISNA(+VLOOKUP($B515,#REF!,1,0)),"-",$N$1)</f>
        <v>VENIGAS</v>
      </c>
      <c r="O515" s="42" t="str">
        <f>IF(+ISNA(+VLOOKUP($B515,#REF!,1,0)),"-",$O$1)</f>
        <v>VENTUTGAS</v>
      </c>
      <c r="P515" s="42" t="str">
        <f>IF(+ISNA(+VLOOKUP($B515,#REF!,1,0)),"-",$P$1)</f>
        <v>VENLIBGAS</v>
      </c>
      <c r="Q515" s="42" t="str">
        <f>IF(+ISNA(+VLOOKUP($B515,#REF!,1,0)),"-",$Q$1)</f>
        <v>GASDIV</v>
      </c>
      <c r="R515" s="42" t="str">
        <f>IF(+ISNA(+VLOOKUP($B515,#REF!,1,0)),"-",$R$1)</f>
        <v>GASEST</v>
      </c>
      <c r="S515" s="42" t="str">
        <f>IF(+ISNA(+VLOOKUP($B515,#REF!,1,0)),"-",$S$1)</f>
        <v>ACQUE</v>
      </c>
      <c r="T515" s="42" t="str">
        <f>IF(+ISNA(+VLOOKUP($B515,#REF!,1,0)),"-",$T$1)</f>
        <v>FOGNA</v>
      </c>
      <c r="U515" s="42" t="str">
        <f>IF(+ISNA(+VLOOKUP($B515,#REF!,1,0)),"-",$U$1)</f>
        <v>DEPU</v>
      </c>
      <c r="V515" s="42" t="str">
        <f>IF(+ISNA(+VLOOKUP($B515,#REF!,1,0)),"-",$V$1)</f>
        <v>ALTRESII</v>
      </c>
      <c r="W515" s="42" t="str">
        <f>IF(+ISNA(+VLOOKUP($B515,#REF!,1,0)),"-",$W$1)</f>
        <v>ATTDIV</v>
      </c>
      <c r="X515" s="42" t="str">
        <f>IF(+ISNA(+VLOOKUP($B515,#REF!,1,0)),"-",$X$1)</f>
        <v>SC</v>
      </c>
      <c r="Y515" s="42" t="str">
        <f>IF(+ISNA(+VLOOKUP($B515,#REF!,1,0)),"-",$Y$1)</f>
        <v>FOC</v>
      </c>
    </row>
    <row r="516" spans="1:25" hidden="1" x14ac:dyDescent="0.2">
      <c r="A516" s="42" t="s">
        <v>114</v>
      </c>
      <c r="B516" s="42" t="s">
        <v>718</v>
      </c>
      <c r="C516" s="61" t="s">
        <v>1028</v>
      </c>
      <c r="D516" s="42" t="str">
        <f>IF(+ISNA(+VLOOKUP($B516,#REF!,1,0)),"-",$D$1)</f>
        <v>PRODEE</v>
      </c>
      <c r="E516" s="42" t="str">
        <f>IF(+ISNA(+VLOOKUP($B516,#REF!,1,0)),"-",$E$1)</f>
        <v>DISTEE</v>
      </c>
      <c r="F516" s="42" t="str">
        <f>IF(+ISNA(+VLOOKUP($B516,#REF!,1,0)),"-",$F$1)</f>
        <v>MISEE</v>
      </c>
      <c r="G516" s="42" t="str">
        <f>IF(+ISNA(+VLOOKUP($B516,#REF!,1,0)),"-",$G$1)</f>
        <v>VENDIEE</v>
      </c>
      <c r="H516" s="42" t="str">
        <f>IF(+ISNA(+VLOOKUP($B516,#REF!,1,0)),"-",$H$1)</f>
        <v>VENDSALVEE</v>
      </c>
      <c r="I516" s="42" t="str">
        <f>IF(+ISNA(+VLOOKUP($B516,#REF!,1,0)),"-",$I$1)</f>
        <v>VENDTUTEE</v>
      </c>
      <c r="J516" s="42" t="str">
        <f>IF(+ISNA(+VLOOKUP($B516,#REF!,1,0)),"-",$J$1)</f>
        <v>VENDLIBEE</v>
      </c>
      <c r="K516" s="42" t="str">
        <f>IF(+ISNA(+VLOOKUP($B516,#REF!,1,0)),"-",$K$1)</f>
        <v>EEEST</v>
      </c>
      <c r="L516" s="42" t="str">
        <f>IF(+ISNA(+VLOOKUP($B516,#REF!,1,0)),"-",$L$1)</f>
        <v>DISTGAS</v>
      </c>
      <c r="M516" s="42" t="str">
        <f>IF(+ISNA(+VLOOKUP($B516,#REF!,1,0)),"-",$M$1)</f>
        <v>MISGAS</v>
      </c>
      <c r="N516" s="42" t="str">
        <f>IF(+ISNA(+VLOOKUP($B516,#REF!,1,0)),"-",$N$1)</f>
        <v>VENIGAS</v>
      </c>
      <c r="O516" s="42" t="str">
        <f>IF(+ISNA(+VLOOKUP($B516,#REF!,1,0)),"-",$O$1)</f>
        <v>VENTUTGAS</v>
      </c>
      <c r="P516" s="42" t="str">
        <f>IF(+ISNA(+VLOOKUP($B516,#REF!,1,0)),"-",$P$1)</f>
        <v>VENLIBGAS</v>
      </c>
      <c r="Q516" s="42" t="str">
        <f>IF(+ISNA(+VLOOKUP($B516,#REF!,1,0)),"-",$Q$1)</f>
        <v>GASDIV</v>
      </c>
      <c r="R516" s="42" t="str">
        <f>IF(+ISNA(+VLOOKUP($B516,#REF!,1,0)),"-",$R$1)</f>
        <v>GASEST</v>
      </c>
      <c r="S516" s="42" t="str">
        <f>IF(+ISNA(+VLOOKUP($B516,#REF!,1,0)),"-",$S$1)</f>
        <v>ACQUE</v>
      </c>
      <c r="T516" s="42" t="str">
        <f>IF(+ISNA(+VLOOKUP($B516,#REF!,1,0)),"-",$T$1)</f>
        <v>FOGNA</v>
      </c>
      <c r="U516" s="42" t="str">
        <f>IF(+ISNA(+VLOOKUP($B516,#REF!,1,0)),"-",$U$1)</f>
        <v>DEPU</v>
      </c>
      <c r="V516" s="42" t="str">
        <f>IF(+ISNA(+VLOOKUP($B516,#REF!,1,0)),"-",$V$1)</f>
        <v>ALTRESII</v>
      </c>
      <c r="W516" s="42" t="str">
        <f>IF(+ISNA(+VLOOKUP($B516,#REF!,1,0)),"-",$W$1)</f>
        <v>ATTDIV</v>
      </c>
      <c r="X516" s="42" t="str">
        <f>IF(+ISNA(+VLOOKUP($B516,#REF!,1,0)),"-",$X$1)</f>
        <v>SC</v>
      </c>
      <c r="Y516" s="42" t="str">
        <f>IF(+ISNA(+VLOOKUP($B516,#REF!,1,0)),"-",$Y$1)</f>
        <v>FOC</v>
      </c>
    </row>
    <row r="517" spans="1:25" hidden="1" x14ac:dyDescent="0.2">
      <c r="A517" s="42" t="s">
        <v>114</v>
      </c>
      <c r="B517" s="42" t="s">
        <v>719</v>
      </c>
      <c r="C517" s="61" t="s">
        <v>1029</v>
      </c>
      <c r="D517" s="42" t="str">
        <f>IF(+ISNA(+VLOOKUP($B517,#REF!,1,0)),"-",$D$1)</f>
        <v>PRODEE</v>
      </c>
      <c r="E517" s="42" t="str">
        <f>IF(+ISNA(+VLOOKUP($B517,#REF!,1,0)),"-",$E$1)</f>
        <v>DISTEE</v>
      </c>
      <c r="F517" s="42" t="str">
        <f>IF(+ISNA(+VLOOKUP($B517,#REF!,1,0)),"-",$F$1)</f>
        <v>MISEE</v>
      </c>
      <c r="G517" s="42" t="str">
        <f>IF(+ISNA(+VLOOKUP($B517,#REF!,1,0)),"-",$G$1)</f>
        <v>VENDIEE</v>
      </c>
      <c r="H517" s="42" t="str">
        <f>IF(+ISNA(+VLOOKUP($B517,#REF!,1,0)),"-",$H$1)</f>
        <v>VENDSALVEE</v>
      </c>
      <c r="I517" s="42" t="str">
        <f>IF(+ISNA(+VLOOKUP($B517,#REF!,1,0)),"-",$I$1)</f>
        <v>VENDTUTEE</v>
      </c>
      <c r="J517" s="42" t="str">
        <f>IF(+ISNA(+VLOOKUP($B517,#REF!,1,0)),"-",$J$1)</f>
        <v>VENDLIBEE</v>
      </c>
      <c r="K517" s="42" t="str">
        <f>IF(+ISNA(+VLOOKUP($B517,#REF!,1,0)),"-",$K$1)</f>
        <v>EEEST</v>
      </c>
      <c r="L517" s="42" t="str">
        <f>IF(+ISNA(+VLOOKUP($B517,#REF!,1,0)),"-",$L$1)</f>
        <v>DISTGAS</v>
      </c>
      <c r="M517" s="42" t="str">
        <f>IF(+ISNA(+VLOOKUP($B517,#REF!,1,0)),"-",$M$1)</f>
        <v>MISGAS</v>
      </c>
      <c r="N517" s="42" t="str">
        <f>IF(+ISNA(+VLOOKUP($B517,#REF!,1,0)),"-",$N$1)</f>
        <v>VENIGAS</v>
      </c>
      <c r="O517" s="42" t="str">
        <f>IF(+ISNA(+VLOOKUP($B517,#REF!,1,0)),"-",$O$1)</f>
        <v>VENTUTGAS</v>
      </c>
      <c r="P517" s="42" t="str">
        <f>IF(+ISNA(+VLOOKUP($B517,#REF!,1,0)),"-",$P$1)</f>
        <v>VENLIBGAS</v>
      </c>
      <c r="Q517" s="42" t="str">
        <f>IF(+ISNA(+VLOOKUP($B517,#REF!,1,0)),"-",$Q$1)</f>
        <v>GASDIV</v>
      </c>
      <c r="R517" s="42" t="str">
        <f>IF(+ISNA(+VLOOKUP($B517,#REF!,1,0)),"-",$R$1)</f>
        <v>GASEST</v>
      </c>
      <c r="S517" s="42" t="str">
        <f>IF(+ISNA(+VLOOKUP($B517,#REF!,1,0)),"-",$S$1)</f>
        <v>ACQUE</v>
      </c>
      <c r="T517" s="42" t="str">
        <f>IF(+ISNA(+VLOOKUP($B517,#REF!,1,0)),"-",$T$1)</f>
        <v>FOGNA</v>
      </c>
      <c r="U517" s="42" t="str">
        <f>IF(+ISNA(+VLOOKUP($B517,#REF!,1,0)),"-",$U$1)</f>
        <v>DEPU</v>
      </c>
      <c r="V517" s="42" t="str">
        <f>IF(+ISNA(+VLOOKUP($B517,#REF!,1,0)),"-",$V$1)</f>
        <v>ALTRESII</v>
      </c>
      <c r="W517" s="42" t="str">
        <f>IF(+ISNA(+VLOOKUP($B517,#REF!,1,0)),"-",$W$1)</f>
        <v>ATTDIV</v>
      </c>
      <c r="X517" s="42" t="str">
        <f>IF(+ISNA(+VLOOKUP($B517,#REF!,1,0)),"-",$X$1)</f>
        <v>SC</v>
      </c>
      <c r="Y517" s="42" t="str">
        <f>IF(+ISNA(+VLOOKUP($B517,#REF!,1,0)),"-",$Y$1)</f>
        <v>FOC</v>
      </c>
    </row>
    <row r="518" spans="1:25" hidden="1" x14ac:dyDescent="0.2">
      <c r="A518" s="42" t="s">
        <v>114</v>
      </c>
      <c r="B518" s="42" t="s">
        <v>720</v>
      </c>
      <c r="C518" s="61" t="s">
        <v>1030</v>
      </c>
      <c r="D518" s="42" t="str">
        <f>IF(+ISNA(+VLOOKUP($B518,#REF!,1,0)),"-",$D$1)</f>
        <v>PRODEE</v>
      </c>
      <c r="E518" s="42" t="str">
        <f>IF(+ISNA(+VLOOKUP($B518,#REF!,1,0)),"-",$E$1)</f>
        <v>DISTEE</v>
      </c>
      <c r="F518" s="42" t="str">
        <f>IF(+ISNA(+VLOOKUP($B518,#REF!,1,0)),"-",$F$1)</f>
        <v>MISEE</v>
      </c>
      <c r="G518" s="42" t="str">
        <f>IF(+ISNA(+VLOOKUP($B518,#REF!,1,0)),"-",$G$1)</f>
        <v>VENDIEE</v>
      </c>
      <c r="H518" s="42" t="str">
        <f>IF(+ISNA(+VLOOKUP($B518,#REF!,1,0)),"-",$H$1)</f>
        <v>VENDSALVEE</v>
      </c>
      <c r="I518" s="42" t="str">
        <f>IF(+ISNA(+VLOOKUP($B518,#REF!,1,0)),"-",$I$1)</f>
        <v>VENDTUTEE</v>
      </c>
      <c r="J518" s="42" t="str">
        <f>IF(+ISNA(+VLOOKUP($B518,#REF!,1,0)),"-",$J$1)</f>
        <v>VENDLIBEE</v>
      </c>
      <c r="K518" s="42" t="str">
        <f>IF(+ISNA(+VLOOKUP($B518,#REF!,1,0)),"-",$K$1)</f>
        <v>EEEST</v>
      </c>
      <c r="L518" s="42" t="str">
        <f>IF(+ISNA(+VLOOKUP($B518,#REF!,1,0)),"-",$L$1)</f>
        <v>DISTGAS</v>
      </c>
      <c r="M518" s="42" t="str">
        <f>IF(+ISNA(+VLOOKUP($B518,#REF!,1,0)),"-",$M$1)</f>
        <v>MISGAS</v>
      </c>
      <c r="N518" s="42" t="str">
        <f>IF(+ISNA(+VLOOKUP($B518,#REF!,1,0)),"-",$N$1)</f>
        <v>VENIGAS</v>
      </c>
      <c r="O518" s="42" t="str">
        <f>IF(+ISNA(+VLOOKUP($B518,#REF!,1,0)),"-",$O$1)</f>
        <v>VENTUTGAS</v>
      </c>
      <c r="P518" s="42" t="str">
        <f>IF(+ISNA(+VLOOKUP($B518,#REF!,1,0)),"-",$P$1)</f>
        <v>VENLIBGAS</v>
      </c>
      <c r="Q518" s="42" t="str">
        <f>IF(+ISNA(+VLOOKUP($B518,#REF!,1,0)),"-",$Q$1)</f>
        <v>GASDIV</v>
      </c>
      <c r="R518" s="42" t="str">
        <f>IF(+ISNA(+VLOOKUP($B518,#REF!,1,0)),"-",$R$1)</f>
        <v>GASEST</v>
      </c>
      <c r="S518" s="42" t="str">
        <f>IF(+ISNA(+VLOOKUP($B518,#REF!,1,0)),"-",$S$1)</f>
        <v>ACQUE</v>
      </c>
      <c r="T518" s="42" t="str">
        <f>IF(+ISNA(+VLOOKUP($B518,#REF!,1,0)),"-",$T$1)</f>
        <v>FOGNA</v>
      </c>
      <c r="U518" s="42" t="str">
        <f>IF(+ISNA(+VLOOKUP($B518,#REF!,1,0)),"-",$U$1)</f>
        <v>DEPU</v>
      </c>
      <c r="V518" s="42" t="str">
        <f>IF(+ISNA(+VLOOKUP($B518,#REF!,1,0)),"-",$V$1)</f>
        <v>ALTRESII</v>
      </c>
      <c r="W518" s="42" t="str">
        <f>IF(+ISNA(+VLOOKUP($B518,#REF!,1,0)),"-",$W$1)</f>
        <v>ATTDIV</v>
      </c>
      <c r="X518" s="42" t="str">
        <f>IF(+ISNA(+VLOOKUP($B518,#REF!,1,0)),"-",$X$1)</f>
        <v>SC</v>
      </c>
      <c r="Y518" s="42" t="str">
        <f>IF(+ISNA(+VLOOKUP($B518,#REF!,1,0)),"-",$Y$1)</f>
        <v>FOC</v>
      </c>
    </row>
    <row r="519" spans="1:25" hidden="1" x14ac:dyDescent="0.2">
      <c r="A519" s="42" t="s">
        <v>114</v>
      </c>
      <c r="B519" s="42" t="s">
        <v>721</v>
      </c>
      <c r="C519" s="61" t="s">
        <v>1031</v>
      </c>
      <c r="D519" s="42" t="str">
        <f>IF(+ISNA(+VLOOKUP($B519,#REF!,1,0)),"-",$D$1)</f>
        <v>PRODEE</v>
      </c>
      <c r="E519" s="42" t="str">
        <f>IF(+ISNA(+VLOOKUP($B519,#REF!,1,0)),"-",$E$1)</f>
        <v>DISTEE</v>
      </c>
      <c r="F519" s="42" t="str">
        <f>IF(+ISNA(+VLOOKUP($B519,#REF!,1,0)),"-",$F$1)</f>
        <v>MISEE</v>
      </c>
      <c r="G519" s="42" t="str">
        <f>IF(+ISNA(+VLOOKUP($B519,#REF!,1,0)),"-",$G$1)</f>
        <v>VENDIEE</v>
      </c>
      <c r="H519" s="42" t="str">
        <f>IF(+ISNA(+VLOOKUP($B519,#REF!,1,0)),"-",$H$1)</f>
        <v>VENDSALVEE</v>
      </c>
      <c r="I519" s="42" t="str">
        <f>IF(+ISNA(+VLOOKUP($B519,#REF!,1,0)),"-",$I$1)</f>
        <v>VENDTUTEE</v>
      </c>
      <c r="J519" s="42" t="str">
        <f>IF(+ISNA(+VLOOKUP($B519,#REF!,1,0)),"-",$J$1)</f>
        <v>VENDLIBEE</v>
      </c>
      <c r="K519" s="42" t="str">
        <f>IF(+ISNA(+VLOOKUP($B519,#REF!,1,0)),"-",$K$1)</f>
        <v>EEEST</v>
      </c>
      <c r="L519" s="42" t="str">
        <f>IF(+ISNA(+VLOOKUP($B519,#REF!,1,0)),"-",$L$1)</f>
        <v>DISTGAS</v>
      </c>
      <c r="M519" s="42" t="str">
        <f>IF(+ISNA(+VLOOKUP($B519,#REF!,1,0)),"-",$M$1)</f>
        <v>MISGAS</v>
      </c>
      <c r="N519" s="42" t="str">
        <f>IF(+ISNA(+VLOOKUP($B519,#REF!,1,0)),"-",$N$1)</f>
        <v>VENIGAS</v>
      </c>
      <c r="O519" s="42" t="str">
        <f>IF(+ISNA(+VLOOKUP($B519,#REF!,1,0)),"-",$O$1)</f>
        <v>VENTUTGAS</v>
      </c>
      <c r="P519" s="42" t="str">
        <f>IF(+ISNA(+VLOOKUP($B519,#REF!,1,0)),"-",$P$1)</f>
        <v>VENLIBGAS</v>
      </c>
      <c r="Q519" s="42" t="str">
        <f>IF(+ISNA(+VLOOKUP($B519,#REF!,1,0)),"-",$Q$1)</f>
        <v>GASDIV</v>
      </c>
      <c r="R519" s="42" t="str">
        <f>IF(+ISNA(+VLOOKUP($B519,#REF!,1,0)),"-",$R$1)</f>
        <v>GASEST</v>
      </c>
      <c r="S519" s="42" t="str">
        <f>IF(+ISNA(+VLOOKUP($B519,#REF!,1,0)),"-",$S$1)</f>
        <v>ACQUE</v>
      </c>
      <c r="T519" s="42" t="str">
        <f>IF(+ISNA(+VLOOKUP($B519,#REF!,1,0)),"-",$T$1)</f>
        <v>FOGNA</v>
      </c>
      <c r="U519" s="42" t="str">
        <f>IF(+ISNA(+VLOOKUP($B519,#REF!,1,0)),"-",$U$1)</f>
        <v>DEPU</v>
      </c>
      <c r="V519" s="42" t="str">
        <f>IF(+ISNA(+VLOOKUP($B519,#REF!,1,0)),"-",$V$1)</f>
        <v>ALTRESII</v>
      </c>
      <c r="W519" s="42" t="str">
        <f>IF(+ISNA(+VLOOKUP($B519,#REF!,1,0)),"-",$W$1)</f>
        <v>ATTDIV</v>
      </c>
      <c r="X519" s="42" t="str">
        <f>IF(+ISNA(+VLOOKUP($B519,#REF!,1,0)),"-",$X$1)</f>
        <v>SC</v>
      </c>
      <c r="Y519" s="42" t="str">
        <f>IF(+ISNA(+VLOOKUP($B519,#REF!,1,0)),"-",$Y$1)</f>
        <v>FOC</v>
      </c>
    </row>
    <row r="520" spans="1:25" hidden="1" x14ac:dyDescent="0.2">
      <c r="A520" s="42" t="s">
        <v>114</v>
      </c>
      <c r="B520" s="42" t="s">
        <v>722</v>
      </c>
      <c r="C520" s="61" t="s">
        <v>1032</v>
      </c>
      <c r="D520" s="42" t="str">
        <f>IF(+ISNA(+VLOOKUP($B520,#REF!,1,0)),"-",$D$1)</f>
        <v>PRODEE</v>
      </c>
      <c r="E520" s="42" t="str">
        <f>IF(+ISNA(+VLOOKUP($B520,#REF!,1,0)),"-",$E$1)</f>
        <v>DISTEE</v>
      </c>
      <c r="F520" s="42" t="str">
        <f>IF(+ISNA(+VLOOKUP($B520,#REF!,1,0)),"-",$F$1)</f>
        <v>MISEE</v>
      </c>
      <c r="G520" s="42" t="str">
        <f>IF(+ISNA(+VLOOKUP($B520,#REF!,1,0)),"-",$G$1)</f>
        <v>VENDIEE</v>
      </c>
      <c r="H520" s="42" t="str">
        <f>IF(+ISNA(+VLOOKUP($B520,#REF!,1,0)),"-",$H$1)</f>
        <v>VENDSALVEE</v>
      </c>
      <c r="I520" s="42" t="str">
        <f>IF(+ISNA(+VLOOKUP($B520,#REF!,1,0)),"-",$I$1)</f>
        <v>VENDTUTEE</v>
      </c>
      <c r="J520" s="42" t="str">
        <f>IF(+ISNA(+VLOOKUP($B520,#REF!,1,0)),"-",$J$1)</f>
        <v>VENDLIBEE</v>
      </c>
      <c r="K520" s="42" t="str">
        <f>IF(+ISNA(+VLOOKUP($B520,#REF!,1,0)),"-",$K$1)</f>
        <v>EEEST</v>
      </c>
      <c r="L520" s="42" t="str">
        <f>IF(+ISNA(+VLOOKUP($B520,#REF!,1,0)),"-",$L$1)</f>
        <v>DISTGAS</v>
      </c>
      <c r="M520" s="42" t="str">
        <f>IF(+ISNA(+VLOOKUP($B520,#REF!,1,0)),"-",$M$1)</f>
        <v>MISGAS</v>
      </c>
      <c r="N520" s="42" t="str">
        <f>IF(+ISNA(+VLOOKUP($B520,#REF!,1,0)),"-",$N$1)</f>
        <v>VENIGAS</v>
      </c>
      <c r="O520" s="42" t="str">
        <f>IF(+ISNA(+VLOOKUP($B520,#REF!,1,0)),"-",$O$1)</f>
        <v>VENTUTGAS</v>
      </c>
      <c r="P520" s="42" t="str">
        <f>IF(+ISNA(+VLOOKUP($B520,#REF!,1,0)),"-",$P$1)</f>
        <v>VENLIBGAS</v>
      </c>
      <c r="Q520" s="42" t="str">
        <f>IF(+ISNA(+VLOOKUP($B520,#REF!,1,0)),"-",$Q$1)</f>
        <v>GASDIV</v>
      </c>
      <c r="R520" s="42" t="str">
        <f>IF(+ISNA(+VLOOKUP($B520,#REF!,1,0)),"-",$R$1)</f>
        <v>GASEST</v>
      </c>
      <c r="S520" s="42" t="str">
        <f>IF(+ISNA(+VLOOKUP($B520,#REF!,1,0)),"-",$S$1)</f>
        <v>ACQUE</v>
      </c>
      <c r="T520" s="42" t="str">
        <f>IF(+ISNA(+VLOOKUP($B520,#REF!,1,0)),"-",$T$1)</f>
        <v>FOGNA</v>
      </c>
      <c r="U520" s="42" t="str">
        <f>IF(+ISNA(+VLOOKUP($B520,#REF!,1,0)),"-",$U$1)</f>
        <v>DEPU</v>
      </c>
      <c r="V520" s="42" t="str">
        <f>IF(+ISNA(+VLOOKUP($B520,#REF!,1,0)),"-",$V$1)</f>
        <v>ALTRESII</v>
      </c>
      <c r="W520" s="42" t="str">
        <f>IF(+ISNA(+VLOOKUP($B520,#REF!,1,0)),"-",$W$1)</f>
        <v>ATTDIV</v>
      </c>
      <c r="X520" s="42" t="str">
        <f>IF(+ISNA(+VLOOKUP($B520,#REF!,1,0)),"-",$X$1)</f>
        <v>SC</v>
      </c>
      <c r="Y520" s="42" t="str">
        <f>IF(+ISNA(+VLOOKUP($B520,#REF!,1,0)),"-",$Y$1)</f>
        <v>FOC</v>
      </c>
    </row>
    <row r="521" spans="1:25" hidden="1" x14ac:dyDescent="0.2">
      <c r="A521" s="42" t="s">
        <v>114</v>
      </c>
      <c r="B521" s="42" t="s">
        <v>723</v>
      </c>
      <c r="C521" s="61" t="s">
        <v>1033</v>
      </c>
      <c r="D521" s="42" t="str">
        <f>IF(+ISNA(+VLOOKUP($B521,#REF!,1,0)),"-",$D$1)</f>
        <v>PRODEE</v>
      </c>
      <c r="E521" s="42" t="str">
        <f>IF(+ISNA(+VLOOKUP($B521,#REF!,1,0)),"-",$E$1)</f>
        <v>DISTEE</v>
      </c>
      <c r="F521" s="42" t="str">
        <f>IF(+ISNA(+VLOOKUP($B521,#REF!,1,0)),"-",$F$1)</f>
        <v>MISEE</v>
      </c>
      <c r="G521" s="42" t="str">
        <f>IF(+ISNA(+VLOOKUP($B521,#REF!,1,0)),"-",$G$1)</f>
        <v>VENDIEE</v>
      </c>
      <c r="H521" s="42" t="str">
        <f>IF(+ISNA(+VLOOKUP($B521,#REF!,1,0)),"-",$H$1)</f>
        <v>VENDSALVEE</v>
      </c>
      <c r="I521" s="42" t="str">
        <f>IF(+ISNA(+VLOOKUP($B521,#REF!,1,0)),"-",$I$1)</f>
        <v>VENDTUTEE</v>
      </c>
      <c r="J521" s="42" t="str">
        <f>IF(+ISNA(+VLOOKUP($B521,#REF!,1,0)),"-",$J$1)</f>
        <v>VENDLIBEE</v>
      </c>
      <c r="K521" s="42" t="str">
        <f>IF(+ISNA(+VLOOKUP($B521,#REF!,1,0)),"-",$K$1)</f>
        <v>EEEST</v>
      </c>
      <c r="L521" s="42" t="str">
        <f>IF(+ISNA(+VLOOKUP($B521,#REF!,1,0)),"-",$L$1)</f>
        <v>DISTGAS</v>
      </c>
      <c r="M521" s="42" t="str">
        <f>IF(+ISNA(+VLOOKUP($B521,#REF!,1,0)),"-",$M$1)</f>
        <v>MISGAS</v>
      </c>
      <c r="N521" s="42" t="str">
        <f>IF(+ISNA(+VLOOKUP($B521,#REF!,1,0)),"-",$N$1)</f>
        <v>VENIGAS</v>
      </c>
      <c r="O521" s="42" t="str">
        <f>IF(+ISNA(+VLOOKUP($B521,#REF!,1,0)),"-",$O$1)</f>
        <v>VENTUTGAS</v>
      </c>
      <c r="P521" s="42" t="str">
        <f>IF(+ISNA(+VLOOKUP($B521,#REF!,1,0)),"-",$P$1)</f>
        <v>VENLIBGAS</v>
      </c>
      <c r="Q521" s="42" t="str">
        <f>IF(+ISNA(+VLOOKUP($B521,#REF!,1,0)),"-",$Q$1)</f>
        <v>GASDIV</v>
      </c>
      <c r="R521" s="42" t="str">
        <f>IF(+ISNA(+VLOOKUP($B521,#REF!,1,0)),"-",$R$1)</f>
        <v>GASEST</v>
      </c>
      <c r="S521" s="42" t="str">
        <f>IF(+ISNA(+VLOOKUP($B521,#REF!,1,0)),"-",$S$1)</f>
        <v>ACQUE</v>
      </c>
      <c r="T521" s="42" t="str">
        <f>IF(+ISNA(+VLOOKUP($B521,#REF!,1,0)),"-",$T$1)</f>
        <v>FOGNA</v>
      </c>
      <c r="U521" s="42" t="str">
        <f>IF(+ISNA(+VLOOKUP($B521,#REF!,1,0)),"-",$U$1)</f>
        <v>DEPU</v>
      </c>
      <c r="V521" s="42" t="str">
        <f>IF(+ISNA(+VLOOKUP($B521,#REF!,1,0)),"-",$V$1)</f>
        <v>ALTRESII</v>
      </c>
      <c r="W521" s="42" t="str">
        <f>IF(+ISNA(+VLOOKUP($B521,#REF!,1,0)),"-",$W$1)</f>
        <v>ATTDIV</v>
      </c>
      <c r="X521" s="42" t="str">
        <f>IF(+ISNA(+VLOOKUP($B521,#REF!,1,0)),"-",$X$1)</f>
        <v>SC</v>
      </c>
      <c r="Y521" s="42" t="str">
        <f>IF(+ISNA(+VLOOKUP($B521,#REF!,1,0)),"-",$Y$1)</f>
        <v>FOC</v>
      </c>
    </row>
    <row r="522" spans="1:25" hidden="1" x14ac:dyDescent="0.2">
      <c r="A522" s="42" t="s">
        <v>114</v>
      </c>
      <c r="B522" s="42" t="s">
        <v>724</v>
      </c>
      <c r="C522" s="61" t="s">
        <v>1034</v>
      </c>
      <c r="D522" s="42" t="str">
        <f>IF(+ISNA(+VLOOKUP($B522,#REF!,1,0)),"-",$D$1)</f>
        <v>PRODEE</v>
      </c>
      <c r="E522" s="42" t="str">
        <f>IF(+ISNA(+VLOOKUP($B522,#REF!,1,0)),"-",$E$1)</f>
        <v>DISTEE</v>
      </c>
      <c r="F522" s="42" t="str">
        <f>IF(+ISNA(+VLOOKUP($B522,#REF!,1,0)),"-",$F$1)</f>
        <v>MISEE</v>
      </c>
      <c r="G522" s="42" t="str">
        <f>IF(+ISNA(+VLOOKUP($B522,#REF!,1,0)),"-",$G$1)</f>
        <v>VENDIEE</v>
      </c>
      <c r="H522" s="42" t="str">
        <f>IF(+ISNA(+VLOOKUP($B522,#REF!,1,0)),"-",$H$1)</f>
        <v>VENDSALVEE</v>
      </c>
      <c r="I522" s="42" t="str">
        <f>IF(+ISNA(+VLOOKUP($B522,#REF!,1,0)),"-",$I$1)</f>
        <v>VENDTUTEE</v>
      </c>
      <c r="J522" s="42" t="str">
        <f>IF(+ISNA(+VLOOKUP($B522,#REF!,1,0)),"-",$J$1)</f>
        <v>VENDLIBEE</v>
      </c>
      <c r="K522" s="42" t="str">
        <f>IF(+ISNA(+VLOOKUP($B522,#REF!,1,0)),"-",$K$1)</f>
        <v>EEEST</v>
      </c>
      <c r="L522" s="42" t="str">
        <f>IF(+ISNA(+VLOOKUP($B522,#REF!,1,0)),"-",$L$1)</f>
        <v>DISTGAS</v>
      </c>
      <c r="M522" s="42" t="str">
        <f>IF(+ISNA(+VLOOKUP($B522,#REF!,1,0)),"-",$M$1)</f>
        <v>MISGAS</v>
      </c>
      <c r="N522" s="42" t="str">
        <f>IF(+ISNA(+VLOOKUP($B522,#REF!,1,0)),"-",$N$1)</f>
        <v>VENIGAS</v>
      </c>
      <c r="O522" s="42" t="str">
        <f>IF(+ISNA(+VLOOKUP($B522,#REF!,1,0)),"-",$O$1)</f>
        <v>VENTUTGAS</v>
      </c>
      <c r="P522" s="42" t="str">
        <f>IF(+ISNA(+VLOOKUP($B522,#REF!,1,0)),"-",$P$1)</f>
        <v>VENLIBGAS</v>
      </c>
      <c r="Q522" s="42" t="str">
        <f>IF(+ISNA(+VLOOKUP($B522,#REF!,1,0)),"-",$Q$1)</f>
        <v>GASDIV</v>
      </c>
      <c r="R522" s="42" t="str">
        <f>IF(+ISNA(+VLOOKUP($B522,#REF!,1,0)),"-",$R$1)</f>
        <v>GASEST</v>
      </c>
      <c r="S522" s="42" t="str">
        <f>IF(+ISNA(+VLOOKUP($B522,#REF!,1,0)),"-",$S$1)</f>
        <v>ACQUE</v>
      </c>
      <c r="T522" s="42" t="str">
        <f>IF(+ISNA(+VLOOKUP($B522,#REF!,1,0)),"-",$T$1)</f>
        <v>FOGNA</v>
      </c>
      <c r="U522" s="42" t="str">
        <f>IF(+ISNA(+VLOOKUP($B522,#REF!,1,0)),"-",$U$1)</f>
        <v>DEPU</v>
      </c>
      <c r="V522" s="42" t="str">
        <f>IF(+ISNA(+VLOOKUP($B522,#REF!,1,0)),"-",$V$1)</f>
        <v>ALTRESII</v>
      </c>
      <c r="W522" s="42" t="str">
        <f>IF(+ISNA(+VLOOKUP($B522,#REF!,1,0)),"-",$W$1)</f>
        <v>ATTDIV</v>
      </c>
      <c r="X522" s="42" t="str">
        <f>IF(+ISNA(+VLOOKUP($B522,#REF!,1,0)),"-",$X$1)</f>
        <v>SC</v>
      </c>
      <c r="Y522" s="42" t="str">
        <f>IF(+ISNA(+VLOOKUP($B522,#REF!,1,0)),"-",$Y$1)</f>
        <v>FOC</v>
      </c>
    </row>
    <row r="523" spans="1:25" hidden="1" x14ac:dyDescent="0.2">
      <c r="A523" s="42" t="s">
        <v>114</v>
      </c>
      <c r="B523" s="42" t="s">
        <v>725</v>
      </c>
      <c r="C523" s="61" t="s">
        <v>1035</v>
      </c>
      <c r="D523" s="42" t="str">
        <f>IF(+ISNA(+VLOOKUP($B523,#REF!,1,0)),"-",$D$1)</f>
        <v>PRODEE</v>
      </c>
      <c r="E523" s="42" t="str">
        <f>IF(+ISNA(+VLOOKUP($B523,#REF!,1,0)),"-",$E$1)</f>
        <v>DISTEE</v>
      </c>
      <c r="F523" s="42" t="str">
        <f>IF(+ISNA(+VLOOKUP($B523,#REF!,1,0)),"-",$F$1)</f>
        <v>MISEE</v>
      </c>
      <c r="G523" s="42" t="str">
        <f>IF(+ISNA(+VLOOKUP($B523,#REF!,1,0)),"-",$G$1)</f>
        <v>VENDIEE</v>
      </c>
      <c r="H523" s="42" t="str">
        <f>IF(+ISNA(+VLOOKUP($B523,#REF!,1,0)),"-",$H$1)</f>
        <v>VENDSALVEE</v>
      </c>
      <c r="I523" s="42" t="str">
        <f>IF(+ISNA(+VLOOKUP($B523,#REF!,1,0)),"-",$I$1)</f>
        <v>VENDTUTEE</v>
      </c>
      <c r="J523" s="42" t="str">
        <f>IF(+ISNA(+VLOOKUP($B523,#REF!,1,0)),"-",$J$1)</f>
        <v>VENDLIBEE</v>
      </c>
      <c r="K523" s="42" t="str">
        <f>IF(+ISNA(+VLOOKUP($B523,#REF!,1,0)),"-",$K$1)</f>
        <v>EEEST</v>
      </c>
      <c r="L523" s="42" t="str">
        <f>IF(+ISNA(+VLOOKUP($B523,#REF!,1,0)),"-",$L$1)</f>
        <v>DISTGAS</v>
      </c>
      <c r="M523" s="42" t="str">
        <f>IF(+ISNA(+VLOOKUP($B523,#REF!,1,0)),"-",$M$1)</f>
        <v>MISGAS</v>
      </c>
      <c r="N523" s="42" t="str">
        <f>IF(+ISNA(+VLOOKUP($B523,#REF!,1,0)),"-",$N$1)</f>
        <v>VENIGAS</v>
      </c>
      <c r="O523" s="42" t="str">
        <f>IF(+ISNA(+VLOOKUP($B523,#REF!,1,0)),"-",$O$1)</f>
        <v>VENTUTGAS</v>
      </c>
      <c r="P523" s="42" t="str">
        <f>IF(+ISNA(+VLOOKUP($B523,#REF!,1,0)),"-",$P$1)</f>
        <v>VENLIBGAS</v>
      </c>
      <c r="Q523" s="42" t="str">
        <f>IF(+ISNA(+VLOOKUP($B523,#REF!,1,0)),"-",$Q$1)</f>
        <v>GASDIV</v>
      </c>
      <c r="R523" s="42" t="str">
        <f>IF(+ISNA(+VLOOKUP($B523,#REF!,1,0)),"-",$R$1)</f>
        <v>GASEST</v>
      </c>
      <c r="S523" s="42" t="str">
        <f>IF(+ISNA(+VLOOKUP($B523,#REF!,1,0)),"-",$S$1)</f>
        <v>ACQUE</v>
      </c>
      <c r="T523" s="42" t="str">
        <f>IF(+ISNA(+VLOOKUP($B523,#REF!,1,0)),"-",$T$1)</f>
        <v>FOGNA</v>
      </c>
      <c r="U523" s="42" t="str">
        <f>IF(+ISNA(+VLOOKUP($B523,#REF!,1,0)),"-",$U$1)</f>
        <v>DEPU</v>
      </c>
      <c r="V523" s="42" t="str">
        <f>IF(+ISNA(+VLOOKUP($B523,#REF!,1,0)),"-",$V$1)</f>
        <v>ALTRESII</v>
      </c>
      <c r="W523" s="42" t="str">
        <f>IF(+ISNA(+VLOOKUP($B523,#REF!,1,0)),"-",$W$1)</f>
        <v>ATTDIV</v>
      </c>
      <c r="X523" s="42" t="str">
        <f>IF(+ISNA(+VLOOKUP($B523,#REF!,1,0)),"-",$X$1)</f>
        <v>SC</v>
      </c>
      <c r="Y523" s="42" t="str">
        <f>IF(+ISNA(+VLOOKUP($B523,#REF!,1,0)),"-",$Y$1)</f>
        <v>FOC</v>
      </c>
    </row>
    <row r="524" spans="1:25" hidden="1" x14ac:dyDescent="0.2">
      <c r="A524" s="42" t="s">
        <v>114</v>
      </c>
      <c r="B524" s="42" t="s">
        <v>726</v>
      </c>
      <c r="C524" s="61" t="s">
        <v>1036</v>
      </c>
      <c r="D524" s="42" t="str">
        <f>IF(+ISNA(+VLOOKUP($B524,#REF!,1,0)),"-",$D$1)</f>
        <v>PRODEE</v>
      </c>
      <c r="E524" s="42" t="str">
        <f>IF(+ISNA(+VLOOKUP($B524,#REF!,1,0)),"-",$E$1)</f>
        <v>DISTEE</v>
      </c>
      <c r="F524" s="42" t="str">
        <f>IF(+ISNA(+VLOOKUP($B524,#REF!,1,0)),"-",$F$1)</f>
        <v>MISEE</v>
      </c>
      <c r="G524" s="42" t="str">
        <f>IF(+ISNA(+VLOOKUP($B524,#REF!,1,0)),"-",$G$1)</f>
        <v>VENDIEE</v>
      </c>
      <c r="H524" s="42" t="str">
        <f>IF(+ISNA(+VLOOKUP($B524,#REF!,1,0)),"-",$H$1)</f>
        <v>VENDSALVEE</v>
      </c>
      <c r="I524" s="42" t="str">
        <f>IF(+ISNA(+VLOOKUP($B524,#REF!,1,0)),"-",$I$1)</f>
        <v>VENDTUTEE</v>
      </c>
      <c r="J524" s="42" t="str">
        <f>IF(+ISNA(+VLOOKUP($B524,#REF!,1,0)),"-",$J$1)</f>
        <v>VENDLIBEE</v>
      </c>
      <c r="K524" s="42" t="str">
        <f>IF(+ISNA(+VLOOKUP($B524,#REF!,1,0)),"-",$K$1)</f>
        <v>EEEST</v>
      </c>
      <c r="L524" s="42" t="str">
        <f>IF(+ISNA(+VLOOKUP($B524,#REF!,1,0)),"-",$L$1)</f>
        <v>DISTGAS</v>
      </c>
      <c r="M524" s="42" t="str">
        <f>IF(+ISNA(+VLOOKUP($B524,#REF!,1,0)),"-",$M$1)</f>
        <v>MISGAS</v>
      </c>
      <c r="N524" s="42" t="str">
        <f>IF(+ISNA(+VLOOKUP($B524,#REF!,1,0)),"-",$N$1)</f>
        <v>VENIGAS</v>
      </c>
      <c r="O524" s="42" t="str">
        <f>IF(+ISNA(+VLOOKUP($B524,#REF!,1,0)),"-",$O$1)</f>
        <v>VENTUTGAS</v>
      </c>
      <c r="P524" s="42" t="str">
        <f>IF(+ISNA(+VLOOKUP($B524,#REF!,1,0)),"-",$P$1)</f>
        <v>VENLIBGAS</v>
      </c>
      <c r="Q524" s="42" t="str">
        <f>IF(+ISNA(+VLOOKUP($B524,#REF!,1,0)),"-",$Q$1)</f>
        <v>GASDIV</v>
      </c>
      <c r="R524" s="42" t="str">
        <f>IF(+ISNA(+VLOOKUP($B524,#REF!,1,0)),"-",$R$1)</f>
        <v>GASEST</v>
      </c>
      <c r="S524" s="42" t="str">
        <f>IF(+ISNA(+VLOOKUP($B524,#REF!,1,0)),"-",$S$1)</f>
        <v>ACQUE</v>
      </c>
      <c r="T524" s="42" t="str">
        <f>IF(+ISNA(+VLOOKUP($B524,#REF!,1,0)),"-",$T$1)</f>
        <v>FOGNA</v>
      </c>
      <c r="U524" s="42" t="str">
        <f>IF(+ISNA(+VLOOKUP($B524,#REF!,1,0)),"-",$U$1)</f>
        <v>DEPU</v>
      </c>
      <c r="V524" s="42" t="str">
        <f>IF(+ISNA(+VLOOKUP($B524,#REF!,1,0)),"-",$V$1)</f>
        <v>ALTRESII</v>
      </c>
      <c r="W524" s="42" t="str">
        <f>IF(+ISNA(+VLOOKUP($B524,#REF!,1,0)),"-",$W$1)</f>
        <v>ATTDIV</v>
      </c>
      <c r="X524" s="42" t="str">
        <f>IF(+ISNA(+VLOOKUP($B524,#REF!,1,0)),"-",$X$1)</f>
        <v>SC</v>
      </c>
      <c r="Y524" s="42" t="str">
        <f>IF(+ISNA(+VLOOKUP($B524,#REF!,1,0)),"-",$Y$1)</f>
        <v>FOC</v>
      </c>
    </row>
    <row r="525" spans="1:25" hidden="1" x14ac:dyDescent="0.2">
      <c r="A525" s="42" t="s">
        <v>114</v>
      </c>
      <c r="B525" s="42" t="s">
        <v>727</v>
      </c>
      <c r="C525" s="55" t="s">
        <v>1037</v>
      </c>
      <c r="D525" s="42" t="str">
        <f>IF(+ISNA(+VLOOKUP($B525,#REF!,1,0)),"-",$D$1)</f>
        <v>PRODEE</v>
      </c>
      <c r="E525" s="42" t="str">
        <f>IF(+ISNA(+VLOOKUP($B525,#REF!,1,0)),"-",$E$1)</f>
        <v>DISTEE</v>
      </c>
      <c r="F525" s="42" t="str">
        <f>IF(+ISNA(+VLOOKUP($B525,#REF!,1,0)),"-",$F$1)</f>
        <v>MISEE</v>
      </c>
      <c r="G525" s="42" t="str">
        <f>IF(+ISNA(+VLOOKUP($B525,#REF!,1,0)),"-",$G$1)</f>
        <v>VENDIEE</v>
      </c>
      <c r="H525" s="42" t="str">
        <f>IF(+ISNA(+VLOOKUP($B525,#REF!,1,0)),"-",$H$1)</f>
        <v>VENDSALVEE</v>
      </c>
      <c r="I525" s="42" t="str">
        <f>IF(+ISNA(+VLOOKUP($B525,#REF!,1,0)),"-",$I$1)</f>
        <v>VENDTUTEE</v>
      </c>
      <c r="J525" s="42" t="str">
        <f>IF(+ISNA(+VLOOKUP($B525,#REF!,1,0)),"-",$J$1)</f>
        <v>VENDLIBEE</v>
      </c>
      <c r="K525" s="42" t="str">
        <f>IF(+ISNA(+VLOOKUP($B525,#REF!,1,0)),"-",$K$1)</f>
        <v>EEEST</v>
      </c>
      <c r="L525" s="42" t="str">
        <f>IF(+ISNA(+VLOOKUP($B525,#REF!,1,0)),"-",$L$1)</f>
        <v>DISTGAS</v>
      </c>
      <c r="M525" s="42" t="str">
        <f>IF(+ISNA(+VLOOKUP($B525,#REF!,1,0)),"-",$M$1)</f>
        <v>MISGAS</v>
      </c>
      <c r="N525" s="42" t="str">
        <f>IF(+ISNA(+VLOOKUP($B525,#REF!,1,0)),"-",$N$1)</f>
        <v>VENIGAS</v>
      </c>
      <c r="O525" s="42" t="str">
        <f>IF(+ISNA(+VLOOKUP($B525,#REF!,1,0)),"-",$O$1)</f>
        <v>VENTUTGAS</v>
      </c>
      <c r="P525" s="42" t="str">
        <f>IF(+ISNA(+VLOOKUP($B525,#REF!,1,0)),"-",$P$1)</f>
        <v>VENLIBGAS</v>
      </c>
      <c r="Q525" s="42" t="str">
        <f>IF(+ISNA(+VLOOKUP($B525,#REF!,1,0)),"-",$Q$1)</f>
        <v>GASDIV</v>
      </c>
      <c r="R525" s="42" t="str">
        <f>IF(+ISNA(+VLOOKUP($B525,#REF!,1,0)),"-",$R$1)</f>
        <v>GASEST</v>
      </c>
      <c r="S525" s="42" t="str">
        <f>IF(+ISNA(+VLOOKUP($B525,#REF!,1,0)),"-",$S$1)</f>
        <v>ACQUE</v>
      </c>
      <c r="T525" s="42" t="str">
        <f>IF(+ISNA(+VLOOKUP($B525,#REF!,1,0)),"-",$T$1)</f>
        <v>FOGNA</v>
      </c>
      <c r="U525" s="42" t="str">
        <f>IF(+ISNA(+VLOOKUP($B525,#REF!,1,0)),"-",$U$1)</f>
        <v>DEPU</v>
      </c>
      <c r="V525" s="42" t="str">
        <f>IF(+ISNA(+VLOOKUP($B525,#REF!,1,0)),"-",$V$1)</f>
        <v>ALTRESII</v>
      </c>
      <c r="W525" s="42" t="str">
        <f>IF(+ISNA(+VLOOKUP($B525,#REF!,1,0)),"-",$W$1)</f>
        <v>ATTDIV</v>
      </c>
      <c r="X525" s="42" t="str">
        <f>IF(+ISNA(+VLOOKUP($B525,#REF!,1,0)),"-",$X$1)</f>
        <v>SC</v>
      </c>
      <c r="Y525" s="42" t="str">
        <f>IF(+ISNA(+VLOOKUP($B525,#REF!,1,0)),"-",$Y$1)</f>
        <v>FOC</v>
      </c>
    </row>
    <row r="526" spans="1:25" hidden="1" x14ac:dyDescent="0.2">
      <c r="A526" s="42" t="s">
        <v>114</v>
      </c>
      <c r="B526" s="42" t="s">
        <v>728</v>
      </c>
      <c r="C526" s="55" t="s">
        <v>1038</v>
      </c>
      <c r="D526" s="42" t="str">
        <f>IF(+ISNA(+VLOOKUP($B526,#REF!,1,0)),"-",$D$1)</f>
        <v>PRODEE</v>
      </c>
      <c r="E526" s="42" t="str">
        <f>IF(+ISNA(+VLOOKUP($B526,#REF!,1,0)),"-",$E$1)</f>
        <v>DISTEE</v>
      </c>
      <c r="F526" s="42" t="str">
        <f>IF(+ISNA(+VLOOKUP($B526,#REF!,1,0)),"-",$F$1)</f>
        <v>MISEE</v>
      </c>
      <c r="G526" s="42" t="str">
        <f>IF(+ISNA(+VLOOKUP($B526,#REF!,1,0)),"-",$G$1)</f>
        <v>VENDIEE</v>
      </c>
      <c r="H526" s="42" t="str">
        <f>IF(+ISNA(+VLOOKUP($B526,#REF!,1,0)),"-",$H$1)</f>
        <v>VENDSALVEE</v>
      </c>
      <c r="I526" s="42" t="str">
        <f>IF(+ISNA(+VLOOKUP($B526,#REF!,1,0)),"-",$I$1)</f>
        <v>VENDTUTEE</v>
      </c>
      <c r="J526" s="42" t="str">
        <f>IF(+ISNA(+VLOOKUP($B526,#REF!,1,0)),"-",$J$1)</f>
        <v>VENDLIBEE</v>
      </c>
      <c r="K526" s="42" t="str">
        <f>IF(+ISNA(+VLOOKUP($B526,#REF!,1,0)),"-",$K$1)</f>
        <v>EEEST</v>
      </c>
      <c r="L526" s="42" t="str">
        <f>IF(+ISNA(+VLOOKUP($B526,#REF!,1,0)),"-",$L$1)</f>
        <v>DISTGAS</v>
      </c>
      <c r="M526" s="42" t="str">
        <f>IF(+ISNA(+VLOOKUP($B526,#REF!,1,0)),"-",$M$1)</f>
        <v>MISGAS</v>
      </c>
      <c r="N526" s="42" t="str">
        <f>IF(+ISNA(+VLOOKUP($B526,#REF!,1,0)),"-",$N$1)</f>
        <v>VENIGAS</v>
      </c>
      <c r="O526" s="42" t="str">
        <f>IF(+ISNA(+VLOOKUP($B526,#REF!,1,0)),"-",$O$1)</f>
        <v>VENTUTGAS</v>
      </c>
      <c r="P526" s="42" t="str">
        <f>IF(+ISNA(+VLOOKUP($B526,#REF!,1,0)),"-",$P$1)</f>
        <v>VENLIBGAS</v>
      </c>
      <c r="Q526" s="42" t="str">
        <f>IF(+ISNA(+VLOOKUP($B526,#REF!,1,0)),"-",$Q$1)</f>
        <v>GASDIV</v>
      </c>
      <c r="R526" s="42" t="str">
        <f>IF(+ISNA(+VLOOKUP($B526,#REF!,1,0)),"-",$R$1)</f>
        <v>GASEST</v>
      </c>
      <c r="S526" s="42" t="str">
        <f>IF(+ISNA(+VLOOKUP($B526,#REF!,1,0)),"-",$S$1)</f>
        <v>ACQUE</v>
      </c>
      <c r="T526" s="42" t="str">
        <f>IF(+ISNA(+VLOOKUP($B526,#REF!,1,0)),"-",$T$1)</f>
        <v>FOGNA</v>
      </c>
      <c r="U526" s="42" t="str">
        <f>IF(+ISNA(+VLOOKUP($B526,#REF!,1,0)),"-",$U$1)</f>
        <v>DEPU</v>
      </c>
      <c r="V526" s="42" t="str">
        <f>IF(+ISNA(+VLOOKUP($B526,#REF!,1,0)),"-",$V$1)</f>
        <v>ALTRESII</v>
      </c>
      <c r="W526" s="42" t="str">
        <f>IF(+ISNA(+VLOOKUP($B526,#REF!,1,0)),"-",$W$1)</f>
        <v>ATTDIV</v>
      </c>
      <c r="X526" s="42" t="str">
        <f>IF(+ISNA(+VLOOKUP($B526,#REF!,1,0)),"-",$X$1)</f>
        <v>SC</v>
      </c>
      <c r="Y526" s="42" t="str">
        <f>IF(+ISNA(+VLOOKUP($B526,#REF!,1,0)),"-",$Y$1)</f>
        <v>FOC</v>
      </c>
    </row>
    <row r="527" spans="1:25" hidden="1" x14ac:dyDescent="0.2">
      <c r="A527" s="42" t="s">
        <v>114</v>
      </c>
      <c r="B527" s="42" t="s">
        <v>729</v>
      </c>
      <c r="C527" s="55" t="s">
        <v>1047</v>
      </c>
      <c r="D527" s="42" t="str">
        <f>IF(+ISNA(+VLOOKUP($B527,#REF!,1,0)),"-",$D$1)</f>
        <v>PRODEE</v>
      </c>
      <c r="E527" s="42" t="str">
        <f>IF(+ISNA(+VLOOKUP($B527,#REF!,1,0)),"-",$E$1)</f>
        <v>DISTEE</v>
      </c>
      <c r="F527" s="42" t="str">
        <f>IF(+ISNA(+VLOOKUP($B527,#REF!,1,0)),"-",$F$1)</f>
        <v>MISEE</v>
      </c>
      <c r="G527" s="42" t="str">
        <f>IF(+ISNA(+VLOOKUP($B527,#REF!,1,0)),"-",$G$1)</f>
        <v>VENDIEE</v>
      </c>
      <c r="H527" s="42" t="str">
        <f>IF(+ISNA(+VLOOKUP($B527,#REF!,1,0)),"-",$H$1)</f>
        <v>VENDSALVEE</v>
      </c>
      <c r="I527" s="42" t="str">
        <f>IF(+ISNA(+VLOOKUP($B527,#REF!,1,0)),"-",$I$1)</f>
        <v>VENDTUTEE</v>
      </c>
      <c r="J527" s="42" t="str">
        <f>IF(+ISNA(+VLOOKUP($B527,#REF!,1,0)),"-",$J$1)</f>
        <v>VENDLIBEE</v>
      </c>
      <c r="K527" s="42" t="str">
        <f>IF(+ISNA(+VLOOKUP($B527,#REF!,1,0)),"-",$K$1)</f>
        <v>EEEST</v>
      </c>
      <c r="L527" s="42" t="str">
        <f>IF(+ISNA(+VLOOKUP($B527,#REF!,1,0)),"-",$L$1)</f>
        <v>DISTGAS</v>
      </c>
      <c r="M527" s="42" t="str">
        <f>IF(+ISNA(+VLOOKUP($B527,#REF!,1,0)),"-",$M$1)</f>
        <v>MISGAS</v>
      </c>
      <c r="N527" s="42" t="str">
        <f>IF(+ISNA(+VLOOKUP($B527,#REF!,1,0)),"-",$N$1)</f>
        <v>VENIGAS</v>
      </c>
      <c r="O527" s="42" t="str">
        <f>IF(+ISNA(+VLOOKUP($B527,#REF!,1,0)),"-",$O$1)</f>
        <v>VENTUTGAS</v>
      </c>
      <c r="P527" s="42" t="str">
        <f>IF(+ISNA(+VLOOKUP($B527,#REF!,1,0)),"-",$P$1)</f>
        <v>VENLIBGAS</v>
      </c>
      <c r="Q527" s="42" t="str">
        <f>IF(+ISNA(+VLOOKUP($B527,#REF!,1,0)),"-",$Q$1)</f>
        <v>GASDIV</v>
      </c>
      <c r="R527" s="42" t="str">
        <f>IF(+ISNA(+VLOOKUP($B527,#REF!,1,0)),"-",$R$1)</f>
        <v>GASEST</v>
      </c>
      <c r="S527" s="42" t="str">
        <f>IF(+ISNA(+VLOOKUP($B527,#REF!,1,0)),"-",$S$1)</f>
        <v>ACQUE</v>
      </c>
      <c r="T527" s="42" t="str">
        <f>IF(+ISNA(+VLOOKUP($B527,#REF!,1,0)),"-",$T$1)</f>
        <v>FOGNA</v>
      </c>
      <c r="U527" s="42" t="str">
        <f>IF(+ISNA(+VLOOKUP($B527,#REF!,1,0)),"-",$U$1)</f>
        <v>DEPU</v>
      </c>
      <c r="V527" s="42" t="str">
        <f>IF(+ISNA(+VLOOKUP($B527,#REF!,1,0)),"-",$V$1)</f>
        <v>ALTRESII</v>
      </c>
      <c r="W527" s="42" t="str">
        <f>IF(+ISNA(+VLOOKUP($B527,#REF!,1,0)),"-",$W$1)</f>
        <v>ATTDIV</v>
      </c>
      <c r="X527" s="42" t="str">
        <f>IF(+ISNA(+VLOOKUP($B527,#REF!,1,0)),"-",$X$1)</f>
        <v>SC</v>
      </c>
      <c r="Y527" s="42" t="str">
        <f>IF(+ISNA(+VLOOKUP($B527,#REF!,1,0)),"-",$Y$1)</f>
        <v>FOC</v>
      </c>
    </row>
    <row r="528" spans="1:25" hidden="1" x14ac:dyDescent="0.2">
      <c r="A528" s="42" t="s">
        <v>114</v>
      </c>
      <c r="B528" s="42" t="s">
        <v>1408</v>
      </c>
      <c r="C528" s="55" t="s">
        <v>1410</v>
      </c>
      <c r="D528" s="42" t="str">
        <f>IF(+ISNA(+VLOOKUP($B528,#REF!,1,0)),"-",$D$1)</f>
        <v>PRODEE</v>
      </c>
      <c r="E528" s="42" t="str">
        <f>IF(+ISNA(+VLOOKUP($B528,#REF!,1,0)),"-",$E$1)</f>
        <v>DISTEE</v>
      </c>
      <c r="F528" s="42" t="str">
        <f>IF(+ISNA(+VLOOKUP($B528,#REF!,1,0)),"-",$F$1)</f>
        <v>MISEE</v>
      </c>
      <c r="G528" s="42" t="str">
        <f>IF(+ISNA(+VLOOKUP($B528,#REF!,1,0)),"-",$G$1)</f>
        <v>VENDIEE</v>
      </c>
      <c r="H528" s="42" t="str">
        <f>IF(+ISNA(+VLOOKUP($B528,#REF!,1,0)),"-",$H$1)</f>
        <v>VENDSALVEE</v>
      </c>
      <c r="I528" s="42" t="str">
        <f>IF(+ISNA(+VLOOKUP($B528,#REF!,1,0)),"-",$I$1)</f>
        <v>VENDTUTEE</v>
      </c>
      <c r="J528" s="42" t="str">
        <f>IF(+ISNA(+VLOOKUP($B528,#REF!,1,0)),"-",$J$1)</f>
        <v>VENDLIBEE</v>
      </c>
      <c r="K528" s="42" t="str">
        <f>IF(+ISNA(+VLOOKUP($B528,#REF!,1,0)),"-",$K$1)</f>
        <v>EEEST</v>
      </c>
      <c r="L528" s="42" t="str">
        <f>IF(+ISNA(+VLOOKUP($B528,#REF!,1,0)),"-",$L$1)</f>
        <v>DISTGAS</v>
      </c>
      <c r="M528" s="42" t="str">
        <f>IF(+ISNA(+VLOOKUP($B528,#REF!,1,0)),"-",$M$1)</f>
        <v>MISGAS</v>
      </c>
      <c r="N528" s="42" t="str">
        <f>IF(+ISNA(+VLOOKUP($B528,#REF!,1,0)),"-",$N$1)</f>
        <v>VENIGAS</v>
      </c>
      <c r="O528" s="42" t="str">
        <f>IF(+ISNA(+VLOOKUP($B528,#REF!,1,0)),"-",$O$1)</f>
        <v>VENTUTGAS</v>
      </c>
      <c r="P528" s="42" t="str">
        <f>IF(+ISNA(+VLOOKUP($B528,#REF!,1,0)),"-",$P$1)</f>
        <v>VENLIBGAS</v>
      </c>
      <c r="Q528" s="42" t="str">
        <f>IF(+ISNA(+VLOOKUP($B528,#REF!,1,0)),"-",$Q$1)</f>
        <v>GASDIV</v>
      </c>
      <c r="R528" s="42" t="str">
        <f>IF(+ISNA(+VLOOKUP($B528,#REF!,1,0)),"-",$R$1)</f>
        <v>GASEST</v>
      </c>
      <c r="S528" s="42" t="str">
        <f>IF(+ISNA(+VLOOKUP($B528,#REF!,1,0)),"-",$S$1)</f>
        <v>ACQUE</v>
      </c>
      <c r="T528" s="42" t="str">
        <f>IF(+ISNA(+VLOOKUP($B528,#REF!,1,0)),"-",$T$1)</f>
        <v>FOGNA</v>
      </c>
      <c r="U528" s="42" t="str">
        <f>IF(+ISNA(+VLOOKUP($B528,#REF!,1,0)),"-",$U$1)</f>
        <v>DEPU</v>
      </c>
      <c r="V528" s="42" t="str">
        <f>IF(+ISNA(+VLOOKUP($B528,#REF!,1,0)),"-",$V$1)</f>
        <v>ALTRESII</v>
      </c>
      <c r="W528" s="42" t="str">
        <f>IF(+ISNA(+VLOOKUP($B528,#REF!,1,0)),"-",$W$1)</f>
        <v>ATTDIV</v>
      </c>
      <c r="X528" s="42" t="str">
        <f>IF(+ISNA(+VLOOKUP($B528,#REF!,1,0)),"-",$X$1)</f>
        <v>SC</v>
      </c>
      <c r="Y528" s="42" t="str">
        <f>IF(+ISNA(+VLOOKUP($B528,#REF!,1,0)),"-",$Y$1)</f>
        <v>FOC</v>
      </c>
    </row>
    <row r="529" spans="1:25" hidden="1" x14ac:dyDescent="0.2">
      <c r="A529" s="42" t="s">
        <v>114</v>
      </c>
      <c r="B529" s="42" t="s">
        <v>1409</v>
      </c>
      <c r="C529" s="55" t="s">
        <v>1411</v>
      </c>
      <c r="D529" s="42" t="str">
        <f>IF(+ISNA(+VLOOKUP($B529,#REF!,1,0)),"-",$D$1)</f>
        <v>PRODEE</v>
      </c>
      <c r="E529" s="42" t="str">
        <f>IF(+ISNA(+VLOOKUP($B529,#REF!,1,0)),"-",$E$1)</f>
        <v>DISTEE</v>
      </c>
      <c r="F529" s="42" t="str">
        <f>IF(+ISNA(+VLOOKUP($B529,#REF!,1,0)),"-",$F$1)</f>
        <v>MISEE</v>
      </c>
      <c r="G529" s="42" t="str">
        <f>IF(+ISNA(+VLOOKUP($B529,#REF!,1,0)),"-",$G$1)</f>
        <v>VENDIEE</v>
      </c>
      <c r="H529" s="42" t="str">
        <f>IF(+ISNA(+VLOOKUP($B529,#REF!,1,0)),"-",$H$1)</f>
        <v>VENDSALVEE</v>
      </c>
      <c r="I529" s="42" t="str">
        <f>IF(+ISNA(+VLOOKUP($B529,#REF!,1,0)),"-",$I$1)</f>
        <v>VENDTUTEE</v>
      </c>
      <c r="J529" s="42" t="str">
        <f>IF(+ISNA(+VLOOKUP($B529,#REF!,1,0)),"-",$J$1)</f>
        <v>VENDLIBEE</v>
      </c>
      <c r="K529" s="42" t="str">
        <f>IF(+ISNA(+VLOOKUP($B529,#REF!,1,0)),"-",$K$1)</f>
        <v>EEEST</v>
      </c>
      <c r="L529" s="42" t="str">
        <f>IF(+ISNA(+VLOOKUP($B529,#REF!,1,0)),"-",$L$1)</f>
        <v>DISTGAS</v>
      </c>
      <c r="M529" s="42" t="str">
        <f>IF(+ISNA(+VLOOKUP($B529,#REF!,1,0)),"-",$M$1)</f>
        <v>MISGAS</v>
      </c>
      <c r="N529" s="42" t="str">
        <f>IF(+ISNA(+VLOOKUP($B529,#REF!,1,0)),"-",$N$1)</f>
        <v>VENIGAS</v>
      </c>
      <c r="O529" s="42" t="str">
        <f>IF(+ISNA(+VLOOKUP($B529,#REF!,1,0)),"-",$O$1)</f>
        <v>VENTUTGAS</v>
      </c>
      <c r="P529" s="42" t="str">
        <f>IF(+ISNA(+VLOOKUP($B529,#REF!,1,0)),"-",$P$1)</f>
        <v>VENLIBGAS</v>
      </c>
      <c r="Q529" s="42" t="str">
        <f>IF(+ISNA(+VLOOKUP($B529,#REF!,1,0)),"-",$Q$1)</f>
        <v>GASDIV</v>
      </c>
      <c r="R529" s="42" t="str">
        <f>IF(+ISNA(+VLOOKUP($B529,#REF!,1,0)),"-",$R$1)</f>
        <v>GASEST</v>
      </c>
      <c r="S529" s="42" t="str">
        <f>IF(+ISNA(+VLOOKUP($B529,#REF!,1,0)),"-",$S$1)</f>
        <v>ACQUE</v>
      </c>
      <c r="T529" s="42" t="str">
        <f>IF(+ISNA(+VLOOKUP($B529,#REF!,1,0)),"-",$T$1)</f>
        <v>FOGNA</v>
      </c>
      <c r="U529" s="42" t="str">
        <f>IF(+ISNA(+VLOOKUP($B529,#REF!,1,0)),"-",$U$1)</f>
        <v>DEPU</v>
      </c>
      <c r="V529" s="42" t="str">
        <f>IF(+ISNA(+VLOOKUP($B529,#REF!,1,0)),"-",$V$1)</f>
        <v>ALTRESII</v>
      </c>
      <c r="W529" s="42" t="str">
        <f>IF(+ISNA(+VLOOKUP($B529,#REF!,1,0)),"-",$W$1)</f>
        <v>ATTDIV</v>
      </c>
      <c r="X529" s="42" t="str">
        <f>IF(+ISNA(+VLOOKUP($B529,#REF!,1,0)),"-",$X$1)</f>
        <v>SC</v>
      </c>
      <c r="Y529" s="42" t="str">
        <f>IF(+ISNA(+VLOOKUP($B529,#REF!,1,0)),"-",$Y$1)</f>
        <v>FOC</v>
      </c>
    </row>
    <row r="530" spans="1:25" hidden="1" x14ac:dyDescent="0.2">
      <c r="A530" s="42" t="s">
        <v>114</v>
      </c>
      <c r="B530" s="42" t="s">
        <v>14</v>
      </c>
      <c r="C530" s="55" t="s">
        <v>1006</v>
      </c>
      <c r="D530" s="42" t="str">
        <f>IF(+ISNA(+VLOOKUP($B530,#REF!,1,0)),"-",$D$1)</f>
        <v>PRODEE</v>
      </c>
      <c r="E530" s="42" t="str">
        <f>IF(+ISNA(+VLOOKUP($B530,#REF!,1,0)),"-",$E$1)</f>
        <v>DISTEE</v>
      </c>
      <c r="F530" s="42" t="str">
        <f>IF(+ISNA(+VLOOKUP($B530,#REF!,1,0)),"-",$F$1)</f>
        <v>MISEE</v>
      </c>
      <c r="G530" s="42" t="str">
        <f>IF(+ISNA(+VLOOKUP($B530,#REF!,1,0)),"-",$G$1)</f>
        <v>VENDIEE</v>
      </c>
      <c r="H530" s="42" t="str">
        <f>IF(+ISNA(+VLOOKUP($B530,#REF!,1,0)),"-",$H$1)</f>
        <v>VENDSALVEE</v>
      </c>
      <c r="I530" s="42" t="str">
        <f>IF(+ISNA(+VLOOKUP($B530,#REF!,1,0)),"-",$I$1)</f>
        <v>VENDTUTEE</v>
      </c>
      <c r="J530" s="42" t="str">
        <f>IF(+ISNA(+VLOOKUP($B530,#REF!,1,0)),"-",$J$1)</f>
        <v>VENDLIBEE</v>
      </c>
      <c r="K530" s="42" t="str">
        <f>IF(+ISNA(+VLOOKUP($B530,#REF!,1,0)),"-",$K$1)</f>
        <v>EEEST</v>
      </c>
      <c r="L530" s="42" t="str">
        <f>IF(+ISNA(+VLOOKUP($B530,#REF!,1,0)),"-",$L$1)</f>
        <v>DISTGAS</v>
      </c>
      <c r="M530" s="42" t="str">
        <f>IF(+ISNA(+VLOOKUP($B530,#REF!,1,0)),"-",$M$1)</f>
        <v>MISGAS</v>
      </c>
      <c r="N530" s="42" t="str">
        <f>IF(+ISNA(+VLOOKUP($B530,#REF!,1,0)),"-",$N$1)</f>
        <v>VENIGAS</v>
      </c>
      <c r="O530" s="42" t="str">
        <f>IF(+ISNA(+VLOOKUP($B530,#REF!,1,0)),"-",$O$1)</f>
        <v>VENTUTGAS</v>
      </c>
      <c r="P530" s="42" t="str">
        <f>IF(+ISNA(+VLOOKUP($B530,#REF!,1,0)),"-",$P$1)</f>
        <v>VENLIBGAS</v>
      </c>
      <c r="Q530" s="42" t="str">
        <f>IF(+ISNA(+VLOOKUP($B530,#REF!,1,0)),"-",$Q$1)</f>
        <v>GASDIV</v>
      </c>
      <c r="R530" s="42" t="str">
        <f>IF(+ISNA(+VLOOKUP($B530,#REF!,1,0)),"-",$R$1)</f>
        <v>GASEST</v>
      </c>
      <c r="S530" s="42" t="str">
        <f>IF(+ISNA(+VLOOKUP($B530,#REF!,1,0)),"-",$S$1)</f>
        <v>ACQUE</v>
      </c>
      <c r="T530" s="42" t="str">
        <f>IF(+ISNA(+VLOOKUP($B530,#REF!,1,0)),"-",$T$1)</f>
        <v>FOGNA</v>
      </c>
      <c r="U530" s="42" t="str">
        <f>IF(+ISNA(+VLOOKUP($B530,#REF!,1,0)),"-",$U$1)</f>
        <v>DEPU</v>
      </c>
      <c r="V530" s="42" t="str">
        <f>IF(+ISNA(+VLOOKUP($B530,#REF!,1,0)),"-",$V$1)</f>
        <v>ALTRESII</v>
      </c>
      <c r="W530" s="42" t="str">
        <f>IF(+ISNA(+VLOOKUP($B530,#REF!,1,0)),"-",$W$1)</f>
        <v>ATTDIV</v>
      </c>
      <c r="X530" s="42" t="str">
        <f>IF(+ISNA(+VLOOKUP($B530,#REF!,1,0)),"-",$X$1)</f>
        <v>SC</v>
      </c>
      <c r="Y530" s="42" t="str">
        <f>IF(+ISNA(+VLOOKUP($B530,#REF!,1,0)),"-",$Y$1)</f>
        <v>FOC</v>
      </c>
    </row>
    <row r="531" spans="1:25" hidden="1" x14ac:dyDescent="0.2">
      <c r="A531" s="42" t="s">
        <v>114</v>
      </c>
      <c r="B531" s="42" t="s">
        <v>15</v>
      </c>
      <c r="C531" s="55" t="s">
        <v>1007</v>
      </c>
      <c r="D531" s="42" t="str">
        <f>IF(+ISNA(+VLOOKUP($B531,#REF!,1,0)),"-",$D$1)</f>
        <v>PRODEE</v>
      </c>
      <c r="E531" s="42" t="str">
        <f>IF(+ISNA(+VLOOKUP($B531,#REF!,1,0)),"-",$E$1)</f>
        <v>DISTEE</v>
      </c>
      <c r="F531" s="42" t="str">
        <f>IF(+ISNA(+VLOOKUP($B531,#REF!,1,0)),"-",$F$1)</f>
        <v>MISEE</v>
      </c>
      <c r="G531" s="42" t="str">
        <f>IF(+ISNA(+VLOOKUP($B531,#REF!,1,0)),"-",$G$1)</f>
        <v>VENDIEE</v>
      </c>
      <c r="H531" s="42" t="str">
        <f>IF(+ISNA(+VLOOKUP($B531,#REF!,1,0)),"-",$H$1)</f>
        <v>VENDSALVEE</v>
      </c>
      <c r="I531" s="42" t="str">
        <f>IF(+ISNA(+VLOOKUP($B531,#REF!,1,0)),"-",$I$1)</f>
        <v>VENDTUTEE</v>
      </c>
      <c r="J531" s="42" t="str">
        <f>IF(+ISNA(+VLOOKUP($B531,#REF!,1,0)),"-",$J$1)</f>
        <v>VENDLIBEE</v>
      </c>
      <c r="K531" s="42" t="str">
        <f>IF(+ISNA(+VLOOKUP($B531,#REF!,1,0)),"-",$K$1)</f>
        <v>EEEST</v>
      </c>
      <c r="L531" s="42" t="str">
        <f>IF(+ISNA(+VLOOKUP($B531,#REF!,1,0)),"-",$L$1)</f>
        <v>DISTGAS</v>
      </c>
      <c r="M531" s="42" t="str">
        <f>IF(+ISNA(+VLOOKUP($B531,#REF!,1,0)),"-",$M$1)</f>
        <v>MISGAS</v>
      </c>
      <c r="N531" s="42" t="str">
        <f>IF(+ISNA(+VLOOKUP($B531,#REF!,1,0)),"-",$N$1)</f>
        <v>VENIGAS</v>
      </c>
      <c r="O531" s="42" t="str">
        <f>IF(+ISNA(+VLOOKUP($B531,#REF!,1,0)),"-",$O$1)</f>
        <v>VENTUTGAS</v>
      </c>
      <c r="P531" s="42" t="str">
        <f>IF(+ISNA(+VLOOKUP($B531,#REF!,1,0)),"-",$P$1)</f>
        <v>VENLIBGAS</v>
      </c>
      <c r="Q531" s="42" t="str">
        <f>IF(+ISNA(+VLOOKUP($B531,#REF!,1,0)),"-",$Q$1)</f>
        <v>GASDIV</v>
      </c>
      <c r="R531" s="42" t="str">
        <f>IF(+ISNA(+VLOOKUP($B531,#REF!,1,0)),"-",$R$1)</f>
        <v>GASEST</v>
      </c>
      <c r="S531" s="42" t="str">
        <f>IF(+ISNA(+VLOOKUP($B531,#REF!,1,0)),"-",$S$1)</f>
        <v>ACQUE</v>
      </c>
      <c r="T531" s="42" t="str">
        <f>IF(+ISNA(+VLOOKUP($B531,#REF!,1,0)),"-",$T$1)</f>
        <v>FOGNA</v>
      </c>
      <c r="U531" s="42" t="str">
        <f>IF(+ISNA(+VLOOKUP($B531,#REF!,1,0)),"-",$U$1)</f>
        <v>DEPU</v>
      </c>
      <c r="V531" s="42" t="str">
        <f>IF(+ISNA(+VLOOKUP($B531,#REF!,1,0)),"-",$V$1)</f>
        <v>ALTRESII</v>
      </c>
      <c r="W531" s="42" t="str">
        <f>IF(+ISNA(+VLOOKUP($B531,#REF!,1,0)),"-",$W$1)</f>
        <v>ATTDIV</v>
      </c>
      <c r="X531" s="42" t="str">
        <f>IF(+ISNA(+VLOOKUP($B531,#REF!,1,0)),"-",$X$1)</f>
        <v>SC</v>
      </c>
      <c r="Y531" s="42" t="str">
        <f>IF(+ISNA(+VLOOKUP($B531,#REF!,1,0)),"-",$Y$1)</f>
        <v>FOC</v>
      </c>
    </row>
    <row r="532" spans="1:25" hidden="1" x14ac:dyDescent="0.2">
      <c r="A532" s="42" t="s">
        <v>114</v>
      </c>
      <c r="B532" s="42" t="s">
        <v>806</v>
      </c>
      <c r="C532" s="55" t="s">
        <v>1026</v>
      </c>
      <c r="D532" s="42" t="str">
        <f>IF(+ISNA(+VLOOKUP($B532,#REF!,1,0)),"-",$D$1)</f>
        <v>PRODEE</v>
      </c>
      <c r="E532" s="42" t="str">
        <f>IF(+ISNA(+VLOOKUP($B532,#REF!,1,0)),"-",$E$1)</f>
        <v>DISTEE</v>
      </c>
      <c r="F532" s="42" t="str">
        <f>IF(+ISNA(+VLOOKUP($B532,#REF!,1,0)),"-",$F$1)</f>
        <v>MISEE</v>
      </c>
      <c r="G532" s="42" t="str">
        <f>IF(+ISNA(+VLOOKUP($B532,#REF!,1,0)),"-",$G$1)</f>
        <v>VENDIEE</v>
      </c>
      <c r="H532" s="42" t="str">
        <f>IF(+ISNA(+VLOOKUP($B532,#REF!,1,0)),"-",$H$1)</f>
        <v>VENDSALVEE</v>
      </c>
      <c r="I532" s="42" t="str">
        <f>IF(+ISNA(+VLOOKUP($B532,#REF!,1,0)),"-",$I$1)</f>
        <v>VENDTUTEE</v>
      </c>
      <c r="J532" s="42" t="str">
        <f>IF(+ISNA(+VLOOKUP($B532,#REF!,1,0)),"-",$J$1)</f>
        <v>VENDLIBEE</v>
      </c>
      <c r="K532" s="42" t="str">
        <f>IF(+ISNA(+VLOOKUP($B532,#REF!,1,0)),"-",$K$1)</f>
        <v>EEEST</v>
      </c>
      <c r="L532" s="42" t="str">
        <f>IF(+ISNA(+VLOOKUP($B532,#REF!,1,0)),"-",$L$1)</f>
        <v>DISTGAS</v>
      </c>
      <c r="M532" s="42" t="str">
        <f>IF(+ISNA(+VLOOKUP($B532,#REF!,1,0)),"-",$M$1)</f>
        <v>MISGAS</v>
      </c>
      <c r="N532" s="42" t="str">
        <f>IF(+ISNA(+VLOOKUP($B532,#REF!,1,0)),"-",$N$1)</f>
        <v>VENIGAS</v>
      </c>
      <c r="O532" s="42" t="str">
        <f>IF(+ISNA(+VLOOKUP($B532,#REF!,1,0)),"-",$O$1)</f>
        <v>VENTUTGAS</v>
      </c>
      <c r="P532" s="42" t="str">
        <f>IF(+ISNA(+VLOOKUP($B532,#REF!,1,0)),"-",$P$1)</f>
        <v>VENLIBGAS</v>
      </c>
      <c r="Q532" s="42" t="str">
        <f>IF(+ISNA(+VLOOKUP($B532,#REF!,1,0)),"-",$Q$1)</f>
        <v>GASDIV</v>
      </c>
      <c r="R532" s="42" t="str">
        <f>IF(+ISNA(+VLOOKUP($B532,#REF!,1,0)),"-",$R$1)</f>
        <v>GASEST</v>
      </c>
      <c r="S532" s="42" t="str">
        <f>IF(+ISNA(+VLOOKUP($B532,#REF!,1,0)),"-",$S$1)</f>
        <v>ACQUE</v>
      </c>
      <c r="T532" s="42" t="str">
        <f>IF(+ISNA(+VLOOKUP($B532,#REF!,1,0)),"-",$T$1)</f>
        <v>FOGNA</v>
      </c>
      <c r="U532" s="42" t="str">
        <f>IF(+ISNA(+VLOOKUP($B532,#REF!,1,0)),"-",$U$1)</f>
        <v>DEPU</v>
      </c>
      <c r="V532" s="42" t="str">
        <f>IF(+ISNA(+VLOOKUP($B532,#REF!,1,0)),"-",$V$1)</f>
        <v>ALTRESII</v>
      </c>
      <c r="W532" s="42" t="str">
        <f>IF(+ISNA(+VLOOKUP($B532,#REF!,1,0)),"-",$W$1)</f>
        <v>ATTDIV</v>
      </c>
      <c r="X532" s="42" t="str">
        <f>IF(+ISNA(+VLOOKUP($B532,#REF!,1,0)),"-",$X$1)</f>
        <v>SC</v>
      </c>
      <c r="Y532" s="42" t="str">
        <f>IF(+ISNA(+VLOOKUP($B532,#REF!,1,0)),"-",$Y$1)</f>
        <v>FOC</v>
      </c>
    </row>
    <row r="533" spans="1:25" hidden="1" x14ac:dyDescent="0.2">
      <c r="A533" s="42" t="s">
        <v>114</v>
      </c>
      <c r="B533" s="42" t="s">
        <v>807</v>
      </c>
      <c r="C533" s="55" t="s">
        <v>1023</v>
      </c>
      <c r="D533" s="42" t="str">
        <f>IF(+ISNA(+VLOOKUP($B533,#REF!,1,0)),"-",$D$1)</f>
        <v>PRODEE</v>
      </c>
      <c r="E533" s="42" t="str">
        <f>IF(+ISNA(+VLOOKUP($B533,#REF!,1,0)),"-",$E$1)</f>
        <v>DISTEE</v>
      </c>
      <c r="F533" s="42" t="str">
        <f>IF(+ISNA(+VLOOKUP($B533,#REF!,1,0)),"-",$F$1)</f>
        <v>MISEE</v>
      </c>
      <c r="G533" s="42" t="str">
        <f>IF(+ISNA(+VLOOKUP($B533,#REF!,1,0)),"-",$G$1)</f>
        <v>VENDIEE</v>
      </c>
      <c r="H533" s="42" t="str">
        <f>IF(+ISNA(+VLOOKUP($B533,#REF!,1,0)),"-",$H$1)</f>
        <v>VENDSALVEE</v>
      </c>
      <c r="I533" s="42" t="str">
        <f>IF(+ISNA(+VLOOKUP($B533,#REF!,1,0)),"-",$I$1)</f>
        <v>VENDTUTEE</v>
      </c>
      <c r="J533" s="42" t="str">
        <f>IF(+ISNA(+VLOOKUP($B533,#REF!,1,0)),"-",$J$1)</f>
        <v>VENDLIBEE</v>
      </c>
      <c r="K533" s="42" t="str">
        <f>IF(+ISNA(+VLOOKUP($B533,#REF!,1,0)),"-",$K$1)</f>
        <v>EEEST</v>
      </c>
      <c r="L533" s="42" t="str">
        <f>IF(+ISNA(+VLOOKUP($B533,#REF!,1,0)),"-",$L$1)</f>
        <v>DISTGAS</v>
      </c>
      <c r="M533" s="42" t="str">
        <f>IF(+ISNA(+VLOOKUP($B533,#REF!,1,0)),"-",$M$1)</f>
        <v>MISGAS</v>
      </c>
      <c r="N533" s="42" t="str">
        <f>IF(+ISNA(+VLOOKUP($B533,#REF!,1,0)),"-",$N$1)</f>
        <v>VENIGAS</v>
      </c>
      <c r="O533" s="42" t="str">
        <f>IF(+ISNA(+VLOOKUP($B533,#REF!,1,0)),"-",$O$1)</f>
        <v>VENTUTGAS</v>
      </c>
      <c r="P533" s="42" t="str">
        <f>IF(+ISNA(+VLOOKUP($B533,#REF!,1,0)),"-",$P$1)</f>
        <v>VENLIBGAS</v>
      </c>
      <c r="Q533" s="42" t="str">
        <f>IF(+ISNA(+VLOOKUP($B533,#REF!,1,0)),"-",$Q$1)</f>
        <v>GASDIV</v>
      </c>
      <c r="R533" s="42" t="str">
        <f>IF(+ISNA(+VLOOKUP($B533,#REF!,1,0)),"-",$R$1)</f>
        <v>GASEST</v>
      </c>
      <c r="S533" s="42" t="str">
        <f>IF(+ISNA(+VLOOKUP($B533,#REF!,1,0)),"-",$S$1)</f>
        <v>ACQUE</v>
      </c>
      <c r="T533" s="42" t="str">
        <f>IF(+ISNA(+VLOOKUP($B533,#REF!,1,0)),"-",$T$1)</f>
        <v>FOGNA</v>
      </c>
      <c r="U533" s="42" t="str">
        <f>IF(+ISNA(+VLOOKUP($B533,#REF!,1,0)),"-",$U$1)</f>
        <v>DEPU</v>
      </c>
      <c r="V533" s="42" t="str">
        <f>IF(+ISNA(+VLOOKUP($B533,#REF!,1,0)),"-",$V$1)</f>
        <v>ALTRESII</v>
      </c>
      <c r="W533" s="42" t="str">
        <f>IF(+ISNA(+VLOOKUP($B533,#REF!,1,0)),"-",$W$1)</f>
        <v>ATTDIV</v>
      </c>
      <c r="X533" s="42" t="str">
        <f>IF(+ISNA(+VLOOKUP($B533,#REF!,1,0)),"-",$X$1)</f>
        <v>SC</v>
      </c>
      <c r="Y533" s="42" t="str">
        <f>IF(+ISNA(+VLOOKUP($B533,#REF!,1,0)),"-",$Y$1)</f>
        <v>FOC</v>
      </c>
    </row>
    <row r="534" spans="1:25" hidden="1" x14ac:dyDescent="0.2">
      <c r="A534" s="42" t="s">
        <v>114</v>
      </c>
      <c r="B534" s="42" t="s">
        <v>1417</v>
      </c>
      <c r="C534" s="55" t="s">
        <v>1418</v>
      </c>
      <c r="D534" s="42" t="str">
        <f>IF(+ISNA(+VLOOKUP($B534,#REF!,1,0)),"-",$D$1)</f>
        <v>PRODEE</v>
      </c>
      <c r="E534" s="42" t="str">
        <f>IF(+ISNA(+VLOOKUP($B534,#REF!,1,0)),"-",$E$1)</f>
        <v>DISTEE</v>
      </c>
      <c r="F534" s="42" t="str">
        <f>IF(+ISNA(+VLOOKUP($B534,#REF!,1,0)),"-",$F$1)</f>
        <v>MISEE</v>
      </c>
      <c r="G534" s="42" t="str">
        <f>IF(+ISNA(+VLOOKUP($B534,#REF!,1,0)),"-",$G$1)</f>
        <v>VENDIEE</v>
      </c>
      <c r="H534" s="42" t="str">
        <f>IF(+ISNA(+VLOOKUP($B534,#REF!,1,0)),"-",$H$1)</f>
        <v>VENDSALVEE</v>
      </c>
      <c r="I534" s="42" t="str">
        <f>IF(+ISNA(+VLOOKUP($B534,#REF!,1,0)),"-",$I$1)</f>
        <v>VENDTUTEE</v>
      </c>
      <c r="J534" s="42" t="str">
        <f>IF(+ISNA(+VLOOKUP($B534,#REF!,1,0)),"-",$J$1)</f>
        <v>VENDLIBEE</v>
      </c>
      <c r="K534" s="42" t="str">
        <f>IF(+ISNA(+VLOOKUP($B534,#REF!,1,0)),"-",$K$1)</f>
        <v>EEEST</v>
      </c>
      <c r="L534" s="42" t="str">
        <f>IF(+ISNA(+VLOOKUP($B534,#REF!,1,0)),"-",$L$1)</f>
        <v>DISTGAS</v>
      </c>
      <c r="M534" s="42" t="str">
        <f>IF(+ISNA(+VLOOKUP($B534,#REF!,1,0)),"-",$M$1)</f>
        <v>MISGAS</v>
      </c>
      <c r="N534" s="42" t="str">
        <f>IF(+ISNA(+VLOOKUP($B534,#REF!,1,0)),"-",$N$1)</f>
        <v>VENIGAS</v>
      </c>
      <c r="O534" s="42" t="str">
        <f>IF(+ISNA(+VLOOKUP($B534,#REF!,1,0)),"-",$O$1)</f>
        <v>VENTUTGAS</v>
      </c>
      <c r="P534" s="42" t="str">
        <f>IF(+ISNA(+VLOOKUP($B534,#REF!,1,0)),"-",$P$1)</f>
        <v>VENLIBGAS</v>
      </c>
      <c r="Q534" s="42" t="str">
        <f>IF(+ISNA(+VLOOKUP($B534,#REF!,1,0)),"-",$Q$1)</f>
        <v>GASDIV</v>
      </c>
      <c r="R534" s="42" t="str">
        <f>IF(+ISNA(+VLOOKUP($B534,#REF!,1,0)),"-",$R$1)</f>
        <v>GASEST</v>
      </c>
      <c r="S534" s="42" t="str">
        <f>IF(+ISNA(+VLOOKUP($B534,#REF!,1,0)),"-",$S$1)</f>
        <v>ACQUE</v>
      </c>
      <c r="T534" s="42" t="str">
        <f>IF(+ISNA(+VLOOKUP($B534,#REF!,1,0)),"-",$T$1)</f>
        <v>FOGNA</v>
      </c>
      <c r="U534" s="42" t="str">
        <f>IF(+ISNA(+VLOOKUP($B534,#REF!,1,0)),"-",$U$1)</f>
        <v>DEPU</v>
      </c>
      <c r="V534" s="42" t="str">
        <f>IF(+ISNA(+VLOOKUP($B534,#REF!,1,0)),"-",$V$1)</f>
        <v>ALTRESII</v>
      </c>
      <c r="W534" s="42" t="str">
        <f>IF(+ISNA(+VLOOKUP($B534,#REF!,1,0)),"-",$W$1)</f>
        <v>ATTDIV</v>
      </c>
      <c r="X534" s="42" t="str">
        <f>IF(+ISNA(+VLOOKUP($B534,#REF!,1,0)),"-",$X$1)</f>
        <v>SC</v>
      </c>
      <c r="Y534" s="42" t="str">
        <f>IF(+ISNA(+VLOOKUP($B534,#REF!,1,0)),"-",$Y$1)</f>
        <v>FOC</v>
      </c>
    </row>
    <row r="535" spans="1:25" hidden="1" x14ac:dyDescent="0.2">
      <c r="A535" s="42" t="s">
        <v>114</v>
      </c>
      <c r="B535" s="42" t="s">
        <v>1332</v>
      </c>
      <c r="C535" s="55" t="s">
        <v>1228</v>
      </c>
      <c r="D535" s="42" t="str">
        <f>IF(+ISNA(+VLOOKUP($B535,#REF!,1,0)),"-",$D$1)</f>
        <v>PRODEE</v>
      </c>
      <c r="E535" s="42" t="str">
        <f>IF(+ISNA(+VLOOKUP($B535,#REF!,1,0)),"-",$E$1)</f>
        <v>DISTEE</v>
      </c>
      <c r="F535" s="42" t="str">
        <f>IF(+ISNA(+VLOOKUP($B535,#REF!,1,0)),"-",$F$1)</f>
        <v>MISEE</v>
      </c>
      <c r="G535" s="42" t="str">
        <f>IF(+ISNA(+VLOOKUP($B535,#REF!,1,0)),"-",$G$1)</f>
        <v>VENDIEE</v>
      </c>
      <c r="H535" s="42" t="str">
        <f>IF(+ISNA(+VLOOKUP($B535,#REF!,1,0)),"-",$H$1)</f>
        <v>VENDSALVEE</v>
      </c>
      <c r="I535" s="42" t="str">
        <f>IF(+ISNA(+VLOOKUP($B535,#REF!,1,0)),"-",$I$1)</f>
        <v>VENDTUTEE</v>
      </c>
      <c r="J535" s="42" t="str">
        <f>IF(+ISNA(+VLOOKUP($B535,#REF!,1,0)),"-",$J$1)</f>
        <v>VENDLIBEE</v>
      </c>
      <c r="K535" s="42" t="str">
        <f>IF(+ISNA(+VLOOKUP($B535,#REF!,1,0)),"-",$K$1)</f>
        <v>EEEST</v>
      </c>
      <c r="L535" s="42" t="str">
        <f>IF(+ISNA(+VLOOKUP($B535,#REF!,1,0)),"-",$L$1)</f>
        <v>DISTGAS</v>
      </c>
      <c r="M535" s="42" t="str">
        <f>IF(+ISNA(+VLOOKUP($B535,#REF!,1,0)),"-",$M$1)</f>
        <v>MISGAS</v>
      </c>
      <c r="N535" s="42" t="str">
        <f>IF(+ISNA(+VLOOKUP($B535,#REF!,1,0)),"-",$N$1)</f>
        <v>VENIGAS</v>
      </c>
      <c r="O535" s="42" t="str">
        <f>IF(+ISNA(+VLOOKUP($B535,#REF!,1,0)),"-",$O$1)</f>
        <v>VENTUTGAS</v>
      </c>
      <c r="P535" s="42" t="str">
        <f>IF(+ISNA(+VLOOKUP($B535,#REF!,1,0)),"-",$P$1)</f>
        <v>VENLIBGAS</v>
      </c>
      <c r="Q535" s="42" t="str">
        <f>IF(+ISNA(+VLOOKUP($B535,#REF!,1,0)),"-",$Q$1)</f>
        <v>GASDIV</v>
      </c>
      <c r="R535" s="42" t="str">
        <f>IF(+ISNA(+VLOOKUP($B535,#REF!,1,0)),"-",$R$1)</f>
        <v>GASEST</v>
      </c>
      <c r="S535" s="42" t="str">
        <f>IF(+ISNA(+VLOOKUP($B535,#REF!,1,0)),"-",$S$1)</f>
        <v>ACQUE</v>
      </c>
      <c r="T535" s="42" t="str">
        <f>IF(+ISNA(+VLOOKUP($B535,#REF!,1,0)),"-",$T$1)</f>
        <v>FOGNA</v>
      </c>
      <c r="U535" s="42" t="str">
        <f>IF(+ISNA(+VLOOKUP($B535,#REF!,1,0)),"-",$U$1)</f>
        <v>DEPU</v>
      </c>
      <c r="V535" s="42" t="str">
        <f>IF(+ISNA(+VLOOKUP($B535,#REF!,1,0)),"-",$V$1)</f>
        <v>ALTRESII</v>
      </c>
      <c r="W535" s="42" t="str">
        <f>IF(+ISNA(+VLOOKUP($B535,#REF!,1,0)),"-",$W$1)</f>
        <v>ATTDIV</v>
      </c>
      <c r="X535" s="42" t="str">
        <f>IF(+ISNA(+VLOOKUP($B535,#REF!,1,0)),"-",$X$1)</f>
        <v>SC</v>
      </c>
      <c r="Y535" s="42" t="str">
        <f>IF(+ISNA(+VLOOKUP($B535,#REF!,1,0)),"-",$Y$1)</f>
        <v>FOC</v>
      </c>
    </row>
    <row r="536" spans="1:25" hidden="1" x14ac:dyDescent="0.2">
      <c r="A536" s="42" t="s">
        <v>114</v>
      </c>
      <c r="B536" s="42" t="s">
        <v>1333</v>
      </c>
      <c r="C536" s="55" t="s">
        <v>1229</v>
      </c>
      <c r="D536" s="42" t="str">
        <f>IF(+ISNA(+VLOOKUP($B536,#REF!,1,0)),"-",$D$1)</f>
        <v>PRODEE</v>
      </c>
      <c r="E536" s="42" t="str">
        <f>IF(+ISNA(+VLOOKUP($B536,#REF!,1,0)),"-",$E$1)</f>
        <v>DISTEE</v>
      </c>
      <c r="F536" s="42" t="str">
        <f>IF(+ISNA(+VLOOKUP($B536,#REF!,1,0)),"-",$F$1)</f>
        <v>MISEE</v>
      </c>
      <c r="G536" s="42" t="str">
        <f>IF(+ISNA(+VLOOKUP($B536,#REF!,1,0)),"-",$G$1)</f>
        <v>VENDIEE</v>
      </c>
      <c r="H536" s="42" t="str">
        <f>IF(+ISNA(+VLOOKUP($B536,#REF!,1,0)),"-",$H$1)</f>
        <v>VENDSALVEE</v>
      </c>
      <c r="I536" s="42" t="str">
        <f>IF(+ISNA(+VLOOKUP($B536,#REF!,1,0)),"-",$I$1)</f>
        <v>VENDTUTEE</v>
      </c>
      <c r="J536" s="42" t="str">
        <f>IF(+ISNA(+VLOOKUP($B536,#REF!,1,0)),"-",$J$1)</f>
        <v>VENDLIBEE</v>
      </c>
      <c r="K536" s="42" t="str">
        <f>IF(+ISNA(+VLOOKUP($B536,#REF!,1,0)),"-",$K$1)</f>
        <v>EEEST</v>
      </c>
      <c r="L536" s="42" t="str">
        <f>IF(+ISNA(+VLOOKUP($B536,#REF!,1,0)),"-",$L$1)</f>
        <v>DISTGAS</v>
      </c>
      <c r="M536" s="42" t="str">
        <f>IF(+ISNA(+VLOOKUP($B536,#REF!,1,0)),"-",$M$1)</f>
        <v>MISGAS</v>
      </c>
      <c r="N536" s="42" t="str">
        <f>IF(+ISNA(+VLOOKUP($B536,#REF!,1,0)),"-",$N$1)</f>
        <v>VENIGAS</v>
      </c>
      <c r="O536" s="42" t="str">
        <f>IF(+ISNA(+VLOOKUP($B536,#REF!,1,0)),"-",$O$1)</f>
        <v>VENTUTGAS</v>
      </c>
      <c r="P536" s="42" t="str">
        <f>IF(+ISNA(+VLOOKUP($B536,#REF!,1,0)),"-",$P$1)</f>
        <v>VENLIBGAS</v>
      </c>
      <c r="Q536" s="42" t="str">
        <f>IF(+ISNA(+VLOOKUP($B536,#REF!,1,0)),"-",$Q$1)</f>
        <v>GASDIV</v>
      </c>
      <c r="R536" s="42" t="str">
        <f>IF(+ISNA(+VLOOKUP($B536,#REF!,1,0)),"-",$R$1)</f>
        <v>GASEST</v>
      </c>
      <c r="S536" s="42" t="str">
        <f>IF(+ISNA(+VLOOKUP($B536,#REF!,1,0)),"-",$S$1)</f>
        <v>ACQUE</v>
      </c>
      <c r="T536" s="42" t="str">
        <f>IF(+ISNA(+VLOOKUP($B536,#REF!,1,0)),"-",$T$1)</f>
        <v>FOGNA</v>
      </c>
      <c r="U536" s="42" t="str">
        <f>IF(+ISNA(+VLOOKUP($B536,#REF!,1,0)),"-",$U$1)</f>
        <v>DEPU</v>
      </c>
      <c r="V536" s="42" t="str">
        <f>IF(+ISNA(+VLOOKUP($B536,#REF!,1,0)),"-",$V$1)</f>
        <v>ALTRESII</v>
      </c>
      <c r="W536" s="42" t="str">
        <f>IF(+ISNA(+VLOOKUP($B536,#REF!,1,0)),"-",$W$1)</f>
        <v>ATTDIV</v>
      </c>
      <c r="X536" s="42" t="str">
        <f>IF(+ISNA(+VLOOKUP($B536,#REF!,1,0)),"-",$X$1)</f>
        <v>SC</v>
      </c>
      <c r="Y536" s="42" t="str">
        <f>IF(+ISNA(+VLOOKUP($B536,#REF!,1,0)),"-",$Y$1)</f>
        <v>FOC</v>
      </c>
    </row>
    <row r="537" spans="1:25" hidden="1" x14ac:dyDescent="0.2">
      <c r="A537" s="42" t="s">
        <v>114</v>
      </c>
      <c r="B537" s="42" t="s">
        <v>1334</v>
      </c>
      <c r="C537" s="55" t="s">
        <v>1230</v>
      </c>
      <c r="D537" s="42" t="str">
        <f>IF(+ISNA(+VLOOKUP($B537,#REF!,1,0)),"-",$D$1)</f>
        <v>PRODEE</v>
      </c>
      <c r="E537" s="42" t="str">
        <f>IF(+ISNA(+VLOOKUP($B537,#REF!,1,0)),"-",$E$1)</f>
        <v>DISTEE</v>
      </c>
      <c r="F537" s="42" t="str">
        <f>IF(+ISNA(+VLOOKUP($B537,#REF!,1,0)),"-",$F$1)</f>
        <v>MISEE</v>
      </c>
      <c r="G537" s="42" t="str">
        <f>IF(+ISNA(+VLOOKUP($B537,#REF!,1,0)),"-",$G$1)</f>
        <v>VENDIEE</v>
      </c>
      <c r="H537" s="42" t="str">
        <f>IF(+ISNA(+VLOOKUP($B537,#REF!,1,0)),"-",$H$1)</f>
        <v>VENDSALVEE</v>
      </c>
      <c r="I537" s="42" t="str">
        <f>IF(+ISNA(+VLOOKUP($B537,#REF!,1,0)),"-",$I$1)</f>
        <v>VENDTUTEE</v>
      </c>
      <c r="J537" s="42" t="str">
        <f>IF(+ISNA(+VLOOKUP($B537,#REF!,1,0)),"-",$J$1)</f>
        <v>VENDLIBEE</v>
      </c>
      <c r="K537" s="42" t="str">
        <f>IF(+ISNA(+VLOOKUP($B537,#REF!,1,0)),"-",$K$1)</f>
        <v>EEEST</v>
      </c>
      <c r="L537" s="42" t="str">
        <f>IF(+ISNA(+VLOOKUP($B537,#REF!,1,0)),"-",$L$1)</f>
        <v>DISTGAS</v>
      </c>
      <c r="M537" s="42" t="str">
        <f>IF(+ISNA(+VLOOKUP($B537,#REF!,1,0)),"-",$M$1)</f>
        <v>MISGAS</v>
      </c>
      <c r="N537" s="42" t="str">
        <f>IF(+ISNA(+VLOOKUP($B537,#REF!,1,0)),"-",$N$1)</f>
        <v>VENIGAS</v>
      </c>
      <c r="O537" s="42" t="str">
        <f>IF(+ISNA(+VLOOKUP($B537,#REF!,1,0)),"-",$O$1)</f>
        <v>VENTUTGAS</v>
      </c>
      <c r="P537" s="42" t="str">
        <f>IF(+ISNA(+VLOOKUP($B537,#REF!,1,0)),"-",$P$1)</f>
        <v>VENLIBGAS</v>
      </c>
      <c r="Q537" s="42" t="str">
        <f>IF(+ISNA(+VLOOKUP($B537,#REF!,1,0)),"-",$Q$1)</f>
        <v>GASDIV</v>
      </c>
      <c r="R537" s="42" t="str">
        <f>IF(+ISNA(+VLOOKUP($B537,#REF!,1,0)),"-",$R$1)</f>
        <v>GASEST</v>
      </c>
      <c r="S537" s="42" t="str">
        <f>IF(+ISNA(+VLOOKUP($B537,#REF!,1,0)),"-",$S$1)</f>
        <v>ACQUE</v>
      </c>
      <c r="T537" s="42" t="str">
        <f>IF(+ISNA(+VLOOKUP($B537,#REF!,1,0)),"-",$T$1)</f>
        <v>FOGNA</v>
      </c>
      <c r="U537" s="42" t="str">
        <f>IF(+ISNA(+VLOOKUP($B537,#REF!,1,0)),"-",$U$1)</f>
        <v>DEPU</v>
      </c>
      <c r="V537" s="42" t="str">
        <f>IF(+ISNA(+VLOOKUP($B537,#REF!,1,0)),"-",$V$1)</f>
        <v>ALTRESII</v>
      </c>
      <c r="W537" s="42" t="str">
        <f>IF(+ISNA(+VLOOKUP($B537,#REF!,1,0)),"-",$W$1)</f>
        <v>ATTDIV</v>
      </c>
      <c r="X537" s="42" t="str">
        <f>IF(+ISNA(+VLOOKUP($B537,#REF!,1,0)),"-",$X$1)</f>
        <v>SC</v>
      </c>
      <c r="Y537" s="42" t="str">
        <f>IF(+ISNA(+VLOOKUP($B537,#REF!,1,0)),"-",$Y$1)</f>
        <v>FOC</v>
      </c>
    </row>
    <row r="538" spans="1:25" hidden="1" x14ac:dyDescent="0.2">
      <c r="A538" s="42" t="s">
        <v>114</v>
      </c>
      <c r="B538" s="42" t="s">
        <v>1335</v>
      </c>
      <c r="C538" s="55" t="s">
        <v>1231</v>
      </c>
      <c r="D538" s="42" t="str">
        <f>IF(+ISNA(+VLOOKUP($B538,#REF!,1,0)),"-",$D$1)</f>
        <v>PRODEE</v>
      </c>
      <c r="E538" s="42" t="str">
        <f>IF(+ISNA(+VLOOKUP($B538,#REF!,1,0)),"-",$E$1)</f>
        <v>DISTEE</v>
      </c>
      <c r="F538" s="42" t="str">
        <f>IF(+ISNA(+VLOOKUP($B538,#REF!,1,0)),"-",$F$1)</f>
        <v>MISEE</v>
      </c>
      <c r="G538" s="42" t="str">
        <f>IF(+ISNA(+VLOOKUP($B538,#REF!,1,0)),"-",$G$1)</f>
        <v>VENDIEE</v>
      </c>
      <c r="H538" s="42" t="str">
        <f>IF(+ISNA(+VLOOKUP($B538,#REF!,1,0)),"-",$H$1)</f>
        <v>VENDSALVEE</v>
      </c>
      <c r="I538" s="42" t="str">
        <f>IF(+ISNA(+VLOOKUP($B538,#REF!,1,0)),"-",$I$1)</f>
        <v>VENDTUTEE</v>
      </c>
      <c r="J538" s="42" t="str">
        <f>IF(+ISNA(+VLOOKUP($B538,#REF!,1,0)),"-",$J$1)</f>
        <v>VENDLIBEE</v>
      </c>
      <c r="K538" s="42" t="str">
        <f>IF(+ISNA(+VLOOKUP($B538,#REF!,1,0)),"-",$K$1)</f>
        <v>EEEST</v>
      </c>
      <c r="L538" s="42" t="str">
        <f>IF(+ISNA(+VLOOKUP($B538,#REF!,1,0)),"-",$L$1)</f>
        <v>DISTGAS</v>
      </c>
      <c r="M538" s="42" t="str">
        <f>IF(+ISNA(+VLOOKUP($B538,#REF!,1,0)),"-",$M$1)</f>
        <v>MISGAS</v>
      </c>
      <c r="N538" s="42" t="str">
        <f>IF(+ISNA(+VLOOKUP($B538,#REF!,1,0)),"-",$N$1)</f>
        <v>VENIGAS</v>
      </c>
      <c r="O538" s="42" t="str">
        <f>IF(+ISNA(+VLOOKUP($B538,#REF!,1,0)),"-",$O$1)</f>
        <v>VENTUTGAS</v>
      </c>
      <c r="P538" s="42" t="str">
        <f>IF(+ISNA(+VLOOKUP($B538,#REF!,1,0)),"-",$P$1)</f>
        <v>VENLIBGAS</v>
      </c>
      <c r="Q538" s="42" t="str">
        <f>IF(+ISNA(+VLOOKUP($B538,#REF!,1,0)),"-",$Q$1)</f>
        <v>GASDIV</v>
      </c>
      <c r="R538" s="42" t="str">
        <f>IF(+ISNA(+VLOOKUP($B538,#REF!,1,0)),"-",$R$1)</f>
        <v>GASEST</v>
      </c>
      <c r="S538" s="42" t="str">
        <f>IF(+ISNA(+VLOOKUP($B538,#REF!,1,0)),"-",$S$1)</f>
        <v>ACQUE</v>
      </c>
      <c r="T538" s="42" t="str">
        <f>IF(+ISNA(+VLOOKUP($B538,#REF!,1,0)),"-",$T$1)</f>
        <v>FOGNA</v>
      </c>
      <c r="U538" s="42" t="str">
        <f>IF(+ISNA(+VLOOKUP($B538,#REF!,1,0)),"-",$U$1)</f>
        <v>DEPU</v>
      </c>
      <c r="V538" s="42" t="str">
        <f>IF(+ISNA(+VLOOKUP($B538,#REF!,1,0)),"-",$V$1)</f>
        <v>ALTRESII</v>
      </c>
      <c r="W538" s="42" t="str">
        <f>IF(+ISNA(+VLOOKUP($B538,#REF!,1,0)),"-",$W$1)</f>
        <v>ATTDIV</v>
      </c>
      <c r="X538" s="42" t="str">
        <f>IF(+ISNA(+VLOOKUP($B538,#REF!,1,0)),"-",$X$1)</f>
        <v>SC</v>
      </c>
      <c r="Y538" s="42" t="str">
        <f>IF(+ISNA(+VLOOKUP($B538,#REF!,1,0)),"-",$Y$1)</f>
        <v>FOC</v>
      </c>
    </row>
    <row r="539" spans="1:25" hidden="1" x14ac:dyDescent="0.2">
      <c r="A539" s="42" t="s">
        <v>114</v>
      </c>
      <c r="B539" s="42" t="s">
        <v>1336</v>
      </c>
      <c r="C539" s="55" t="s">
        <v>1232</v>
      </c>
      <c r="D539" s="42" t="str">
        <f>IF(+ISNA(+VLOOKUP($B539,#REF!,1,0)),"-",$D$1)</f>
        <v>PRODEE</v>
      </c>
      <c r="E539" s="42" t="str">
        <f>IF(+ISNA(+VLOOKUP($B539,#REF!,1,0)),"-",$E$1)</f>
        <v>DISTEE</v>
      </c>
      <c r="F539" s="42" t="str">
        <f>IF(+ISNA(+VLOOKUP($B539,#REF!,1,0)),"-",$F$1)</f>
        <v>MISEE</v>
      </c>
      <c r="G539" s="42" t="str">
        <f>IF(+ISNA(+VLOOKUP($B539,#REF!,1,0)),"-",$G$1)</f>
        <v>VENDIEE</v>
      </c>
      <c r="H539" s="42" t="str">
        <f>IF(+ISNA(+VLOOKUP($B539,#REF!,1,0)),"-",$H$1)</f>
        <v>VENDSALVEE</v>
      </c>
      <c r="I539" s="42" t="str">
        <f>IF(+ISNA(+VLOOKUP($B539,#REF!,1,0)),"-",$I$1)</f>
        <v>VENDTUTEE</v>
      </c>
      <c r="J539" s="42" t="str">
        <f>IF(+ISNA(+VLOOKUP($B539,#REF!,1,0)),"-",$J$1)</f>
        <v>VENDLIBEE</v>
      </c>
      <c r="K539" s="42" t="str">
        <f>IF(+ISNA(+VLOOKUP($B539,#REF!,1,0)),"-",$K$1)</f>
        <v>EEEST</v>
      </c>
      <c r="L539" s="42" t="str">
        <f>IF(+ISNA(+VLOOKUP($B539,#REF!,1,0)),"-",$L$1)</f>
        <v>DISTGAS</v>
      </c>
      <c r="M539" s="42" t="str">
        <f>IF(+ISNA(+VLOOKUP($B539,#REF!,1,0)),"-",$M$1)</f>
        <v>MISGAS</v>
      </c>
      <c r="N539" s="42" t="str">
        <f>IF(+ISNA(+VLOOKUP($B539,#REF!,1,0)),"-",$N$1)</f>
        <v>VENIGAS</v>
      </c>
      <c r="O539" s="42" t="str">
        <f>IF(+ISNA(+VLOOKUP($B539,#REF!,1,0)),"-",$O$1)</f>
        <v>VENTUTGAS</v>
      </c>
      <c r="P539" s="42" t="str">
        <f>IF(+ISNA(+VLOOKUP($B539,#REF!,1,0)),"-",$P$1)</f>
        <v>VENLIBGAS</v>
      </c>
      <c r="Q539" s="42" t="str">
        <f>IF(+ISNA(+VLOOKUP($B539,#REF!,1,0)),"-",$Q$1)</f>
        <v>GASDIV</v>
      </c>
      <c r="R539" s="42" t="str">
        <f>IF(+ISNA(+VLOOKUP($B539,#REF!,1,0)),"-",$R$1)</f>
        <v>GASEST</v>
      </c>
      <c r="S539" s="42" t="str">
        <f>IF(+ISNA(+VLOOKUP($B539,#REF!,1,0)),"-",$S$1)</f>
        <v>ACQUE</v>
      </c>
      <c r="T539" s="42" t="str">
        <f>IF(+ISNA(+VLOOKUP($B539,#REF!,1,0)),"-",$T$1)</f>
        <v>FOGNA</v>
      </c>
      <c r="U539" s="42" t="str">
        <f>IF(+ISNA(+VLOOKUP($B539,#REF!,1,0)),"-",$U$1)</f>
        <v>DEPU</v>
      </c>
      <c r="V539" s="42" t="str">
        <f>IF(+ISNA(+VLOOKUP($B539,#REF!,1,0)),"-",$V$1)</f>
        <v>ALTRESII</v>
      </c>
      <c r="W539" s="42" t="str">
        <f>IF(+ISNA(+VLOOKUP($B539,#REF!,1,0)),"-",$W$1)</f>
        <v>ATTDIV</v>
      </c>
      <c r="X539" s="42" t="str">
        <f>IF(+ISNA(+VLOOKUP($B539,#REF!,1,0)),"-",$X$1)</f>
        <v>SC</v>
      </c>
      <c r="Y539" s="42" t="str">
        <f>IF(+ISNA(+VLOOKUP($B539,#REF!,1,0)),"-",$Y$1)</f>
        <v>FOC</v>
      </c>
    </row>
    <row r="540" spans="1:25" hidden="1" x14ac:dyDescent="0.2">
      <c r="A540" s="42" t="s">
        <v>114</v>
      </c>
      <c r="B540" s="42" t="s">
        <v>1337</v>
      </c>
      <c r="C540" s="55" t="s">
        <v>1233</v>
      </c>
      <c r="D540" s="42" t="str">
        <f>IF(+ISNA(+VLOOKUP($B540,#REF!,1,0)),"-",$D$1)</f>
        <v>PRODEE</v>
      </c>
      <c r="E540" s="42" t="str">
        <f>IF(+ISNA(+VLOOKUP($B540,#REF!,1,0)),"-",$E$1)</f>
        <v>DISTEE</v>
      </c>
      <c r="F540" s="42" t="str">
        <f>IF(+ISNA(+VLOOKUP($B540,#REF!,1,0)),"-",$F$1)</f>
        <v>MISEE</v>
      </c>
      <c r="G540" s="42" t="str">
        <f>IF(+ISNA(+VLOOKUP($B540,#REF!,1,0)),"-",$G$1)</f>
        <v>VENDIEE</v>
      </c>
      <c r="H540" s="42" t="str">
        <f>IF(+ISNA(+VLOOKUP($B540,#REF!,1,0)),"-",$H$1)</f>
        <v>VENDSALVEE</v>
      </c>
      <c r="I540" s="42" t="str">
        <f>IF(+ISNA(+VLOOKUP($B540,#REF!,1,0)),"-",$I$1)</f>
        <v>VENDTUTEE</v>
      </c>
      <c r="J540" s="42" t="str">
        <f>IF(+ISNA(+VLOOKUP($B540,#REF!,1,0)),"-",$J$1)</f>
        <v>VENDLIBEE</v>
      </c>
      <c r="K540" s="42" t="str">
        <f>IF(+ISNA(+VLOOKUP($B540,#REF!,1,0)),"-",$K$1)</f>
        <v>EEEST</v>
      </c>
      <c r="L540" s="42" t="str">
        <f>IF(+ISNA(+VLOOKUP($B540,#REF!,1,0)),"-",$L$1)</f>
        <v>DISTGAS</v>
      </c>
      <c r="M540" s="42" t="str">
        <f>IF(+ISNA(+VLOOKUP($B540,#REF!,1,0)),"-",$M$1)</f>
        <v>MISGAS</v>
      </c>
      <c r="N540" s="42" t="str">
        <f>IF(+ISNA(+VLOOKUP($B540,#REF!,1,0)),"-",$N$1)</f>
        <v>VENIGAS</v>
      </c>
      <c r="O540" s="42" t="str">
        <f>IF(+ISNA(+VLOOKUP($B540,#REF!,1,0)),"-",$O$1)</f>
        <v>VENTUTGAS</v>
      </c>
      <c r="P540" s="42" t="str">
        <f>IF(+ISNA(+VLOOKUP($B540,#REF!,1,0)),"-",$P$1)</f>
        <v>VENLIBGAS</v>
      </c>
      <c r="Q540" s="42" t="str">
        <f>IF(+ISNA(+VLOOKUP($B540,#REF!,1,0)),"-",$Q$1)</f>
        <v>GASDIV</v>
      </c>
      <c r="R540" s="42" t="str">
        <f>IF(+ISNA(+VLOOKUP($B540,#REF!,1,0)),"-",$R$1)</f>
        <v>GASEST</v>
      </c>
      <c r="S540" s="42" t="str">
        <f>IF(+ISNA(+VLOOKUP($B540,#REF!,1,0)),"-",$S$1)</f>
        <v>ACQUE</v>
      </c>
      <c r="T540" s="42" t="str">
        <f>IF(+ISNA(+VLOOKUP($B540,#REF!,1,0)),"-",$T$1)</f>
        <v>FOGNA</v>
      </c>
      <c r="U540" s="42" t="str">
        <f>IF(+ISNA(+VLOOKUP($B540,#REF!,1,0)),"-",$U$1)</f>
        <v>DEPU</v>
      </c>
      <c r="V540" s="42" t="str">
        <f>IF(+ISNA(+VLOOKUP($B540,#REF!,1,0)),"-",$V$1)</f>
        <v>ALTRESII</v>
      </c>
      <c r="W540" s="42" t="str">
        <f>IF(+ISNA(+VLOOKUP($B540,#REF!,1,0)),"-",$W$1)</f>
        <v>ATTDIV</v>
      </c>
      <c r="X540" s="42" t="str">
        <f>IF(+ISNA(+VLOOKUP($B540,#REF!,1,0)),"-",$X$1)</f>
        <v>SC</v>
      </c>
      <c r="Y540" s="42" t="str">
        <f>IF(+ISNA(+VLOOKUP($B540,#REF!,1,0)),"-",$Y$1)</f>
        <v>FOC</v>
      </c>
    </row>
    <row r="541" spans="1:25" hidden="1" x14ac:dyDescent="0.2">
      <c r="A541" s="42" t="s">
        <v>114</v>
      </c>
      <c r="B541" s="42" t="s">
        <v>1338</v>
      </c>
      <c r="C541" s="55" t="s">
        <v>1234</v>
      </c>
      <c r="D541" s="42" t="str">
        <f>IF(+ISNA(+VLOOKUP($B541,#REF!,1,0)),"-",$D$1)</f>
        <v>PRODEE</v>
      </c>
      <c r="E541" s="42" t="str">
        <f>IF(+ISNA(+VLOOKUP($B541,#REF!,1,0)),"-",$E$1)</f>
        <v>DISTEE</v>
      </c>
      <c r="F541" s="42" t="str">
        <f>IF(+ISNA(+VLOOKUP($B541,#REF!,1,0)),"-",$F$1)</f>
        <v>MISEE</v>
      </c>
      <c r="G541" s="42" t="str">
        <f>IF(+ISNA(+VLOOKUP($B541,#REF!,1,0)),"-",$G$1)</f>
        <v>VENDIEE</v>
      </c>
      <c r="H541" s="42" t="str">
        <f>IF(+ISNA(+VLOOKUP($B541,#REF!,1,0)),"-",$H$1)</f>
        <v>VENDSALVEE</v>
      </c>
      <c r="I541" s="42" t="str">
        <f>IF(+ISNA(+VLOOKUP($B541,#REF!,1,0)),"-",$I$1)</f>
        <v>VENDTUTEE</v>
      </c>
      <c r="J541" s="42" t="str">
        <f>IF(+ISNA(+VLOOKUP($B541,#REF!,1,0)),"-",$J$1)</f>
        <v>VENDLIBEE</v>
      </c>
      <c r="K541" s="42" t="str">
        <f>IF(+ISNA(+VLOOKUP($B541,#REF!,1,0)),"-",$K$1)</f>
        <v>EEEST</v>
      </c>
      <c r="L541" s="42" t="str">
        <f>IF(+ISNA(+VLOOKUP($B541,#REF!,1,0)),"-",$L$1)</f>
        <v>DISTGAS</v>
      </c>
      <c r="M541" s="42" t="str">
        <f>IF(+ISNA(+VLOOKUP($B541,#REF!,1,0)),"-",$M$1)</f>
        <v>MISGAS</v>
      </c>
      <c r="N541" s="42" t="str">
        <f>IF(+ISNA(+VLOOKUP($B541,#REF!,1,0)),"-",$N$1)</f>
        <v>VENIGAS</v>
      </c>
      <c r="O541" s="42" t="str">
        <f>IF(+ISNA(+VLOOKUP($B541,#REF!,1,0)),"-",$O$1)</f>
        <v>VENTUTGAS</v>
      </c>
      <c r="P541" s="42" t="str">
        <f>IF(+ISNA(+VLOOKUP($B541,#REF!,1,0)),"-",$P$1)</f>
        <v>VENLIBGAS</v>
      </c>
      <c r="Q541" s="42" t="str">
        <f>IF(+ISNA(+VLOOKUP($B541,#REF!,1,0)),"-",$Q$1)</f>
        <v>GASDIV</v>
      </c>
      <c r="R541" s="42" t="str">
        <f>IF(+ISNA(+VLOOKUP($B541,#REF!,1,0)),"-",$R$1)</f>
        <v>GASEST</v>
      </c>
      <c r="S541" s="42" t="str">
        <f>IF(+ISNA(+VLOOKUP($B541,#REF!,1,0)),"-",$S$1)</f>
        <v>ACQUE</v>
      </c>
      <c r="T541" s="42" t="str">
        <f>IF(+ISNA(+VLOOKUP($B541,#REF!,1,0)),"-",$T$1)</f>
        <v>FOGNA</v>
      </c>
      <c r="U541" s="42" t="str">
        <f>IF(+ISNA(+VLOOKUP($B541,#REF!,1,0)),"-",$U$1)</f>
        <v>DEPU</v>
      </c>
      <c r="V541" s="42" t="str">
        <f>IF(+ISNA(+VLOOKUP($B541,#REF!,1,0)),"-",$V$1)</f>
        <v>ALTRESII</v>
      </c>
      <c r="W541" s="42" t="str">
        <f>IF(+ISNA(+VLOOKUP($B541,#REF!,1,0)),"-",$W$1)</f>
        <v>ATTDIV</v>
      </c>
      <c r="X541" s="42" t="str">
        <f>IF(+ISNA(+VLOOKUP($B541,#REF!,1,0)),"-",$X$1)</f>
        <v>SC</v>
      </c>
      <c r="Y541" s="42" t="str">
        <f>IF(+ISNA(+VLOOKUP($B541,#REF!,1,0)),"-",$Y$1)</f>
        <v>FOC</v>
      </c>
    </row>
    <row r="542" spans="1:25" hidden="1" x14ac:dyDescent="0.2">
      <c r="A542" s="42" t="s">
        <v>114</v>
      </c>
      <c r="B542" s="42" t="s">
        <v>1339</v>
      </c>
      <c r="C542" s="55" t="s">
        <v>1235</v>
      </c>
      <c r="D542" s="42" t="str">
        <f>IF(+ISNA(+VLOOKUP($B542,#REF!,1,0)),"-",$D$1)</f>
        <v>PRODEE</v>
      </c>
      <c r="E542" s="42" t="str">
        <f>IF(+ISNA(+VLOOKUP($B542,#REF!,1,0)),"-",$E$1)</f>
        <v>DISTEE</v>
      </c>
      <c r="F542" s="42" t="str">
        <f>IF(+ISNA(+VLOOKUP($B542,#REF!,1,0)),"-",$F$1)</f>
        <v>MISEE</v>
      </c>
      <c r="G542" s="42" t="str">
        <f>IF(+ISNA(+VLOOKUP($B542,#REF!,1,0)),"-",$G$1)</f>
        <v>VENDIEE</v>
      </c>
      <c r="H542" s="42" t="str">
        <f>IF(+ISNA(+VLOOKUP($B542,#REF!,1,0)),"-",$H$1)</f>
        <v>VENDSALVEE</v>
      </c>
      <c r="I542" s="42" t="str">
        <f>IF(+ISNA(+VLOOKUP($B542,#REF!,1,0)),"-",$I$1)</f>
        <v>VENDTUTEE</v>
      </c>
      <c r="J542" s="42" t="str">
        <f>IF(+ISNA(+VLOOKUP($B542,#REF!,1,0)),"-",$J$1)</f>
        <v>VENDLIBEE</v>
      </c>
      <c r="K542" s="42" t="str">
        <f>IF(+ISNA(+VLOOKUP($B542,#REF!,1,0)),"-",$K$1)</f>
        <v>EEEST</v>
      </c>
      <c r="L542" s="42" t="str">
        <f>IF(+ISNA(+VLOOKUP($B542,#REF!,1,0)),"-",$L$1)</f>
        <v>DISTGAS</v>
      </c>
      <c r="M542" s="42" t="str">
        <f>IF(+ISNA(+VLOOKUP($B542,#REF!,1,0)),"-",$M$1)</f>
        <v>MISGAS</v>
      </c>
      <c r="N542" s="42" t="str">
        <f>IF(+ISNA(+VLOOKUP($B542,#REF!,1,0)),"-",$N$1)</f>
        <v>VENIGAS</v>
      </c>
      <c r="O542" s="42" t="str">
        <f>IF(+ISNA(+VLOOKUP($B542,#REF!,1,0)),"-",$O$1)</f>
        <v>VENTUTGAS</v>
      </c>
      <c r="P542" s="42" t="str">
        <f>IF(+ISNA(+VLOOKUP($B542,#REF!,1,0)),"-",$P$1)</f>
        <v>VENLIBGAS</v>
      </c>
      <c r="Q542" s="42" t="str">
        <f>IF(+ISNA(+VLOOKUP($B542,#REF!,1,0)),"-",$Q$1)</f>
        <v>GASDIV</v>
      </c>
      <c r="R542" s="42" t="str">
        <f>IF(+ISNA(+VLOOKUP($B542,#REF!,1,0)),"-",$R$1)</f>
        <v>GASEST</v>
      </c>
      <c r="S542" s="42" t="str">
        <f>IF(+ISNA(+VLOOKUP($B542,#REF!,1,0)),"-",$S$1)</f>
        <v>ACQUE</v>
      </c>
      <c r="T542" s="42" t="str">
        <f>IF(+ISNA(+VLOOKUP($B542,#REF!,1,0)),"-",$T$1)</f>
        <v>FOGNA</v>
      </c>
      <c r="U542" s="42" t="str">
        <f>IF(+ISNA(+VLOOKUP($B542,#REF!,1,0)),"-",$U$1)</f>
        <v>DEPU</v>
      </c>
      <c r="V542" s="42" t="str">
        <f>IF(+ISNA(+VLOOKUP($B542,#REF!,1,0)),"-",$V$1)</f>
        <v>ALTRESII</v>
      </c>
      <c r="W542" s="42" t="str">
        <f>IF(+ISNA(+VLOOKUP($B542,#REF!,1,0)),"-",$W$1)</f>
        <v>ATTDIV</v>
      </c>
      <c r="X542" s="42" t="str">
        <f>IF(+ISNA(+VLOOKUP($B542,#REF!,1,0)),"-",$X$1)</f>
        <v>SC</v>
      </c>
      <c r="Y542" s="42" t="str">
        <f>IF(+ISNA(+VLOOKUP($B542,#REF!,1,0)),"-",$Y$1)</f>
        <v>FOC</v>
      </c>
    </row>
    <row r="543" spans="1:25" hidden="1" x14ac:dyDescent="0.2">
      <c r="A543" s="42" t="s">
        <v>114</v>
      </c>
      <c r="B543" s="42" t="s">
        <v>1340</v>
      </c>
      <c r="C543" s="55" t="s">
        <v>1236</v>
      </c>
      <c r="D543" s="42" t="str">
        <f>IF(+ISNA(+VLOOKUP($B543,#REF!,1,0)),"-",$D$1)</f>
        <v>PRODEE</v>
      </c>
      <c r="E543" s="42" t="str">
        <f>IF(+ISNA(+VLOOKUP($B543,#REF!,1,0)),"-",$E$1)</f>
        <v>DISTEE</v>
      </c>
      <c r="F543" s="42" t="str">
        <f>IF(+ISNA(+VLOOKUP($B543,#REF!,1,0)),"-",$F$1)</f>
        <v>MISEE</v>
      </c>
      <c r="G543" s="42" t="str">
        <f>IF(+ISNA(+VLOOKUP($B543,#REF!,1,0)),"-",$G$1)</f>
        <v>VENDIEE</v>
      </c>
      <c r="H543" s="42" t="str">
        <f>IF(+ISNA(+VLOOKUP($B543,#REF!,1,0)),"-",$H$1)</f>
        <v>VENDSALVEE</v>
      </c>
      <c r="I543" s="42" t="str">
        <f>IF(+ISNA(+VLOOKUP($B543,#REF!,1,0)),"-",$I$1)</f>
        <v>VENDTUTEE</v>
      </c>
      <c r="J543" s="42" t="str">
        <f>IF(+ISNA(+VLOOKUP($B543,#REF!,1,0)),"-",$J$1)</f>
        <v>VENDLIBEE</v>
      </c>
      <c r="K543" s="42" t="str">
        <f>IF(+ISNA(+VLOOKUP($B543,#REF!,1,0)),"-",$K$1)</f>
        <v>EEEST</v>
      </c>
      <c r="L543" s="42" t="str">
        <f>IF(+ISNA(+VLOOKUP($B543,#REF!,1,0)),"-",$L$1)</f>
        <v>DISTGAS</v>
      </c>
      <c r="M543" s="42" t="str">
        <f>IF(+ISNA(+VLOOKUP($B543,#REF!,1,0)),"-",$M$1)</f>
        <v>MISGAS</v>
      </c>
      <c r="N543" s="42" t="str">
        <f>IF(+ISNA(+VLOOKUP($B543,#REF!,1,0)),"-",$N$1)</f>
        <v>VENIGAS</v>
      </c>
      <c r="O543" s="42" t="str">
        <f>IF(+ISNA(+VLOOKUP($B543,#REF!,1,0)),"-",$O$1)</f>
        <v>VENTUTGAS</v>
      </c>
      <c r="P543" s="42" t="str">
        <f>IF(+ISNA(+VLOOKUP($B543,#REF!,1,0)),"-",$P$1)</f>
        <v>VENLIBGAS</v>
      </c>
      <c r="Q543" s="42" t="str">
        <f>IF(+ISNA(+VLOOKUP($B543,#REF!,1,0)),"-",$Q$1)</f>
        <v>GASDIV</v>
      </c>
      <c r="R543" s="42" t="str">
        <f>IF(+ISNA(+VLOOKUP($B543,#REF!,1,0)),"-",$R$1)</f>
        <v>GASEST</v>
      </c>
      <c r="S543" s="42" t="str">
        <f>IF(+ISNA(+VLOOKUP($B543,#REF!,1,0)),"-",$S$1)</f>
        <v>ACQUE</v>
      </c>
      <c r="T543" s="42" t="str">
        <f>IF(+ISNA(+VLOOKUP($B543,#REF!,1,0)),"-",$T$1)</f>
        <v>FOGNA</v>
      </c>
      <c r="U543" s="42" t="str">
        <f>IF(+ISNA(+VLOOKUP($B543,#REF!,1,0)),"-",$U$1)</f>
        <v>DEPU</v>
      </c>
      <c r="V543" s="42" t="str">
        <f>IF(+ISNA(+VLOOKUP($B543,#REF!,1,0)),"-",$V$1)</f>
        <v>ALTRESII</v>
      </c>
      <c r="W543" s="42" t="str">
        <f>IF(+ISNA(+VLOOKUP($B543,#REF!,1,0)),"-",$W$1)</f>
        <v>ATTDIV</v>
      </c>
      <c r="X543" s="42" t="str">
        <f>IF(+ISNA(+VLOOKUP($B543,#REF!,1,0)),"-",$X$1)</f>
        <v>SC</v>
      </c>
      <c r="Y543" s="42" t="str">
        <f>IF(+ISNA(+VLOOKUP($B543,#REF!,1,0)),"-",$Y$1)</f>
        <v>FOC</v>
      </c>
    </row>
    <row r="544" spans="1:25" hidden="1" x14ac:dyDescent="0.2">
      <c r="A544" s="42" t="s">
        <v>114</v>
      </c>
      <c r="B544" s="42" t="s">
        <v>1341</v>
      </c>
      <c r="C544" s="55" t="s">
        <v>1237</v>
      </c>
      <c r="D544" s="42" t="str">
        <f>IF(+ISNA(+VLOOKUP($B544,#REF!,1,0)),"-",$D$1)</f>
        <v>PRODEE</v>
      </c>
      <c r="E544" s="42" t="str">
        <f>IF(+ISNA(+VLOOKUP($B544,#REF!,1,0)),"-",$E$1)</f>
        <v>DISTEE</v>
      </c>
      <c r="F544" s="42" t="str">
        <f>IF(+ISNA(+VLOOKUP($B544,#REF!,1,0)),"-",$F$1)</f>
        <v>MISEE</v>
      </c>
      <c r="G544" s="42" t="str">
        <f>IF(+ISNA(+VLOOKUP($B544,#REF!,1,0)),"-",$G$1)</f>
        <v>VENDIEE</v>
      </c>
      <c r="H544" s="42" t="str">
        <f>IF(+ISNA(+VLOOKUP($B544,#REF!,1,0)),"-",$H$1)</f>
        <v>VENDSALVEE</v>
      </c>
      <c r="I544" s="42" t="str">
        <f>IF(+ISNA(+VLOOKUP($B544,#REF!,1,0)),"-",$I$1)</f>
        <v>VENDTUTEE</v>
      </c>
      <c r="J544" s="42" t="str">
        <f>IF(+ISNA(+VLOOKUP($B544,#REF!,1,0)),"-",$J$1)</f>
        <v>VENDLIBEE</v>
      </c>
      <c r="K544" s="42" t="str">
        <f>IF(+ISNA(+VLOOKUP($B544,#REF!,1,0)),"-",$K$1)</f>
        <v>EEEST</v>
      </c>
      <c r="L544" s="42" t="str">
        <f>IF(+ISNA(+VLOOKUP($B544,#REF!,1,0)),"-",$L$1)</f>
        <v>DISTGAS</v>
      </c>
      <c r="M544" s="42" t="str">
        <f>IF(+ISNA(+VLOOKUP($B544,#REF!,1,0)),"-",$M$1)</f>
        <v>MISGAS</v>
      </c>
      <c r="N544" s="42" t="str">
        <f>IF(+ISNA(+VLOOKUP($B544,#REF!,1,0)),"-",$N$1)</f>
        <v>VENIGAS</v>
      </c>
      <c r="O544" s="42" t="str">
        <f>IF(+ISNA(+VLOOKUP($B544,#REF!,1,0)),"-",$O$1)</f>
        <v>VENTUTGAS</v>
      </c>
      <c r="P544" s="42" t="str">
        <f>IF(+ISNA(+VLOOKUP($B544,#REF!,1,0)),"-",$P$1)</f>
        <v>VENLIBGAS</v>
      </c>
      <c r="Q544" s="42" t="str">
        <f>IF(+ISNA(+VLOOKUP($B544,#REF!,1,0)),"-",$Q$1)</f>
        <v>GASDIV</v>
      </c>
      <c r="R544" s="42" t="str">
        <f>IF(+ISNA(+VLOOKUP($B544,#REF!,1,0)),"-",$R$1)</f>
        <v>GASEST</v>
      </c>
      <c r="S544" s="42" t="str">
        <f>IF(+ISNA(+VLOOKUP($B544,#REF!,1,0)),"-",$S$1)</f>
        <v>ACQUE</v>
      </c>
      <c r="T544" s="42" t="str">
        <f>IF(+ISNA(+VLOOKUP($B544,#REF!,1,0)),"-",$T$1)</f>
        <v>FOGNA</v>
      </c>
      <c r="U544" s="42" t="str">
        <f>IF(+ISNA(+VLOOKUP($B544,#REF!,1,0)),"-",$U$1)</f>
        <v>DEPU</v>
      </c>
      <c r="V544" s="42" t="str">
        <f>IF(+ISNA(+VLOOKUP($B544,#REF!,1,0)),"-",$V$1)</f>
        <v>ALTRESII</v>
      </c>
      <c r="W544" s="42" t="str">
        <f>IF(+ISNA(+VLOOKUP($B544,#REF!,1,0)),"-",$W$1)</f>
        <v>ATTDIV</v>
      </c>
      <c r="X544" s="42" t="str">
        <f>IF(+ISNA(+VLOOKUP($B544,#REF!,1,0)),"-",$X$1)</f>
        <v>SC</v>
      </c>
      <c r="Y544" s="42" t="str">
        <f>IF(+ISNA(+VLOOKUP($B544,#REF!,1,0)),"-",$Y$1)</f>
        <v>FOC</v>
      </c>
    </row>
    <row r="545" spans="1:25" hidden="1" x14ac:dyDescent="0.2">
      <c r="A545" s="42" t="s">
        <v>114</v>
      </c>
      <c r="B545" s="42" t="s">
        <v>1342</v>
      </c>
      <c r="C545" s="55" t="s">
        <v>1238</v>
      </c>
      <c r="D545" s="42" t="str">
        <f>IF(+ISNA(+VLOOKUP($B545,#REF!,1,0)),"-",$D$1)</f>
        <v>PRODEE</v>
      </c>
      <c r="E545" s="42" t="str">
        <f>IF(+ISNA(+VLOOKUP($B545,#REF!,1,0)),"-",$E$1)</f>
        <v>DISTEE</v>
      </c>
      <c r="F545" s="42" t="str">
        <f>IF(+ISNA(+VLOOKUP($B545,#REF!,1,0)),"-",$F$1)</f>
        <v>MISEE</v>
      </c>
      <c r="G545" s="42" t="str">
        <f>IF(+ISNA(+VLOOKUP($B545,#REF!,1,0)),"-",$G$1)</f>
        <v>VENDIEE</v>
      </c>
      <c r="H545" s="42" t="str">
        <f>IF(+ISNA(+VLOOKUP($B545,#REF!,1,0)),"-",$H$1)</f>
        <v>VENDSALVEE</v>
      </c>
      <c r="I545" s="42" t="str">
        <f>IF(+ISNA(+VLOOKUP($B545,#REF!,1,0)),"-",$I$1)</f>
        <v>VENDTUTEE</v>
      </c>
      <c r="J545" s="42" t="str">
        <f>IF(+ISNA(+VLOOKUP($B545,#REF!,1,0)),"-",$J$1)</f>
        <v>VENDLIBEE</v>
      </c>
      <c r="K545" s="42" t="str">
        <f>IF(+ISNA(+VLOOKUP($B545,#REF!,1,0)),"-",$K$1)</f>
        <v>EEEST</v>
      </c>
      <c r="L545" s="42" t="str">
        <f>IF(+ISNA(+VLOOKUP($B545,#REF!,1,0)),"-",$L$1)</f>
        <v>DISTGAS</v>
      </c>
      <c r="M545" s="42" t="str">
        <f>IF(+ISNA(+VLOOKUP($B545,#REF!,1,0)),"-",$M$1)</f>
        <v>MISGAS</v>
      </c>
      <c r="N545" s="42" t="str">
        <f>IF(+ISNA(+VLOOKUP($B545,#REF!,1,0)),"-",$N$1)</f>
        <v>VENIGAS</v>
      </c>
      <c r="O545" s="42" t="str">
        <f>IF(+ISNA(+VLOOKUP($B545,#REF!,1,0)),"-",$O$1)</f>
        <v>VENTUTGAS</v>
      </c>
      <c r="P545" s="42" t="str">
        <f>IF(+ISNA(+VLOOKUP($B545,#REF!,1,0)),"-",$P$1)</f>
        <v>VENLIBGAS</v>
      </c>
      <c r="Q545" s="42" t="str">
        <f>IF(+ISNA(+VLOOKUP($B545,#REF!,1,0)),"-",$Q$1)</f>
        <v>GASDIV</v>
      </c>
      <c r="R545" s="42" t="str">
        <f>IF(+ISNA(+VLOOKUP($B545,#REF!,1,0)),"-",$R$1)</f>
        <v>GASEST</v>
      </c>
      <c r="S545" s="42" t="str">
        <f>IF(+ISNA(+VLOOKUP($B545,#REF!,1,0)),"-",$S$1)</f>
        <v>ACQUE</v>
      </c>
      <c r="T545" s="42" t="str">
        <f>IF(+ISNA(+VLOOKUP($B545,#REF!,1,0)),"-",$T$1)</f>
        <v>FOGNA</v>
      </c>
      <c r="U545" s="42" t="str">
        <f>IF(+ISNA(+VLOOKUP($B545,#REF!,1,0)),"-",$U$1)</f>
        <v>DEPU</v>
      </c>
      <c r="V545" s="42" t="str">
        <f>IF(+ISNA(+VLOOKUP($B545,#REF!,1,0)),"-",$V$1)</f>
        <v>ALTRESII</v>
      </c>
      <c r="W545" s="42" t="str">
        <f>IF(+ISNA(+VLOOKUP($B545,#REF!,1,0)),"-",$W$1)</f>
        <v>ATTDIV</v>
      </c>
      <c r="X545" s="42" t="str">
        <f>IF(+ISNA(+VLOOKUP($B545,#REF!,1,0)),"-",$X$1)</f>
        <v>SC</v>
      </c>
      <c r="Y545" s="42" t="str">
        <f>IF(+ISNA(+VLOOKUP($B545,#REF!,1,0)),"-",$Y$1)</f>
        <v>FOC</v>
      </c>
    </row>
    <row r="546" spans="1:25" hidden="1" x14ac:dyDescent="0.2">
      <c r="A546" s="42" t="s">
        <v>114</v>
      </c>
      <c r="B546" s="42" t="s">
        <v>1343</v>
      </c>
      <c r="C546" s="55" t="s">
        <v>1239</v>
      </c>
      <c r="D546" s="42" t="str">
        <f>IF(+ISNA(+VLOOKUP($B546,#REF!,1,0)),"-",$D$1)</f>
        <v>PRODEE</v>
      </c>
      <c r="E546" s="42" t="str">
        <f>IF(+ISNA(+VLOOKUP($B546,#REF!,1,0)),"-",$E$1)</f>
        <v>DISTEE</v>
      </c>
      <c r="F546" s="42" t="str">
        <f>IF(+ISNA(+VLOOKUP($B546,#REF!,1,0)),"-",$F$1)</f>
        <v>MISEE</v>
      </c>
      <c r="G546" s="42" t="str">
        <f>IF(+ISNA(+VLOOKUP($B546,#REF!,1,0)),"-",$G$1)</f>
        <v>VENDIEE</v>
      </c>
      <c r="H546" s="42" t="str">
        <f>IF(+ISNA(+VLOOKUP($B546,#REF!,1,0)),"-",$H$1)</f>
        <v>VENDSALVEE</v>
      </c>
      <c r="I546" s="42" t="str">
        <f>IF(+ISNA(+VLOOKUP($B546,#REF!,1,0)),"-",$I$1)</f>
        <v>VENDTUTEE</v>
      </c>
      <c r="J546" s="42" t="str">
        <f>IF(+ISNA(+VLOOKUP($B546,#REF!,1,0)),"-",$J$1)</f>
        <v>VENDLIBEE</v>
      </c>
      <c r="K546" s="42" t="str">
        <f>IF(+ISNA(+VLOOKUP($B546,#REF!,1,0)),"-",$K$1)</f>
        <v>EEEST</v>
      </c>
      <c r="L546" s="42" t="str">
        <f>IF(+ISNA(+VLOOKUP($B546,#REF!,1,0)),"-",$L$1)</f>
        <v>DISTGAS</v>
      </c>
      <c r="M546" s="42" t="str">
        <f>IF(+ISNA(+VLOOKUP($B546,#REF!,1,0)),"-",$M$1)</f>
        <v>MISGAS</v>
      </c>
      <c r="N546" s="42" t="str">
        <f>IF(+ISNA(+VLOOKUP($B546,#REF!,1,0)),"-",$N$1)</f>
        <v>VENIGAS</v>
      </c>
      <c r="O546" s="42" t="str">
        <f>IF(+ISNA(+VLOOKUP($B546,#REF!,1,0)),"-",$O$1)</f>
        <v>VENTUTGAS</v>
      </c>
      <c r="P546" s="42" t="str">
        <f>IF(+ISNA(+VLOOKUP($B546,#REF!,1,0)),"-",$P$1)</f>
        <v>VENLIBGAS</v>
      </c>
      <c r="Q546" s="42" t="str">
        <f>IF(+ISNA(+VLOOKUP($B546,#REF!,1,0)),"-",$Q$1)</f>
        <v>GASDIV</v>
      </c>
      <c r="R546" s="42" t="str">
        <f>IF(+ISNA(+VLOOKUP($B546,#REF!,1,0)),"-",$R$1)</f>
        <v>GASEST</v>
      </c>
      <c r="S546" s="42" t="str">
        <f>IF(+ISNA(+VLOOKUP($B546,#REF!,1,0)),"-",$S$1)</f>
        <v>ACQUE</v>
      </c>
      <c r="T546" s="42" t="str">
        <f>IF(+ISNA(+VLOOKUP($B546,#REF!,1,0)),"-",$T$1)</f>
        <v>FOGNA</v>
      </c>
      <c r="U546" s="42" t="str">
        <f>IF(+ISNA(+VLOOKUP($B546,#REF!,1,0)),"-",$U$1)</f>
        <v>DEPU</v>
      </c>
      <c r="V546" s="42" t="str">
        <f>IF(+ISNA(+VLOOKUP($B546,#REF!,1,0)),"-",$V$1)</f>
        <v>ALTRESII</v>
      </c>
      <c r="W546" s="42" t="str">
        <f>IF(+ISNA(+VLOOKUP($B546,#REF!,1,0)),"-",$W$1)</f>
        <v>ATTDIV</v>
      </c>
      <c r="X546" s="42" t="str">
        <f>IF(+ISNA(+VLOOKUP($B546,#REF!,1,0)),"-",$X$1)</f>
        <v>SC</v>
      </c>
      <c r="Y546" s="42" t="str">
        <f>IF(+ISNA(+VLOOKUP($B546,#REF!,1,0)),"-",$Y$1)</f>
        <v>FOC</v>
      </c>
    </row>
    <row r="547" spans="1:25" hidden="1" x14ac:dyDescent="0.2">
      <c r="A547" s="42" t="s">
        <v>114</v>
      </c>
      <c r="B547" s="42" t="s">
        <v>1344</v>
      </c>
      <c r="C547" s="55" t="s">
        <v>1240</v>
      </c>
      <c r="D547" s="42" t="str">
        <f>IF(+ISNA(+VLOOKUP($B547,#REF!,1,0)),"-",$D$1)</f>
        <v>PRODEE</v>
      </c>
      <c r="E547" s="42" t="str">
        <f>IF(+ISNA(+VLOOKUP($B547,#REF!,1,0)),"-",$E$1)</f>
        <v>DISTEE</v>
      </c>
      <c r="F547" s="42" t="str">
        <f>IF(+ISNA(+VLOOKUP($B547,#REF!,1,0)),"-",$F$1)</f>
        <v>MISEE</v>
      </c>
      <c r="G547" s="42" t="str">
        <f>IF(+ISNA(+VLOOKUP($B547,#REF!,1,0)),"-",$G$1)</f>
        <v>VENDIEE</v>
      </c>
      <c r="H547" s="42" t="str">
        <f>IF(+ISNA(+VLOOKUP($B547,#REF!,1,0)),"-",$H$1)</f>
        <v>VENDSALVEE</v>
      </c>
      <c r="I547" s="42" t="str">
        <f>IF(+ISNA(+VLOOKUP($B547,#REF!,1,0)),"-",$I$1)</f>
        <v>VENDTUTEE</v>
      </c>
      <c r="J547" s="42" t="str">
        <f>IF(+ISNA(+VLOOKUP($B547,#REF!,1,0)),"-",$J$1)</f>
        <v>VENDLIBEE</v>
      </c>
      <c r="K547" s="42" t="str">
        <f>IF(+ISNA(+VLOOKUP($B547,#REF!,1,0)),"-",$K$1)</f>
        <v>EEEST</v>
      </c>
      <c r="L547" s="42" t="str">
        <f>IF(+ISNA(+VLOOKUP($B547,#REF!,1,0)),"-",$L$1)</f>
        <v>DISTGAS</v>
      </c>
      <c r="M547" s="42" t="str">
        <f>IF(+ISNA(+VLOOKUP($B547,#REF!,1,0)),"-",$M$1)</f>
        <v>MISGAS</v>
      </c>
      <c r="N547" s="42" t="str">
        <f>IF(+ISNA(+VLOOKUP($B547,#REF!,1,0)),"-",$N$1)</f>
        <v>VENIGAS</v>
      </c>
      <c r="O547" s="42" t="str">
        <f>IF(+ISNA(+VLOOKUP($B547,#REF!,1,0)),"-",$O$1)</f>
        <v>VENTUTGAS</v>
      </c>
      <c r="P547" s="42" t="str">
        <f>IF(+ISNA(+VLOOKUP($B547,#REF!,1,0)),"-",$P$1)</f>
        <v>VENLIBGAS</v>
      </c>
      <c r="Q547" s="42" t="str">
        <f>IF(+ISNA(+VLOOKUP($B547,#REF!,1,0)),"-",$Q$1)</f>
        <v>GASDIV</v>
      </c>
      <c r="R547" s="42" t="str">
        <f>IF(+ISNA(+VLOOKUP($B547,#REF!,1,0)),"-",$R$1)</f>
        <v>GASEST</v>
      </c>
      <c r="S547" s="42" t="str">
        <f>IF(+ISNA(+VLOOKUP($B547,#REF!,1,0)),"-",$S$1)</f>
        <v>ACQUE</v>
      </c>
      <c r="T547" s="42" t="str">
        <f>IF(+ISNA(+VLOOKUP($B547,#REF!,1,0)),"-",$T$1)</f>
        <v>FOGNA</v>
      </c>
      <c r="U547" s="42" t="str">
        <f>IF(+ISNA(+VLOOKUP($B547,#REF!,1,0)),"-",$U$1)</f>
        <v>DEPU</v>
      </c>
      <c r="V547" s="42" t="str">
        <f>IF(+ISNA(+VLOOKUP($B547,#REF!,1,0)),"-",$V$1)</f>
        <v>ALTRESII</v>
      </c>
      <c r="W547" s="42" t="str">
        <f>IF(+ISNA(+VLOOKUP($B547,#REF!,1,0)),"-",$W$1)</f>
        <v>ATTDIV</v>
      </c>
      <c r="X547" s="42" t="str">
        <f>IF(+ISNA(+VLOOKUP($B547,#REF!,1,0)),"-",$X$1)</f>
        <v>SC</v>
      </c>
      <c r="Y547" s="42" t="str">
        <f>IF(+ISNA(+VLOOKUP($B547,#REF!,1,0)),"-",$Y$1)</f>
        <v>FOC</v>
      </c>
    </row>
    <row r="548" spans="1:25" hidden="1" x14ac:dyDescent="0.2">
      <c r="A548" s="42" t="s">
        <v>114</v>
      </c>
      <c r="B548" s="42" t="s">
        <v>1345</v>
      </c>
      <c r="C548" s="55" t="s">
        <v>1241</v>
      </c>
      <c r="D548" s="42" t="str">
        <f>IF(+ISNA(+VLOOKUP($B548,#REF!,1,0)),"-",$D$1)</f>
        <v>PRODEE</v>
      </c>
      <c r="E548" s="42" t="str">
        <f>IF(+ISNA(+VLOOKUP($B548,#REF!,1,0)),"-",$E$1)</f>
        <v>DISTEE</v>
      </c>
      <c r="F548" s="42" t="str">
        <f>IF(+ISNA(+VLOOKUP($B548,#REF!,1,0)),"-",$F$1)</f>
        <v>MISEE</v>
      </c>
      <c r="G548" s="42" t="str">
        <f>IF(+ISNA(+VLOOKUP($B548,#REF!,1,0)),"-",$G$1)</f>
        <v>VENDIEE</v>
      </c>
      <c r="H548" s="42" t="str">
        <f>IF(+ISNA(+VLOOKUP($B548,#REF!,1,0)),"-",$H$1)</f>
        <v>VENDSALVEE</v>
      </c>
      <c r="I548" s="42" t="str">
        <f>IF(+ISNA(+VLOOKUP($B548,#REF!,1,0)),"-",$I$1)</f>
        <v>VENDTUTEE</v>
      </c>
      <c r="J548" s="42" t="str">
        <f>IF(+ISNA(+VLOOKUP($B548,#REF!,1,0)),"-",$J$1)</f>
        <v>VENDLIBEE</v>
      </c>
      <c r="K548" s="42" t="str">
        <f>IF(+ISNA(+VLOOKUP($B548,#REF!,1,0)),"-",$K$1)</f>
        <v>EEEST</v>
      </c>
      <c r="L548" s="42" t="str">
        <f>IF(+ISNA(+VLOOKUP($B548,#REF!,1,0)),"-",$L$1)</f>
        <v>DISTGAS</v>
      </c>
      <c r="M548" s="42" t="str">
        <f>IF(+ISNA(+VLOOKUP($B548,#REF!,1,0)),"-",$M$1)</f>
        <v>MISGAS</v>
      </c>
      <c r="N548" s="42" t="str">
        <f>IF(+ISNA(+VLOOKUP($B548,#REF!,1,0)),"-",$N$1)</f>
        <v>VENIGAS</v>
      </c>
      <c r="O548" s="42" t="str">
        <f>IF(+ISNA(+VLOOKUP($B548,#REF!,1,0)),"-",$O$1)</f>
        <v>VENTUTGAS</v>
      </c>
      <c r="P548" s="42" t="str">
        <f>IF(+ISNA(+VLOOKUP($B548,#REF!,1,0)),"-",$P$1)</f>
        <v>VENLIBGAS</v>
      </c>
      <c r="Q548" s="42" t="str">
        <f>IF(+ISNA(+VLOOKUP($B548,#REF!,1,0)),"-",$Q$1)</f>
        <v>GASDIV</v>
      </c>
      <c r="R548" s="42" t="str">
        <f>IF(+ISNA(+VLOOKUP($B548,#REF!,1,0)),"-",$R$1)</f>
        <v>GASEST</v>
      </c>
      <c r="S548" s="42" t="str">
        <f>IF(+ISNA(+VLOOKUP($B548,#REF!,1,0)),"-",$S$1)</f>
        <v>ACQUE</v>
      </c>
      <c r="T548" s="42" t="str">
        <f>IF(+ISNA(+VLOOKUP($B548,#REF!,1,0)),"-",$T$1)</f>
        <v>FOGNA</v>
      </c>
      <c r="U548" s="42" t="str">
        <f>IF(+ISNA(+VLOOKUP($B548,#REF!,1,0)),"-",$U$1)</f>
        <v>DEPU</v>
      </c>
      <c r="V548" s="42" t="str">
        <f>IF(+ISNA(+VLOOKUP($B548,#REF!,1,0)),"-",$V$1)</f>
        <v>ALTRESII</v>
      </c>
      <c r="W548" s="42" t="str">
        <f>IF(+ISNA(+VLOOKUP($B548,#REF!,1,0)),"-",$W$1)</f>
        <v>ATTDIV</v>
      </c>
      <c r="X548" s="42" t="str">
        <f>IF(+ISNA(+VLOOKUP($B548,#REF!,1,0)),"-",$X$1)</f>
        <v>SC</v>
      </c>
      <c r="Y548" s="42" t="str">
        <f>IF(+ISNA(+VLOOKUP($B548,#REF!,1,0)),"-",$Y$1)</f>
        <v>FOC</v>
      </c>
    </row>
    <row r="549" spans="1:25" hidden="1" x14ac:dyDescent="0.2">
      <c r="A549" s="42" t="s">
        <v>114</v>
      </c>
      <c r="B549" s="42" t="s">
        <v>1346</v>
      </c>
      <c r="C549" s="55" t="s">
        <v>1242</v>
      </c>
      <c r="D549" s="42" t="str">
        <f>IF(+ISNA(+VLOOKUP($B549,#REF!,1,0)),"-",$D$1)</f>
        <v>PRODEE</v>
      </c>
      <c r="E549" s="42" t="str">
        <f>IF(+ISNA(+VLOOKUP($B549,#REF!,1,0)),"-",$E$1)</f>
        <v>DISTEE</v>
      </c>
      <c r="F549" s="42" t="str">
        <f>IF(+ISNA(+VLOOKUP($B549,#REF!,1,0)),"-",$F$1)</f>
        <v>MISEE</v>
      </c>
      <c r="G549" s="42" t="str">
        <f>IF(+ISNA(+VLOOKUP($B549,#REF!,1,0)),"-",$G$1)</f>
        <v>VENDIEE</v>
      </c>
      <c r="H549" s="42" t="str">
        <f>IF(+ISNA(+VLOOKUP($B549,#REF!,1,0)),"-",$H$1)</f>
        <v>VENDSALVEE</v>
      </c>
      <c r="I549" s="42" t="str">
        <f>IF(+ISNA(+VLOOKUP($B549,#REF!,1,0)),"-",$I$1)</f>
        <v>VENDTUTEE</v>
      </c>
      <c r="J549" s="42" t="str">
        <f>IF(+ISNA(+VLOOKUP($B549,#REF!,1,0)),"-",$J$1)</f>
        <v>VENDLIBEE</v>
      </c>
      <c r="K549" s="42" t="str">
        <f>IF(+ISNA(+VLOOKUP($B549,#REF!,1,0)),"-",$K$1)</f>
        <v>EEEST</v>
      </c>
      <c r="L549" s="42" t="str">
        <f>IF(+ISNA(+VLOOKUP($B549,#REF!,1,0)),"-",$L$1)</f>
        <v>DISTGAS</v>
      </c>
      <c r="M549" s="42" t="str">
        <f>IF(+ISNA(+VLOOKUP($B549,#REF!,1,0)),"-",$M$1)</f>
        <v>MISGAS</v>
      </c>
      <c r="N549" s="42" t="str">
        <f>IF(+ISNA(+VLOOKUP($B549,#REF!,1,0)),"-",$N$1)</f>
        <v>VENIGAS</v>
      </c>
      <c r="O549" s="42" t="str">
        <f>IF(+ISNA(+VLOOKUP($B549,#REF!,1,0)),"-",$O$1)</f>
        <v>VENTUTGAS</v>
      </c>
      <c r="P549" s="42" t="str">
        <f>IF(+ISNA(+VLOOKUP($B549,#REF!,1,0)),"-",$P$1)</f>
        <v>VENLIBGAS</v>
      </c>
      <c r="Q549" s="42" t="str">
        <f>IF(+ISNA(+VLOOKUP($B549,#REF!,1,0)),"-",$Q$1)</f>
        <v>GASDIV</v>
      </c>
      <c r="R549" s="42" t="str">
        <f>IF(+ISNA(+VLOOKUP($B549,#REF!,1,0)),"-",$R$1)</f>
        <v>GASEST</v>
      </c>
      <c r="S549" s="42" t="str">
        <f>IF(+ISNA(+VLOOKUP($B549,#REF!,1,0)),"-",$S$1)</f>
        <v>ACQUE</v>
      </c>
      <c r="T549" s="42" t="str">
        <f>IF(+ISNA(+VLOOKUP($B549,#REF!,1,0)),"-",$T$1)</f>
        <v>FOGNA</v>
      </c>
      <c r="U549" s="42" t="str">
        <f>IF(+ISNA(+VLOOKUP($B549,#REF!,1,0)),"-",$U$1)</f>
        <v>DEPU</v>
      </c>
      <c r="V549" s="42" t="str">
        <f>IF(+ISNA(+VLOOKUP($B549,#REF!,1,0)),"-",$V$1)</f>
        <v>ALTRESII</v>
      </c>
      <c r="W549" s="42" t="str">
        <f>IF(+ISNA(+VLOOKUP($B549,#REF!,1,0)),"-",$W$1)</f>
        <v>ATTDIV</v>
      </c>
      <c r="X549" s="42" t="str">
        <f>IF(+ISNA(+VLOOKUP($B549,#REF!,1,0)),"-",$X$1)</f>
        <v>SC</v>
      </c>
      <c r="Y549" s="42" t="str">
        <f>IF(+ISNA(+VLOOKUP($B549,#REF!,1,0)),"-",$Y$1)</f>
        <v>FOC</v>
      </c>
    </row>
    <row r="550" spans="1:25" hidden="1" x14ac:dyDescent="0.2">
      <c r="A550" s="42" t="s">
        <v>114</v>
      </c>
      <c r="B550" s="42" t="s">
        <v>1347</v>
      </c>
      <c r="C550" s="55" t="s">
        <v>1243</v>
      </c>
      <c r="D550" s="42" t="str">
        <f>IF(+ISNA(+VLOOKUP($B550,#REF!,1,0)),"-",$D$1)</f>
        <v>PRODEE</v>
      </c>
      <c r="E550" s="42" t="str">
        <f>IF(+ISNA(+VLOOKUP($B550,#REF!,1,0)),"-",$E$1)</f>
        <v>DISTEE</v>
      </c>
      <c r="F550" s="42" t="str">
        <f>IF(+ISNA(+VLOOKUP($B550,#REF!,1,0)),"-",$F$1)</f>
        <v>MISEE</v>
      </c>
      <c r="G550" s="42" t="str">
        <f>IF(+ISNA(+VLOOKUP($B550,#REF!,1,0)),"-",$G$1)</f>
        <v>VENDIEE</v>
      </c>
      <c r="H550" s="42" t="str">
        <f>IF(+ISNA(+VLOOKUP($B550,#REF!,1,0)),"-",$H$1)</f>
        <v>VENDSALVEE</v>
      </c>
      <c r="I550" s="42" t="str">
        <f>IF(+ISNA(+VLOOKUP($B550,#REF!,1,0)),"-",$I$1)</f>
        <v>VENDTUTEE</v>
      </c>
      <c r="J550" s="42" t="str">
        <f>IF(+ISNA(+VLOOKUP($B550,#REF!,1,0)),"-",$J$1)</f>
        <v>VENDLIBEE</v>
      </c>
      <c r="K550" s="42" t="str">
        <f>IF(+ISNA(+VLOOKUP($B550,#REF!,1,0)),"-",$K$1)</f>
        <v>EEEST</v>
      </c>
      <c r="L550" s="42" t="str">
        <f>IF(+ISNA(+VLOOKUP($B550,#REF!,1,0)),"-",$L$1)</f>
        <v>DISTGAS</v>
      </c>
      <c r="M550" s="42" t="str">
        <f>IF(+ISNA(+VLOOKUP($B550,#REF!,1,0)),"-",$M$1)</f>
        <v>MISGAS</v>
      </c>
      <c r="N550" s="42" t="str">
        <f>IF(+ISNA(+VLOOKUP($B550,#REF!,1,0)),"-",$N$1)</f>
        <v>VENIGAS</v>
      </c>
      <c r="O550" s="42" t="str">
        <f>IF(+ISNA(+VLOOKUP($B550,#REF!,1,0)),"-",$O$1)</f>
        <v>VENTUTGAS</v>
      </c>
      <c r="P550" s="42" t="str">
        <f>IF(+ISNA(+VLOOKUP($B550,#REF!,1,0)),"-",$P$1)</f>
        <v>VENLIBGAS</v>
      </c>
      <c r="Q550" s="42" t="str">
        <f>IF(+ISNA(+VLOOKUP($B550,#REF!,1,0)),"-",$Q$1)</f>
        <v>GASDIV</v>
      </c>
      <c r="R550" s="42" t="str">
        <f>IF(+ISNA(+VLOOKUP($B550,#REF!,1,0)),"-",$R$1)</f>
        <v>GASEST</v>
      </c>
      <c r="S550" s="42" t="str">
        <f>IF(+ISNA(+VLOOKUP($B550,#REF!,1,0)),"-",$S$1)</f>
        <v>ACQUE</v>
      </c>
      <c r="T550" s="42" t="str">
        <f>IF(+ISNA(+VLOOKUP($B550,#REF!,1,0)),"-",$T$1)</f>
        <v>FOGNA</v>
      </c>
      <c r="U550" s="42" t="str">
        <f>IF(+ISNA(+VLOOKUP($B550,#REF!,1,0)),"-",$U$1)</f>
        <v>DEPU</v>
      </c>
      <c r="V550" s="42" t="str">
        <f>IF(+ISNA(+VLOOKUP($B550,#REF!,1,0)),"-",$V$1)</f>
        <v>ALTRESII</v>
      </c>
      <c r="W550" s="42" t="str">
        <f>IF(+ISNA(+VLOOKUP($B550,#REF!,1,0)),"-",$W$1)</f>
        <v>ATTDIV</v>
      </c>
      <c r="X550" s="42" t="str">
        <f>IF(+ISNA(+VLOOKUP($B550,#REF!,1,0)),"-",$X$1)</f>
        <v>SC</v>
      </c>
      <c r="Y550" s="42" t="str">
        <f>IF(+ISNA(+VLOOKUP($B550,#REF!,1,0)),"-",$Y$1)</f>
        <v>FOC</v>
      </c>
    </row>
    <row r="551" spans="1:25" hidden="1" x14ac:dyDescent="0.2">
      <c r="A551" s="42" t="s">
        <v>114</v>
      </c>
      <c r="B551" s="42" t="s">
        <v>1348</v>
      </c>
      <c r="C551" s="55" t="s">
        <v>1244</v>
      </c>
      <c r="D551" s="42" t="str">
        <f>IF(+ISNA(+VLOOKUP($B551,#REF!,1,0)),"-",$D$1)</f>
        <v>PRODEE</v>
      </c>
      <c r="E551" s="42" t="str">
        <f>IF(+ISNA(+VLOOKUP($B551,#REF!,1,0)),"-",$E$1)</f>
        <v>DISTEE</v>
      </c>
      <c r="F551" s="42" t="str">
        <f>IF(+ISNA(+VLOOKUP($B551,#REF!,1,0)),"-",$F$1)</f>
        <v>MISEE</v>
      </c>
      <c r="G551" s="42" t="str">
        <f>IF(+ISNA(+VLOOKUP($B551,#REF!,1,0)),"-",$G$1)</f>
        <v>VENDIEE</v>
      </c>
      <c r="H551" s="42" t="str">
        <f>IF(+ISNA(+VLOOKUP($B551,#REF!,1,0)),"-",$H$1)</f>
        <v>VENDSALVEE</v>
      </c>
      <c r="I551" s="42" t="str">
        <f>IF(+ISNA(+VLOOKUP($B551,#REF!,1,0)),"-",$I$1)</f>
        <v>VENDTUTEE</v>
      </c>
      <c r="J551" s="42" t="str">
        <f>IF(+ISNA(+VLOOKUP($B551,#REF!,1,0)),"-",$J$1)</f>
        <v>VENDLIBEE</v>
      </c>
      <c r="K551" s="42" t="str">
        <f>IF(+ISNA(+VLOOKUP($B551,#REF!,1,0)),"-",$K$1)</f>
        <v>EEEST</v>
      </c>
      <c r="L551" s="42" t="str">
        <f>IF(+ISNA(+VLOOKUP($B551,#REF!,1,0)),"-",$L$1)</f>
        <v>DISTGAS</v>
      </c>
      <c r="M551" s="42" t="str">
        <f>IF(+ISNA(+VLOOKUP($B551,#REF!,1,0)),"-",$M$1)</f>
        <v>MISGAS</v>
      </c>
      <c r="N551" s="42" t="str">
        <f>IF(+ISNA(+VLOOKUP($B551,#REF!,1,0)),"-",$N$1)</f>
        <v>VENIGAS</v>
      </c>
      <c r="O551" s="42" t="str">
        <f>IF(+ISNA(+VLOOKUP($B551,#REF!,1,0)),"-",$O$1)</f>
        <v>VENTUTGAS</v>
      </c>
      <c r="P551" s="42" t="str">
        <f>IF(+ISNA(+VLOOKUP($B551,#REF!,1,0)),"-",$P$1)</f>
        <v>VENLIBGAS</v>
      </c>
      <c r="Q551" s="42" t="str">
        <f>IF(+ISNA(+VLOOKUP($B551,#REF!,1,0)),"-",$Q$1)</f>
        <v>GASDIV</v>
      </c>
      <c r="R551" s="42" t="str">
        <f>IF(+ISNA(+VLOOKUP($B551,#REF!,1,0)),"-",$R$1)</f>
        <v>GASEST</v>
      </c>
      <c r="S551" s="42" t="str">
        <f>IF(+ISNA(+VLOOKUP($B551,#REF!,1,0)),"-",$S$1)</f>
        <v>ACQUE</v>
      </c>
      <c r="T551" s="42" t="str">
        <f>IF(+ISNA(+VLOOKUP($B551,#REF!,1,0)),"-",$T$1)</f>
        <v>FOGNA</v>
      </c>
      <c r="U551" s="42" t="str">
        <f>IF(+ISNA(+VLOOKUP($B551,#REF!,1,0)),"-",$U$1)</f>
        <v>DEPU</v>
      </c>
      <c r="V551" s="42" t="str">
        <f>IF(+ISNA(+VLOOKUP($B551,#REF!,1,0)),"-",$V$1)</f>
        <v>ALTRESII</v>
      </c>
      <c r="W551" s="42" t="str">
        <f>IF(+ISNA(+VLOOKUP($B551,#REF!,1,0)),"-",$W$1)</f>
        <v>ATTDIV</v>
      </c>
      <c r="X551" s="42" t="str">
        <f>IF(+ISNA(+VLOOKUP($B551,#REF!,1,0)),"-",$X$1)</f>
        <v>SC</v>
      </c>
      <c r="Y551" s="42" t="str">
        <f>IF(+ISNA(+VLOOKUP($B551,#REF!,1,0)),"-",$Y$1)</f>
        <v>FOC</v>
      </c>
    </row>
    <row r="552" spans="1:25" hidden="1" x14ac:dyDescent="0.2">
      <c r="A552" s="42" t="s">
        <v>114</v>
      </c>
      <c r="B552" s="42" t="s">
        <v>1349</v>
      </c>
      <c r="C552" s="55" t="s">
        <v>1245</v>
      </c>
      <c r="D552" s="42" t="str">
        <f>IF(+ISNA(+VLOOKUP($B552,#REF!,1,0)),"-",$D$1)</f>
        <v>PRODEE</v>
      </c>
      <c r="E552" s="42" t="str">
        <f>IF(+ISNA(+VLOOKUP($B552,#REF!,1,0)),"-",$E$1)</f>
        <v>DISTEE</v>
      </c>
      <c r="F552" s="42" t="str">
        <f>IF(+ISNA(+VLOOKUP($B552,#REF!,1,0)),"-",$F$1)</f>
        <v>MISEE</v>
      </c>
      <c r="G552" s="42" t="str">
        <f>IF(+ISNA(+VLOOKUP($B552,#REF!,1,0)),"-",$G$1)</f>
        <v>VENDIEE</v>
      </c>
      <c r="H552" s="42" t="str">
        <f>IF(+ISNA(+VLOOKUP($B552,#REF!,1,0)),"-",$H$1)</f>
        <v>VENDSALVEE</v>
      </c>
      <c r="I552" s="42" t="str">
        <f>IF(+ISNA(+VLOOKUP($B552,#REF!,1,0)),"-",$I$1)</f>
        <v>VENDTUTEE</v>
      </c>
      <c r="J552" s="42" t="str">
        <f>IF(+ISNA(+VLOOKUP($B552,#REF!,1,0)),"-",$J$1)</f>
        <v>VENDLIBEE</v>
      </c>
      <c r="K552" s="42" t="str">
        <f>IF(+ISNA(+VLOOKUP($B552,#REF!,1,0)),"-",$K$1)</f>
        <v>EEEST</v>
      </c>
      <c r="L552" s="42" t="str">
        <f>IF(+ISNA(+VLOOKUP($B552,#REF!,1,0)),"-",$L$1)</f>
        <v>DISTGAS</v>
      </c>
      <c r="M552" s="42" t="str">
        <f>IF(+ISNA(+VLOOKUP($B552,#REF!,1,0)),"-",$M$1)</f>
        <v>MISGAS</v>
      </c>
      <c r="N552" s="42" t="str">
        <f>IF(+ISNA(+VLOOKUP($B552,#REF!,1,0)),"-",$N$1)</f>
        <v>VENIGAS</v>
      </c>
      <c r="O552" s="42" t="str">
        <f>IF(+ISNA(+VLOOKUP($B552,#REF!,1,0)),"-",$O$1)</f>
        <v>VENTUTGAS</v>
      </c>
      <c r="P552" s="42" t="str">
        <f>IF(+ISNA(+VLOOKUP($B552,#REF!,1,0)),"-",$P$1)</f>
        <v>VENLIBGAS</v>
      </c>
      <c r="Q552" s="42" t="str">
        <f>IF(+ISNA(+VLOOKUP($B552,#REF!,1,0)),"-",$Q$1)</f>
        <v>GASDIV</v>
      </c>
      <c r="R552" s="42" t="str">
        <f>IF(+ISNA(+VLOOKUP($B552,#REF!,1,0)),"-",$R$1)</f>
        <v>GASEST</v>
      </c>
      <c r="S552" s="42" t="str">
        <f>IF(+ISNA(+VLOOKUP($B552,#REF!,1,0)),"-",$S$1)</f>
        <v>ACQUE</v>
      </c>
      <c r="T552" s="42" t="str">
        <f>IF(+ISNA(+VLOOKUP($B552,#REF!,1,0)),"-",$T$1)</f>
        <v>FOGNA</v>
      </c>
      <c r="U552" s="42" t="str">
        <f>IF(+ISNA(+VLOOKUP($B552,#REF!,1,0)),"-",$U$1)</f>
        <v>DEPU</v>
      </c>
      <c r="V552" s="42" t="str">
        <f>IF(+ISNA(+VLOOKUP($B552,#REF!,1,0)),"-",$V$1)</f>
        <v>ALTRESII</v>
      </c>
      <c r="W552" s="42" t="str">
        <f>IF(+ISNA(+VLOOKUP($B552,#REF!,1,0)),"-",$W$1)</f>
        <v>ATTDIV</v>
      </c>
      <c r="X552" s="42" t="str">
        <f>IF(+ISNA(+VLOOKUP($B552,#REF!,1,0)),"-",$X$1)</f>
        <v>SC</v>
      </c>
      <c r="Y552" s="42" t="str">
        <f>IF(+ISNA(+VLOOKUP($B552,#REF!,1,0)),"-",$Y$1)</f>
        <v>FOC</v>
      </c>
    </row>
    <row r="553" spans="1:25" hidden="1" x14ac:dyDescent="0.2">
      <c r="A553" s="42" t="s">
        <v>114</v>
      </c>
      <c r="B553" s="42" t="s">
        <v>1350</v>
      </c>
      <c r="C553" s="55" t="s">
        <v>1246</v>
      </c>
      <c r="D553" s="42" t="str">
        <f>IF(+ISNA(+VLOOKUP($B553,#REF!,1,0)),"-",$D$1)</f>
        <v>PRODEE</v>
      </c>
      <c r="E553" s="42" t="str">
        <f>IF(+ISNA(+VLOOKUP($B553,#REF!,1,0)),"-",$E$1)</f>
        <v>DISTEE</v>
      </c>
      <c r="F553" s="42" t="str">
        <f>IF(+ISNA(+VLOOKUP($B553,#REF!,1,0)),"-",$F$1)</f>
        <v>MISEE</v>
      </c>
      <c r="G553" s="42" t="str">
        <f>IF(+ISNA(+VLOOKUP($B553,#REF!,1,0)),"-",$G$1)</f>
        <v>VENDIEE</v>
      </c>
      <c r="H553" s="42" t="str">
        <f>IF(+ISNA(+VLOOKUP($B553,#REF!,1,0)),"-",$H$1)</f>
        <v>VENDSALVEE</v>
      </c>
      <c r="I553" s="42" t="str">
        <f>IF(+ISNA(+VLOOKUP($B553,#REF!,1,0)),"-",$I$1)</f>
        <v>VENDTUTEE</v>
      </c>
      <c r="J553" s="42" t="str">
        <f>IF(+ISNA(+VLOOKUP($B553,#REF!,1,0)),"-",$J$1)</f>
        <v>VENDLIBEE</v>
      </c>
      <c r="K553" s="42" t="str">
        <f>IF(+ISNA(+VLOOKUP($B553,#REF!,1,0)),"-",$K$1)</f>
        <v>EEEST</v>
      </c>
      <c r="L553" s="42" t="str">
        <f>IF(+ISNA(+VLOOKUP($B553,#REF!,1,0)),"-",$L$1)</f>
        <v>DISTGAS</v>
      </c>
      <c r="M553" s="42" t="str">
        <f>IF(+ISNA(+VLOOKUP($B553,#REF!,1,0)),"-",$M$1)</f>
        <v>MISGAS</v>
      </c>
      <c r="N553" s="42" t="str">
        <f>IF(+ISNA(+VLOOKUP($B553,#REF!,1,0)),"-",$N$1)</f>
        <v>VENIGAS</v>
      </c>
      <c r="O553" s="42" t="str">
        <f>IF(+ISNA(+VLOOKUP($B553,#REF!,1,0)),"-",$O$1)</f>
        <v>VENTUTGAS</v>
      </c>
      <c r="P553" s="42" t="str">
        <f>IF(+ISNA(+VLOOKUP($B553,#REF!,1,0)),"-",$P$1)</f>
        <v>VENLIBGAS</v>
      </c>
      <c r="Q553" s="42" t="str">
        <f>IF(+ISNA(+VLOOKUP($B553,#REF!,1,0)),"-",$Q$1)</f>
        <v>GASDIV</v>
      </c>
      <c r="R553" s="42" t="str">
        <f>IF(+ISNA(+VLOOKUP($B553,#REF!,1,0)),"-",$R$1)</f>
        <v>GASEST</v>
      </c>
      <c r="S553" s="42" t="str">
        <f>IF(+ISNA(+VLOOKUP($B553,#REF!,1,0)),"-",$S$1)</f>
        <v>ACQUE</v>
      </c>
      <c r="T553" s="42" t="str">
        <f>IF(+ISNA(+VLOOKUP($B553,#REF!,1,0)),"-",$T$1)</f>
        <v>FOGNA</v>
      </c>
      <c r="U553" s="42" t="str">
        <f>IF(+ISNA(+VLOOKUP($B553,#REF!,1,0)),"-",$U$1)</f>
        <v>DEPU</v>
      </c>
      <c r="V553" s="42" t="str">
        <f>IF(+ISNA(+VLOOKUP($B553,#REF!,1,0)),"-",$V$1)</f>
        <v>ALTRESII</v>
      </c>
      <c r="W553" s="42" t="str">
        <f>IF(+ISNA(+VLOOKUP($B553,#REF!,1,0)),"-",$W$1)</f>
        <v>ATTDIV</v>
      </c>
      <c r="X553" s="42" t="str">
        <f>IF(+ISNA(+VLOOKUP($B553,#REF!,1,0)),"-",$X$1)</f>
        <v>SC</v>
      </c>
      <c r="Y553" s="42" t="str">
        <f>IF(+ISNA(+VLOOKUP($B553,#REF!,1,0)),"-",$Y$1)</f>
        <v>FOC</v>
      </c>
    </row>
    <row r="554" spans="1:25" hidden="1" x14ac:dyDescent="0.2">
      <c r="A554" s="42" t="s">
        <v>114</v>
      </c>
      <c r="B554" s="42" t="s">
        <v>1351</v>
      </c>
      <c r="C554" s="55" t="s">
        <v>1247</v>
      </c>
      <c r="D554" s="42" t="str">
        <f>IF(+ISNA(+VLOOKUP($B554,#REF!,1,0)),"-",$D$1)</f>
        <v>PRODEE</v>
      </c>
      <c r="E554" s="42" t="str">
        <f>IF(+ISNA(+VLOOKUP($B554,#REF!,1,0)),"-",$E$1)</f>
        <v>DISTEE</v>
      </c>
      <c r="F554" s="42" t="str">
        <f>IF(+ISNA(+VLOOKUP($B554,#REF!,1,0)),"-",$F$1)</f>
        <v>MISEE</v>
      </c>
      <c r="G554" s="42" t="str">
        <f>IF(+ISNA(+VLOOKUP($B554,#REF!,1,0)),"-",$G$1)</f>
        <v>VENDIEE</v>
      </c>
      <c r="H554" s="42" t="str">
        <f>IF(+ISNA(+VLOOKUP($B554,#REF!,1,0)),"-",$H$1)</f>
        <v>VENDSALVEE</v>
      </c>
      <c r="I554" s="42" t="str">
        <f>IF(+ISNA(+VLOOKUP($B554,#REF!,1,0)),"-",$I$1)</f>
        <v>VENDTUTEE</v>
      </c>
      <c r="J554" s="42" t="str">
        <f>IF(+ISNA(+VLOOKUP($B554,#REF!,1,0)),"-",$J$1)</f>
        <v>VENDLIBEE</v>
      </c>
      <c r="K554" s="42" t="str">
        <f>IF(+ISNA(+VLOOKUP($B554,#REF!,1,0)),"-",$K$1)</f>
        <v>EEEST</v>
      </c>
      <c r="L554" s="42" t="str">
        <f>IF(+ISNA(+VLOOKUP($B554,#REF!,1,0)),"-",$L$1)</f>
        <v>DISTGAS</v>
      </c>
      <c r="M554" s="42" t="str">
        <f>IF(+ISNA(+VLOOKUP($B554,#REF!,1,0)),"-",$M$1)</f>
        <v>MISGAS</v>
      </c>
      <c r="N554" s="42" t="str">
        <f>IF(+ISNA(+VLOOKUP($B554,#REF!,1,0)),"-",$N$1)</f>
        <v>VENIGAS</v>
      </c>
      <c r="O554" s="42" t="str">
        <f>IF(+ISNA(+VLOOKUP($B554,#REF!,1,0)),"-",$O$1)</f>
        <v>VENTUTGAS</v>
      </c>
      <c r="P554" s="42" t="str">
        <f>IF(+ISNA(+VLOOKUP($B554,#REF!,1,0)),"-",$P$1)</f>
        <v>VENLIBGAS</v>
      </c>
      <c r="Q554" s="42" t="str">
        <f>IF(+ISNA(+VLOOKUP($B554,#REF!,1,0)),"-",$Q$1)</f>
        <v>GASDIV</v>
      </c>
      <c r="R554" s="42" t="str">
        <f>IF(+ISNA(+VLOOKUP($B554,#REF!,1,0)),"-",$R$1)</f>
        <v>GASEST</v>
      </c>
      <c r="S554" s="42" t="str">
        <f>IF(+ISNA(+VLOOKUP($B554,#REF!,1,0)),"-",$S$1)</f>
        <v>ACQUE</v>
      </c>
      <c r="T554" s="42" t="str">
        <f>IF(+ISNA(+VLOOKUP($B554,#REF!,1,0)),"-",$T$1)</f>
        <v>FOGNA</v>
      </c>
      <c r="U554" s="42" t="str">
        <f>IF(+ISNA(+VLOOKUP($B554,#REF!,1,0)),"-",$U$1)</f>
        <v>DEPU</v>
      </c>
      <c r="V554" s="42" t="str">
        <f>IF(+ISNA(+VLOOKUP($B554,#REF!,1,0)),"-",$V$1)</f>
        <v>ALTRESII</v>
      </c>
      <c r="W554" s="42" t="str">
        <f>IF(+ISNA(+VLOOKUP($B554,#REF!,1,0)),"-",$W$1)</f>
        <v>ATTDIV</v>
      </c>
      <c r="X554" s="42" t="str">
        <f>IF(+ISNA(+VLOOKUP($B554,#REF!,1,0)),"-",$X$1)</f>
        <v>SC</v>
      </c>
      <c r="Y554" s="42" t="str">
        <f>IF(+ISNA(+VLOOKUP($B554,#REF!,1,0)),"-",$Y$1)</f>
        <v>FOC</v>
      </c>
    </row>
    <row r="555" spans="1:25" hidden="1" x14ac:dyDescent="0.2">
      <c r="A555" s="42" t="s">
        <v>114</v>
      </c>
      <c r="B555" s="42" t="s">
        <v>1352</v>
      </c>
      <c r="C555" s="55" t="s">
        <v>1248</v>
      </c>
      <c r="D555" s="42" t="str">
        <f>IF(+ISNA(+VLOOKUP($B555,#REF!,1,0)),"-",$D$1)</f>
        <v>PRODEE</v>
      </c>
      <c r="E555" s="42" t="str">
        <f>IF(+ISNA(+VLOOKUP($B555,#REF!,1,0)),"-",$E$1)</f>
        <v>DISTEE</v>
      </c>
      <c r="F555" s="42" t="str">
        <f>IF(+ISNA(+VLOOKUP($B555,#REF!,1,0)),"-",$F$1)</f>
        <v>MISEE</v>
      </c>
      <c r="G555" s="42" t="str">
        <f>IF(+ISNA(+VLOOKUP($B555,#REF!,1,0)),"-",$G$1)</f>
        <v>VENDIEE</v>
      </c>
      <c r="H555" s="42" t="str">
        <f>IF(+ISNA(+VLOOKUP($B555,#REF!,1,0)),"-",$H$1)</f>
        <v>VENDSALVEE</v>
      </c>
      <c r="I555" s="42" t="str">
        <f>IF(+ISNA(+VLOOKUP($B555,#REF!,1,0)),"-",$I$1)</f>
        <v>VENDTUTEE</v>
      </c>
      <c r="J555" s="42" t="str">
        <f>IF(+ISNA(+VLOOKUP($B555,#REF!,1,0)),"-",$J$1)</f>
        <v>VENDLIBEE</v>
      </c>
      <c r="K555" s="42" t="str">
        <f>IF(+ISNA(+VLOOKUP($B555,#REF!,1,0)),"-",$K$1)</f>
        <v>EEEST</v>
      </c>
      <c r="L555" s="42" t="str">
        <f>IF(+ISNA(+VLOOKUP($B555,#REF!,1,0)),"-",$L$1)</f>
        <v>DISTGAS</v>
      </c>
      <c r="M555" s="42" t="str">
        <f>IF(+ISNA(+VLOOKUP($B555,#REF!,1,0)),"-",$M$1)</f>
        <v>MISGAS</v>
      </c>
      <c r="N555" s="42" t="str">
        <f>IF(+ISNA(+VLOOKUP($B555,#REF!,1,0)),"-",$N$1)</f>
        <v>VENIGAS</v>
      </c>
      <c r="O555" s="42" t="str">
        <f>IF(+ISNA(+VLOOKUP($B555,#REF!,1,0)),"-",$O$1)</f>
        <v>VENTUTGAS</v>
      </c>
      <c r="P555" s="42" t="str">
        <f>IF(+ISNA(+VLOOKUP($B555,#REF!,1,0)),"-",$P$1)</f>
        <v>VENLIBGAS</v>
      </c>
      <c r="Q555" s="42" t="str">
        <f>IF(+ISNA(+VLOOKUP($B555,#REF!,1,0)),"-",$Q$1)</f>
        <v>GASDIV</v>
      </c>
      <c r="R555" s="42" t="str">
        <f>IF(+ISNA(+VLOOKUP($B555,#REF!,1,0)),"-",$R$1)</f>
        <v>GASEST</v>
      </c>
      <c r="S555" s="42" t="str">
        <f>IF(+ISNA(+VLOOKUP($B555,#REF!,1,0)),"-",$S$1)</f>
        <v>ACQUE</v>
      </c>
      <c r="T555" s="42" t="str">
        <f>IF(+ISNA(+VLOOKUP($B555,#REF!,1,0)),"-",$T$1)</f>
        <v>FOGNA</v>
      </c>
      <c r="U555" s="42" t="str">
        <f>IF(+ISNA(+VLOOKUP($B555,#REF!,1,0)),"-",$U$1)</f>
        <v>DEPU</v>
      </c>
      <c r="V555" s="42" t="str">
        <f>IF(+ISNA(+VLOOKUP($B555,#REF!,1,0)),"-",$V$1)</f>
        <v>ALTRESII</v>
      </c>
      <c r="W555" s="42" t="str">
        <f>IF(+ISNA(+VLOOKUP($B555,#REF!,1,0)),"-",$W$1)</f>
        <v>ATTDIV</v>
      </c>
      <c r="X555" s="42" t="str">
        <f>IF(+ISNA(+VLOOKUP($B555,#REF!,1,0)),"-",$X$1)</f>
        <v>SC</v>
      </c>
      <c r="Y555" s="42" t="str">
        <f>IF(+ISNA(+VLOOKUP($B555,#REF!,1,0)),"-",$Y$1)</f>
        <v>FOC</v>
      </c>
    </row>
    <row r="556" spans="1:25" hidden="1" x14ac:dyDescent="0.2">
      <c r="A556" s="42" t="s">
        <v>114</v>
      </c>
      <c r="B556" s="42" t="s">
        <v>1353</v>
      </c>
      <c r="C556" s="55" t="s">
        <v>1249</v>
      </c>
      <c r="D556" s="42" t="str">
        <f>IF(+ISNA(+VLOOKUP($B556,#REF!,1,0)),"-",$D$1)</f>
        <v>PRODEE</v>
      </c>
      <c r="E556" s="42" t="str">
        <f>IF(+ISNA(+VLOOKUP($B556,#REF!,1,0)),"-",$E$1)</f>
        <v>DISTEE</v>
      </c>
      <c r="F556" s="42" t="str">
        <f>IF(+ISNA(+VLOOKUP($B556,#REF!,1,0)),"-",$F$1)</f>
        <v>MISEE</v>
      </c>
      <c r="G556" s="42" t="str">
        <f>IF(+ISNA(+VLOOKUP($B556,#REF!,1,0)),"-",$G$1)</f>
        <v>VENDIEE</v>
      </c>
      <c r="H556" s="42" t="str">
        <f>IF(+ISNA(+VLOOKUP($B556,#REF!,1,0)),"-",$H$1)</f>
        <v>VENDSALVEE</v>
      </c>
      <c r="I556" s="42" t="str">
        <f>IF(+ISNA(+VLOOKUP($B556,#REF!,1,0)),"-",$I$1)</f>
        <v>VENDTUTEE</v>
      </c>
      <c r="J556" s="42" t="str">
        <f>IF(+ISNA(+VLOOKUP($B556,#REF!,1,0)),"-",$J$1)</f>
        <v>VENDLIBEE</v>
      </c>
      <c r="K556" s="42" t="str">
        <f>IF(+ISNA(+VLOOKUP($B556,#REF!,1,0)),"-",$K$1)</f>
        <v>EEEST</v>
      </c>
      <c r="L556" s="42" t="str">
        <f>IF(+ISNA(+VLOOKUP($B556,#REF!,1,0)),"-",$L$1)</f>
        <v>DISTGAS</v>
      </c>
      <c r="M556" s="42" t="str">
        <f>IF(+ISNA(+VLOOKUP($B556,#REF!,1,0)),"-",$M$1)</f>
        <v>MISGAS</v>
      </c>
      <c r="N556" s="42" t="str">
        <f>IF(+ISNA(+VLOOKUP($B556,#REF!,1,0)),"-",$N$1)</f>
        <v>VENIGAS</v>
      </c>
      <c r="O556" s="42" t="str">
        <f>IF(+ISNA(+VLOOKUP($B556,#REF!,1,0)),"-",$O$1)</f>
        <v>VENTUTGAS</v>
      </c>
      <c r="P556" s="42" t="str">
        <f>IF(+ISNA(+VLOOKUP($B556,#REF!,1,0)),"-",$P$1)</f>
        <v>VENLIBGAS</v>
      </c>
      <c r="Q556" s="42" t="str">
        <f>IF(+ISNA(+VLOOKUP($B556,#REF!,1,0)),"-",$Q$1)</f>
        <v>GASDIV</v>
      </c>
      <c r="R556" s="42" t="str">
        <f>IF(+ISNA(+VLOOKUP($B556,#REF!,1,0)),"-",$R$1)</f>
        <v>GASEST</v>
      </c>
      <c r="S556" s="42" t="str">
        <f>IF(+ISNA(+VLOOKUP($B556,#REF!,1,0)),"-",$S$1)</f>
        <v>ACQUE</v>
      </c>
      <c r="T556" s="42" t="str">
        <f>IF(+ISNA(+VLOOKUP($B556,#REF!,1,0)),"-",$T$1)</f>
        <v>FOGNA</v>
      </c>
      <c r="U556" s="42" t="str">
        <f>IF(+ISNA(+VLOOKUP($B556,#REF!,1,0)),"-",$U$1)</f>
        <v>DEPU</v>
      </c>
      <c r="V556" s="42" t="str">
        <f>IF(+ISNA(+VLOOKUP($B556,#REF!,1,0)),"-",$V$1)</f>
        <v>ALTRESII</v>
      </c>
      <c r="W556" s="42" t="str">
        <f>IF(+ISNA(+VLOOKUP($B556,#REF!,1,0)),"-",$W$1)</f>
        <v>ATTDIV</v>
      </c>
      <c r="X556" s="42" t="str">
        <f>IF(+ISNA(+VLOOKUP($B556,#REF!,1,0)),"-",$X$1)</f>
        <v>SC</v>
      </c>
      <c r="Y556" s="42" t="str">
        <f>IF(+ISNA(+VLOOKUP($B556,#REF!,1,0)),"-",$Y$1)</f>
        <v>FOC</v>
      </c>
    </row>
    <row r="557" spans="1:25" hidden="1" x14ac:dyDescent="0.2">
      <c r="A557" s="42" t="s">
        <v>114</v>
      </c>
      <c r="B557" s="42" t="s">
        <v>1354</v>
      </c>
      <c r="C557" s="55" t="s">
        <v>1250</v>
      </c>
      <c r="D557" s="42" t="str">
        <f>IF(+ISNA(+VLOOKUP($B557,#REF!,1,0)),"-",$D$1)</f>
        <v>PRODEE</v>
      </c>
      <c r="E557" s="42" t="str">
        <f>IF(+ISNA(+VLOOKUP($B557,#REF!,1,0)),"-",$E$1)</f>
        <v>DISTEE</v>
      </c>
      <c r="F557" s="42" t="str">
        <f>IF(+ISNA(+VLOOKUP($B557,#REF!,1,0)),"-",$F$1)</f>
        <v>MISEE</v>
      </c>
      <c r="G557" s="42" t="str">
        <f>IF(+ISNA(+VLOOKUP($B557,#REF!,1,0)),"-",$G$1)</f>
        <v>VENDIEE</v>
      </c>
      <c r="H557" s="42" t="str">
        <f>IF(+ISNA(+VLOOKUP($B557,#REF!,1,0)),"-",$H$1)</f>
        <v>VENDSALVEE</v>
      </c>
      <c r="I557" s="42" t="str">
        <f>IF(+ISNA(+VLOOKUP($B557,#REF!,1,0)),"-",$I$1)</f>
        <v>VENDTUTEE</v>
      </c>
      <c r="J557" s="42" t="str">
        <f>IF(+ISNA(+VLOOKUP($B557,#REF!,1,0)),"-",$J$1)</f>
        <v>VENDLIBEE</v>
      </c>
      <c r="K557" s="42" t="str">
        <f>IF(+ISNA(+VLOOKUP($B557,#REF!,1,0)),"-",$K$1)</f>
        <v>EEEST</v>
      </c>
      <c r="L557" s="42" t="str">
        <f>IF(+ISNA(+VLOOKUP($B557,#REF!,1,0)),"-",$L$1)</f>
        <v>DISTGAS</v>
      </c>
      <c r="M557" s="42" t="str">
        <f>IF(+ISNA(+VLOOKUP($B557,#REF!,1,0)),"-",$M$1)</f>
        <v>MISGAS</v>
      </c>
      <c r="N557" s="42" t="str">
        <f>IF(+ISNA(+VLOOKUP($B557,#REF!,1,0)),"-",$N$1)</f>
        <v>VENIGAS</v>
      </c>
      <c r="O557" s="42" t="str">
        <f>IF(+ISNA(+VLOOKUP($B557,#REF!,1,0)),"-",$O$1)</f>
        <v>VENTUTGAS</v>
      </c>
      <c r="P557" s="42" t="str">
        <f>IF(+ISNA(+VLOOKUP($B557,#REF!,1,0)),"-",$P$1)</f>
        <v>VENLIBGAS</v>
      </c>
      <c r="Q557" s="42" t="str">
        <f>IF(+ISNA(+VLOOKUP($B557,#REF!,1,0)),"-",$Q$1)</f>
        <v>GASDIV</v>
      </c>
      <c r="R557" s="42" t="str">
        <f>IF(+ISNA(+VLOOKUP($B557,#REF!,1,0)),"-",$R$1)</f>
        <v>GASEST</v>
      </c>
      <c r="S557" s="42" t="str">
        <f>IF(+ISNA(+VLOOKUP($B557,#REF!,1,0)),"-",$S$1)</f>
        <v>ACQUE</v>
      </c>
      <c r="T557" s="42" t="str">
        <f>IF(+ISNA(+VLOOKUP($B557,#REF!,1,0)),"-",$T$1)</f>
        <v>FOGNA</v>
      </c>
      <c r="U557" s="42" t="str">
        <f>IF(+ISNA(+VLOOKUP($B557,#REF!,1,0)),"-",$U$1)</f>
        <v>DEPU</v>
      </c>
      <c r="V557" s="42" t="str">
        <f>IF(+ISNA(+VLOOKUP($B557,#REF!,1,0)),"-",$V$1)</f>
        <v>ALTRESII</v>
      </c>
      <c r="W557" s="42" t="str">
        <f>IF(+ISNA(+VLOOKUP($B557,#REF!,1,0)),"-",$W$1)</f>
        <v>ATTDIV</v>
      </c>
      <c r="X557" s="42" t="str">
        <f>IF(+ISNA(+VLOOKUP($B557,#REF!,1,0)),"-",$X$1)</f>
        <v>SC</v>
      </c>
      <c r="Y557" s="42" t="str">
        <f>IF(+ISNA(+VLOOKUP($B557,#REF!,1,0)),"-",$Y$1)</f>
        <v>FOC</v>
      </c>
    </row>
    <row r="558" spans="1:25" hidden="1" x14ac:dyDescent="0.2">
      <c r="A558" s="42" t="s">
        <v>114</v>
      </c>
      <c r="B558" s="42" t="s">
        <v>1355</v>
      </c>
      <c r="C558" s="55" t="s">
        <v>1251</v>
      </c>
      <c r="D558" s="42" t="str">
        <f>IF(+ISNA(+VLOOKUP($B558,#REF!,1,0)),"-",$D$1)</f>
        <v>PRODEE</v>
      </c>
      <c r="E558" s="42" t="str">
        <f>IF(+ISNA(+VLOOKUP($B558,#REF!,1,0)),"-",$E$1)</f>
        <v>DISTEE</v>
      </c>
      <c r="F558" s="42" t="str">
        <f>IF(+ISNA(+VLOOKUP($B558,#REF!,1,0)),"-",$F$1)</f>
        <v>MISEE</v>
      </c>
      <c r="G558" s="42" t="str">
        <f>IF(+ISNA(+VLOOKUP($B558,#REF!,1,0)),"-",$G$1)</f>
        <v>VENDIEE</v>
      </c>
      <c r="H558" s="42" t="str">
        <f>IF(+ISNA(+VLOOKUP($B558,#REF!,1,0)),"-",$H$1)</f>
        <v>VENDSALVEE</v>
      </c>
      <c r="I558" s="42" t="str">
        <f>IF(+ISNA(+VLOOKUP($B558,#REF!,1,0)),"-",$I$1)</f>
        <v>VENDTUTEE</v>
      </c>
      <c r="J558" s="42" t="str">
        <f>IF(+ISNA(+VLOOKUP($B558,#REF!,1,0)),"-",$J$1)</f>
        <v>VENDLIBEE</v>
      </c>
      <c r="K558" s="42" t="str">
        <f>IF(+ISNA(+VLOOKUP($B558,#REF!,1,0)),"-",$K$1)</f>
        <v>EEEST</v>
      </c>
      <c r="L558" s="42" t="str">
        <f>IF(+ISNA(+VLOOKUP($B558,#REF!,1,0)),"-",$L$1)</f>
        <v>DISTGAS</v>
      </c>
      <c r="M558" s="42" t="str">
        <f>IF(+ISNA(+VLOOKUP($B558,#REF!,1,0)),"-",$M$1)</f>
        <v>MISGAS</v>
      </c>
      <c r="N558" s="42" t="str">
        <f>IF(+ISNA(+VLOOKUP($B558,#REF!,1,0)),"-",$N$1)</f>
        <v>VENIGAS</v>
      </c>
      <c r="O558" s="42" t="str">
        <f>IF(+ISNA(+VLOOKUP($B558,#REF!,1,0)),"-",$O$1)</f>
        <v>VENTUTGAS</v>
      </c>
      <c r="P558" s="42" t="str">
        <f>IF(+ISNA(+VLOOKUP($B558,#REF!,1,0)),"-",$P$1)</f>
        <v>VENLIBGAS</v>
      </c>
      <c r="Q558" s="42" t="str">
        <f>IF(+ISNA(+VLOOKUP($B558,#REF!,1,0)),"-",$Q$1)</f>
        <v>GASDIV</v>
      </c>
      <c r="R558" s="42" t="str">
        <f>IF(+ISNA(+VLOOKUP($B558,#REF!,1,0)),"-",$R$1)</f>
        <v>GASEST</v>
      </c>
      <c r="S558" s="42" t="str">
        <f>IF(+ISNA(+VLOOKUP($B558,#REF!,1,0)),"-",$S$1)</f>
        <v>ACQUE</v>
      </c>
      <c r="T558" s="42" t="str">
        <f>IF(+ISNA(+VLOOKUP($B558,#REF!,1,0)),"-",$T$1)</f>
        <v>FOGNA</v>
      </c>
      <c r="U558" s="42" t="str">
        <f>IF(+ISNA(+VLOOKUP($B558,#REF!,1,0)),"-",$U$1)</f>
        <v>DEPU</v>
      </c>
      <c r="V558" s="42" t="str">
        <f>IF(+ISNA(+VLOOKUP($B558,#REF!,1,0)),"-",$V$1)</f>
        <v>ALTRESII</v>
      </c>
      <c r="W558" s="42" t="str">
        <f>IF(+ISNA(+VLOOKUP($B558,#REF!,1,0)),"-",$W$1)</f>
        <v>ATTDIV</v>
      </c>
      <c r="X558" s="42" t="str">
        <f>IF(+ISNA(+VLOOKUP($B558,#REF!,1,0)),"-",$X$1)</f>
        <v>SC</v>
      </c>
      <c r="Y558" s="42" t="str">
        <f>IF(+ISNA(+VLOOKUP($B558,#REF!,1,0)),"-",$Y$1)</f>
        <v>FOC</v>
      </c>
    </row>
    <row r="559" spans="1:25" hidden="1" x14ac:dyDescent="0.2">
      <c r="A559" s="42" t="s">
        <v>114</v>
      </c>
      <c r="B559" s="42" t="s">
        <v>1356</v>
      </c>
      <c r="C559" s="55" t="s">
        <v>1252</v>
      </c>
      <c r="D559" s="42" t="str">
        <f>IF(+ISNA(+VLOOKUP($B559,#REF!,1,0)),"-",$D$1)</f>
        <v>PRODEE</v>
      </c>
      <c r="E559" s="42" t="str">
        <f>IF(+ISNA(+VLOOKUP($B559,#REF!,1,0)),"-",$E$1)</f>
        <v>DISTEE</v>
      </c>
      <c r="F559" s="42" t="str">
        <f>IF(+ISNA(+VLOOKUP($B559,#REF!,1,0)),"-",$F$1)</f>
        <v>MISEE</v>
      </c>
      <c r="G559" s="42" t="str">
        <f>IF(+ISNA(+VLOOKUP($B559,#REF!,1,0)),"-",$G$1)</f>
        <v>VENDIEE</v>
      </c>
      <c r="H559" s="42" t="str">
        <f>IF(+ISNA(+VLOOKUP($B559,#REF!,1,0)),"-",$H$1)</f>
        <v>VENDSALVEE</v>
      </c>
      <c r="I559" s="42" t="str">
        <f>IF(+ISNA(+VLOOKUP($B559,#REF!,1,0)),"-",$I$1)</f>
        <v>VENDTUTEE</v>
      </c>
      <c r="J559" s="42" t="str">
        <f>IF(+ISNA(+VLOOKUP($B559,#REF!,1,0)),"-",$J$1)</f>
        <v>VENDLIBEE</v>
      </c>
      <c r="K559" s="42" t="str">
        <f>IF(+ISNA(+VLOOKUP($B559,#REF!,1,0)),"-",$K$1)</f>
        <v>EEEST</v>
      </c>
      <c r="L559" s="42" t="str">
        <f>IF(+ISNA(+VLOOKUP($B559,#REF!,1,0)),"-",$L$1)</f>
        <v>DISTGAS</v>
      </c>
      <c r="M559" s="42" t="str">
        <f>IF(+ISNA(+VLOOKUP($B559,#REF!,1,0)),"-",$M$1)</f>
        <v>MISGAS</v>
      </c>
      <c r="N559" s="42" t="str">
        <f>IF(+ISNA(+VLOOKUP($B559,#REF!,1,0)),"-",$N$1)</f>
        <v>VENIGAS</v>
      </c>
      <c r="O559" s="42" t="str">
        <f>IF(+ISNA(+VLOOKUP($B559,#REF!,1,0)),"-",$O$1)</f>
        <v>VENTUTGAS</v>
      </c>
      <c r="P559" s="42" t="str">
        <f>IF(+ISNA(+VLOOKUP($B559,#REF!,1,0)),"-",$P$1)</f>
        <v>VENLIBGAS</v>
      </c>
      <c r="Q559" s="42" t="str">
        <f>IF(+ISNA(+VLOOKUP($B559,#REF!,1,0)),"-",$Q$1)</f>
        <v>GASDIV</v>
      </c>
      <c r="R559" s="42" t="str">
        <f>IF(+ISNA(+VLOOKUP($B559,#REF!,1,0)),"-",$R$1)</f>
        <v>GASEST</v>
      </c>
      <c r="S559" s="42" t="str">
        <f>IF(+ISNA(+VLOOKUP($B559,#REF!,1,0)),"-",$S$1)</f>
        <v>ACQUE</v>
      </c>
      <c r="T559" s="42" t="str">
        <f>IF(+ISNA(+VLOOKUP($B559,#REF!,1,0)),"-",$T$1)</f>
        <v>FOGNA</v>
      </c>
      <c r="U559" s="42" t="str">
        <f>IF(+ISNA(+VLOOKUP($B559,#REF!,1,0)),"-",$U$1)</f>
        <v>DEPU</v>
      </c>
      <c r="V559" s="42" t="str">
        <f>IF(+ISNA(+VLOOKUP($B559,#REF!,1,0)),"-",$V$1)</f>
        <v>ALTRESII</v>
      </c>
      <c r="W559" s="42" t="str">
        <f>IF(+ISNA(+VLOOKUP($B559,#REF!,1,0)),"-",$W$1)</f>
        <v>ATTDIV</v>
      </c>
      <c r="X559" s="42" t="str">
        <f>IF(+ISNA(+VLOOKUP($B559,#REF!,1,0)),"-",$X$1)</f>
        <v>SC</v>
      </c>
      <c r="Y559" s="42" t="str">
        <f>IF(+ISNA(+VLOOKUP($B559,#REF!,1,0)),"-",$Y$1)</f>
        <v>FOC</v>
      </c>
    </row>
    <row r="560" spans="1:25" hidden="1" x14ac:dyDescent="0.2">
      <c r="A560" s="42" t="s">
        <v>114</v>
      </c>
      <c r="B560" s="42" t="s">
        <v>1357</v>
      </c>
      <c r="C560" s="55" t="s">
        <v>1253</v>
      </c>
      <c r="D560" s="42" t="str">
        <f>IF(+ISNA(+VLOOKUP($B560,#REF!,1,0)),"-",$D$1)</f>
        <v>PRODEE</v>
      </c>
      <c r="E560" s="42" t="str">
        <f>IF(+ISNA(+VLOOKUP($B560,#REF!,1,0)),"-",$E$1)</f>
        <v>DISTEE</v>
      </c>
      <c r="F560" s="42" t="str">
        <f>IF(+ISNA(+VLOOKUP($B560,#REF!,1,0)),"-",$F$1)</f>
        <v>MISEE</v>
      </c>
      <c r="G560" s="42" t="str">
        <f>IF(+ISNA(+VLOOKUP($B560,#REF!,1,0)),"-",$G$1)</f>
        <v>VENDIEE</v>
      </c>
      <c r="H560" s="42" t="str">
        <f>IF(+ISNA(+VLOOKUP($B560,#REF!,1,0)),"-",$H$1)</f>
        <v>VENDSALVEE</v>
      </c>
      <c r="I560" s="42" t="str">
        <f>IF(+ISNA(+VLOOKUP($B560,#REF!,1,0)),"-",$I$1)</f>
        <v>VENDTUTEE</v>
      </c>
      <c r="J560" s="42" t="str">
        <f>IF(+ISNA(+VLOOKUP($B560,#REF!,1,0)),"-",$J$1)</f>
        <v>VENDLIBEE</v>
      </c>
      <c r="K560" s="42" t="str">
        <f>IF(+ISNA(+VLOOKUP($B560,#REF!,1,0)),"-",$K$1)</f>
        <v>EEEST</v>
      </c>
      <c r="L560" s="42" t="str">
        <f>IF(+ISNA(+VLOOKUP($B560,#REF!,1,0)),"-",$L$1)</f>
        <v>DISTGAS</v>
      </c>
      <c r="M560" s="42" t="str">
        <f>IF(+ISNA(+VLOOKUP($B560,#REF!,1,0)),"-",$M$1)</f>
        <v>MISGAS</v>
      </c>
      <c r="N560" s="42" t="str">
        <f>IF(+ISNA(+VLOOKUP($B560,#REF!,1,0)),"-",$N$1)</f>
        <v>VENIGAS</v>
      </c>
      <c r="O560" s="42" t="str">
        <f>IF(+ISNA(+VLOOKUP($B560,#REF!,1,0)),"-",$O$1)</f>
        <v>VENTUTGAS</v>
      </c>
      <c r="P560" s="42" t="str">
        <f>IF(+ISNA(+VLOOKUP($B560,#REF!,1,0)),"-",$P$1)</f>
        <v>VENLIBGAS</v>
      </c>
      <c r="Q560" s="42" t="str">
        <f>IF(+ISNA(+VLOOKUP($B560,#REF!,1,0)),"-",$Q$1)</f>
        <v>GASDIV</v>
      </c>
      <c r="R560" s="42" t="str">
        <f>IF(+ISNA(+VLOOKUP($B560,#REF!,1,0)),"-",$R$1)</f>
        <v>GASEST</v>
      </c>
      <c r="S560" s="42" t="str">
        <f>IF(+ISNA(+VLOOKUP($B560,#REF!,1,0)),"-",$S$1)</f>
        <v>ACQUE</v>
      </c>
      <c r="T560" s="42" t="str">
        <f>IF(+ISNA(+VLOOKUP($B560,#REF!,1,0)),"-",$T$1)</f>
        <v>FOGNA</v>
      </c>
      <c r="U560" s="42" t="str">
        <f>IF(+ISNA(+VLOOKUP($B560,#REF!,1,0)),"-",$U$1)</f>
        <v>DEPU</v>
      </c>
      <c r="V560" s="42" t="str">
        <f>IF(+ISNA(+VLOOKUP($B560,#REF!,1,0)),"-",$V$1)</f>
        <v>ALTRESII</v>
      </c>
      <c r="W560" s="42" t="str">
        <f>IF(+ISNA(+VLOOKUP($B560,#REF!,1,0)),"-",$W$1)</f>
        <v>ATTDIV</v>
      </c>
      <c r="X560" s="42" t="str">
        <f>IF(+ISNA(+VLOOKUP($B560,#REF!,1,0)),"-",$X$1)</f>
        <v>SC</v>
      </c>
      <c r="Y560" s="42" t="str">
        <f>IF(+ISNA(+VLOOKUP($B560,#REF!,1,0)),"-",$Y$1)</f>
        <v>FOC</v>
      </c>
    </row>
    <row r="561" spans="1:25" hidden="1" x14ac:dyDescent="0.2">
      <c r="A561" s="42" t="s">
        <v>114</v>
      </c>
      <c r="B561" s="42" t="s">
        <v>1358</v>
      </c>
      <c r="C561" s="55" t="s">
        <v>1254</v>
      </c>
      <c r="D561" s="42" t="str">
        <f>IF(+ISNA(+VLOOKUP($B561,#REF!,1,0)),"-",$D$1)</f>
        <v>PRODEE</v>
      </c>
      <c r="E561" s="42" t="str">
        <f>IF(+ISNA(+VLOOKUP($B561,#REF!,1,0)),"-",$E$1)</f>
        <v>DISTEE</v>
      </c>
      <c r="F561" s="42" t="str">
        <f>IF(+ISNA(+VLOOKUP($B561,#REF!,1,0)),"-",$F$1)</f>
        <v>MISEE</v>
      </c>
      <c r="G561" s="42" t="str">
        <f>IF(+ISNA(+VLOOKUP($B561,#REF!,1,0)),"-",$G$1)</f>
        <v>VENDIEE</v>
      </c>
      <c r="H561" s="42" t="str">
        <f>IF(+ISNA(+VLOOKUP($B561,#REF!,1,0)),"-",$H$1)</f>
        <v>VENDSALVEE</v>
      </c>
      <c r="I561" s="42" t="str">
        <f>IF(+ISNA(+VLOOKUP($B561,#REF!,1,0)),"-",$I$1)</f>
        <v>VENDTUTEE</v>
      </c>
      <c r="J561" s="42" t="str">
        <f>IF(+ISNA(+VLOOKUP($B561,#REF!,1,0)),"-",$J$1)</f>
        <v>VENDLIBEE</v>
      </c>
      <c r="K561" s="42" t="str">
        <f>IF(+ISNA(+VLOOKUP($B561,#REF!,1,0)),"-",$K$1)</f>
        <v>EEEST</v>
      </c>
      <c r="L561" s="42" t="str">
        <f>IF(+ISNA(+VLOOKUP($B561,#REF!,1,0)),"-",$L$1)</f>
        <v>DISTGAS</v>
      </c>
      <c r="M561" s="42" t="str">
        <f>IF(+ISNA(+VLOOKUP($B561,#REF!,1,0)),"-",$M$1)</f>
        <v>MISGAS</v>
      </c>
      <c r="N561" s="42" t="str">
        <f>IF(+ISNA(+VLOOKUP($B561,#REF!,1,0)),"-",$N$1)</f>
        <v>VENIGAS</v>
      </c>
      <c r="O561" s="42" t="str">
        <f>IF(+ISNA(+VLOOKUP($B561,#REF!,1,0)),"-",$O$1)</f>
        <v>VENTUTGAS</v>
      </c>
      <c r="P561" s="42" t="str">
        <f>IF(+ISNA(+VLOOKUP($B561,#REF!,1,0)),"-",$P$1)</f>
        <v>VENLIBGAS</v>
      </c>
      <c r="Q561" s="42" t="str">
        <f>IF(+ISNA(+VLOOKUP($B561,#REF!,1,0)),"-",$Q$1)</f>
        <v>GASDIV</v>
      </c>
      <c r="R561" s="42" t="str">
        <f>IF(+ISNA(+VLOOKUP($B561,#REF!,1,0)),"-",$R$1)</f>
        <v>GASEST</v>
      </c>
      <c r="S561" s="42" t="str">
        <f>IF(+ISNA(+VLOOKUP($B561,#REF!,1,0)),"-",$S$1)</f>
        <v>ACQUE</v>
      </c>
      <c r="T561" s="42" t="str">
        <f>IF(+ISNA(+VLOOKUP($B561,#REF!,1,0)),"-",$T$1)</f>
        <v>FOGNA</v>
      </c>
      <c r="U561" s="42" t="str">
        <f>IF(+ISNA(+VLOOKUP($B561,#REF!,1,0)),"-",$U$1)</f>
        <v>DEPU</v>
      </c>
      <c r="V561" s="42" t="str">
        <f>IF(+ISNA(+VLOOKUP($B561,#REF!,1,0)),"-",$V$1)</f>
        <v>ALTRESII</v>
      </c>
      <c r="W561" s="42" t="str">
        <f>IF(+ISNA(+VLOOKUP($B561,#REF!,1,0)),"-",$W$1)</f>
        <v>ATTDIV</v>
      </c>
      <c r="X561" s="42" t="str">
        <f>IF(+ISNA(+VLOOKUP($B561,#REF!,1,0)),"-",$X$1)</f>
        <v>SC</v>
      </c>
      <c r="Y561" s="42" t="str">
        <f>IF(+ISNA(+VLOOKUP($B561,#REF!,1,0)),"-",$Y$1)</f>
        <v>FOC</v>
      </c>
    </row>
    <row r="562" spans="1:25" hidden="1" x14ac:dyDescent="0.2">
      <c r="A562" s="42" t="s">
        <v>114</v>
      </c>
      <c r="B562" s="42" t="s">
        <v>1359</v>
      </c>
      <c r="C562" s="55" t="s">
        <v>1255</v>
      </c>
      <c r="D562" s="42" t="str">
        <f>IF(+ISNA(+VLOOKUP($B562,#REF!,1,0)),"-",$D$1)</f>
        <v>PRODEE</v>
      </c>
      <c r="E562" s="42" t="str">
        <f>IF(+ISNA(+VLOOKUP($B562,#REF!,1,0)),"-",$E$1)</f>
        <v>DISTEE</v>
      </c>
      <c r="F562" s="42" t="str">
        <f>IF(+ISNA(+VLOOKUP($B562,#REF!,1,0)),"-",$F$1)</f>
        <v>MISEE</v>
      </c>
      <c r="G562" s="42" t="str">
        <f>IF(+ISNA(+VLOOKUP($B562,#REF!,1,0)),"-",$G$1)</f>
        <v>VENDIEE</v>
      </c>
      <c r="H562" s="42" t="str">
        <f>IF(+ISNA(+VLOOKUP($B562,#REF!,1,0)),"-",$H$1)</f>
        <v>VENDSALVEE</v>
      </c>
      <c r="I562" s="42" t="str">
        <f>IF(+ISNA(+VLOOKUP($B562,#REF!,1,0)),"-",$I$1)</f>
        <v>VENDTUTEE</v>
      </c>
      <c r="J562" s="42" t="str">
        <f>IF(+ISNA(+VLOOKUP($B562,#REF!,1,0)),"-",$J$1)</f>
        <v>VENDLIBEE</v>
      </c>
      <c r="K562" s="42" t="str">
        <f>IF(+ISNA(+VLOOKUP($B562,#REF!,1,0)),"-",$K$1)</f>
        <v>EEEST</v>
      </c>
      <c r="L562" s="42" t="str">
        <f>IF(+ISNA(+VLOOKUP($B562,#REF!,1,0)),"-",$L$1)</f>
        <v>DISTGAS</v>
      </c>
      <c r="M562" s="42" t="str">
        <f>IF(+ISNA(+VLOOKUP($B562,#REF!,1,0)),"-",$M$1)</f>
        <v>MISGAS</v>
      </c>
      <c r="N562" s="42" t="str">
        <f>IF(+ISNA(+VLOOKUP($B562,#REF!,1,0)),"-",$N$1)</f>
        <v>VENIGAS</v>
      </c>
      <c r="O562" s="42" t="str">
        <f>IF(+ISNA(+VLOOKUP($B562,#REF!,1,0)),"-",$O$1)</f>
        <v>VENTUTGAS</v>
      </c>
      <c r="P562" s="42" t="str">
        <f>IF(+ISNA(+VLOOKUP($B562,#REF!,1,0)),"-",$P$1)</f>
        <v>VENLIBGAS</v>
      </c>
      <c r="Q562" s="42" t="str">
        <f>IF(+ISNA(+VLOOKUP($B562,#REF!,1,0)),"-",$Q$1)</f>
        <v>GASDIV</v>
      </c>
      <c r="R562" s="42" t="str">
        <f>IF(+ISNA(+VLOOKUP($B562,#REF!,1,0)),"-",$R$1)</f>
        <v>GASEST</v>
      </c>
      <c r="S562" s="42" t="str">
        <f>IF(+ISNA(+VLOOKUP($B562,#REF!,1,0)),"-",$S$1)</f>
        <v>ACQUE</v>
      </c>
      <c r="T562" s="42" t="str">
        <f>IF(+ISNA(+VLOOKUP($B562,#REF!,1,0)),"-",$T$1)</f>
        <v>FOGNA</v>
      </c>
      <c r="U562" s="42" t="str">
        <f>IF(+ISNA(+VLOOKUP($B562,#REF!,1,0)),"-",$U$1)</f>
        <v>DEPU</v>
      </c>
      <c r="V562" s="42" t="str">
        <f>IF(+ISNA(+VLOOKUP($B562,#REF!,1,0)),"-",$V$1)</f>
        <v>ALTRESII</v>
      </c>
      <c r="W562" s="42" t="str">
        <f>IF(+ISNA(+VLOOKUP($B562,#REF!,1,0)),"-",$W$1)</f>
        <v>ATTDIV</v>
      </c>
      <c r="X562" s="42" t="str">
        <f>IF(+ISNA(+VLOOKUP($B562,#REF!,1,0)),"-",$X$1)</f>
        <v>SC</v>
      </c>
      <c r="Y562" s="42" t="str">
        <f>IF(+ISNA(+VLOOKUP($B562,#REF!,1,0)),"-",$Y$1)</f>
        <v>FOC</v>
      </c>
    </row>
    <row r="563" spans="1:25" hidden="1" x14ac:dyDescent="0.2">
      <c r="A563" s="42" t="s">
        <v>114</v>
      </c>
      <c r="B563" s="42" t="s">
        <v>1415</v>
      </c>
      <c r="C563" s="55" t="s">
        <v>1416</v>
      </c>
      <c r="D563" s="42" t="str">
        <f>IF(+ISNA(+VLOOKUP($B563,#REF!,1,0)),"-",$D$1)</f>
        <v>PRODEE</v>
      </c>
      <c r="E563" s="42" t="str">
        <f>IF(+ISNA(+VLOOKUP($B563,#REF!,1,0)),"-",$E$1)</f>
        <v>DISTEE</v>
      </c>
      <c r="F563" s="42" t="str">
        <f>IF(+ISNA(+VLOOKUP($B563,#REF!,1,0)),"-",$F$1)</f>
        <v>MISEE</v>
      </c>
      <c r="G563" s="42" t="str">
        <f>IF(+ISNA(+VLOOKUP($B563,#REF!,1,0)),"-",$G$1)</f>
        <v>VENDIEE</v>
      </c>
      <c r="H563" s="42" t="str">
        <f>IF(+ISNA(+VLOOKUP($B563,#REF!,1,0)),"-",$H$1)</f>
        <v>VENDSALVEE</v>
      </c>
      <c r="I563" s="42" t="str">
        <f>IF(+ISNA(+VLOOKUP($B563,#REF!,1,0)),"-",$I$1)</f>
        <v>VENDTUTEE</v>
      </c>
      <c r="J563" s="42" t="str">
        <f>IF(+ISNA(+VLOOKUP($B563,#REF!,1,0)),"-",$J$1)</f>
        <v>VENDLIBEE</v>
      </c>
      <c r="K563" s="42" t="str">
        <f>IF(+ISNA(+VLOOKUP($B563,#REF!,1,0)),"-",$K$1)</f>
        <v>EEEST</v>
      </c>
      <c r="L563" s="42" t="str">
        <f>IF(+ISNA(+VLOOKUP($B563,#REF!,1,0)),"-",$L$1)</f>
        <v>DISTGAS</v>
      </c>
      <c r="M563" s="42" t="str">
        <f>IF(+ISNA(+VLOOKUP($B563,#REF!,1,0)),"-",$M$1)</f>
        <v>MISGAS</v>
      </c>
      <c r="N563" s="42" t="str">
        <f>IF(+ISNA(+VLOOKUP($B563,#REF!,1,0)),"-",$N$1)</f>
        <v>VENIGAS</v>
      </c>
      <c r="O563" s="42" t="str">
        <f>IF(+ISNA(+VLOOKUP($B563,#REF!,1,0)),"-",$O$1)</f>
        <v>VENTUTGAS</v>
      </c>
      <c r="P563" s="42" t="str">
        <f>IF(+ISNA(+VLOOKUP($B563,#REF!,1,0)),"-",$P$1)</f>
        <v>VENLIBGAS</v>
      </c>
      <c r="Q563" s="42" t="str">
        <f>IF(+ISNA(+VLOOKUP($B563,#REF!,1,0)),"-",$Q$1)</f>
        <v>GASDIV</v>
      </c>
      <c r="R563" s="42" t="str">
        <f>IF(+ISNA(+VLOOKUP($B563,#REF!,1,0)),"-",$R$1)</f>
        <v>GASEST</v>
      </c>
      <c r="S563" s="42" t="str">
        <f>IF(+ISNA(+VLOOKUP($B563,#REF!,1,0)),"-",$S$1)</f>
        <v>ACQUE</v>
      </c>
      <c r="T563" s="42" t="str">
        <f>IF(+ISNA(+VLOOKUP($B563,#REF!,1,0)),"-",$T$1)</f>
        <v>FOGNA</v>
      </c>
      <c r="U563" s="42" t="str">
        <f>IF(+ISNA(+VLOOKUP($B563,#REF!,1,0)),"-",$U$1)</f>
        <v>DEPU</v>
      </c>
      <c r="V563" s="42" t="str">
        <f>IF(+ISNA(+VLOOKUP($B563,#REF!,1,0)),"-",$V$1)</f>
        <v>ALTRESII</v>
      </c>
      <c r="W563" s="42" t="str">
        <f>IF(+ISNA(+VLOOKUP($B563,#REF!,1,0)),"-",$W$1)</f>
        <v>ATTDIV</v>
      </c>
      <c r="X563" s="42" t="str">
        <f>IF(+ISNA(+VLOOKUP($B563,#REF!,1,0)),"-",$X$1)</f>
        <v>SC</v>
      </c>
      <c r="Y563" s="42" t="str">
        <f>IF(+ISNA(+VLOOKUP($B563,#REF!,1,0)),"-",$Y$1)</f>
        <v>FOC</v>
      </c>
    </row>
    <row r="564" spans="1:25" hidden="1" x14ac:dyDescent="0.2">
      <c r="A564" s="42" t="s">
        <v>114</v>
      </c>
      <c r="B564" s="42" t="s">
        <v>1360</v>
      </c>
      <c r="C564" s="55" t="s">
        <v>1256</v>
      </c>
      <c r="D564" s="42" t="str">
        <f>IF(+ISNA(+VLOOKUP($B564,#REF!,1,0)),"-",$D$1)</f>
        <v>PRODEE</v>
      </c>
      <c r="E564" s="42" t="str">
        <f>IF(+ISNA(+VLOOKUP($B564,#REF!,1,0)),"-",$E$1)</f>
        <v>DISTEE</v>
      </c>
      <c r="F564" s="42" t="str">
        <f>IF(+ISNA(+VLOOKUP($B564,#REF!,1,0)),"-",$F$1)</f>
        <v>MISEE</v>
      </c>
      <c r="G564" s="42" t="str">
        <f>IF(+ISNA(+VLOOKUP($B564,#REF!,1,0)),"-",$G$1)</f>
        <v>VENDIEE</v>
      </c>
      <c r="H564" s="42" t="str">
        <f>IF(+ISNA(+VLOOKUP($B564,#REF!,1,0)),"-",$H$1)</f>
        <v>VENDSALVEE</v>
      </c>
      <c r="I564" s="42" t="str">
        <f>IF(+ISNA(+VLOOKUP($B564,#REF!,1,0)),"-",$I$1)</f>
        <v>VENDTUTEE</v>
      </c>
      <c r="J564" s="42" t="str">
        <f>IF(+ISNA(+VLOOKUP($B564,#REF!,1,0)),"-",$J$1)</f>
        <v>VENDLIBEE</v>
      </c>
      <c r="K564" s="42" t="str">
        <f>IF(+ISNA(+VLOOKUP($B564,#REF!,1,0)),"-",$K$1)</f>
        <v>EEEST</v>
      </c>
      <c r="L564" s="42" t="str">
        <f>IF(+ISNA(+VLOOKUP($B564,#REF!,1,0)),"-",$L$1)</f>
        <v>DISTGAS</v>
      </c>
      <c r="M564" s="42" t="str">
        <f>IF(+ISNA(+VLOOKUP($B564,#REF!,1,0)),"-",$M$1)</f>
        <v>MISGAS</v>
      </c>
      <c r="N564" s="42" t="str">
        <f>IF(+ISNA(+VLOOKUP($B564,#REF!,1,0)),"-",$N$1)</f>
        <v>VENIGAS</v>
      </c>
      <c r="O564" s="42" t="str">
        <f>IF(+ISNA(+VLOOKUP($B564,#REF!,1,0)),"-",$O$1)</f>
        <v>VENTUTGAS</v>
      </c>
      <c r="P564" s="42" t="str">
        <f>IF(+ISNA(+VLOOKUP($B564,#REF!,1,0)),"-",$P$1)</f>
        <v>VENLIBGAS</v>
      </c>
      <c r="Q564" s="42" t="str">
        <f>IF(+ISNA(+VLOOKUP($B564,#REF!,1,0)),"-",$Q$1)</f>
        <v>GASDIV</v>
      </c>
      <c r="R564" s="42" t="str">
        <f>IF(+ISNA(+VLOOKUP($B564,#REF!,1,0)),"-",$R$1)</f>
        <v>GASEST</v>
      </c>
      <c r="S564" s="42" t="str">
        <f>IF(+ISNA(+VLOOKUP($B564,#REF!,1,0)),"-",$S$1)</f>
        <v>ACQUE</v>
      </c>
      <c r="T564" s="42" t="str">
        <f>IF(+ISNA(+VLOOKUP($B564,#REF!,1,0)),"-",$T$1)</f>
        <v>FOGNA</v>
      </c>
      <c r="U564" s="42" t="str">
        <f>IF(+ISNA(+VLOOKUP($B564,#REF!,1,0)),"-",$U$1)</f>
        <v>DEPU</v>
      </c>
      <c r="V564" s="42" t="str">
        <f>IF(+ISNA(+VLOOKUP($B564,#REF!,1,0)),"-",$V$1)</f>
        <v>ALTRESII</v>
      </c>
      <c r="W564" s="42" t="str">
        <f>IF(+ISNA(+VLOOKUP($B564,#REF!,1,0)),"-",$W$1)</f>
        <v>ATTDIV</v>
      </c>
      <c r="X564" s="42" t="str">
        <f>IF(+ISNA(+VLOOKUP($B564,#REF!,1,0)),"-",$X$1)</f>
        <v>SC</v>
      </c>
      <c r="Y564" s="42" t="str">
        <f>IF(+ISNA(+VLOOKUP($B564,#REF!,1,0)),"-",$Y$1)</f>
        <v>FOC</v>
      </c>
    </row>
    <row r="565" spans="1:25" hidden="1" x14ac:dyDescent="0.2">
      <c r="A565" s="42" t="s">
        <v>114</v>
      </c>
      <c r="B565" s="42" t="s">
        <v>1470</v>
      </c>
      <c r="C565" s="55" t="s">
        <v>1464</v>
      </c>
      <c r="D565" s="42" t="str">
        <f>IF(+ISNA(+VLOOKUP($B565,#REF!,1,0)),"-",$D$1)</f>
        <v>PRODEE</v>
      </c>
      <c r="E565" s="42" t="str">
        <f>IF(+ISNA(+VLOOKUP($B565,#REF!,1,0)),"-",$E$1)</f>
        <v>DISTEE</v>
      </c>
      <c r="F565" s="42" t="str">
        <f>IF(+ISNA(+VLOOKUP($B565,#REF!,1,0)),"-",$F$1)</f>
        <v>MISEE</v>
      </c>
      <c r="G565" s="42" t="str">
        <f>IF(+ISNA(+VLOOKUP($B565,#REF!,1,0)),"-",$G$1)</f>
        <v>VENDIEE</v>
      </c>
      <c r="H565" s="42" t="str">
        <f>IF(+ISNA(+VLOOKUP($B565,#REF!,1,0)),"-",$H$1)</f>
        <v>VENDSALVEE</v>
      </c>
      <c r="I565" s="42" t="str">
        <f>IF(+ISNA(+VLOOKUP($B565,#REF!,1,0)),"-",$I$1)</f>
        <v>VENDTUTEE</v>
      </c>
      <c r="J565" s="42" t="str">
        <f>IF(+ISNA(+VLOOKUP($B565,#REF!,1,0)),"-",$J$1)</f>
        <v>VENDLIBEE</v>
      </c>
      <c r="K565" s="42" t="str">
        <f>IF(+ISNA(+VLOOKUP($B565,#REF!,1,0)),"-",$K$1)</f>
        <v>EEEST</v>
      </c>
      <c r="L565" s="42" t="str">
        <f>IF(+ISNA(+VLOOKUP($B565,#REF!,1,0)),"-",$L$1)</f>
        <v>DISTGAS</v>
      </c>
      <c r="M565" s="42" t="str">
        <f>IF(+ISNA(+VLOOKUP($B565,#REF!,1,0)),"-",$M$1)</f>
        <v>MISGAS</v>
      </c>
      <c r="N565" s="42" t="str">
        <f>IF(+ISNA(+VLOOKUP($B565,#REF!,1,0)),"-",$N$1)</f>
        <v>VENIGAS</v>
      </c>
      <c r="O565" s="42" t="str">
        <f>IF(+ISNA(+VLOOKUP($B565,#REF!,1,0)),"-",$O$1)</f>
        <v>VENTUTGAS</v>
      </c>
      <c r="P565" s="42" t="str">
        <f>IF(+ISNA(+VLOOKUP($B565,#REF!,1,0)),"-",$P$1)</f>
        <v>VENLIBGAS</v>
      </c>
      <c r="Q565" s="42" t="str">
        <f>IF(+ISNA(+VLOOKUP($B565,#REF!,1,0)),"-",$Q$1)</f>
        <v>GASDIV</v>
      </c>
      <c r="R565" s="42" t="str">
        <f>IF(+ISNA(+VLOOKUP($B565,#REF!,1,0)),"-",$R$1)</f>
        <v>GASEST</v>
      </c>
      <c r="S565" s="42" t="str">
        <f>IF(+ISNA(+VLOOKUP($B565,#REF!,1,0)),"-",$S$1)</f>
        <v>ACQUE</v>
      </c>
      <c r="T565" s="42" t="str">
        <f>IF(+ISNA(+VLOOKUP($B565,#REF!,1,0)),"-",$T$1)</f>
        <v>FOGNA</v>
      </c>
      <c r="U565" s="42" t="str">
        <f>IF(+ISNA(+VLOOKUP($B565,#REF!,1,0)),"-",$U$1)</f>
        <v>DEPU</v>
      </c>
      <c r="V565" s="42" t="str">
        <f>IF(+ISNA(+VLOOKUP($B565,#REF!,1,0)),"-",$V$1)</f>
        <v>ALTRESII</v>
      </c>
      <c r="W565" s="42" t="str">
        <f>IF(+ISNA(+VLOOKUP($B565,#REF!,1,0)),"-",$W$1)</f>
        <v>ATTDIV</v>
      </c>
      <c r="X565" s="42" t="str">
        <f>IF(+ISNA(+VLOOKUP($B565,#REF!,1,0)),"-",$X$1)</f>
        <v>SC</v>
      </c>
      <c r="Y565" s="42" t="str">
        <f>IF(+ISNA(+VLOOKUP($B565,#REF!,1,0)),"-",$Y$1)</f>
        <v>FOC</v>
      </c>
    </row>
    <row r="566" spans="1:25" hidden="1" x14ac:dyDescent="0.2">
      <c r="A566" s="42" t="s">
        <v>114</v>
      </c>
      <c r="B566" s="42" t="s">
        <v>1471</v>
      </c>
      <c r="C566" s="55" t="s">
        <v>1465</v>
      </c>
      <c r="D566" s="42" t="str">
        <f>IF(+ISNA(+VLOOKUP($B566,#REF!,1,0)),"-",$D$1)</f>
        <v>PRODEE</v>
      </c>
      <c r="E566" s="42" t="str">
        <f>IF(+ISNA(+VLOOKUP($B566,#REF!,1,0)),"-",$E$1)</f>
        <v>DISTEE</v>
      </c>
      <c r="F566" s="42" t="str">
        <f>IF(+ISNA(+VLOOKUP($B566,#REF!,1,0)),"-",$F$1)</f>
        <v>MISEE</v>
      </c>
      <c r="G566" s="42" t="str">
        <f>IF(+ISNA(+VLOOKUP($B566,#REF!,1,0)),"-",$G$1)</f>
        <v>VENDIEE</v>
      </c>
      <c r="H566" s="42" t="str">
        <f>IF(+ISNA(+VLOOKUP($B566,#REF!,1,0)),"-",$H$1)</f>
        <v>VENDSALVEE</v>
      </c>
      <c r="I566" s="42" t="str">
        <f>IF(+ISNA(+VLOOKUP($B566,#REF!,1,0)),"-",$I$1)</f>
        <v>VENDTUTEE</v>
      </c>
      <c r="J566" s="42" t="str">
        <f>IF(+ISNA(+VLOOKUP($B566,#REF!,1,0)),"-",$J$1)</f>
        <v>VENDLIBEE</v>
      </c>
      <c r="K566" s="42" t="str">
        <f>IF(+ISNA(+VLOOKUP($B566,#REF!,1,0)),"-",$K$1)</f>
        <v>EEEST</v>
      </c>
      <c r="L566" s="42" t="str">
        <f>IF(+ISNA(+VLOOKUP($B566,#REF!,1,0)),"-",$L$1)</f>
        <v>DISTGAS</v>
      </c>
      <c r="M566" s="42" t="str">
        <f>IF(+ISNA(+VLOOKUP($B566,#REF!,1,0)),"-",$M$1)</f>
        <v>MISGAS</v>
      </c>
      <c r="N566" s="42" t="str">
        <f>IF(+ISNA(+VLOOKUP($B566,#REF!,1,0)),"-",$N$1)</f>
        <v>VENIGAS</v>
      </c>
      <c r="O566" s="42" t="str">
        <f>IF(+ISNA(+VLOOKUP($B566,#REF!,1,0)),"-",$O$1)</f>
        <v>VENTUTGAS</v>
      </c>
      <c r="P566" s="42" t="str">
        <f>IF(+ISNA(+VLOOKUP($B566,#REF!,1,0)),"-",$P$1)</f>
        <v>VENLIBGAS</v>
      </c>
      <c r="Q566" s="42" t="str">
        <f>IF(+ISNA(+VLOOKUP($B566,#REF!,1,0)),"-",$Q$1)</f>
        <v>GASDIV</v>
      </c>
      <c r="R566" s="42" t="str">
        <f>IF(+ISNA(+VLOOKUP($B566,#REF!,1,0)),"-",$R$1)</f>
        <v>GASEST</v>
      </c>
      <c r="S566" s="42" t="str">
        <f>IF(+ISNA(+VLOOKUP($B566,#REF!,1,0)),"-",$S$1)</f>
        <v>ACQUE</v>
      </c>
      <c r="T566" s="42" t="str">
        <f>IF(+ISNA(+VLOOKUP($B566,#REF!,1,0)),"-",$T$1)</f>
        <v>FOGNA</v>
      </c>
      <c r="U566" s="42" t="str">
        <f>IF(+ISNA(+VLOOKUP($B566,#REF!,1,0)),"-",$U$1)</f>
        <v>DEPU</v>
      </c>
      <c r="V566" s="42" t="str">
        <f>IF(+ISNA(+VLOOKUP($B566,#REF!,1,0)),"-",$V$1)</f>
        <v>ALTRESII</v>
      </c>
      <c r="W566" s="42" t="str">
        <f>IF(+ISNA(+VLOOKUP($B566,#REF!,1,0)),"-",$W$1)</f>
        <v>ATTDIV</v>
      </c>
      <c r="X566" s="42" t="str">
        <f>IF(+ISNA(+VLOOKUP($B566,#REF!,1,0)),"-",$X$1)</f>
        <v>SC</v>
      </c>
      <c r="Y566" s="42" t="str">
        <f>IF(+ISNA(+VLOOKUP($B566,#REF!,1,0)),"-",$Y$1)</f>
        <v>FOC</v>
      </c>
    </row>
    <row r="567" spans="1:25" x14ac:dyDescent="0.2">
      <c r="A567" s="39" t="s">
        <v>115</v>
      </c>
      <c r="B567" s="39" t="s">
        <v>115</v>
      </c>
      <c r="C567" s="57" t="s">
        <v>374</v>
      </c>
      <c r="D567" s="40" t="str">
        <f>IF(+ISNA(+VLOOKUP($B567,#REF!,1,0)),"-",$D$1)</f>
        <v>PRODEE</v>
      </c>
      <c r="E567" s="40" t="str">
        <f>IF(+ISNA(+VLOOKUP($B567,#REF!,1,0)),"-",$E$1)</f>
        <v>DISTEE</v>
      </c>
      <c r="F567" s="40" t="str">
        <f>IF(+ISNA(+VLOOKUP($B567,#REF!,1,0)),"-",$F$1)</f>
        <v>MISEE</v>
      </c>
      <c r="G567" s="40" t="str">
        <f>IF(+ISNA(+VLOOKUP($B567,#REF!,1,0)),"-",$G$1)</f>
        <v>VENDIEE</v>
      </c>
      <c r="H567" s="40" t="str">
        <f>IF(+ISNA(+VLOOKUP($B567,#REF!,1,0)),"-",$H$1)</f>
        <v>VENDSALVEE</v>
      </c>
      <c r="I567" s="40" t="str">
        <f>IF(+ISNA(+VLOOKUP($B567,#REF!,1,0)),"-",$I$1)</f>
        <v>VENDTUTEE</v>
      </c>
      <c r="J567" s="40" t="str">
        <f>IF(+ISNA(+VLOOKUP($B567,#REF!,1,0)),"-",$J$1)</f>
        <v>VENDLIBEE</v>
      </c>
      <c r="K567" s="40" t="str">
        <f>IF(+ISNA(+VLOOKUP($B567,#REF!,1,0)),"-",$K$1)</f>
        <v>EEEST</v>
      </c>
      <c r="L567" s="40" t="str">
        <f>IF(+ISNA(+VLOOKUP($B567,#REF!,1,0)),"-",$L$1)</f>
        <v>DISTGAS</v>
      </c>
      <c r="M567" s="40" t="str">
        <f>IF(+ISNA(+VLOOKUP($B567,#REF!,1,0)),"-",$M$1)</f>
        <v>MISGAS</v>
      </c>
      <c r="N567" s="40" t="str">
        <f>IF(+ISNA(+VLOOKUP($B567,#REF!,1,0)),"-",$N$1)</f>
        <v>VENIGAS</v>
      </c>
      <c r="O567" s="40" t="str">
        <f>IF(+ISNA(+VLOOKUP($B567,#REF!,1,0)),"-",$O$1)</f>
        <v>VENTUTGAS</v>
      </c>
      <c r="P567" s="40" t="str">
        <f>IF(+ISNA(+VLOOKUP($B567,#REF!,1,0)),"-",$P$1)</f>
        <v>VENLIBGAS</v>
      </c>
      <c r="Q567" s="40" t="str">
        <f>IF(+ISNA(+VLOOKUP($B567,#REF!,1,0)),"-",$Q$1)</f>
        <v>GASDIV</v>
      </c>
      <c r="R567" s="40" t="str">
        <f>IF(+ISNA(+VLOOKUP($B567,#REF!,1,0)),"-",$R$1)</f>
        <v>GASEST</v>
      </c>
      <c r="S567" s="40" t="str">
        <f>IF(+ISNA(+VLOOKUP($B567,#REF!,1,0)),"-",$S$1)</f>
        <v>ACQUE</v>
      </c>
      <c r="T567" s="40" t="str">
        <f>IF(+ISNA(+VLOOKUP($B567,#REF!,1,0)),"-",$T$1)</f>
        <v>FOGNA</v>
      </c>
      <c r="U567" s="40" t="str">
        <f>IF(+ISNA(+VLOOKUP($B567,#REF!,1,0)),"-",$U$1)</f>
        <v>DEPU</v>
      </c>
      <c r="V567" s="40" t="str">
        <f>IF(+ISNA(+VLOOKUP($B567,#REF!,1,0)),"-",$V$1)</f>
        <v>ALTRESII</v>
      </c>
      <c r="W567" s="40" t="str">
        <f>IF(+ISNA(+VLOOKUP($B567,#REF!,1,0)),"-",$W$1)</f>
        <v>ATTDIV</v>
      </c>
      <c r="X567" s="40" t="str">
        <f>IF(+ISNA(+VLOOKUP($B567,#REF!,1,0)),"-",$X$1)</f>
        <v>SC</v>
      </c>
      <c r="Y567" s="40" t="str">
        <f>IF(+ISNA(+VLOOKUP($B567,#REF!,1,0)),"-",$Y$1)</f>
        <v>FOC</v>
      </c>
    </row>
    <row r="568" spans="1:25" x14ac:dyDescent="0.2">
      <c r="A568" s="42" t="s">
        <v>115</v>
      </c>
      <c r="B568" s="42" t="s">
        <v>176</v>
      </c>
      <c r="C568" s="55" t="s">
        <v>839</v>
      </c>
      <c r="D568" s="42" t="str">
        <f>IF(+ISNA(+VLOOKUP($B568,#REF!,1,0)),"-",$D$1)</f>
        <v>PRODEE</v>
      </c>
      <c r="E568" s="42" t="str">
        <f>IF(+ISNA(+VLOOKUP($B568,#REF!,1,0)),"-",$E$1)</f>
        <v>DISTEE</v>
      </c>
      <c r="F568" s="42" t="str">
        <f>IF(+ISNA(+VLOOKUP($B568,#REF!,1,0)),"-",$F$1)</f>
        <v>MISEE</v>
      </c>
      <c r="G568" s="42" t="str">
        <f>IF(+ISNA(+VLOOKUP($B568,#REF!,1,0)),"-",$G$1)</f>
        <v>VENDIEE</v>
      </c>
      <c r="H568" s="42" t="str">
        <f>IF(+ISNA(+VLOOKUP($B568,#REF!,1,0)),"-",$H$1)</f>
        <v>VENDSALVEE</v>
      </c>
      <c r="I568" s="42" t="str">
        <f>IF(+ISNA(+VLOOKUP($B568,#REF!,1,0)),"-",$I$1)</f>
        <v>VENDTUTEE</v>
      </c>
      <c r="J568" s="42" t="str">
        <f>IF(+ISNA(+VLOOKUP($B568,#REF!,1,0)),"-",$J$1)</f>
        <v>VENDLIBEE</v>
      </c>
      <c r="K568" s="42" t="str">
        <f>IF(+ISNA(+VLOOKUP($B568,#REF!,1,0)),"-",$K$1)</f>
        <v>EEEST</v>
      </c>
      <c r="L568" s="42" t="str">
        <f>IF(+ISNA(+VLOOKUP($B568,#REF!,1,0)),"-",$L$1)</f>
        <v>DISTGAS</v>
      </c>
      <c r="M568" s="42" t="str">
        <f>IF(+ISNA(+VLOOKUP($B568,#REF!,1,0)),"-",$M$1)</f>
        <v>MISGAS</v>
      </c>
      <c r="N568" s="42" t="str">
        <f>IF(+ISNA(+VLOOKUP($B568,#REF!,1,0)),"-",$N$1)</f>
        <v>VENIGAS</v>
      </c>
      <c r="O568" s="42" t="str">
        <f>IF(+ISNA(+VLOOKUP($B568,#REF!,1,0)),"-",$O$1)</f>
        <v>VENTUTGAS</v>
      </c>
      <c r="P568" s="42" t="str">
        <f>IF(+ISNA(+VLOOKUP($B568,#REF!,1,0)),"-",$P$1)</f>
        <v>VENLIBGAS</v>
      </c>
      <c r="Q568" s="42" t="str">
        <f>IF(+ISNA(+VLOOKUP($B568,#REF!,1,0)),"-",$Q$1)</f>
        <v>GASDIV</v>
      </c>
      <c r="R568" s="42" t="str">
        <f>IF(+ISNA(+VLOOKUP($B568,#REF!,1,0)),"-",$R$1)</f>
        <v>GASEST</v>
      </c>
      <c r="S568" s="42" t="str">
        <f>IF(+ISNA(+VLOOKUP($B568,#REF!,1,0)),"-",$S$1)</f>
        <v>ACQUE</v>
      </c>
      <c r="T568" s="42" t="str">
        <f>IF(+ISNA(+VLOOKUP($B568,#REF!,1,0)),"-",$T$1)</f>
        <v>FOGNA</v>
      </c>
      <c r="U568" s="42" t="str">
        <f>IF(+ISNA(+VLOOKUP($B568,#REF!,1,0)),"-",$U$1)</f>
        <v>DEPU</v>
      </c>
      <c r="V568" s="42" t="str">
        <f>IF(+ISNA(+VLOOKUP($B568,#REF!,1,0)),"-",$V$1)</f>
        <v>ALTRESII</v>
      </c>
      <c r="W568" s="42" t="str">
        <f>IF(+ISNA(+VLOOKUP($B568,#REF!,1,0)),"-",$W$1)</f>
        <v>ATTDIV</v>
      </c>
      <c r="X568" s="42" t="str">
        <f>IF(+ISNA(+VLOOKUP($B568,#REF!,1,0)),"-",$X$1)</f>
        <v>SC</v>
      </c>
      <c r="Y568" s="42" t="str">
        <f>IF(+ISNA(+VLOOKUP($B568,#REF!,1,0)),"-",$Y$1)</f>
        <v>FOC</v>
      </c>
    </row>
    <row r="569" spans="1:25" x14ac:dyDescent="0.2">
      <c r="A569" s="42" t="s">
        <v>115</v>
      </c>
      <c r="B569" s="42" t="s">
        <v>177</v>
      </c>
      <c r="C569" s="55" t="s">
        <v>840</v>
      </c>
      <c r="D569" s="42" t="str">
        <f>IF(+ISNA(+VLOOKUP($B569,#REF!,1,0)),"-",$D$1)</f>
        <v>PRODEE</v>
      </c>
      <c r="E569" s="42" t="str">
        <f>IF(+ISNA(+VLOOKUP($B569,#REF!,1,0)),"-",$E$1)</f>
        <v>DISTEE</v>
      </c>
      <c r="F569" s="42" t="str">
        <f>IF(+ISNA(+VLOOKUP($B569,#REF!,1,0)),"-",$F$1)</f>
        <v>MISEE</v>
      </c>
      <c r="G569" s="42" t="str">
        <f>IF(+ISNA(+VLOOKUP($B569,#REF!,1,0)),"-",$G$1)</f>
        <v>VENDIEE</v>
      </c>
      <c r="H569" s="42" t="str">
        <f>IF(+ISNA(+VLOOKUP($B569,#REF!,1,0)),"-",$H$1)</f>
        <v>VENDSALVEE</v>
      </c>
      <c r="I569" s="42" t="str">
        <f>IF(+ISNA(+VLOOKUP($B569,#REF!,1,0)),"-",$I$1)</f>
        <v>VENDTUTEE</v>
      </c>
      <c r="J569" s="42" t="str">
        <f>IF(+ISNA(+VLOOKUP($B569,#REF!,1,0)),"-",$J$1)</f>
        <v>VENDLIBEE</v>
      </c>
      <c r="K569" s="42" t="str">
        <f>IF(+ISNA(+VLOOKUP($B569,#REF!,1,0)),"-",$K$1)</f>
        <v>EEEST</v>
      </c>
      <c r="L569" s="42" t="str">
        <f>IF(+ISNA(+VLOOKUP($B569,#REF!,1,0)),"-",$L$1)</f>
        <v>DISTGAS</v>
      </c>
      <c r="M569" s="42" t="str">
        <f>IF(+ISNA(+VLOOKUP($B569,#REF!,1,0)),"-",$M$1)</f>
        <v>MISGAS</v>
      </c>
      <c r="N569" s="42" t="str">
        <f>IF(+ISNA(+VLOOKUP($B569,#REF!,1,0)),"-",$N$1)</f>
        <v>VENIGAS</v>
      </c>
      <c r="O569" s="42" t="str">
        <f>IF(+ISNA(+VLOOKUP($B569,#REF!,1,0)),"-",$O$1)</f>
        <v>VENTUTGAS</v>
      </c>
      <c r="P569" s="42" t="str">
        <f>IF(+ISNA(+VLOOKUP($B569,#REF!,1,0)),"-",$P$1)</f>
        <v>VENLIBGAS</v>
      </c>
      <c r="Q569" s="42" t="str">
        <f>IF(+ISNA(+VLOOKUP($B569,#REF!,1,0)),"-",$Q$1)</f>
        <v>GASDIV</v>
      </c>
      <c r="R569" s="42" t="str">
        <f>IF(+ISNA(+VLOOKUP($B569,#REF!,1,0)),"-",$R$1)</f>
        <v>GASEST</v>
      </c>
      <c r="S569" s="42" t="str">
        <f>IF(+ISNA(+VLOOKUP($B569,#REF!,1,0)),"-",$S$1)</f>
        <v>ACQUE</v>
      </c>
      <c r="T569" s="42" t="str">
        <f>IF(+ISNA(+VLOOKUP($B569,#REF!,1,0)),"-",$T$1)</f>
        <v>FOGNA</v>
      </c>
      <c r="U569" s="42" t="str">
        <f>IF(+ISNA(+VLOOKUP($B569,#REF!,1,0)),"-",$U$1)</f>
        <v>DEPU</v>
      </c>
      <c r="V569" s="42" t="str">
        <f>IF(+ISNA(+VLOOKUP($B569,#REF!,1,0)),"-",$V$1)</f>
        <v>ALTRESII</v>
      </c>
      <c r="W569" s="42" t="str">
        <f>IF(+ISNA(+VLOOKUP($B569,#REF!,1,0)),"-",$W$1)</f>
        <v>ATTDIV</v>
      </c>
      <c r="X569" s="42" t="str">
        <f>IF(+ISNA(+VLOOKUP($B569,#REF!,1,0)),"-",$X$1)</f>
        <v>SC</v>
      </c>
      <c r="Y569" s="42" t="str">
        <f>IF(+ISNA(+VLOOKUP($B569,#REF!,1,0)),"-",$Y$1)</f>
        <v>FOC</v>
      </c>
    </row>
    <row r="570" spans="1:25" x14ac:dyDescent="0.2">
      <c r="A570" s="42" t="s">
        <v>115</v>
      </c>
      <c r="B570" s="42" t="s">
        <v>178</v>
      </c>
      <c r="C570" s="55" t="s">
        <v>841</v>
      </c>
      <c r="D570" s="42" t="str">
        <f>IF(+ISNA(+VLOOKUP($B570,#REF!,1,0)),"-",$D$1)</f>
        <v>PRODEE</v>
      </c>
      <c r="E570" s="42" t="str">
        <f>IF(+ISNA(+VLOOKUP($B570,#REF!,1,0)),"-",$E$1)</f>
        <v>DISTEE</v>
      </c>
      <c r="F570" s="42" t="str">
        <f>IF(+ISNA(+VLOOKUP($B570,#REF!,1,0)),"-",$F$1)</f>
        <v>MISEE</v>
      </c>
      <c r="G570" s="42" t="str">
        <f>IF(+ISNA(+VLOOKUP($B570,#REF!,1,0)),"-",$G$1)</f>
        <v>VENDIEE</v>
      </c>
      <c r="H570" s="42" t="str">
        <f>IF(+ISNA(+VLOOKUP($B570,#REF!,1,0)),"-",$H$1)</f>
        <v>VENDSALVEE</v>
      </c>
      <c r="I570" s="42" t="str">
        <f>IF(+ISNA(+VLOOKUP($B570,#REF!,1,0)),"-",$I$1)</f>
        <v>VENDTUTEE</v>
      </c>
      <c r="J570" s="42" t="str">
        <f>IF(+ISNA(+VLOOKUP($B570,#REF!,1,0)),"-",$J$1)</f>
        <v>VENDLIBEE</v>
      </c>
      <c r="K570" s="42" t="str">
        <f>IF(+ISNA(+VLOOKUP($B570,#REF!,1,0)),"-",$K$1)</f>
        <v>EEEST</v>
      </c>
      <c r="L570" s="42" t="str">
        <f>IF(+ISNA(+VLOOKUP($B570,#REF!,1,0)),"-",$L$1)</f>
        <v>DISTGAS</v>
      </c>
      <c r="M570" s="42" t="str">
        <f>IF(+ISNA(+VLOOKUP($B570,#REF!,1,0)),"-",$M$1)</f>
        <v>MISGAS</v>
      </c>
      <c r="N570" s="42" t="str">
        <f>IF(+ISNA(+VLOOKUP($B570,#REF!,1,0)),"-",$N$1)</f>
        <v>VENIGAS</v>
      </c>
      <c r="O570" s="42" t="str">
        <f>IF(+ISNA(+VLOOKUP($B570,#REF!,1,0)),"-",$O$1)</f>
        <v>VENTUTGAS</v>
      </c>
      <c r="P570" s="42" t="str">
        <f>IF(+ISNA(+VLOOKUP($B570,#REF!,1,0)),"-",$P$1)</f>
        <v>VENLIBGAS</v>
      </c>
      <c r="Q570" s="42" t="str">
        <f>IF(+ISNA(+VLOOKUP($B570,#REF!,1,0)),"-",$Q$1)</f>
        <v>GASDIV</v>
      </c>
      <c r="R570" s="42" t="str">
        <f>IF(+ISNA(+VLOOKUP($B570,#REF!,1,0)),"-",$R$1)</f>
        <v>GASEST</v>
      </c>
      <c r="S570" s="42" t="str">
        <f>IF(+ISNA(+VLOOKUP($B570,#REF!,1,0)),"-",$S$1)</f>
        <v>ACQUE</v>
      </c>
      <c r="T570" s="42" t="str">
        <f>IF(+ISNA(+VLOOKUP($B570,#REF!,1,0)),"-",$T$1)</f>
        <v>FOGNA</v>
      </c>
      <c r="U570" s="42" t="str">
        <f>IF(+ISNA(+VLOOKUP($B570,#REF!,1,0)),"-",$U$1)</f>
        <v>DEPU</v>
      </c>
      <c r="V570" s="42" t="str">
        <f>IF(+ISNA(+VLOOKUP($B570,#REF!,1,0)),"-",$V$1)</f>
        <v>ALTRESII</v>
      </c>
      <c r="W570" s="42" t="str">
        <f>IF(+ISNA(+VLOOKUP($B570,#REF!,1,0)),"-",$W$1)</f>
        <v>ATTDIV</v>
      </c>
      <c r="X570" s="42" t="str">
        <f>IF(+ISNA(+VLOOKUP($B570,#REF!,1,0)),"-",$X$1)</f>
        <v>SC</v>
      </c>
      <c r="Y570" s="42" t="str">
        <f>IF(+ISNA(+VLOOKUP($B570,#REF!,1,0)),"-",$Y$1)</f>
        <v>FOC</v>
      </c>
    </row>
    <row r="571" spans="1:25" x14ac:dyDescent="0.2">
      <c r="A571" s="42" t="s">
        <v>115</v>
      </c>
      <c r="B571" s="42" t="s">
        <v>179</v>
      </c>
      <c r="C571" s="55" t="s">
        <v>842</v>
      </c>
      <c r="D571" s="42" t="str">
        <f>IF(+ISNA(+VLOOKUP($B571,#REF!,1,0)),"-",$D$1)</f>
        <v>PRODEE</v>
      </c>
      <c r="E571" s="42" t="str">
        <f>IF(+ISNA(+VLOOKUP($B571,#REF!,1,0)),"-",$E$1)</f>
        <v>DISTEE</v>
      </c>
      <c r="F571" s="42" t="str">
        <f>IF(+ISNA(+VLOOKUP($B571,#REF!,1,0)),"-",$F$1)</f>
        <v>MISEE</v>
      </c>
      <c r="G571" s="42" t="str">
        <f>IF(+ISNA(+VLOOKUP($B571,#REF!,1,0)),"-",$G$1)</f>
        <v>VENDIEE</v>
      </c>
      <c r="H571" s="42" t="str">
        <f>IF(+ISNA(+VLOOKUP($B571,#REF!,1,0)),"-",$H$1)</f>
        <v>VENDSALVEE</v>
      </c>
      <c r="I571" s="42" t="str">
        <f>IF(+ISNA(+VLOOKUP($B571,#REF!,1,0)),"-",$I$1)</f>
        <v>VENDTUTEE</v>
      </c>
      <c r="J571" s="42" t="str">
        <f>IF(+ISNA(+VLOOKUP($B571,#REF!,1,0)),"-",$J$1)</f>
        <v>VENDLIBEE</v>
      </c>
      <c r="K571" s="42" t="str">
        <f>IF(+ISNA(+VLOOKUP($B571,#REF!,1,0)),"-",$K$1)</f>
        <v>EEEST</v>
      </c>
      <c r="L571" s="42" t="str">
        <f>IF(+ISNA(+VLOOKUP($B571,#REF!,1,0)),"-",$L$1)</f>
        <v>DISTGAS</v>
      </c>
      <c r="M571" s="42" t="str">
        <f>IF(+ISNA(+VLOOKUP($B571,#REF!,1,0)),"-",$M$1)</f>
        <v>MISGAS</v>
      </c>
      <c r="N571" s="42" t="str">
        <f>IF(+ISNA(+VLOOKUP($B571,#REF!,1,0)),"-",$N$1)</f>
        <v>VENIGAS</v>
      </c>
      <c r="O571" s="42" t="str">
        <f>IF(+ISNA(+VLOOKUP($B571,#REF!,1,0)),"-",$O$1)</f>
        <v>VENTUTGAS</v>
      </c>
      <c r="P571" s="42" t="str">
        <f>IF(+ISNA(+VLOOKUP($B571,#REF!,1,0)),"-",$P$1)</f>
        <v>VENLIBGAS</v>
      </c>
      <c r="Q571" s="42" t="str">
        <f>IF(+ISNA(+VLOOKUP($B571,#REF!,1,0)),"-",$Q$1)</f>
        <v>GASDIV</v>
      </c>
      <c r="R571" s="42" t="str">
        <f>IF(+ISNA(+VLOOKUP($B571,#REF!,1,0)),"-",$R$1)</f>
        <v>GASEST</v>
      </c>
      <c r="S571" s="42" t="str">
        <f>IF(+ISNA(+VLOOKUP($B571,#REF!,1,0)),"-",$S$1)</f>
        <v>ACQUE</v>
      </c>
      <c r="T571" s="42" t="str">
        <f>IF(+ISNA(+VLOOKUP($B571,#REF!,1,0)),"-",$T$1)</f>
        <v>FOGNA</v>
      </c>
      <c r="U571" s="42" t="str">
        <f>IF(+ISNA(+VLOOKUP($B571,#REF!,1,0)),"-",$U$1)</f>
        <v>DEPU</v>
      </c>
      <c r="V571" s="42" t="str">
        <f>IF(+ISNA(+VLOOKUP($B571,#REF!,1,0)),"-",$V$1)</f>
        <v>ALTRESII</v>
      </c>
      <c r="W571" s="42" t="str">
        <f>IF(+ISNA(+VLOOKUP($B571,#REF!,1,0)),"-",$W$1)</f>
        <v>ATTDIV</v>
      </c>
      <c r="X571" s="42" t="str">
        <f>IF(+ISNA(+VLOOKUP($B571,#REF!,1,0)),"-",$X$1)</f>
        <v>SC</v>
      </c>
      <c r="Y571" s="42" t="str">
        <f>IF(+ISNA(+VLOOKUP($B571,#REF!,1,0)),"-",$Y$1)</f>
        <v>FOC</v>
      </c>
    </row>
    <row r="572" spans="1:25" hidden="1" x14ac:dyDescent="0.2">
      <c r="A572" s="42" t="s">
        <v>115</v>
      </c>
      <c r="B572" s="42" t="s">
        <v>180</v>
      </c>
      <c r="C572" s="55" t="s">
        <v>843</v>
      </c>
      <c r="D572" s="42" t="str">
        <f>IF(+ISNA(+VLOOKUP($B572,#REF!,1,0)),"-",$D$1)</f>
        <v>PRODEE</v>
      </c>
      <c r="E572" s="42" t="str">
        <f>IF(+ISNA(+VLOOKUP($B572,#REF!,1,0)),"-",$E$1)</f>
        <v>DISTEE</v>
      </c>
      <c r="F572" s="42" t="str">
        <f>IF(+ISNA(+VLOOKUP($B572,#REF!,1,0)),"-",$F$1)</f>
        <v>MISEE</v>
      </c>
      <c r="G572" s="42" t="str">
        <f>IF(+ISNA(+VLOOKUP($B572,#REF!,1,0)),"-",$G$1)</f>
        <v>VENDIEE</v>
      </c>
      <c r="H572" s="42" t="str">
        <f>IF(+ISNA(+VLOOKUP($B572,#REF!,1,0)),"-",$H$1)</f>
        <v>VENDSALVEE</v>
      </c>
      <c r="I572" s="42" t="str">
        <f>IF(+ISNA(+VLOOKUP($B572,#REF!,1,0)),"-",$I$1)</f>
        <v>VENDTUTEE</v>
      </c>
      <c r="J572" s="42" t="str">
        <f>IF(+ISNA(+VLOOKUP($B572,#REF!,1,0)),"-",$J$1)</f>
        <v>VENDLIBEE</v>
      </c>
      <c r="K572" s="42" t="str">
        <f>IF(+ISNA(+VLOOKUP($B572,#REF!,1,0)),"-",$K$1)</f>
        <v>EEEST</v>
      </c>
      <c r="L572" s="42" t="str">
        <f>IF(+ISNA(+VLOOKUP($B572,#REF!,1,0)),"-",$L$1)</f>
        <v>DISTGAS</v>
      </c>
      <c r="M572" s="42" t="str">
        <f>IF(+ISNA(+VLOOKUP($B572,#REF!,1,0)),"-",$M$1)</f>
        <v>MISGAS</v>
      </c>
      <c r="N572" s="42" t="str">
        <f>IF(+ISNA(+VLOOKUP($B572,#REF!,1,0)),"-",$N$1)</f>
        <v>VENIGAS</v>
      </c>
      <c r="O572" s="42" t="str">
        <f>IF(+ISNA(+VLOOKUP($B572,#REF!,1,0)),"-",$O$1)</f>
        <v>VENTUTGAS</v>
      </c>
      <c r="P572" s="42" t="str">
        <f>IF(+ISNA(+VLOOKUP($B572,#REF!,1,0)),"-",$P$1)</f>
        <v>VENLIBGAS</v>
      </c>
      <c r="Q572" s="42" t="str">
        <f>IF(+ISNA(+VLOOKUP($B572,#REF!,1,0)),"-",$Q$1)</f>
        <v>GASDIV</v>
      </c>
      <c r="R572" s="42" t="str">
        <f>IF(+ISNA(+VLOOKUP($B572,#REF!,1,0)),"-",$R$1)</f>
        <v>GASEST</v>
      </c>
      <c r="S572" s="42" t="str">
        <f>IF(+ISNA(+VLOOKUP($B572,#REF!,1,0)),"-",$S$1)</f>
        <v>ACQUE</v>
      </c>
      <c r="T572" s="42" t="str">
        <f>IF(+ISNA(+VLOOKUP($B572,#REF!,1,0)),"-",$T$1)</f>
        <v>FOGNA</v>
      </c>
      <c r="U572" s="42" t="str">
        <f>IF(+ISNA(+VLOOKUP($B572,#REF!,1,0)),"-",$U$1)</f>
        <v>DEPU</v>
      </c>
      <c r="V572" s="42" t="str">
        <f>IF(+ISNA(+VLOOKUP($B572,#REF!,1,0)),"-",$V$1)</f>
        <v>ALTRESII</v>
      </c>
      <c r="W572" s="42" t="str">
        <f>IF(+ISNA(+VLOOKUP($B572,#REF!,1,0)),"-",$W$1)</f>
        <v>ATTDIV</v>
      </c>
      <c r="X572" s="42" t="str">
        <f>IF(+ISNA(+VLOOKUP($B572,#REF!,1,0)),"-",$X$1)</f>
        <v>SC</v>
      </c>
      <c r="Y572" s="42" t="str">
        <f>IF(+ISNA(+VLOOKUP($B572,#REF!,1,0)),"-",$Y$1)</f>
        <v>FOC</v>
      </c>
    </row>
    <row r="573" spans="1:25" hidden="1" x14ac:dyDescent="0.2">
      <c r="A573" s="42" t="s">
        <v>115</v>
      </c>
      <c r="B573" s="42" t="s">
        <v>181</v>
      </c>
      <c r="C573" s="55" t="s">
        <v>844</v>
      </c>
      <c r="D573" s="42" t="str">
        <f>IF(+ISNA(+VLOOKUP($B573,#REF!,1,0)),"-",$D$1)</f>
        <v>PRODEE</v>
      </c>
      <c r="E573" s="42" t="str">
        <f>IF(+ISNA(+VLOOKUP($B573,#REF!,1,0)),"-",$E$1)</f>
        <v>DISTEE</v>
      </c>
      <c r="F573" s="42" t="str">
        <f>IF(+ISNA(+VLOOKUP($B573,#REF!,1,0)),"-",$F$1)</f>
        <v>MISEE</v>
      </c>
      <c r="G573" s="42" t="str">
        <f>IF(+ISNA(+VLOOKUP($B573,#REF!,1,0)),"-",$G$1)</f>
        <v>VENDIEE</v>
      </c>
      <c r="H573" s="42" t="str">
        <f>IF(+ISNA(+VLOOKUP($B573,#REF!,1,0)),"-",$H$1)</f>
        <v>VENDSALVEE</v>
      </c>
      <c r="I573" s="42" t="str">
        <f>IF(+ISNA(+VLOOKUP($B573,#REF!,1,0)),"-",$I$1)</f>
        <v>VENDTUTEE</v>
      </c>
      <c r="J573" s="42" t="str">
        <f>IF(+ISNA(+VLOOKUP($B573,#REF!,1,0)),"-",$J$1)</f>
        <v>VENDLIBEE</v>
      </c>
      <c r="K573" s="42" t="str">
        <f>IF(+ISNA(+VLOOKUP($B573,#REF!,1,0)),"-",$K$1)</f>
        <v>EEEST</v>
      </c>
      <c r="L573" s="42" t="str">
        <f>IF(+ISNA(+VLOOKUP($B573,#REF!,1,0)),"-",$L$1)</f>
        <v>DISTGAS</v>
      </c>
      <c r="M573" s="42" t="str">
        <f>IF(+ISNA(+VLOOKUP($B573,#REF!,1,0)),"-",$M$1)</f>
        <v>MISGAS</v>
      </c>
      <c r="N573" s="42" t="str">
        <f>IF(+ISNA(+VLOOKUP($B573,#REF!,1,0)),"-",$N$1)</f>
        <v>VENIGAS</v>
      </c>
      <c r="O573" s="42" t="str">
        <f>IF(+ISNA(+VLOOKUP($B573,#REF!,1,0)),"-",$O$1)</f>
        <v>VENTUTGAS</v>
      </c>
      <c r="P573" s="42" t="str">
        <f>IF(+ISNA(+VLOOKUP($B573,#REF!,1,0)),"-",$P$1)</f>
        <v>VENLIBGAS</v>
      </c>
      <c r="Q573" s="42" t="str">
        <f>IF(+ISNA(+VLOOKUP($B573,#REF!,1,0)),"-",$Q$1)</f>
        <v>GASDIV</v>
      </c>
      <c r="R573" s="42" t="str">
        <f>IF(+ISNA(+VLOOKUP($B573,#REF!,1,0)),"-",$R$1)</f>
        <v>GASEST</v>
      </c>
      <c r="S573" s="42" t="str">
        <f>IF(+ISNA(+VLOOKUP($B573,#REF!,1,0)),"-",$S$1)</f>
        <v>ACQUE</v>
      </c>
      <c r="T573" s="42" t="str">
        <f>IF(+ISNA(+VLOOKUP($B573,#REF!,1,0)),"-",$T$1)</f>
        <v>FOGNA</v>
      </c>
      <c r="U573" s="42" t="str">
        <f>IF(+ISNA(+VLOOKUP($B573,#REF!,1,0)),"-",$U$1)</f>
        <v>DEPU</v>
      </c>
      <c r="V573" s="42" t="str">
        <f>IF(+ISNA(+VLOOKUP($B573,#REF!,1,0)),"-",$V$1)</f>
        <v>ALTRESII</v>
      </c>
      <c r="W573" s="42" t="str">
        <f>IF(+ISNA(+VLOOKUP($B573,#REF!,1,0)),"-",$W$1)</f>
        <v>ATTDIV</v>
      </c>
      <c r="X573" s="42" t="str">
        <f>IF(+ISNA(+VLOOKUP($B573,#REF!,1,0)),"-",$X$1)</f>
        <v>SC</v>
      </c>
      <c r="Y573" s="42" t="str">
        <f>IF(+ISNA(+VLOOKUP($B573,#REF!,1,0)),"-",$Y$1)</f>
        <v>FOC</v>
      </c>
    </row>
    <row r="574" spans="1:25" x14ac:dyDescent="0.2">
      <c r="A574" s="42" t="s">
        <v>115</v>
      </c>
      <c r="B574" s="42" t="s">
        <v>182</v>
      </c>
      <c r="C574" s="55" t="s">
        <v>845</v>
      </c>
      <c r="D574" s="42" t="str">
        <f>IF(+ISNA(+VLOOKUP($B574,#REF!,1,0)),"-",$D$1)</f>
        <v>PRODEE</v>
      </c>
      <c r="E574" s="42" t="str">
        <f>IF(+ISNA(+VLOOKUP($B574,#REF!,1,0)),"-",$E$1)</f>
        <v>DISTEE</v>
      </c>
      <c r="F574" s="42" t="str">
        <f>IF(+ISNA(+VLOOKUP($B574,#REF!,1,0)),"-",$F$1)</f>
        <v>MISEE</v>
      </c>
      <c r="G574" s="42" t="str">
        <f>IF(+ISNA(+VLOOKUP($B574,#REF!,1,0)),"-",$G$1)</f>
        <v>VENDIEE</v>
      </c>
      <c r="H574" s="42" t="str">
        <f>IF(+ISNA(+VLOOKUP($B574,#REF!,1,0)),"-",$H$1)</f>
        <v>VENDSALVEE</v>
      </c>
      <c r="I574" s="42" t="str">
        <f>IF(+ISNA(+VLOOKUP($B574,#REF!,1,0)),"-",$I$1)</f>
        <v>VENDTUTEE</v>
      </c>
      <c r="J574" s="42" t="str">
        <f>IF(+ISNA(+VLOOKUP($B574,#REF!,1,0)),"-",$J$1)</f>
        <v>VENDLIBEE</v>
      </c>
      <c r="K574" s="42" t="str">
        <f>IF(+ISNA(+VLOOKUP($B574,#REF!,1,0)),"-",$K$1)</f>
        <v>EEEST</v>
      </c>
      <c r="L574" s="42" t="str">
        <f>IF(+ISNA(+VLOOKUP($B574,#REF!,1,0)),"-",$L$1)</f>
        <v>DISTGAS</v>
      </c>
      <c r="M574" s="42" t="str">
        <f>IF(+ISNA(+VLOOKUP($B574,#REF!,1,0)),"-",$M$1)</f>
        <v>MISGAS</v>
      </c>
      <c r="N574" s="42" t="str">
        <f>IF(+ISNA(+VLOOKUP($B574,#REF!,1,0)),"-",$N$1)</f>
        <v>VENIGAS</v>
      </c>
      <c r="O574" s="42" t="str">
        <f>IF(+ISNA(+VLOOKUP($B574,#REF!,1,0)),"-",$O$1)</f>
        <v>VENTUTGAS</v>
      </c>
      <c r="P574" s="42" t="str">
        <f>IF(+ISNA(+VLOOKUP($B574,#REF!,1,0)),"-",$P$1)</f>
        <v>VENLIBGAS</v>
      </c>
      <c r="Q574" s="42" t="str">
        <f>IF(+ISNA(+VLOOKUP($B574,#REF!,1,0)),"-",$Q$1)</f>
        <v>GASDIV</v>
      </c>
      <c r="R574" s="42" t="str">
        <f>IF(+ISNA(+VLOOKUP($B574,#REF!,1,0)),"-",$R$1)</f>
        <v>GASEST</v>
      </c>
      <c r="S574" s="42" t="str">
        <f>IF(+ISNA(+VLOOKUP($B574,#REF!,1,0)),"-",$S$1)</f>
        <v>ACQUE</v>
      </c>
      <c r="T574" s="42" t="str">
        <f>IF(+ISNA(+VLOOKUP($B574,#REF!,1,0)),"-",$T$1)</f>
        <v>FOGNA</v>
      </c>
      <c r="U574" s="42" t="str">
        <f>IF(+ISNA(+VLOOKUP($B574,#REF!,1,0)),"-",$U$1)</f>
        <v>DEPU</v>
      </c>
      <c r="V574" s="42" t="str">
        <f>IF(+ISNA(+VLOOKUP($B574,#REF!,1,0)),"-",$V$1)</f>
        <v>ALTRESII</v>
      </c>
      <c r="W574" s="42" t="str">
        <f>IF(+ISNA(+VLOOKUP($B574,#REF!,1,0)),"-",$W$1)</f>
        <v>ATTDIV</v>
      </c>
      <c r="X574" s="42" t="str">
        <f>IF(+ISNA(+VLOOKUP($B574,#REF!,1,0)),"-",$X$1)</f>
        <v>SC</v>
      </c>
      <c r="Y574" s="42" t="str">
        <f>IF(+ISNA(+VLOOKUP($B574,#REF!,1,0)),"-",$Y$1)</f>
        <v>FOC</v>
      </c>
    </row>
    <row r="575" spans="1:25" x14ac:dyDescent="0.2">
      <c r="A575" s="42" t="s">
        <v>115</v>
      </c>
      <c r="B575" s="42" t="s">
        <v>183</v>
      </c>
      <c r="C575" s="55" t="s">
        <v>846</v>
      </c>
      <c r="D575" s="42" t="str">
        <f>IF(+ISNA(+VLOOKUP($B575,#REF!,1,0)),"-",$D$1)</f>
        <v>PRODEE</v>
      </c>
      <c r="E575" s="42" t="str">
        <f>IF(+ISNA(+VLOOKUP($B575,#REF!,1,0)),"-",$E$1)</f>
        <v>DISTEE</v>
      </c>
      <c r="F575" s="42" t="str">
        <f>IF(+ISNA(+VLOOKUP($B575,#REF!,1,0)),"-",$F$1)</f>
        <v>MISEE</v>
      </c>
      <c r="G575" s="42" t="str">
        <f>IF(+ISNA(+VLOOKUP($B575,#REF!,1,0)),"-",$G$1)</f>
        <v>VENDIEE</v>
      </c>
      <c r="H575" s="42" t="str">
        <f>IF(+ISNA(+VLOOKUP($B575,#REF!,1,0)),"-",$H$1)</f>
        <v>VENDSALVEE</v>
      </c>
      <c r="I575" s="42" t="str">
        <f>IF(+ISNA(+VLOOKUP($B575,#REF!,1,0)),"-",$I$1)</f>
        <v>VENDTUTEE</v>
      </c>
      <c r="J575" s="42" t="str">
        <f>IF(+ISNA(+VLOOKUP($B575,#REF!,1,0)),"-",$J$1)</f>
        <v>VENDLIBEE</v>
      </c>
      <c r="K575" s="42" t="str">
        <f>IF(+ISNA(+VLOOKUP($B575,#REF!,1,0)),"-",$K$1)</f>
        <v>EEEST</v>
      </c>
      <c r="L575" s="42" t="str">
        <f>IF(+ISNA(+VLOOKUP($B575,#REF!,1,0)),"-",$L$1)</f>
        <v>DISTGAS</v>
      </c>
      <c r="M575" s="42" t="str">
        <f>IF(+ISNA(+VLOOKUP($B575,#REF!,1,0)),"-",$M$1)</f>
        <v>MISGAS</v>
      </c>
      <c r="N575" s="42" t="str">
        <f>IF(+ISNA(+VLOOKUP($B575,#REF!,1,0)),"-",$N$1)</f>
        <v>VENIGAS</v>
      </c>
      <c r="O575" s="42" t="str">
        <f>IF(+ISNA(+VLOOKUP($B575,#REF!,1,0)),"-",$O$1)</f>
        <v>VENTUTGAS</v>
      </c>
      <c r="P575" s="42" t="str">
        <f>IF(+ISNA(+VLOOKUP($B575,#REF!,1,0)),"-",$P$1)</f>
        <v>VENLIBGAS</v>
      </c>
      <c r="Q575" s="42" t="str">
        <f>IF(+ISNA(+VLOOKUP($B575,#REF!,1,0)),"-",$Q$1)</f>
        <v>GASDIV</v>
      </c>
      <c r="R575" s="42" t="str">
        <f>IF(+ISNA(+VLOOKUP($B575,#REF!,1,0)),"-",$R$1)</f>
        <v>GASEST</v>
      </c>
      <c r="S575" s="42" t="str">
        <f>IF(+ISNA(+VLOOKUP($B575,#REF!,1,0)),"-",$S$1)</f>
        <v>ACQUE</v>
      </c>
      <c r="T575" s="42" t="str">
        <f>IF(+ISNA(+VLOOKUP($B575,#REF!,1,0)),"-",$T$1)</f>
        <v>FOGNA</v>
      </c>
      <c r="U575" s="42" t="str">
        <f>IF(+ISNA(+VLOOKUP($B575,#REF!,1,0)),"-",$U$1)</f>
        <v>DEPU</v>
      </c>
      <c r="V575" s="42" t="str">
        <f>IF(+ISNA(+VLOOKUP($B575,#REF!,1,0)),"-",$V$1)</f>
        <v>ALTRESII</v>
      </c>
      <c r="W575" s="42" t="str">
        <f>IF(+ISNA(+VLOOKUP($B575,#REF!,1,0)),"-",$W$1)</f>
        <v>ATTDIV</v>
      </c>
      <c r="X575" s="42" t="str">
        <f>IF(+ISNA(+VLOOKUP($B575,#REF!,1,0)),"-",$X$1)</f>
        <v>SC</v>
      </c>
      <c r="Y575" s="42" t="str">
        <f>IF(+ISNA(+VLOOKUP($B575,#REF!,1,0)),"-",$Y$1)</f>
        <v>FOC</v>
      </c>
    </row>
    <row r="576" spans="1:25" x14ac:dyDescent="0.2">
      <c r="A576" s="42" t="s">
        <v>115</v>
      </c>
      <c r="B576" s="42" t="s">
        <v>184</v>
      </c>
      <c r="C576" s="55" t="s">
        <v>631</v>
      </c>
      <c r="D576" s="70" t="str">
        <f>IF(+ISNA(+VLOOKUP($B576,#REF!,1,0)),"-",$D$1)</f>
        <v>PRODEE</v>
      </c>
      <c r="E576" s="70" t="str">
        <f>IF(+ISNA(+VLOOKUP($B576,#REF!,1,0)),"-",$E$1)</f>
        <v>DISTEE</v>
      </c>
      <c r="F576" s="70" t="str">
        <f>IF(+ISNA(+VLOOKUP($B576,#REF!,1,0)),"-",$F$1)</f>
        <v>MISEE</v>
      </c>
      <c r="G576" s="70" t="str">
        <f>IF(+ISNA(+VLOOKUP($B576,#REF!,1,0)),"-",$G$1)</f>
        <v>VENDIEE</v>
      </c>
      <c r="H576" s="70" t="str">
        <f>IF(+ISNA(+VLOOKUP($B576,#REF!,1,0)),"-",$H$1)</f>
        <v>VENDSALVEE</v>
      </c>
      <c r="I576" s="70" t="str">
        <f>IF(+ISNA(+VLOOKUP($B576,#REF!,1,0)),"-",$I$1)</f>
        <v>VENDTUTEE</v>
      </c>
      <c r="J576" s="70" t="str">
        <f>IF(+ISNA(+VLOOKUP($B576,#REF!,1,0)),"-",$J$1)</f>
        <v>VENDLIBEE</v>
      </c>
      <c r="K576" s="70" t="str">
        <f>IF(+ISNA(+VLOOKUP($B576,#REF!,1,0)),"-",$K$1)</f>
        <v>EEEST</v>
      </c>
      <c r="L576" s="70" t="str">
        <f>IF(+ISNA(+VLOOKUP($B576,#REF!,1,0)),"-",$L$1)</f>
        <v>DISTGAS</v>
      </c>
      <c r="M576" s="70" t="str">
        <f>IF(+ISNA(+VLOOKUP($B576,#REF!,1,0)),"-",$M$1)</f>
        <v>MISGAS</v>
      </c>
      <c r="N576" s="70" t="str">
        <f>IF(+ISNA(+VLOOKUP($B576,#REF!,1,0)),"-",$N$1)</f>
        <v>VENIGAS</v>
      </c>
      <c r="O576" s="70" t="str">
        <f>IF(+ISNA(+VLOOKUP($B576,#REF!,1,0)),"-",$O$1)</f>
        <v>VENTUTGAS</v>
      </c>
      <c r="P576" s="70" t="str">
        <f>IF(+ISNA(+VLOOKUP($B576,#REF!,1,0)),"-",$P$1)</f>
        <v>VENLIBGAS</v>
      </c>
      <c r="Q576" s="70" t="str">
        <f>IF(+ISNA(+VLOOKUP($B576,#REF!,1,0)),"-",$Q$1)</f>
        <v>GASDIV</v>
      </c>
      <c r="R576" s="70" t="str">
        <f>IF(+ISNA(+VLOOKUP($B576,#REF!,1,0)),"-",$R$1)</f>
        <v>GASEST</v>
      </c>
      <c r="S576" s="70" t="str">
        <f>IF(+ISNA(+VLOOKUP($B576,#REF!,1,0)),"-",$S$1)</f>
        <v>ACQUE</v>
      </c>
      <c r="T576" s="70" t="str">
        <f>IF(+ISNA(+VLOOKUP($B576,#REF!,1,0)),"-",$T$1)</f>
        <v>FOGNA</v>
      </c>
      <c r="U576" s="70" t="str">
        <f>IF(+ISNA(+VLOOKUP($B576,#REF!,1,0)),"-",$U$1)</f>
        <v>DEPU</v>
      </c>
      <c r="V576" s="70" t="str">
        <f>IF(+ISNA(+VLOOKUP($B576,#REF!,1,0)),"-",$V$1)</f>
        <v>ALTRESII</v>
      </c>
      <c r="W576" s="70" t="str">
        <f>IF(+ISNA(+VLOOKUP($B576,#REF!,1,0)),"-",$W$1)</f>
        <v>ATTDIV</v>
      </c>
      <c r="X576" s="70" t="str">
        <f>IF(+ISNA(+VLOOKUP($B576,#REF!,1,0)),"-",$X$1)</f>
        <v>SC</v>
      </c>
      <c r="Y576" s="70" t="str">
        <f>IF(+ISNA(+VLOOKUP($B576,#REF!,1,0)),"-",$Y$1)</f>
        <v>FOC</v>
      </c>
    </row>
    <row r="577" spans="1:25" x14ac:dyDescent="0.2">
      <c r="A577" s="42" t="s">
        <v>115</v>
      </c>
      <c r="B577" s="42" t="s">
        <v>185</v>
      </c>
      <c r="C577" s="55" t="s">
        <v>632</v>
      </c>
      <c r="D577" s="70" t="str">
        <f>IF(+ISNA(+VLOOKUP($B577,#REF!,1,0)),"-",$D$1)</f>
        <v>PRODEE</v>
      </c>
      <c r="E577" s="70" t="str">
        <f>IF(+ISNA(+VLOOKUP($B577,#REF!,1,0)),"-",$E$1)</f>
        <v>DISTEE</v>
      </c>
      <c r="F577" s="70" t="str">
        <f>IF(+ISNA(+VLOOKUP($B577,#REF!,1,0)),"-",$F$1)</f>
        <v>MISEE</v>
      </c>
      <c r="G577" s="70" t="str">
        <f>IF(+ISNA(+VLOOKUP($B577,#REF!,1,0)),"-",$G$1)</f>
        <v>VENDIEE</v>
      </c>
      <c r="H577" s="70" t="str">
        <f>IF(+ISNA(+VLOOKUP($B577,#REF!,1,0)),"-",$H$1)</f>
        <v>VENDSALVEE</v>
      </c>
      <c r="I577" s="70" t="str">
        <f>IF(+ISNA(+VLOOKUP($B577,#REF!,1,0)),"-",$I$1)</f>
        <v>VENDTUTEE</v>
      </c>
      <c r="J577" s="70" t="str">
        <f>IF(+ISNA(+VLOOKUP($B577,#REF!,1,0)),"-",$J$1)</f>
        <v>VENDLIBEE</v>
      </c>
      <c r="K577" s="70" t="str">
        <f>IF(+ISNA(+VLOOKUP($B577,#REF!,1,0)),"-",$K$1)</f>
        <v>EEEST</v>
      </c>
      <c r="L577" s="70" t="str">
        <f>IF(+ISNA(+VLOOKUP($B577,#REF!,1,0)),"-",$L$1)</f>
        <v>DISTGAS</v>
      </c>
      <c r="M577" s="70" t="str">
        <f>IF(+ISNA(+VLOOKUP($B577,#REF!,1,0)),"-",$M$1)</f>
        <v>MISGAS</v>
      </c>
      <c r="N577" s="70" t="str">
        <f>IF(+ISNA(+VLOOKUP($B577,#REF!,1,0)),"-",$N$1)</f>
        <v>VENIGAS</v>
      </c>
      <c r="O577" s="70" t="str">
        <f>IF(+ISNA(+VLOOKUP($B577,#REF!,1,0)),"-",$O$1)</f>
        <v>VENTUTGAS</v>
      </c>
      <c r="P577" s="70" t="str">
        <f>IF(+ISNA(+VLOOKUP($B577,#REF!,1,0)),"-",$P$1)</f>
        <v>VENLIBGAS</v>
      </c>
      <c r="Q577" s="70" t="str">
        <f>IF(+ISNA(+VLOOKUP($B577,#REF!,1,0)),"-",$Q$1)</f>
        <v>GASDIV</v>
      </c>
      <c r="R577" s="70" t="str">
        <f>IF(+ISNA(+VLOOKUP($B577,#REF!,1,0)),"-",$R$1)</f>
        <v>GASEST</v>
      </c>
      <c r="S577" s="70" t="str">
        <f>IF(+ISNA(+VLOOKUP($B577,#REF!,1,0)),"-",$S$1)</f>
        <v>ACQUE</v>
      </c>
      <c r="T577" s="70" t="str">
        <f>IF(+ISNA(+VLOOKUP($B577,#REF!,1,0)),"-",$T$1)</f>
        <v>FOGNA</v>
      </c>
      <c r="U577" s="70" t="str">
        <f>IF(+ISNA(+VLOOKUP($B577,#REF!,1,0)),"-",$U$1)</f>
        <v>DEPU</v>
      </c>
      <c r="V577" s="70" t="str">
        <f>IF(+ISNA(+VLOOKUP($B577,#REF!,1,0)),"-",$V$1)</f>
        <v>ALTRESII</v>
      </c>
      <c r="W577" s="70" t="str">
        <f>IF(+ISNA(+VLOOKUP($B577,#REF!,1,0)),"-",$W$1)</f>
        <v>ATTDIV</v>
      </c>
      <c r="X577" s="70" t="str">
        <f>IF(+ISNA(+VLOOKUP($B577,#REF!,1,0)),"-",$X$1)</f>
        <v>SC</v>
      </c>
      <c r="Y577" s="70" t="str">
        <f>IF(+ISNA(+VLOOKUP($B577,#REF!,1,0)),"-",$Y$1)</f>
        <v>FOC</v>
      </c>
    </row>
    <row r="578" spans="1:25" x14ac:dyDescent="0.2">
      <c r="A578" s="42" t="s">
        <v>115</v>
      </c>
      <c r="B578" s="42" t="s">
        <v>396</v>
      </c>
      <c r="C578" s="55" t="s">
        <v>847</v>
      </c>
      <c r="D578" s="42" t="str">
        <f>IF(+ISNA(+VLOOKUP($B578,#REF!,1,0)),"-",$D$1)</f>
        <v>PRODEE</v>
      </c>
      <c r="E578" s="42" t="str">
        <f>IF(+ISNA(+VLOOKUP($B578,#REF!,1,0)),"-",$E$1)</f>
        <v>DISTEE</v>
      </c>
      <c r="F578" s="42" t="str">
        <f>IF(+ISNA(+VLOOKUP($B578,#REF!,1,0)),"-",$F$1)</f>
        <v>MISEE</v>
      </c>
      <c r="G578" s="42" t="str">
        <f>IF(+ISNA(+VLOOKUP($B578,#REF!,1,0)),"-",$G$1)</f>
        <v>VENDIEE</v>
      </c>
      <c r="H578" s="42" t="str">
        <f>IF(+ISNA(+VLOOKUP($B578,#REF!,1,0)),"-",$H$1)</f>
        <v>VENDSALVEE</v>
      </c>
      <c r="I578" s="42" t="str">
        <f>IF(+ISNA(+VLOOKUP($B578,#REF!,1,0)),"-",$I$1)</f>
        <v>VENDTUTEE</v>
      </c>
      <c r="J578" s="42" t="str">
        <f>IF(+ISNA(+VLOOKUP($B578,#REF!,1,0)),"-",$J$1)</f>
        <v>VENDLIBEE</v>
      </c>
      <c r="K578" s="42" t="str">
        <f>IF(+ISNA(+VLOOKUP($B578,#REF!,1,0)),"-",$K$1)</f>
        <v>EEEST</v>
      </c>
      <c r="L578" s="42" t="str">
        <f>IF(+ISNA(+VLOOKUP($B578,#REF!,1,0)),"-",$L$1)</f>
        <v>DISTGAS</v>
      </c>
      <c r="M578" s="42" t="str">
        <f>IF(+ISNA(+VLOOKUP($B578,#REF!,1,0)),"-",$M$1)</f>
        <v>MISGAS</v>
      </c>
      <c r="N578" s="42" t="str">
        <f>IF(+ISNA(+VLOOKUP($B578,#REF!,1,0)),"-",$N$1)</f>
        <v>VENIGAS</v>
      </c>
      <c r="O578" s="42" t="str">
        <f>IF(+ISNA(+VLOOKUP($B578,#REF!,1,0)),"-",$O$1)</f>
        <v>VENTUTGAS</v>
      </c>
      <c r="P578" s="42" t="str">
        <f>IF(+ISNA(+VLOOKUP($B578,#REF!,1,0)),"-",$P$1)</f>
        <v>VENLIBGAS</v>
      </c>
      <c r="Q578" s="42" t="str">
        <f>IF(+ISNA(+VLOOKUP($B578,#REF!,1,0)),"-",$Q$1)</f>
        <v>GASDIV</v>
      </c>
      <c r="R578" s="42" t="str">
        <f>IF(+ISNA(+VLOOKUP($B578,#REF!,1,0)),"-",$R$1)</f>
        <v>GASEST</v>
      </c>
      <c r="S578" s="42" t="str">
        <f>IF(+ISNA(+VLOOKUP($B578,#REF!,1,0)),"-",$S$1)</f>
        <v>ACQUE</v>
      </c>
      <c r="T578" s="42" t="str">
        <f>IF(+ISNA(+VLOOKUP($B578,#REF!,1,0)),"-",$T$1)</f>
        <v>FOGNA</v>
      </c>
      <c r="U578" s="42" t="str">
        <f>IF(+ISNA(+VLOOKUP($B578,#REF!,1,0)),"-",$U$1)</f>
        <v>DEPU</v>
      </c>
      <c r="V578" s="42" t="str">
        <f>IF(+ISNA(+VLOOKUP($B578,#REF!,1,0)),"-",$V$1)</f>
        <v>ALTRESII</v>
      </c>
      <c r="W578" s="42" t="str">
        <f>IF(+ISNA(+VLOOKUP($B578,#REF!,1,0)),"-",$W$1)</f>
        <v>ATTDIV</v>
      </c>
      <c r="X578" s="42" t="str">
        <f>IF(+ISNA(+VLOOKUP($B578,#REF!,1,0)),"-",$X$1)</f>
        <v>SC</v>
      </c>
      <c r="Y578" s="42" t="str">
        <f>IF(+ISNA(+VLOOKUP($B578,#REF!,1,0)),"-",$Y$1)</f>
        <v>FOC</v>
      </c>
    </row>
    <row r="579" spans="1:25" hidden="1" x14ac:dyDescent="0.2">
      <c r="A579" s="42" t="s">
        <v>115</v>
      </c>
      <c r="B579" s="42" t="s">
        <v>407</v>
      </c>
      <c r="C579" s="55" t="s">
        <v>914</v>
      </c>
      <c r="D579" s="42" t="str">
        <f>IF(+ISNA(+VLOOKUP($B579,#REF!,1,0)),"-",$D$1)</f>
        <v>PRODEE</v>
      </c>
      <c r="E579" s="42" t="str">
        <f>IF(+ISNA(+VLOOKUP($B579,#REF!,1,0)),"-",$E$1)</f>
        <v>DISTEE</v>
      </c>
      <c r="F579" s="42" t="str">
        <f>IF(+ISNA(+VLOOKUP($B579,#REF!,1,0)),"-",$F$1)</f>
        <v>MISEE</v>
      </c>
      <c r="G579" s="42" t="str">
        <f>IF(+ISNA(+VLOOKUP($B579,#REF!,1,0)),"-",$G$1)</f>
        <v>VENDIEE</v>
      </c>
      <c r="H579" s="42" t="str">
        <f>IF(+ISNA(+VLOOKUP($B579,#REF!,1,0)),"-",$H$1)</f>
        <v>VENDSALVEE</v>
      </c>
      <c r="I579" s="42" t="str">
        <f>IF(+ISNA(+VLOOKUP($B579,#REF!,1,0)),"-",$I$1)</f>
        <v>VENDTUTEE</v>
      </c>
      <c r="J579" s="42" t="str">
        <f>IF(+ISNA(+VLOOKUP($B579,#REF!,1,0)),"-",$J$1)</f>
        <v>VENDLIBEE</v>
      </c>
      <c r="K579" s="42" t="str">
        <f>IF(+ISNA(+VLOOKUP($B579,#REF!,1,0)),"-",$K$1)</f>
        <v>EEEST</v>
      </c>
      <c r="L579" s="42" t="str">
        <f>IF(+ISNA(+VLOOKUP($B579,#REF!,1,0)),"-",$L$1)</f>
        <v>DISTGAS</v>
      </c>
      <c r="M579" s="42" t="str">
        <f>IF(+ISNA(+VLOOKUP($B579,#REF!,1,0)),"-",$M$1)</f>
        <v>MISGAS</v>
      </c>
      <c r="N579" s="42" t="str">
        <f>IF(+ISNA(+VLOOKUP($B579,#REF!,1,0)),"-",$N$1)</f>
        <v>VENIGAS</v>
      </c>
      <c r="O579" s="42" t="str">
        <f>IF(+ISNA(+VLOOKUP($B579,#REF!,1,0)),"-",$O$1)</f>
        <v>VENTUTGAS</v>
      </c>
      <c r="P579" s="42" t="str">
        <f>IF(+ISNA(+VLOOKUP($B579,#REF!,1,0)),"-",$P$1)</f>
        <v>VENLIBGAS</v>
      </c>
      <c r="Q579" s="42" t="str">
        <f>IF(+ISNA(+VLOOKUP($B579,#REF!,1,0)),"-",$Q$1)</f>
        <v>GASDIV</v>
      </c>
      <c r="R579" s="42" t="str">
        <f>IF(+ISNA(+VLOOKUP($B579,#REF!,1,0)),"-",$R$1)</f>
        <v>GASEST</v>
      </c>
      <c r="S579" s="42" t="str">
        <f>IF(+ISNA(+VLOOKUP($B579,#REF!,1,0)),"-",$S$1)</f>
        <v>ACQUE</v>
      </c>
      <c r="T579" s="42" t="str">
        <f>IF(+ISNA(+VLOOKUP($B579,#REF!,1,0)),"-",$T$1)</f>
        <v>FOGNA</v>
      </c>
      <c r="U579" s="42" t="str">
        <f>IF(+ISNA(+VLOOKUP($B579,#REF!,1,0)),"-",$U$1)</f>
        <v>DEPU</v>
      </c>
      <c r="V579" s="42" t="str">
        <f>IF(+ISNA(+VLOOKUP($B579,#REF!,1,0)),"-",$V$1)</f>
        <v>ALTRESII</v>
      </c>
      <c r="W579" s="42" t="str">
        <f>IF(+ISNA(+VLOOKUP($B579,#REF!,1,0)),"-",$W$1)</f>
        <v>ATTDIV</v>
      </c>
      <c r="X579" s="42" t="str">
        <f>IF(+ISNA(+VLOOKUP($B579,#REF!,1,0)),"-",$X$1)</f>
        <v>SC</v>
      </c>
      <c r="Y579" s="42" t="str">
        <f>IF(+ISNA(+VLOOKUP($B579,#REF!,1,0)),"-",$Y$1)</f>
        <v>FOC</v>
      </c>
    </row>
    <row r="580" spans="1:25" hidden="1" x14ac:dyDescent="0.2">
      <c r="A580" s="42" t="s">
        <v>115</v>
      </c>
      <c r="B580" s="42" t="s">
        <v>408</v>
      </c>
      <c r="C580" s="55" t="s">
        <v>915</v>
      </c>
      <c r="D580" s="42" t="str">
        <f>IF(+ISNA(+VLOOKUP($B580,#REF!,1,0)),"-",$D$1)</f>
        <v>PRODEE</v>
      </c>
      <c r="E580" s="42" t="str">
        <f>IF(+ISNA(+VLOOKUP($B580,#REF!,1,0)),"-",$E$1)</f>
        <v>DISTEE</v>
      </c>
      <c r="F580" s="42" t="str">
        <f>IF(+ISNA(+VLOOKUP($B580,#REF!,1,0)),"-",$F$1)</f>
        <v>MISEE</v>
      </c>
      <c r="G580" s="42" t="str">
        <f>IF(+ISNA(+VLOOKUP($B580,#REF!,1,0)),"-",$G$1)</f>
        <v>VENDIEE</v>
      </c>
      <c r="H580" s="42" t="str">
        <f>IF(+ISNA(+VLOOKUP($B580,#REF!,1,0)),"-",$H$1)</f>
        <v>VENDSALVEE</v>
      </c>
      <c r="I580" s="42" t="str">
        <f>IF(+ISNA(+VLOOKUP($B580,#REF!,1,0)),"-",$I$1)</f>
        <v>VENDTUTEE</v>
      </c>
      <c r="J580" s="42" t="str">
        <f>IF(+ISNA(+VLOOKUP($B580,#REF!,1,0)),"-",$J$1)</f>
        <v>VENDLIBEE</v>
      </c>
      <c r="K580" s="42" t="str">
        <f>IF(+ISNA(+VLOOKUP($B580,#REF!,1,0)),"-",$K$1)</f>
        <v>EEEST</v>
      </c>
      <c r="L580" s="42" t="str">
        <f>IF(+ISNA(+VLOOKUP($B580,#REF!,1,0)),"-",$L$1)</f>
        <v>DISTGAS</v>
      </c>
      <c r="M580" s="42" t="str">
        <f>IF(+ISNA(+VLOOKUP($B580,#REF!,1,0)),"-",$M$1)</f>
        <v>MISGAS</v>
      </c>
      <c r="N580" s="42" t="str">
        <f>IF(+ISNA(+VLOOKUP($B580,#REF!,1,0)),"-",$N$1)</f>
        <v>VENIGAS</v>
      </c>
      <c r="O580" s="42" t="str">
        <f>IF(+ISNA(+VLOOKUP($B580,#REF!,1,0)),"-",$O$1)</f>
        <v>VENTUTGAS</v>
      </c>
      <c r="P580" s="42" t="str">
        <f>IF(+ISNA(+VLOOKUP($B580,#REF!,1,0)),"-",$P$1)</f>
        <v>VENLIBGAS</v>
      </c>
      <c r="Q580" s="42" t="str">
        <f>IF(+ISNA(+VLOOKUP($B580,#REF!,1,0)),"-",$Q$1)</f>
        <v>GASDIV</v>
      </c>
      <c r="R580" s="42" t="str">
        <f>IF(+ISNA(+VLOOKUP($B580,#REF!,1,0)),"-",$R$1)</f>
        <v>GASEST</v>
      </c>
      <c r="S580" s="42" t="str">
        <f>IF(+ISNA(+VLOOKUP($B580,#REF!,1,0)),"-",$S$1)</f>
        <v>ACQUE</v>
      </c>
      <c r="T580" s="42" t="str">
        <f>IF(+ISNA(+VLOOKUP($B580,#REF!,1,0)),"-",$T$1)</f>
        <v>FOGNA</v>
      </c>
      <c r="U580" s="42" t="str">
        <f>IF(+ISNA(+VLOOKUP($B580,#REF!,1,0)),"-",$U$1)</f>
        <v>DEPU</v>
      </c>
      <c r="V580" s="42" t="str">
        <f>IF(+ISNA(+VLOOKUP($B580,#REF!,1,0)),"-",$V$1)</f>
        <v>ALTRESII</v>
      </c>
      <c r="W580" s="42" t="str">
        <f>IF(+ISNA(+VLOOKUP($B580,#REF!,1,0)),"-",$W$1)</f>
        <v>ATTDIV</v>
      </c>
      <c r="X580" s="42" t="str">
        <f>IF(+ISNA(+VLOOKUP($B580,#REF!,1,0)),"-",$X$1)</f>
        <v>SC</v>
      </c>
      <c r="Y580" s="42" t="str">
        <f>IF(+ISNA(+VLOOKUP($B580,#REF!,1,0)),"-",$Y$1)</f>
        <v>FOC</v>
      </c>
    </row>
    <row r="581" spans="1:25" hidden="1" x14ac:dyDescent="0.2">
      <c r="A581" s="42" t="s">
        <v>115</v>
      </c>
      <c r="B581" s="42" t="s">
        <v>429</v>
      </c>
      <c r="C581" s="55" t="s">
        <v>945</v>
      </c>
      <c r="D581" s="42" t="str">
        <f>IF(+ISNA(+VLOOKUP($B581,#REF!,1,0)),"-",$D$1)</f>
        <v>PRODEE</v>
      </c>
      <c r="E581" s="42" t="str">
        <f>IF(+ISNA(+VLOOKUP($B581,#REF!,1,0)),"-",$E$1)</f>
        <v>DISTEE</v>
      </c>
      <c r="F581" s="42" t="str">
        <f>IF(+ISNA(+VLOOKUP($B581,#REF!,1,0)),"-",$F$1)</f>
        <v>MISEE</v>
      </c>
      <c r="G581" s="42" t="str">
        <f>IF(+ISNA(+VLOOKUP($B581,#REF!,1,0)),"-",$G$1)</f>
        <v>VENDIEE</v>
      </c>
      <c r="H581" s="42" t="str">
        <f>IF(+ISNA(+VLOOKUP($B581,#REF!,1,0)),"-",$H$1)</f>
        <v>VENDSALVEE</v>
      </c>
      <c r="I581" s="42" t="str">
        <f>IF(+ISNA(+VLOOKUP($B581,#REF!,1,0)),"-",$I$1)</f>
        <v>VENDTUTEE</v>
      </c>
      <c r="J581" s="42" t="str">
        <f>IF(+ISNA(+VLOOKUP($B581,#REF!,1,0)),"-",$J$1)</f>
        <v>VENDLIBEE</v>
      </c>
      <c r="K581" s="42" t="str">
        <f>IF(+ISNA(+VLOOKUP($B581,#REF!,1,0)),"-",$K$1)</f>
        <v>EEEST</v>
      </c>
      <c r="L581" s="42" t="str">
        <f>IF(+ISNA(+VLOOKUP($B581,#REF!,1,0)),"-",$L$1)</f>
        <v>DISTGAS</v>
      </c>
      <c r="M581" s="42" t="str">
        <f>IF(+ISNA(+VLOOKUP($B581,#REF!,1,0)),"-",$M$1)</f>
        <v>MISGAS</v>
      </c>
      <c r="N581" s="42" t="str">
        <f>IF(+ISNA(+VLOOKUP($B581,#REF!,1,0)),"-",$N$1)</f>
        <v>VENIGAS</v>
      </c>
      <c r="O581" s="42" t="str">
        <f>IF(+ISNA(+VLOOKUP($B581,#REF!,1,0)),"-",$O$1)</f>
        <v>VENTUTGAS</v>
      </c>
      <c r="P581" s="42" t="str">
        <f>IF(+ISNA(+VLOOKUP($B581,#REF!,1,0)),"-",$P$1)</f>
        <v>VENLIBGAS</v>
      </c>
      <c r="Q581" s="42" t="str">
        <f>IF(+ISNA(+VLOOKUP($B581,#REF!,1,0)),"-",$Q$1)</f>
        <v>GASDIV</v>
      </c>
      <c r="R581" s="42" t="str">
        <f>IF(+ISNA(+VLOOKUP($B581,#REF!,1,0)),"-",$R$1)</f>
        <v>GASEST</v>
      </c>
      <c r="S581" s="42" t="str">
        <f>IF(+ISNA(+VLOOKUP($B581,#REF!,1,0)),"-",$S$1)</f>
        <v>ACQUE</v>
      </c>
      <c r="T581" s="42" t="str">
        <f>IF(+ISNA(+VLOOKUP($B581,#REF!,1,0)),"-",$T$1)</f>
        <v>FOGNA</v>
      </c>
      <c r="U581" s="42" t="str">
        <f>IF(+ISNA(+VLOOKUP($B581,#REF!,1,0)),"-",$U$1)</f>
        <v>DEPU</v>
      </c>
      <c r="V581" s="42" t="str">
        <f>IF(+ISNA(+VLOOKUP($B581,#REF!,1,0)),"-",$V$1)</f>
        <v>ALTRESII</v>
      </c>
      <c r="W581" s="42" t="str">
        <f>IF(+ISNA(+VLOOKUP($B581,#REF!,1,0)),"-",$W$1)</f>
        <v>ATTDIV</v>
      </c>
      <c r="X581" s="42" t="str">
        <f>IF(+ISNA(+VLOOKUP($B581,#REF!,1,0)),"-",$X$1)</f>
        <v>SC</v>
      </c>
      <c r="Y581" s="42" t="str">
        <f>IF(+ISNA(+VLOOKUP($B581,#REF!,1,0)),"-",$Y$1)</f>
        <v>FOC</v>
      </c>
    </row>
    <row r="582" spans="1:25" hidden="1" x14ac:dyDescent="0.2">
      <c r="A582" s="42" t="s">
        <v>115</v>
      </c>
      <c r="B582" s="42" t="s">
        <v>430</v>
      </c>
      <c r="C582" s="55" t="s">
        <v>946</v>
      </c>
      <c r="D582" s="42" t="str">
        <f>IF(+ISNA(+VLOOKUP($B582,#REF!,1,0)),"-",$D$1)</f>
        <v>PRODEE</v>
      </c>
      <c r="E582" s="42" t="str">
        <f>IF(+ISNA(+VLOOKUP($B582,#REF!,1,0)),"-",$E$1)</f>
        <v>DISTEE</v>
      </c>
      <c r="F582" s="42" t="str">
        <f>IF(+ISNA(+VLOOKUP($B582,#REF!,1,0)),"-",$F$1)</f>
        <v>MISEE</v>
      </c>
      <c r="G582" s="42" t="str">
        <f>IF(+ISNA(+VLOOKUP($B582,#REF!,1,0)),"-",$G$1)</f>
        <v>VENDIEE</v>
      </c>
      <c r="H582" s="42" t="str">
        <f>IF(+ISNA(+VLOOKUP($B582,#REF!,1,0)),"-",$H$1)</f>
        <v>VENDSALVEE</v>
      </c>
      <c r="I582" s="42" t="str">
        <f>IF(+ISNA(+VLOOKUP($B582,#REF!,1,0)),"-",$I$1)</f>
        <v>VENDTUTEE</v>
      </c>
      <c r="J582" s="42" t="str">
        <f>IF(+ISNA(+VLOOKUP($B582,#REF!,1,0)),"-",$J$1)</f>
        <v>VENDLIBEE</v>
      </c>
      <c r="K582" s="42" t="str">
        <f>IF(+ISNA(+VLOOKUP($B582,#REF!,1,0)),"-",$K$1)</f>
        <v>EEEST</v>
      </c>
      <c r="L582" s="42" t="str">
        <f>IF(+ISNA(+VLOOKUP($B582,#REF!,1,0)),"-",$L$1)</f>
        <v>DISTGAS</v>
      </c>
      <c r="M582" s="42" t="str">
        <f>IF(+ISNA(+VLOOKUP($B582,#REF!,1,0)),"-",$M$1)</f>
        <v>MISGAS</v>
      </c>
      <c r="N582" s="42" t="str">
        <f>IF(+ISNA(+VLOOKUP($B582,#REF!,1,0)),"-",$N$1)</f>
        <v>VENIGAS</v>
      </c>
      <c r="O582" s="42" t="str">
        <f>IF(+ISNA(+VLOOKUP($B582,#REF!,1,0)),"-",$O$1)</f>
        <v>VENTUTGAS</v>
      </c>
      <c r="P582" s="42" t="str">
        <f>IF(+ISNA(+VLOOKUP($B582,#REF!,1,0)),"-",$P$1)</f>
        <v>VENLIBGAS</v>
      </c>
      <c r="Q582" s="42" t="str">
        <f>IF(+ISNA(+VLOOKUP($B582,#REF!,1,0)),"-",$Q$1)</f>
        <v>GASDIV</v>
      </c>
      <c r="R582" s="42" t="str">
        <f>IF(+ISNA(+VLOOKUP($B582,#REF!,1,0)),"-",$R$1)</f>
        <v>GASEST</v>
      </c>
      <c r="S582" s="42" t="str">
        <f>IF(+ISNA(+VLOOKUP($B582,#REF!,1,0)),"-",$S$1)</f>
        <v>ACQUE</v>
      </c>
      <c r="T582" s="42" t="str">
        <f>IF(+ISNA(+VLOOKUP($B582,#REF!,1,0)),"-",$T$1)</f>
        <v>FOGNA</v>
      </c>
      <c r="U582" s="42" t="str">
        <f>IF(+ISNA(+VLOOKUP($B582,#REF!,1,0)),"-",$U$1)</f>
        <v>DEPU</v>
      </c>
      <c r="V582" s="42" t="str">
        <f>IF(+ISNA(+VLOOKUP($B582,#REF!,1,0)),"-",$V$1)</f>
        <v>ALTRESII</v>
      </c>
      <c r="W582" s="42" t="str">
        <f>IF(+ISNA(+VLOOKUP($B582,#REF!,1,0)),"-",$W$1)</f>
        <v>ATTDIV</v>
      </c>
      <c r="X582" s="42" t="str">
        <f>IF(+ISNA(+VLOOKUP($B582,#REF!,1,0)),"-",$X$1)</f>
        <v>SC</v>
      </c>
      <c r="Y582" s="42" t="str">
        <f>IF(+ISNA(+VLOOKUP($B582,#REF!,1,0)),"-",$Y$1)</f>
        <v>FOC</v>
      </c>
    </row>
    <row r="583" spans="1:25" x14ac:dyDescent="0.2">
      <c r="A583" s="42" t="s">
        <v>115</v>
      </c>
      <c r="B583" s="42" t="s">
        <v>1180</v>
      </c>
      <c r="C583" s="55" t="s">
        <v>1184</v>
      </c>
      <c r="D583" s="42" t="str">
        <f>IF(+ISNA(+VLOOKUP($B583,#REF!,1,0)),"-",$D$1)</f>
        <v>PRODEE</v>
      </c>
      <c r="E583" s="42" t="str">
        <f>IF(+ISNA(+VLOOKUP($B583,#REF!,1,0)),"-",$E$1)</f>
        <v>DISTEE</v>
      </c>
      <c r="F583" s="42" t="str">
        <f>IF(+ISNA(+VLOOKUP($B583,#REF!,1,0)),"-",$F$1)</f>
        <v>MISEE</v>
      </c>
      <c r="G583" s="42" t="str">
        <f>IF(+ISNA(+VLOOKUP($B583,#REF!,1,0)),"-",$G$1)</f>
        <v>VENDIEE</v>
      </c>
      <c r="H583" s="42" t="str">
        <f>IF(+ISNA(+VLOOKUP($B583,#REF!,1,0)),"-",$H$1)</f>
        <v>VENDSALVEE</v>
      </c>
      <c r="I583" s="42" t="str">
        <f>IF(+ISNA(+VLOOKUP($B583,#REF!,1,0)),"-",$I$1)</f>
        <v>VENDTUTEE</v>
      </c>
      <c r="J583" s="42" t="str">
        <f>IF(+ISNA(+VLOOKUP($B583,#REF!,1,0)),"-",$J$1)</f>
        <v>VENDLIBEE</v>
      </c>
      <c r="K583" s="42" t="str">
        <f>IF(+ISNA(+VLOOKUP($B583,#REF!,1,0)),"-",$K$1)</f>
        <v>EEEST</v>
      </c>
      <c r="L583" s="42" t="str">
        <f>IF(+ISNA(+VLOOKUP($B583,#REF!,1,0)),"-",$L$1)</f>
        <v>DISTGAS</v>
      </c>
      <c r="M583" s="42" t="str">
        <f>IF(+ISNA(+VLOOKUP($B583,#REF!,1,0)),"-",$M$1)</f>
        <v>MISGAS</v>
      </c>
      <c r="N583" s="42" t="str">
        <f>IF(+ISNA(+VLOOKUP($B583,#REF!,1,0)),"-",$N$1)</f>
        <v>VENIGAS</v>
      </c>
      <c r="O583" s="42" t="str">
        <f>IF(+ISNA(+VLOOKUP($B583,#REF!,1,0)),"-",$O$1)</f>
        <v>VENTUTGAS</v>
      </c>
      <c r="P583" s="42" t="str">
        <f>IF(+ISNA(+VLOOKUP($B583,#REF!,1,0)),"-",$P$1)</f>
        <v>VENLIBGAS</v>
      </c>
      <c r="Q583" s="42" t="str">
        <f>IF(+ISNA(+VLOOKUP($B583,#REF!,1,0)),"-",$Q$1)</f>
        <v>GASDIV</v>
      </c>
      <c r="R583" s="42" t="str">
        <f>IF(+ISNA(+VLOOKUP($B583,#REF!,1,0)),"-",$R$1)</f>
        <v>GASEST</v>
      </c>
      <c r="S583" s="42" t="str">
        <f>IF(+ISNA(+VLOOKUP($B583,#REF!,1,0)),"-",$S$1)</f>
        <v>ACQUE</v>
      </c>
      <c r="T583" s="42" t="str">
        <f>IF(+ISNA(+VLOOKUP($B583,#REF!,1,0)),"-",$T$1)</f>
        <v>FOGNA</v>
      </c>
      <c r="U583" s="42" t="str">
        <f>IF(+ISNA(+VLOOKUP($B583,#REF!,1,0)),"-",$U$1)</f>
        <v>DEPU</v>
      </c>
      <c r="V583" s="42" t="str">
        <f>IF(+ISNA(+VLOOKUP($B583,#REF!,1,0)),"-",$V$1)</f>
        <v>ALTRESII</v>
      </c>
      <c r="W583" s="42" t="str">
        <f>IF(+ISNA(+VLOOKUP($B583,#REF!,1,0)),"-",$W$1)</f>
        <v>ATTDIV</v>
      </c>
      <c r="X583" s="42" t="str">
        <f>IF(+ISNA(+VLOOKUP($B583,#REF!,1,0)),"-",$X$1)</f>
        <v>SC</v>
      </c>
      <c r="Y583" s="42" t="str">
        <f>IF(+ISNA(+VLOOKUP($B583,#REF!,1,0)),"-",$Y$1)</f>
        <v>FOC</v>
      </c>
    </row>
    <row r="584" spans="1:25" x14ac:dyDescent="0.2">
      <c r="A584" s="42" t="s">
        <v>115</v>
      </c>
      <c r="B584" s="42" t="s">
        <v>1181</v>
      </c>
      <c r="C584" s="55" t="s">
        <v>1185</v>
      </c>
      <c r="D584" s="42" t="str">
        <f>IF(+ISNA(+VLOOKUP($B584,#REF!,1,0)),"-",$D$1)</f>
        <v>PRODEE</v>
      </c>
      <c r="E584" s="42" t="str">
        <f>IF(+ISNA(+VLOOKUP($B584,#REF!,1,0)),"-",$E$1)</f>
        <v>DISTEE</v>
      </c>
      <c r="F584" s="42" t="str">
        <f>IF(+ISNA(+VLOOKUP($B584,#REF!,1,0)),"-",$F$1)</f>
        <v>MISEE</v>
      </c>
      <c r="G584" s="42" t="str">
        <f>IF(+ISNA(+VLOOKUP($B584,#REF!,1,0)),"-",$G$1)</f>
        <v>VENDIEE</v>
      </c>
      <c r="H584" s="42" t="str">
        <f>IF(+ISNA(+VLOOKUP($B584,#REF!,1,0)),"-",$H$1)</f>
        <v>VENDSALVEE</v>
      </c>
      <c r="I584" s="42" t="str">
        <f>IF(+ISNA(+VLOOKUP($B584,#REF!,1,0)),"-",$I$1)</f>
        <v>VENDTUTEE</v>
      </c>
      <c r="J584" s="42" t="str">
        <f>IF(+ISNA(+VLOOKUP($B584,#REF!,1,0)),"-",$J$1)</f>
        <v>VENDLIBEE</v>
      </c>
      <c r="K584" s="42" t="str">
        <f>IF(+ISNA(+VLOOKUP($B584,#REF!,1,0)),"-",$K$1)</f>
        <v>EEEST</v>
      </c>
      <c r="L584" s="42" t="str">
        <f>IF(+ISNA(+VLOOKUP($B584,#REF!,1,0)),"-",$L$1)</f>
        <v>DISTGAS</v>
      </c>
      <c r="M584" s="42" t="str">
        <f>IF(+ISNA(+VLOOKUP($B584,#REF!,1,0)),"-",$M$1)</f>
        <v>MISGAS</v>
      </c>
      <c r="N584" s="42" t="str">
        <f>IF(+ISNA(+VLOOKUP($B584,#REF!,1,0)),"-",$N$1)</f>
        <v>VENIGAS</v>
      </c>
      <c r="O584" s="42" t="str">
        <f>IF(+ISNA(+VLOOKUP($B584,#REF!,1,0)),"-",$O$1)</f>
        <v>VENTUTGAS</v>
      </c>
      <c r="P584" s="42" t="str">
        <f>IF(+ISNA(+VLOOKUP($B584,#REF!,1,0)),"-",$P$1)</f>
        <v>VENLIBGAS</v>
      </c>
      <c r="Q584" s="42" t="str">
        <f>IF(+ISNA(+VLOOKUP($B584,#REF!,1,0)),"-",$Q$1)</f>
        <v>GASDIV</v>
      </c>
      <c r="R584" s="42" t="str">
        <f>IF(+ISNA(+VLOOKUP($B584,#REF!,1,0)),"-",$R$1)</f>
        <v>GASEST</v>
      </c>
      <c r="S584" s="42" t="str">
        <f>IF(+ISNA(+VLOOKUP($B584,#REF!,1,0)),"-",$S$1)</f>
        <v>ACQUE</v>
      </c>
      <c r="T584" s="42" t="str">
        <f>IF(+ISNA(+VLOOKUP($B584,#REF!,1,0)),"-",$T$1)</f>
        <v>FOGNA</v>
      </c>
      <c r="U584" s="42" t="str">
        <f>IF(+ISNA(+VLOOKUP($B584,#REF!,1,0)),"-",$U$1)</f>
        <v>DEPU</v>
      </c>
      <c r="V584" s="42" t="str">
        <f>IF(+ISNA(+VLOOKUP($B584,#REF!,1,0)),"-",$V$1)</f>
        <v>ALTRESII</v>
      </c>
      <c r="W584" s="42" t="str">
        <f>IF(+ISNA(+VLOOKUP($B584,#REF!,1,0)),"-",$W$1)</f>
        <v>ATTDIV</v>
      </c>
      <c r="X584" s="42" t="str">
        <f>IF(+ISNA(+VLOOKUP($B584,#REF!,1,0)),"-",$X$1)</f>
        <v>SC</v>
      </c>
      <c r="Y584" s="42" t="str">
        <f>IF(+ISNA(+VLOOKUP($B584,#REF!,1,0)),"-",$Y$1)</f>
        <v>FOC</v>
      </c>
    </row>
    <row r="585" spans="1:25" x14ac:dyDescent="0.2">
      <c r="A585" s="42" t="s">
        <v>115</v>
      </c>
      <c r="B585" s="42" t="s">
        <v>1182</v>
      </c>
      <c r="C585" s="55" t="s">
        <v>1186</v>
      </c>
      <c r="D585" s="42" t="str">
        <f>IF(+ISNA(+VLOOKUP($B585,#REF!,1,0)),"-",$D$1)</f>
        <v>PRODEE</v>
      </c>
      <c r="E585" s="42" t="str">
        <f>IF(+ISNA(+VLOOKUP($B585,#REF!,1,0)),"-",$E$1)</f>
        <v>DISTEE</v>
      </c>
      <c r="F585" s="42" t="str">
        <f>IF(+ISNA(+VLOOKUP($B585,#REF!,1,0)),"-",$F$1)</f>
        <v>MISEE</v>
      </c>
      <c r="G585" s="42" t="str">
        <f>IF(+ISNA(+VLOOKUP($B585,#REF!,1,0)),"-",$G$1)</f>
        <v>VENDIEE</v>
      </c>
      <c r="H585" s="42" t="str">
        <f>IF(+ISNA(+VLOOKUP($B585,#REF!,1,0)),"-",$H$1)</f>
        <v>VENDSALVEE</v>
      </c>
      <c r="I585" s="42" t="str">
        <f>IF(+ISNA(+VLOOKUP($B585,#REF!,1,0)),"-",$I$1)</f>
        <v>VENDTUTEE</v>
      </c>
      <c r="J585" s="42" t="str">
        <f>IF(+ISNA(+VLOOKUP($B585,#REF!,1,0)),"-",$J$1)</f>
        <v>VENDLIBEE</v>
      </c>
      <c r="K585" s="42" t="str">
        <f>IF(+ISNA(+VLOOKUP($B585,#REF!,1,0)),"-",$K$1)</f>
        <v>EEEST</v>
      </c>
      <c r="L585" s="42" t="str">
        <f>IF(+ISNA(+VLOOKUP($B585,#REF!,1,0)),"-",$L$1)</f>
        <v>DISTGAS</v>
      </c>
      <c r="M585" s="42" t="str">
        <f>IF(+ISNA(+VLOOKUP($B585,#REF!,1,0)),"-",$M$1)</f>
        <v>MISGAS</v>
      </c>
      <c r="N585" s="42" t="str">
        <f>IF(+ISNA(+VLOOKUP($B585,#REF!,1,0)),"-",$N$1)</f>
        <v>VENIGAS</v>
      </c>
      <c r="O585" s="42" t="str">
        <f>IF(+ISNA(+VLOOKUP($B585,#REF!,1,0)),"-",$O$1)</f>
        <v>VENTUTGAS</v>
      </c>
      <c r="P585" s="42" t="str">
        <f>IF(+ISNA(+VLOOKUP($B585,#REF!,1,0)),"-",$P$1)</f>
        <v>VENLIBGAS</v>
      </c>
      <c r="Q585" s="42" t="str">
        <f>IF(+ISNA(+VLOOKUP($B585,#REF!,1,0)),"-",$Q$1)</f>
        <v>GASDIV</v>
      </c>
      <c r="R585" s="42" t="str">
        <f>IF(+ISNA(+VLOOKUP($B585,#REF!,1,0)),"-",$R$1)</f>
        <v>GASEST</v>
      </c>
      <c r="S585" s="42" t="str">
        <f>IF(+ISNA(+VLOOKUP($B585,#REF!,1,0)),"-",$S$1)</f>
        <v>ACQUE</v>
      </c>
      <c r="T585" s="42" t="str">
        <f>IF(+ISNA(+VLOOKUP($B585,#REF!,1,0)),"-",$T$1)</f>
        <v>FOGNA</v>
      </c>
      <c r="U585" s="42" t="str">
        <f>IF(+ISNA(+VLOOKUP($B585,#REF!,1,0)),"-",$U$1)</f>
        <v>DEPU</v>
      </c>
      <c r="V585" s="42" t="str">
        <f>IF(+ISNA(+VLOOKUP($B585,#REF!,1,0)),"-",$V$1)</f>
        <v>ALTRESII</v>
      </c>
      <c r="W585" s="42" t="str">
        <f>IF(+ISNA(+VLOOKUP($B585,#REF!,1,0)),"-",$W$1)</f>
        <v>ATTDIV</v>
      </c>
      <c r="X585" s="42" t="str">
        <f>IF(+ISNA(+VLOOKUP($B585,#REF!,1,0)),"-",$X$1)</f>
        <v>SC</v>
      </c>
      <c r="Y585" s="42" t="str">
        <f>IF(+ISNA(+VLOOKUP($B585,#REF!,1,0)),"-",$Y$1)</f>
        <v>FOC</v>
      </c>
    </row>
    <row r="586" spans="1:25" x14ac:dyDescent="0.2">
      <c r="A586" s="42" t="s">
        <v>115</v>
      </c>
      <c r="B586" s="42" t="s">
        <v>1183</v>
      </c>
      <c r="C586" s="55" t="s">
        <v>1187</v>
      </c>
      <c r="D586" s="42" t="str">
        <f>IF(+ISNA(+VLOOKUP($B586,#REF!,1,0)),"-",$D$1)</f>
        <v>PRODEE</v>
      </c>
      <c r="E586" s="42" t="str">
        <f>IF(+ISNA(+VLOOKUP($B586,#REF!,1,0)),"-",$E$1)</f>
        <v>DISTEE</v>
      </c>
      <c r="F586" s="42" t="str">
        <f>IF(+ISNA(+VLOOKUP($B586,#REF!,1,0)),"-",$F$1)</f>
        <v>MISEE</v>
      </c>
      <c r="G586" s="42" t="str">
        <f>IF(+ISNA(+VLOOKUP($B586,#REF!,1,0)),"-",$G$1)</f>
        <v>VENDIEE</v>
      </c>
      <c r="H586" s="42" t="str">
        <f>IF(+ISNA(+VLOOKUP($B586,#REF!,1,0)),"-",$H$1)</f>
        <v>VENDSALVEE</v>
      </c>
      <c r="I586" s="42" t="str">
        <f>IF(+ISNA(+VLOOKUP($B586,#REF!,1,0)),"-",$I$1)</f>
        <v>VENDTUTEE</v>
      </c>
      <c r="J586" s="42" t="str">
        <f>IF(+ISNA(+VLOOKUP($B586,#REF!,1,0)),"-",$J$1)</f>
        <v>VENDLIBEE</v>
      </c>
      <c r="K586" s="42" t="str">
        <f>IF(+ISNA(+VLOOKUP($B586,#REF!,1,0)),"-",$K$1)</f>
        <v>EEEST</v>
      </c>
      <c r="L586" s="42" t="str">
        <f>IF(+ISNA(+VLOOKUP($B586,#REF!,1,0)),"-",$L$1)</f>
        <v>DISTGAS</v>
      </c>
      <c r="M586" s="42" t="str">
        <f>IF(+ISNA(+VLOOKUP($B586,#REF!,1,0)),"-",$M$1)</f>
        <v>MISGAS</v>
      </c>
      <c r="N586" s="42" t="str">
        <f>IF(+ISNA(+VLOOKUP($B586,#REF!,1,0)),"-",$N$1)</f>
        <v>VENIGAS</v>
      </c>
      <c r="O586" s="42" t="str">
        <f>IF(+ISNA(+VLOOKUP($B586,#REF!,1,0)),"-",$O$1)</f>
        <v>VENTUTGAS</v>
      </c>
      <c r="P586" s="42" t="str">
        <f>IF(+ISNA(+VLOOKUP($B586,#REF!,1,0)),"-",$P$1)</f>
        <v>VENLIBGAS</v>
      </c>
      <c r="Q586" s="42" t="str">
        <f>IF(+ISNA(+VLOOKUP($B586,#REF!,1,0)),"-",$Q$1)</f>
        <v>GASDIV</v>
      </c>
      <c r="R586" s="42" t="str">
        <f>IF(+ISNA(+VLOOKUP($B586,#REF!,1,0)),"-",$R$1)</f>
        <v>GASEST</v>
      </c>
      <c r="S586" s="42" t="str">
        <f>IF(+ISNA(+VLOOKUP($B586,#REF!,1,0)),"-",$S$1)</f>
        <v>ACQUE</v>
      </c>
      <c r="T586" s="42" t="str">
        <f>IF(+ISNA(+VLOOKUP($B586,#REF!,1,0)),"-",$T$1)</f>
        <v>FOGNA</v>
      </c>
      <c r="U586" s="42" t="str">
        <f>IF(+ISNA(+VLOOKUP($B586,#REF!,1,0)),"-",$U$1)</f>
        <v>DEPU</v>
      </c>
      <c r="V586" s="42" t="str">
        <f>IF(+ISNA(+VLOOKUP($B586,#REF!,1,0)),"-",$V$1)</f>
        <v>ALTRESII</v>
      </c>
      <c r="W586" s="42" t="str">
        <f>IF(+ISNA(+VLOOKUP($B586,#REF!,1,0)),"-",$W$1)</f>
        <v>ATTDIV</v>
      </c>
      <c r="X586" s="42" t="str">
        <f>IF(+ISNA(+VLOOKUP($B586,#REF!,1,0)),"-",$X$1)</f>
        <v>SC</v>
      </c>
      <c r="Y586" s="42" t="str">
        <f>IF(+ISNA(+VLOOKUP($B586,#REF!,1,0)),"-",$Y$1)</f>
        <v>FOC</v>
      </c>
    </row>
    <row r="587" spans="1:25" hidden="1" x14ac:dyDescent="0.2">
      <c r="A587" s="42" t="s">
        <v>115</v>
      </c>
      <c r="B587" s="42" t="s">
        <v>1361</v>
      </c>
      <c r="C587" s="55" t="s">
        <v>1257</v>
      </c>
      <c r="D587" s="42" t="str">
        <f>IF(+ISNA(+VLOOKUP($B587,#REF!,1,0)),"-",$D$1)</f>
        <v>PRODEE</v>
      </c>
      <c r="E587" s="42" t="str">
        <f>IF(+ISNA(+VLOOKUP($B587,#REF!,1,0)),"-",$E$1)</f>
        <v>DISTEE</v>
      </c>
      <c r="F587" s="42" t="str">
        <f>IF(+ISNA(+VLOOKUP($B587,#REF!,1,0)),"-",$F$1)</f>
        <v>MISEE</v>
      </c>
      <c r="G587" s="42" t="str">
        <f>IF(+ISNA(+VLOOKUP($B587,#REF!,1,0)),"-",$G$1)</f>
        <v>VENDIEE</v>
      </c>
      <c r="H587" s="42" t="str">
        <f>IF(+ISNA(+VLOOKUP($B587,#REF!,1,0)),"-",$H$1)</f>
        <v>VENDSALVEE</v>
      </c>
      <c r="I587" s="42" t="str">
        <f>IF(+ISNA(+VLOOKUP($B587,#REF!,1,0)),"-",$I$1)</f>
        <v>VENDTUTEE</v>
      </c>
      <c r="J587" s="42" t="str">
        <f>IF(+ISNA(+VLOOKUP($B587,#REF!,1,0)),"-",$J$1)</f>
        <v>VENDLIBEE</v>
      </c>
      <c r="K587" s="42" t="str">
        <f>IF(+ISNA(+VLOOKUP($B587,#REF!,1,0)),"-",$K$1)</f>
        <v>EEEST</v>
      </c>
      <c r="L587" s="42" t="str">
        <f>IF(+ISNA(+VLOOKUP($B587,#REF!,1,0)),"-",$L$1)</f>
        <v>DISTGAS</v>
      </c>
      <c r="M587" s="42" t="str">
        <f>IF(+ISNA(+VLOOKUP($B587,#REF!,1,0)),"-",$M$1)</f>
        <v>MISGAS</v>
      </c>
      <c r="N587" s="42" t="str">
        <f>IF(+ISNA(+VLOOKUP($B587,#REF!,1,0)),"-",$N$1)</f>
        <v>VENIGAS</v>
      </c>
      <c r="O587" s="42" t="str">
        <f>IF(+ISNA(+VLOOKUP($B587,#REF!,1,0)),"-",$O$1)</f>
        <v>VENTUTGAS</v>
      </c>
      <c r="P587" s="42" t="str">
        <f>IF(+ISNA(+VLOOKUP($B587,#REF!,1,0)),"-",$P$1)</f>
        <v>VENLIBGAS</v>
      </c>
      <c r="Q587" s="42" t="str">
        <f>IF(+ISNA(+VLOOKUP($B587,#REF!,1,0)),"-",$Q$1)</f>
        <v>GASDIV</v>
      </c>
      <c r="R587" s="42" t="str">
        <f>IF(+ISNA(+VLOOKUP($B587,#REF!,1,0)),"-",$R$1)</f>
        <v>GASEST</v>
      </c>
      <c r="S587" s="42" t="str">
        <f>IF(+ISNA(+VLOOKUP($B587,#REF!,1,0)),"-",$S$1)</f>
        <v>ACQUE</v>
      </c>
      <c r="T587" s="42" t="str">
        <f>IF(+ISNA(+VLOOKUP($B587,#REF!,1,0)),"-",$T$1)</f>
        <v>FOGNA</v>
      </c>
      <c r="U587" s="42" t="str">
        <f>IF(+ISNA(+VLOOKUP($B587,#REF!,1,0)),"-",$U$1)</f>
        <v>DEPU</v>
      </c>
      <c r="V587" s="42" t="str">
        <f>IF(+ISNA(+VLOOKUP($B587,#REF!,1,0)),"-",$V$1)</f>
        <v>ALTRESII</v>
      </c>
      <c r="W587" s="42" t="str">
        <f>IF(+ISNA(+VLOOKUP($B587,#REF!,1,0)),"-",$W$1)</f>
        <v>ATTDIV</v>
      </c>
      <c r="X587" s="42" t="str">
        <f>IF(+ISNA(+VLOOKUP($B587,#REF!,1,0)),"-",$X$1)</f>
        <v>SC</v>
      </c>
      <c r="Y587" s="42" t="str">
        <f>IF(+ISNA(+VLOOKUP($B587,#REF!,1,0)),"-",$Y$1)</f>
        <v>FOC</v>
      </c>
    </row>
    <row r="588" spans="1:25" hidden="1" x14ac:dyDescent="0.2">
      <c r="A588" s="42" t="s">
        <v>115</v>
      </c>
      <c r="B588" s="42" t="s">
        <v>1362</v>
      </c>
      <c r="C588" s="55" t="s">
        <v>1258</v>
      </c>
      <c r="D588" s="42" t="str">
        <f>IF(+ISNA(+VLOOKUP($B588,#REF!,1,0)),"-",$D$1)</f>
        <v>PRODEE</v>
      </c>
      <c r="E588" s="42" t="str">
        <f>IF(+ISNA(+VLOOKUP($B588,#REF!,1,0)),"-",$E$1)</f>
        <v>DISTEE</v>
      </c>
      <c r="F588" s="42" t="str">
        <f>IF(+ISNA(+VLOOKUP($B588,#REF!,1,0)),"-",$F$1)</f>
        <v>MISEE</v>
      </c>
      <c r="G588" s="42" t="str">
        <f>IF(+ISNA(+VLOOKUP($B588,#REF!,1,0)),"-",$G$1)</f>
        <v>VENDIEE</v>
      </c>
      <c r="H588" s="42" t="str">
        <f>IF(+ISNA(+VLOOKUP($B588,#REF!,1,0)),"-",$H$1)</f>
        <v>VENDSALVEE</v>
      </c>
      <c r="I588" s="42" t="str">
        <f>IF(+ISNA(+VLOOKUP($B588,#REF!,1,0)),"-",$I$1)</f>
        <v>VENDTUTEE</v>
      </c>
      <c r="J588" s="42" t="str">
        <f>IF(+ISNA(+VLOOKUP($B588,#REF!,1,0)),"-",$J$1)</f>
        <v>VENDLIBEE</v>
      </c>
      <c r="K588" s="42" t="str">
        <f>IF(+ISNA(+VLOOKUP($B588,#REF!,1,0)),"-",$K$1)</f>
        <v>EEEST</v>
      </c>
      <c r="L588" s="42" t="str">
        <f>IF(+ISNA(+VLOOKUP($B588,#REF!,1,0)),"-",$L$1)</f>
        <v>DISTGAS</v>
      </c>
      <c r="M588" s="42" t="str">
        <f>IF(+ISNA(+VLOOKUP($B588,#REF!,1,0)),"-",$M$1)</f>
        <v>MISGAS</v>
      </c>
      <c r="N588" s="42" t="str">
        <f>IF(+ISNA(+VLOOKUP($B588,#REF!,1,0)),"-",$N$1)</f>
        <v>VENIGAS</v>
      </c>
      <c r="O588" s="42" t="str">
        <f>IF(+ISNA(+VLOOKUP($B588,#REF!,1,0)),"-",$O$1)</f>
        <v>VENTUTGAS</v>
      </c>
      <c r="P588" s="42" t="str">
        <f>IF(+ISNA(+VLOOKUP($B588,#REF!,1,0)),"-",$P$1)</f>
        <v>VENLIBGAS</v>
      </c>
      <c r="Q588" s="42" t="str">
        <f>IF(+ISNA(+VLOOKUP($B588,#REF!,1,0)),"-",$Q$1)</f>
        <v>GASDIV</v>
      </c>
      <c r="R588" s="42" t="str">
        <f>IF(+ISNA(+VLOOKUP($B588,#REF!,1,0)),"-",$R$1)</f>
        <v>GASEST</v>
      </c>
      <c r="S588" s="42" t="str">
        <f>IF(+ISNA(+VLOOKUP($B588,#REF!,1,0)),"-",$S$1)</f>
        <v>ACQUE</v>
      </c>
      <c r="T588" s="42" t="str">
        <f>IF(+ISNA(+VLOOKUP($B588,#REF!,1,0)),"-",$T$1)</f>
        <v>FOGNA</v>
      </c>
      <c r="U588" s="42" t="str">
        <f>IF(+ISNA(+VLOOKUP($B588,#REF!,1,0)),"-",$U$1)</f>
        <v>DEPU</v>
      </c>
      <c r="V588" s="42" t="str">
        <f>IF(+ISNA(+VLOOKUP($B588,#REF!,1,0)),"-",$V$1)</f>
        <v>ALTRESII</v>
      </c>
      <c r="W588" s="42" t="str">
        <f>IF(+ISNA(+VLOOKUP($B588,#REF!,1,0)),"-",$W$1)</f>
        <v>ATTDIV</v>
      </c>
      <c r="X588" s="42" t="str">
        <f>IF(+ISNA(+VLOOKUP($B588,#REF!,1,0)),"-",$X$1)</f>
        <v>SC</v>
      </c>
      <c r="Y588" s="42" t="str">
        <f>IF(+ISNA(+VLOOKUP($B588,#REF!,1,0)),"-",$Y$1)</f>
        <v>FOC</v>
      </c>
    </row>
    <row r="589" spans="1:25" hidden="1" x14ac:dyDescent="0.2">
      <c r="A589" s="42" t="s">
        <v>115</v>
      </c>
      <c r="B589" s="42" t="s">
        <v>1363</v>
      </c>
      <c r="C589" s="55" t="s">
        <v>1259</v>
      </c>
      <c r="D589" s="42" t="str">
        <f>IF(+ISNA(+VLOOKUP($B589,#REF!,1,0)),"-",$D$1)</f>
        <v>PRODEE</v>
      </c>
      <c r="E589" s="42" t="str">
        <f>IF(+ISNA(+VLOOKUP($B589,#REF!,1,0)),"-",$E$1)</f>
        <v>DISTEE</v>
      </c>
      <c r="F589" s="42" t="str">
        <f>IF(+ISNA(+VLOOKUP($B589,#REF!,1,0)),"-",$F$1)</f>
        <v>MISEE</v>
      </c>
      <c r="G589" s="42" t="str">
        <f>IF(+ISNA(+VLOOKUP($B589,#REF!,1,0)),"-",$G$1)</f>
        <v>VENDIEE</v>
      </c>
      <c r="H589" s="42" t="str">
        <f>IF(+ISNA(+VLOOKUP($B589,#REF!,1,0)),"-",$H$1)</f>
        <v>VENDSALVEE</v>
      </c>
      <c r="I589" s="42" t="str">
        <f>IF(+ISNA(+VLOOKUP($B589,#REF!,1,0)),"-",$I$1)</f>
        <v>VENDTUTEE</v>
      </c>
      <c r="J589" s="42" t="str">
        <f>IF(+ISNA(+VLOOKUP($B589,#REF!,1,0)),"-",$J$1)</f>
        <v>VENDLIBEE</v>
      </c>
      <c r="K589" s="42" t="str">
        <f>IF(+ISNA(+VLOOKUP($B589,#REF!,1,0)),"-",$K$1)</f>
        <v>EEEST</v>
      </c>
      <c r="L589" s="42" t="str">
        <f>IF(+ISNA(+VLOOKUP($B589,#REF!,1,0)),"-",$L$1)</f>
        <v>DISTGAS</v>
      </c>
      <c r="M589" s="42" t="str">
        <f>IF(+ISNA(+VLOOKUP($B589,#REF!,1,0)),"-",$M$1)</f>
        <v>MISGAS</v>
      </c>
      <c r="N589" s="42" t="str">
        <f>IF(+ISNA(+VLOOKUP($B589,#REF!,1,0)),"-",$N$1)</f>
        <v>VENIGAS</v>
      </c>
      <c r="O589" s="42" t="str">
        <f>IF(+ISNA(+VLOOKUP($B589,#REF!,1,0)),"-",$O$1)</f>
        <v>VENTUTGAS</v>
      </c>
      <c r="P589" s="42" t="str">
        <f>IF(+ISNA(+VLOOKUP($B589,#REF!,1,0)),"-",$P$1)</f>
        <v>VENLIBGAS</v>
      </c>
      <c r="Q589" s="42" t="str">
        <f>IF(+ISNA(+VLOOKUP($B589,#REF!,1,0)),"-",$Q$1)</f>
        <v>GASDIV</v>
      </c>
      <c r="R589" s="42" t="str">
        <f>IF(+ISNA(+VLOOKUP($B589,#REF!,1,0)),"-",$R$1)</f>
        <v>GASEST</v>
      </c>
      <c r="S589" s="42" t="str">
        <f>IF(+ISNA(+VLOOKUP($B589,#REF!,1,0)),"-",$S$1)</f>
        <v>ACQUE</v>
      </c>
      <c r="T589" s="42" t="str">
        <f>IF(+ISNA(+VLOOKUP($B589,#REF!,1,0)),"-",$T$1)</f>
        <v>FOGNA</v>
      </c>
      <c r="U589" s="42" t="str">
        <f>IF(+ISNA(+VLOOKUP($B589,#REF!,1,0)),"-",$U$1)</f>
        <v>DEPU</v>
      </c>
      <c r="V589" s="42" t="str">
        <f>IF(+ISNA(+VLOOKUP($B589,#REF!,1,0)),"-",$V$1)</f>
        <v>ALTRESII</v>
      </c>
      <c r="W589" s="42" t="str">
        <f>IF(+ISNA(+VLOOKUP($B589,#REF!,1,0)),"-",$W$1)</f>
        <v>ATTDIV</v>
      </c>
      <c r="X589" s="42" t="str">
        <f>IF(+ISNA(+VLOOKUP($B589,#REF!,1,0)),"-",$X$1)</f>
        <v>SC</v>
      </c>
      <c r="Y589" s="42" t="str">
        <f>IF(+ISNA(+VLOOKUP($B589,#REF!,1,0)),"-",$Y$1)</f>
        <v>FOC</v>
      </c>
    </row>
    <row r="590" spans="1:25" hidden="1" x14ac:dyDescent="0.2">
      <c r="A590" s="42" t="s">
        <v>115</v>
      </c>
      <c r="B590" s="42" t="s">
        <v>1364</v>
      </c>
      <c r="C590" s="55" t="s">
        <v>1260</v>
      </c>
      <c r="D590" s="42" t="str">
        <f>IF(+ISNA(+VLOOKUP($B590,#REF!,1,0)),"-",$D$1)</f>
        <v>PRODEE</v>
      </c>
      <c r="E590" s="42" t="str">
        <f>IF(+ISNA(+VLOOKUP($B590,#REF!,1,0)),"-",$E$1)</f>
        <v>DISTEE</v>
      </c>
      <c r="F590" s="42" t="str">
        <f>IF(+ISNA(+VLOOKUP($B590,#REF!,1,0)),"-",$F$1)</f>
        <v>MISEE</v>
      </c>
      <c r="G590" s="42" t="str">
        <f>IF(+ISNA(+VLOOKUP($B590,#REF!,1,0)),"-",$G$1)</f>
        <v>VENDIEE</v>
      </c>
      <c r="H590" s="42" t="str">
        <f>IF(+ISNA(+VLOOKUP($B590,#REF!,1,0)),"-",$H$1)</f>
        <v>VENDSALVEE</v>
      </c>
      <c r="I590" s="42" t="str">
        <f>IF(+ISNA(+VLOOKUP($B590,#REF!,1,0)),"-",$I$1)</f>
        <v>VENDTUTEE</v>
      </c>
      <c r="J590" s="42" t="str">
        <f>IF(+ISNA(+VLOOKUP($B590,#REF!,1,0)),"-",$J$1)</f>
        <v>VENDLIBEE</v>
      </c>
      <c r="K590" s="42" t="str">
        <f>IF(+ISNA(+VLOOKUP($B590,#REF!,1,0)),"-",$K$1)</f>
        <v>EEEST</v>
      </c>
      <c r="L590" s="42" t="str">
        <f>IF(+ISNA(+VLOOKUP($B590,#REF!,1,0)),"-",$L$1)</f>
        <v>DISTGAS</v>
      </c>
      <c r="M590" s="42" t="str">
        <f>IF(+ISNA(+VLOOKUP($B590,#REF!,1,0)),"-",$M$1)</f>
        <v>MISGAS</v>
      </c>
      <c r="N590" s="42" t="str">
        <f>IF(+ISNA(+VLOOKUP($B590,#REF!,1,0)),"-",$N$1)</f>
        <v>VENIGAS</v>
      </c>
      <c r="O590" s="42" t="str">
        <f>IF(+ISNA(+VLOOKUP($B590,#REF!,1,0)),"-",$O$1)</f>
        <v>VENTUTGAS</v>
      </c>
      <c r="P590" s="42" t="str">
        <f>IF(+ISNA(+VLOOKUP($B590,#REF!,1,0)),"-",$P$1)</f>
        <v>VENLIBGAS</v>
      </c>
      <c r="Q590" s="42" t="str">
        <f>IF(+ISNA(+VLOOKUP($B590,#REF!,1,0)),"-",$Q$1)</f>
        <v>GASDIV</v>
      </c>
      <c r="R590" s="42" t="str">
        <f>IF(+ISNA(+VLOOKUP($B590,#REF!,1,0)),"-",$R$1)</f>
        <v>GASEST</v>
      </c>
      <c r="S590" s="42" t="str">
        <f>IF(+ISNA(+VLOOKUP($B590,#REF!,1,0)),"-",$S$1)</f>
        <v>ACQUE</v>
      </c>
      <c r="T590" s="42" t="str">
        <f>IF(+ISNA(+VLOOKUP($B590,#REF!,1,0)),"-",$T$1)</f>
        <v>FOGNA</v>
      </c>
      <c r="U590" s="42" t="str">
        <f>IF(+ISNA(+VLOOKUP($B590,#REF!,1,0)),"-",$U$1)</f>
        <v>DEPU</v>
      </c>
      <c r="V590" s="42" t="str">
        <f>IF(+ISNA(+VLOOKUP($B590,#REF!,1,0)),"-",$V$1)</f>
        <v>ALTRESII</v>
      </c>
      <c r="W590" s="42" t="str">
        <f>IF(+ISNA(+VLOOKUP($B590,#REF!,1,0)),"-",$W$1)</f>
        <v>ATTDIV</v>
      </c>
      <c r="X590" s="42" t="str">
        <f>IF(+ISNA(+VLOOKUP($B590,#REF!,1,0)),"-",$X$1)</f>
        <v>SC</v>
      </c>
      <c r="Y590" s="42" t="str">
        <f>IF(+ISNA(+VLOOKUP($B590,#REF!,1,0)),"-",$Y$1)</f>
        <v>FOC</v>
      </c>
    </row>
    <row r="591" spans="1:25" hidden="1" x14ac:dyDescent="0.2">
      <c r="A591" s="42" t="s">
        <v>115</v>
      </c>
      <c r="B591" s="42" t="s">
        <v>1365</v>
      </c>
      <c r="C591" s="55" t="s">
        <v>1261</v>
      </c>
      <c r="D591" s="42" t="str">
        <f>IF(+ISNA(+VLOOKUP($B591,#REF!,1,0)),"-",$D$1)</f>
        <v>PRODEE</v>
      </c>
      <c r="E591" s="42" t="str">
        <f>IF(+ISNA(+VLOOKUP($B591,#REF!,1,0)),"-",$E$1)</f>
        <v>DISTEE</v>
      </c>
      <c r="F591" s="42" t="str">
        <f>IF(+ISNA(+VLOOKUP($B591,#REF!,1,0)),"-",$F$1)</f>
        <v>MISEE</v>
      </c>
      <c r="G591" s="42" t="str">
        <f>IF(+ISNA(+VLOOKUP($B591,#REF!,1,0)),"-",$G$1)</f>
        <v>VENDIEE</v>
      </c>
      <c r="H591" s="42" t="str">
        <f>IF(+ISNA(+VLOOKUP($B591,#REF!,1,0)),"-",$H$1)</f>
        <v>VENDSALVEE</v>
      </c>
      <c r="I591" s="42" t="str">
        <f>IF(+ISNA(+VLOOKUP($B591,#REF!,1,0)),"-",$I$1)</f>
        <v>VENDTUTEE</v>
      </c>
      <c r="J591" s="42" t="str">
        <f>IF(+ISNA(+VLOOKUP($B591,#REF!,1,0)),"-",$J$1)</f>
        <v>VENDLIBEE</v>
      </c>
      <c r="K591" s="42" t="str">
        <f>IF(+ISNA(+VLOOKUP($B591,#REF!,1,0)),"-",$K$1)</f>
        <v>EEEST</v>
      </c>
      <c r="L591" s="42" t="str">
        <f>IF(+ISNA(+VLOOKUP($B591,#REF!,1,0)),"-",$L$1)</f>
        <v>DISTGAS</v>
      </c>
      <c r="M591" s="42" t="str">
        <f>IF(+ISNA(+VLOOKUP($B591,#REF!,1,0)),"-",$M$1)</f>
        <v>MISGAS</v>
      </c>
      <c r="N591" s="42" t="str">
        <f>IF(+ISNA(+VLOOKUP($B591,#REF!,1,0)),"-",$N$1)</f>
        <v>VENIGAS</v>
      </c>
      <c r="O591" s="42" t="str">
        <f>IF(+ISNA(+VLOOKUP($B591,#REF!,1,0)),"-",$O$1)</f>
        <v>VENTUTGAS</v>
      </c>
      <c r="P591" s="42" t="str">
        <f>IF(+ISNA(+VLOOKUP($B591,#REF!,1,0)),"-",$P$1)</f>
        <v>VENLIBGAS</v>
      </c>
      <c r="Q591" s="42" t="str">
        <f>IF(+ISNA(+VLOOKUP($B591,#REF!,1,0)),"-",$Q$1)</f>
        <v>GASDIV</v>
      </c>
      <c r="R591" s="42" t="str">
        <f>IF(+ISNA(+VLOOKUP($B591,#REF!,1,0)),"-",$R$1)</f>
        <v>GASEST</v>
      </c>
      <c r="S591" s="42" t="str">
        <f>IF(+ISNA(+VLOOKUP($B591,#REF!,1,0)),"-",$S$1)</f>
        <v>ACQUE</v>
      </c>
      <c r="T591" s="42" t="str">
        <f>IF(+ISNA(+VLOOKUP($B591,#REF!,1,0)),"-",$T$1)</f>
        <v>FOGNA</v>
      </c>
      <c r="U591" s="42" t="str">
        <f>IF(+ISNA(+VLOOKUP($B591,#REF!,1,0)),"-",$U$1)</f>
        <v>DEPU</v>
      </c>
      <c r="V591" s="42" t="str">
        <f>IF(+ISNA(+VLOOKUP($B591,#REF!,1,0)),"-",$V$1)</f>
        <v>ALTRESII</v>
      </c>
      <c r="W591" s="42" t="str">
        <f>IF(+ISNA(+VLOOKUP($B591,#REF!,1,0)),"-",$W$1)</f>
        <v>ATTDIV</v>
      </c>
      <c r="X591" s="42" t="str">
        <f>IF(+ISNA(+VLOOKUP($B591,#REF!,1,0)),"-",$X$1)</f>
        <v>SC</v>
      </c>
      <c r="Y591" s="42" t="str">
        <f>IF(+ISNA(+VLOOKUP($B591,#REF!,1,0)),"-",$Y$1)</f>
        <v>FOC</v>
      </c>
    </row>
    <row r="592" spans="1:25" hidden="1" x14ac:dyDescent="0.2">
      <c r="A592" s="42" t="s">
        <v>115</v>
      </c>
      <c r="B592" s="42" t="s">
        <v>1419</v>
      </c>
      <c r="C592" s="55" t="s">
        <v>1277</v>
      </c>
      <c r="D592" s="42" t="str">
        <f>IF(+ISNA(+VLOOKUP($B592,#REF!,1,0)),"-",$D$1)</f>
        <v>PRODEE</v>
      </c>
      <c r="E592" s="42" t="str">
        <f>IF(+ISNA(+VLOOKUP($B592,#REF!,1,0)),"-",$E$1)</f>
        <v>DISTEE</v>
      </c>
      <c r="F592" s="42" t="str">
        <f>IF(+ISNA(+VLOOKUP($B592,#REF!,1,0)),"-",$F$1)</f>
        <v>MISEE</v>
      </c>
      <c r="G592" s="42" t="str">
        <f>IF(+ISNA(+VLOOKUP($B592,#REF!,1,0)),"-",$G$1)</f>
        <v>VENDIEE</v>
      </c>
      <c r="H592" s="42" t="str">
        <f>IF(+ISNA(+VLOOKUP($B592,#REF!,1,0)),"-",$H$1)</f>
        <v>VENDSALVEE</v>
      </c>
      <c r="I592" s="42" t="str">
        <f>IF(+ISNA(+VLOOKUP($B592,#REF!,1,0)),"-",$I$1)</f>
        <v>VENDTUTEE</v>
      </c>
      <c r="J592" s="42" t="str">
        <f>IF(+ISNA(+VLOOKUP($B592,#REF!,1,0)),"-",$J$1)</f>
        <v>VENDLIBEE</v>
      </c>
      <c r="K592" s="42" t="str">
        <f>IF(+ISNA(+VLOOKUP($B592,#REF!,1,0)),"-",$K$1)</f>
        <v>EEEST</v>
      </c>
      <c r="L592" s="42" t="str">
        <f>IF(+ISNA(+VLOOKUP($B592,#REF!,1,0)),"-",$L$1)</f>
        <v>DISTGAS</v>
      </c>
      <c r="M592" s="42" t="str">
        <f>IF(+ISNA(+VLOOKUP($B592,#REF!,1,0)),"-",$M$1)</f>
        <v>MISGAS</v>
      </c>
      <c r="N592" s="42" t="str">
        <f>IF(+ISNA(+VLOOKUP($B592,#REF!,1,0)),"-",$N$1)</f>
        <v>VENIGAS</v>
      </c>
      <c r="O592" s="42" t="str">
        <f>IF(+ISNA(+VLOOKUP($B592,#REF!,1,0)),"-",$O$1)</f>
        <v>VENTUTGAS</v>
      </c>
      <c r="P592" s="42" t="str">
        <f>IF(+ISNA(+VLOOKUP($B592,#REF!,1,0)),"-",$P$1)</f>
        <v>VENLIBGAS</v>
      </c>
      <c r="Q592" s="42" t="str">
        <f>IF(+ISNA(+VLOOKUP($B592,#REF!,1,0)),"-",$Q$1)</f>
        <v>GASDIV</v>
      </c>
      <c r="R592" s="42" t="str">
        <f>IF(+ISNA(+VLOOKUP($B592,#REF!,1,0)),"-",$R$1)</f>
        <v>GASEST</v>
      </c>
      <c r="S592" s="42" t="str">
        <f>IF(+ISNA(+VLOOKUP($B592,#REF!,1,0)),"-",$S$1)</f>
        <v>ACQUE</v>
      </c>
      <c r="T592" s="42" t="str">
        <f>IF(+ISNA(+VLOOKUP($B592,#REF!,1,0)),"-",$T$1)</f>
        <v>FOGNA</v>
      </c>
      <c r="U592" s="42" t="str">
        <f>IF(+ISNA(+VLOOKUP($B592,#REF!,1,0)),"-",$U$1)</f>
        <v>DEPU</v>
      </c>
      <c r="V592" s="42" t="str">
        <f>IF(+ISNA(+VLOOKUP($B592,#REF!,1,0)),"-",$V$1)</f>
        <v>ALTRESII</v>
      </c>
      <c r="W592" s="42" t="str">
        <f>IF(+ISNA(+VLOOKUP($B592,#REF!,1,0)),"-",$W$1)</f>
        <v>ATTDIV</v>
      </c>
      <c r="X592" s="42" t="str">
        <f>IF(+ISNA(+VLOOKUP($B592,#REF!,1,0)),"-",$X$1)</f>
        <v>SC</v>
      </c>
      <c r="Y592" s="42" t="str">
        <f>IF(+ISNA(+VLOOKUP($B592,#REF!,1,0)),"-",$Y$1)</f>
        <v>FOC</v>
      </c>
    </row>
    <row r="593" spans="1:25" hidden="1" x14ac:dyDescent="0.2">
      <c r="A593" s="42" t="s">
        <v>115</v>
      </c>
      <c r="B593" s="42" t="s">
        <v>1420</v>
      </c>
      <c r="C593" s="55" t="s">
        <v>1278</v>
      </c>
      <c r="D593" s="42" t="str">
        <f>IF(+ISNA(+VLOOKUP($B593,#REF!,1,0)),"-",$D$1)</f>
        <v>PRODEE</v>
      </c>
      <c r="E593" s="42" t="str">
        <f>IF(+ISNA(+VLOOKUP($B593,#REF!,1,0)),"-",$E$1)</f>
        <v>DISTEE</v>
      </c>
      <c r="F593" s="42" t="str">
        <f>IF(+ISNA(+VLOOKUP($B593,#REF!,1,0)),"-",$F$1)</f>
        <v>MISEE</v>
      </c>
      <c r="G593" s="42" t="str">
        <f>IF(+ISNA(+VLOOKUP($B593,#REF!,1,0)),"-",$G$1)</f>
        <v>VENDIEE</v>
      </c>
      <c r="H593" s="42" t="str">
        <f>IF(+ISNA(+VLOOKUP($B593,#REF!,1,0)),"-",$H$1)</f>
        <v>VENDSALVEE</v>
      </c>
      <c r="I593" s="42" t="str">
        <f>IF(+ISNA(+VLOOKUP($B593,#REF!,1,0)),"-",$I$1)</f>
        <v>VENDTUTEE</v>
      </c>
      <c r="J593" s="42" t="str">
        <f>IF(+ISNA(+VLOOKUP($B593,#REF!,1,0)),"-",$J$1)</f>
        <v>VENDLIBEE</v>
      </c>
      <c r="K593" s="42" t="str">
        <f>IF(+ISNA(+VLOOKUP($B593,#REF!,1,0)),"-",$K$1)</f>
        <v>EEEST</v>
      </c>
      <c r="L593" s="42" t="str">
        <f>IF(+ISNA(+VLOOKUP($B593,#REF!,1,0)),"-",$L$1)</f>
        <v>DISTGAS</v>
      </c>
      <c r="M593" s="42" t="str">
        <f>IF(+ISNA(+VLOOKUP($B593,#REF!,1,0)),"-",$M$1)</f>
        <v>MISGAS</v>
      </c>
      <c r="N593" s="42" t="str">
        <f>IF(+ISNA(+VLOOKUP($B593,#REF!,1,0)),"-",$N$1)</f>
        <v>VENIGAS</v>
      </c>
      <c r="O593" s="42" t="str">
        <f>IF(+ISNA(+VLOOKUP($B593,#REF!,1,0)),"-",$O$1)</f>
        <v>VENTUTGAS</v>
      </c>
      <c r="P593" s="42" t="str">
        <f>IF(+ISNA(+VLOOKUP($B593,#REF!,1,0)),"-",$P$1)</f>
        <v>VENLIBGAS</v>
      </c>
      <c r="Q593" s="42" t="str">
        <f>IF(+ISNA(+VLOOKUP($B593,#REF!,1,0)),"-",$Q$1)</f>
        <v>GASDIV</v>
      </c>
      <c r="R593" s="42" t="str">
        <f>IF(+ISNA(+VLOOKUP($B593,#REF!,1,0)),"-",$R$1)</f>
        <v>GASEST</v>
      </c>
      <c r="S593" s="42" t="str">
        <f>IF(+ISNA(+VLOOKUP($B593,#REF!,1,0)),"-",$S$1)</f>
        <v>ACQUE</v>
      </c>
      <c r="T593" s="42" t="str">
        <f>IF(+ISNA(+VLOOKUP($B593,#REF!,1,0)),"-",$T$1)</f>
        <v>FOGNA</v>
      </c>
      <c r="U593" s="42" t="str">
        <f>IF(+ISNA(+VLOOKUP($B593,#REF!,1,0)),"-",$U$1)</f>
        <v>DEPU</v>
      </c>
      <c r="V593" s="42" t="str">
        <f>IF(+ISNA(+VLOOKUP($B593,#REF!,1,0)),"-",$V$1)</f>
        <v>ALTRESII</v>
      </c>
      <c r="W593" s="42" t="str">
        <f>IF(+ISNA(+VLOOKUP($B593,#REF!,1,0)),"-",$W$1)</f>
        <v>ATTDIV</v>
      </c>
      <c r="X593" s="42" t="str">
        <f>IF(+ISNA(+VLOOKUP($B593,#REF!,1,0)),"-",$X$1)</f>
        <v>SC</v>
      </c>
      <c r="Y593" s="42" t="str">
        <f>IF(+ISNA(+VLOOKUP($B593,#REF!,1,0)),"-",$Y$1)</f>
        <v>FOC</v>
      </c>
    </row>
    <row r="594" spans="1:25" x14ac:dyDescent="0.2">
      <c r="A594" s="39" t="s">
        <v>116</v>
      </c>
      <c r="B594" s="39" t="s">
        <v>116</v>
      </c>
      <c r="C594" s="57" t="s">
        <v>375</v>
      </c>
      <c r="D594" s="40" t="str">
        <f>IF(+ISNA(+VLOOKUP($B594,#REF!,1,0)),"-",$D$1)</f>
        <v>PRODEE</v>
      </c>
      <c r="E594" s="40" t="str">
        <f>IF(+ISNA(+VLOOKUP($B594,#REF!,1,0)),"-",$E$1)</f>
        <v>DISTEE</v>
      </c>
      <c r="F594" s="40" t="str">
        <f>IF(+ISNA(+VLOOKUP($B594,#REF!,1,0)),"-",$F$1)</f>
        <v>MISEE</v>
      </c>
      <c r="G594" s="40" t="str">
        <f>IF(+ISNA(+VLOOKUP($B594,#REF!,1,0)),"-",$G$1)</f>
        <v>VENDIEE</v>
      </c>
      <c r="H594" s="40" t="str">
        <f>IF(+ISNA(+VLOOKUP($B594,#REF!,1,0)),"-",$H$1)</f>
        <v>VENDSALVEE</v>
      </c>
      <c r="I594" s="40" t="str">
        <f>IF(+ISNA(+VLOOKUP($B594,#REF!,1,0)),"-",$I$1)</f>
        <v>VENDTUTEE</v>
      </c>
      <c r="J594" s="40" t="str">
        <f>IF(+ISNA(+VLOOKUP($B594,#REF!,1,0)),"-",$J$1)</f>
        <v>VENDLIBEE</v>
      </c>
      <c r="K594" s="40" t="str">
        <f>IF(+ISNA(+VLOOKUP($B594,#REF!,1,0)),"-",$K$1)</f>
        <v>EEEST</v>
      </c>
      <c r="L594" s="40" t="str">
        <f>IF(+ISNA(+VLOOKUP($B594,#REF!,1,0)),"-",$L$1)</f>
        <v>DISTGAS</v>
      </c>
      <c r="M594" s="40" t="str">
        <f>IF(+ISNA(+VLOOKUP($B594,#REF!,1,0)),"-",$M$1)</f>
        <v>MISGAS</v>
      </c>
      <c r="N594" s="40" t="str">
        <f>IF(+ISNA(+VLOOKUP($B594,#REF!,1,0)),"-",$N$1)</f>
        <v>VENIGAS</v>
      </c>
      <c r="O594" s="40" t="str">
        <f>IF(+ISNA(+VLOOKUP($B594,#REF!,1,0)),"-",$O$1)</f>
        <v>VENTUTGAS</v>
      </c>
      <c r="P594" s="40" t="str">
        <f>IF(+ISNA(+VLOOKUP($B594,#REF!,1,0)),"-",$P$1)</f>
        <v>VENLIBGAS</v>
      </c>
      <c r="Q594" s="40" t="str">
        <f>IF(+ISNA(+VLOOKUP($B594,#REF!,1,0)),"-",$Q$1)</f>
        <v>GASDIV</v>
      </c>
      <c r="R594" s="40" t="str">
        <f>IF(+ISNA(+VLOOKUP($B594,#REF!,1,0)),"-",$R$1)</f>
        <v>GASEST</v>
      </c>
      <c r="S594" s="40" t="str">
        <f>IF(+ISNA(+VLOOKUP($B594,#REF!,1,0)),"-",$S$1)</f>
        <v>ACQUE</v>
      </c>
      <c r="T594" s="40" t="str">
        <f>IF(+ISNA(+VLOOKUP($B594,#REF!,1,0)),"-",$T$1)</f>
        <v>FOGNA</v>
      </c>
      <c r="U594" s="40" t="str">
        <f>IF(+ISNA(+VLOOKUP($B594,#REF!,1,0)),"-",$U$1)</f>
        <v>DEPU</v>
      </c>
      <c r="V594" s="40" t="str">
        <f>IF(+ISNA(+VLOOKUP($B594,#REF!,1,0)),"-",$V$1)</f>
        <v>ALTRESII</v>
      </c>
      <c r="W594" s="40" t="str">
        <f>IF(+ISNA(+VLOOKUP($B594,#REF!,1,0)),"-",$W$1)</f>
        <v>ATTDIV</v>
      </c>
      <c r="X594" s="40" t="str">
        <f>IF(+ISNA(+VLOOKUP($B594,#REF!,1,0)),"-",$X$1)</f>
        <v>SC</v>
      </c>
      <c r="Y594" s="40" t="str">
        <f>IF(+ISNA(+VLOOKUP($B594,#REF!,1,0)),"-",$Y$1)</f>
        <v>FOC</v>
      </c>
    </row>
    <row r="595" spans="1:25" x14ac:dyDescent="0.2">
      <c r="A595" s="42" t="s">
        <v>116</v>
      </c>
      <c r="B595" s="42" t="s">
        <v>186</v>
      </c>
      <c r="C595" s="55" t="s">
        <v>848</v>
      </c>
      <c r="D595" s="42" t="str">
        <f>IF(+ISNA(+VLOOKUP($B595,#REF!,1,0)),"-",$D$1)</f>
        <v>PRODEE</v>
      </c>
      <c r="E595" s="42" t="str">
        <f>IF(+ISNA(+VLOOKUP($B595,#REF!,1,0)),"-",$E$1)</f>
        <v>DISTEE</v>
      </c>
      <c r="F595" s="42" t="str">
        <f>IF(+ISNA(+VLOOKUP($B595,#REF!,1,0)),"-",$F$1)</f>
        <v>MISEE</v>
      </c>
      <c r="G595" s="42" t="str">
        <f>IF(+ISNA(+VLOOKUP($B595,#REF!,1,0)),"-",$G$1)</f>
        <v>VENDIEE</v>
      </c>
      <c r="H595" s="42" t="str">
        <f>IF(+ISNA(+VLOOKUP($B595,#REF!,1,0)),"-",$H$1)</f>
        <v>VENDSALVEE</v>
      </c>
      <c r="I595" s="42" t="str">
        <f>IF(+ISNA(+VLOOKUP($B595,#REF!,1,0)),"-",$I$1)</f>
        <v>VENDTUTEE</v>
      </c>
      <c r="J595" s="42" t="str">
        <f>IF(+ISNA(+VLOOKUP($B595,#REF!,1,0)),"-",$J$1)</f>
        <v>VENDLIBEE</v>
      </c>
      <c r="K595" s="42" t="str">
        <f>IF(+ISNA(+VLOOKUP($B595,#REF!,1,0)),"-",$K$1)</f>
        <v>EEEST</v>
      </c>
      <c r="L595" s="42" t="str">
        <f>IF(+ISNA(+VLOOKUP($B595,#REF!,1,0)),"-",$L$1)</f>
        <v>DISTGAS</v>
      </c>
      <c r="M595" s="42" t="str">
        <f>IF(+ISNA(+VLOOKUP($B595,#REF!,1,0)),"-",$M$1)</f>
        <v>MISGAS</v>
      </c>
      <c r="N595" s="42" t="str">
        <f>IF(+ISNA(+VLOOKUP($B595,#REF!,1,0)),"-",$N$1)</f>
        <v>VENIGAS</v>
      </c>
      <c r="O595" s="42" t="str">
        <f>IF(+ISNA(+VLOOKUP($B595,#REF!,1,0)),"-",$O$1)</f>
        <v>VENTUTGAS</v>
      </c>
      <c r="P595" s="42" t="str">
        <f>IF(+ISNA(+VLOOKUP($B595,#REF!,1,0)),"-",$P$1)</f>
        <v>VENLIBGAS</v>
      </c>
      <c r="Q595" s="42" t="str">
        <f>IF(+ISNA(+VLOOKUP($B595,#REF!,1,0)),"-",$Q$1)</f>
        <v>GASDIV</v>
      </c>
      <c r="R595" s="42" t="str">
        <f>IF(+ISNA(+VLOOKUP($B595,#REF!,1,0)),"-",$R$1)</f>
        <v>GASEST</v>
      </c>
      <c r="S595" s="42" t="str">
        <f>IF(+ISNA(+VLOOKUP($B595,#REF!,1,0)),"-",$S$1)</f>
        <v>ACQUE</v>
      </c>
      <c r="T595" s="42" t="str">
        <f>IF(+ISNA(+VLOOKUP($B595,#REF!,1,0)),"-",$T$1)</f>
        <v>FOGNA</v>
      </c>
      <c r="U595" s="42" t="str">
        <f>IF(+ISNA(+VLOOKUP($B595,#REF!,1,0)),"-",$U$1)</f>
        <v>DEPU</v>
      </c>
      <c r="V595" s="42" t="str">
        <f>IF(+ISNA(+VLOOKUP($B595,#REF!,1,0)),"-",$V$1)</f>
        <v>ALTRESII</v>
      </c>
      <c r="W595" s="42" t="str">
        <f>IF(+ISNA(+VLOOKUP($B595,#REF!,1,0)),"-",$W$1)</f>
        <v>ATTDIV</v>
      </c>
      <c r="X595" s="42" t="str">
        <f>IF(+ISNA(+VLOOKUP($B595,#REF!,1,0)),"-",$X$1)</f>
        <v>SC</v>
      </c>
      <c r="Y595" s="42" t="str">
        <f>IF(+ISNA(+VLOOKUP($B595,#REF!,1,0)),"-",$Y$1)</f>
        <v>FOC</v>
      </c>
    </row>
    <row r="596" spans="1:25" x14ac:dyDescent="0.2">
      <c r="A596" s="42" t="s">
        <v>116</v>
      </c>
      <c r="B596" s="42" t="s">
        <v>187</v>
      </c>
      <c r="C596" s="55" t="s">
        <v>849</v>
      </c>
      <c r="D596" s="42" t="str">
        <f>IF(+ISNA(+VLOOKUP($B596,#REF!,1,0)),"-",$D$1)</f>
        <v>PRODEE</v>
      </c>
      <c r="E596" s="42" t="str">
        <f>IF(+ISNA(+VLOOKUP($B596,#REF!,1,0)),"-",$E$1)</f>
        <v>DISTEE</v>
      </c>
      <c r="F596" s="42" t="str">
        <f>IF(+ISNA(+VLOOKUP($B596,#REF!,1,0)),"-",$F$1)</f>
        <v>MISEE</v>
      </c>
      <c r="G596" s="42" t="str">
        <f>IF(+ISNA(+VLOOKUP($B596,#REF!,1,0)),"-",$G$1)</f>
        <v>VENDIEE</v>
      </c>
      <c r="H596" s="42" t="str">
        <f>IF(+ISNA(+VLOOKUP($B596,#REF!,1,0)),"-",$H$1)</f>
        <v>VENDSALVEE</v>
      </c>
      <c r="I596" s="42" t="str">
        <f>IF(+ISNA(+VLOOKUP($B596,#REF!,1,0)),"-",$I$1)</f>
        <v>VENDTUTEE</v>
      </c>
      <c r="J596" s="42" t="str">
        <f>IF(+ISNA(+VLOOKUP($B596,#REF!,1,0)),"-",$J$1)</f>
        <v>VENDLIBEE</v>
      </c>
      <c r="K596" s="42" t="str">
        <f>IF(+ISNA(+VLOOKUP($B596,#REF!,1,0)),"-",$K$1)</f>
        <v>EEEST</v>
      </c>
      <c r="L596" s="42" t="str">
        <f>IF(+ISNA(+VLOOKUP($B596,#REF!,1,0)),"-",$L$1)</f>
        <v>DISTGAS</v>
      </c>
      <c r="M596" s="42" t="str">
        <f>IF(+ISNA(+VLOOKUP($B596,#REF!,1,0)),"-",$M$1)</f>
        <v>MISGAS</v>
      </c>
      <c r="N596" s="42" t="str">
        <f>IF(+ISNA(+VLOOKUP($B596,#REF!,1,0)),"-",$N$1)</f>
        <v>VENIGAS</v>
      </c>
      <c r="O596" s="42" t="str">
        <f>IF(+ISNA(+VLOOKUP($B596,#REF!,1,0)),"-",$O$1)</f>
        <v>VENTUTGAS</v>
      </c>
      <c r="P596" s="42" t="str">
        <f>IF(+ISNA(+VLOOKUP($B596,#REF!,1,0)),"-",$P$1)</f>
        <v>VENLIBGAS</v>
      </c>
      <c r="Q596" s="42" t="str">
        <f>IF(+ISNA(+VLOOKUP($B596,#REF!,1,0)),"-",$Q$1)</f>
        <v>GASDIV</v>
      </c>
      <c r="R596" s="42" t="str">
        <f>IF(+ISNA(+VLOOKUP($B596,#REF!,1,0)),"-",$R$1)</f>
        <v>GASEST</v>
      </c>
      <c r="S596" s="42" t="str">
        <f>IF(+ISNA(+VLOOKUP($B596,#REF!,1,0)),"-",$S$1)</f>
        <v>ACQUE</v>
      </c>
      <c r="T596" s="42" t="str">
        <f>IF(+ISNA(+VLOOKUP($B596,#REF!,1,0)),"-",$T$1)</f>
        <v>FOGNA</v>
      </c>
      <c r="U596" s="42" t="str">
        <f>IF(+ISNA(+VLOOKUP($B596,#REF!,1,0)),"-",$U$1)</f>
        <v>DEPU</v>
      </c>
      <c r="V596" s="42" t="str">
        <f>IF(+ISNA(+VLOOKUP($B596,#REF!,1,0)),"-",$V$1)</f>
        <v>ALTRESII</v>
      </c>
      <c r="W596" s="42" t="str">
        <f>IF(+ISNA(+VLOOKUP($B596,#REF!,1,0)),"-",$W$1)</f>
        <v>ATTDIV</v>
      </c>
      <c r="X596" s="42" t="str">
        <f>IF(+ISNA(+VLOOKUP($B596,#REF!,1,0)),"-",$X$1)</f>
        <v>SC</v>
      </c>
      <c r="Y596" s="42" t="str">
        <f>IF(+ISNA(+VLOOKUP($B596,#REF!,1,0)),"-",$Y$1)</f>
        <v>FOC</v>
      </c>
    </row>
    <row r="597" spans="1:25" x14ac:dyDescent="0.2">
      <c r="A597" s="42" t="s">
        <v>116</v>
      </c>
      <c r="B597" s="42" t="s">
        <v>188</v>
      </c>
      <c r="C597" s="55" t="s">
        <v>861</v>
      </c>
      <c r="D597" s="42" t="str">
        <f>IF(+ISNA(+VLOOKUP($B597,#REF!,1,0)),"-",$D$1)</f>
        <v>PRODEE</v>
      </c>
      <c r="E597" s="42" t="str">
        <f>IF(+ISNA(+VLOOKUP($B597,#REF!,1,0)),"-",$E$1)</f>
        <v>DISTEE</v>
      </c>
      <c r="F597" s="42" t="str">
        <f>IF(+ISNA(+VLOOKUP($B597,#REF!,1,0)),"-",$F$1)</f>
        <v>MISEE</v>
      </c>
      <c r="G597" s="42" t="str">
        <f>IF(+ISNA(+VLOOKUP($B597,#REF!,1,0)),"-",$G$1)</f>
        <v>VENDIEE</v>
      </c>
      <c r="H597" s="42" t="str">
        <f>IF(+ISNA(+VLOOKUP($B597,#REF!,1,0)),"-",$H$1)</f>
        <v>VENDSALVEE</v>
      </c>
      <c r="I597" s="42" t="str">
        <f>IF(+ISNA(+VLOOKUP($B597,#REF!,1,0)),"-",$I$1)</f>
        <v>VENDTUTEE</v>
      </c>
      <c r="J597" s="42" t="str">
        <f>IF(+ISNA(+VLOOKUP($B597,#REF!,1,0)),"-",$J$1)</f>
        <v>VENDLIBEE</v>
      </c>
      <c r="K597" s="42" t="str">
        <f>IF(+ISNA(+VLOOKUP($B597,#REF!,1,0)),"-",$K$1)</f>
        <v>EEEST</v>
      </c>
      <c r="L597" s="42" t="str">
        <f>IF(+ISNA(+VLOOKUP($B597,#REF!,1,0)),"-",$L$1)</f>
        <v>DISTGAS</v>
      </c>
      <c r="M597" s="42" t="str">
        <f>IF(+ISNA(+VLOOKUP($B597,#REF!,1,0)),"-",$M$1)</f>
        <v>MISGAS</v>
      </c>
      <c r="N597" s="42" t="str">
        <f>IF(+ISNA(+VLOOKUP($B597,#REF!,1,0)),"-",$N$1)</f>
        <v>VENIGAS</v>
      </c>
      <c r="O597" s="42" t="str">
        <f>IF(+ISNA(+VLOOKUP($B597,#REF!,1,0)),"-",$O$1)</f>
        <v>VENTUTGAS</v>
      </c>
      <c r="P597" s="42" t="str">
        <f>IF(+ISNA(+VLOOKUP($B597,#REF!,1,0)),"-",$P$1)</f>
        <v>VENLIBGAS</v>
      </c>
      <c r="Q597" s="42" t="str">
        <f>IF(+ISNA(+VLOOKUP($B597,#REF!,1,0)),"-",$Q$1)</f>
        <v>GASDIV</v>
      </c>
      <c r="R597" s="42" t="str">
        <f>IF(+ISNA(+VLOOKUP($B597,#REF!,1,0)),"-",$R$1)</f>
        <v>GASEST</v>
      </c>
      <c r="S597" s="42" t="str">
        <f>IF(+ISNA(+VLOOKUP($B597,#REF!,1,0)),"-",$S$1)</f>
        <v>ACQUE</v>
      </c>
      <c r="T597" s="42" t="str">
        <f>IF(+ISNA(+VLOOKUP($B597,#REF!,1,0)),"-",$T$1)</f>
        <v>FOGNA</v>
      </c>
      <c r="U597" s="42" t="str">
        <f>IF(+ISNA(+VLOOKUP($B597,#REF!,1,0)),"-",$U$1)</f>
        <v>DEPU</v>
      </c>
      <c r="V597" s="42" t="str">
        <f>IF(+ISNA(+VLOOKUP($B597,#REF!,1,0)),"-",$V$1)</f>
        <v>ALTRESII</v>
      </c>
      <c r="W597" s="42" t="str">
        <f>IF(+ISNA(+VLOOKUP($B597,#REF!,1,0)),"-",$W$1)</f>
        <v>ATTDIV</v>
      </c>
      <c r="X597" s="42" t="str">
        <f>IF(+ISNA(+VLOOKUP($B597,#REF!,1,0)),"-",$X$1)</f>
        <v>SC</v>
      </c>
      <c r="Y597" s="42" t="str">
        <f>IF(+ISNA(+VLOOKUP($B597,#REF!,1,0)),"-",$Y$1)</f>
        <v>FOC</v>
      </c>
    </row>
    <row r="598" spans="1:25" x14ac:dyDescent="0.2">
      <c r="A598" s="42" t="s">
        <v>116</v>
      </c>
      <c r="B598" s="42" t="s">
        <v>189</v>
      </c>
      <c r="C598" s="55" t="s">
        <v>862</v>
      </c>
      <c r="D598" s="42" t="str">
        <f>IF(+ISNA(+VLOOKUP($B598,#REF!,1,0)),"-",$D$1)</f>
        <v>PRODEE</v>
      </c>
      <c r="E598" s="42" t="str">
        <f>IF(+ISNA(+VLOOKUP($B598,#REF!,1,0)),"-",$E$1)</f>
        <v>DISTEE</v>
      </c>
      <c r="F598" s="42" t="str">
        <f>IF(+ISNA(+VLOOKUP($B598,#REF!,1,0)),"-",$F$1)</f>
        <v>MISEE</v>
      </c>
      <c r="G598" s="42" t="str">
        <f>IF(+ISNA(+VLOOKUP($B598,#REF!,1,0)),"-",$G$1)</f>
        <v>VENDIEE</v>
      </c>
      <c r="H598" s="42" t="str">
        <f>IF(+ISNA(+VLOOKUP($B598,#REF!,1,0)),"-",$H$1)</f>
        <v>VENDSALVEE</v>
      </c>
      <c r="I598" s="42" t="str">
        <f>IF(+ISNA(+VLOOKUP($B598,#REF!,1,0)),"-",$I$1)</f>
        <v>VENDTUTEE</v>
      </c>
      <c r="J598" s="42" t="str">
        <f>IF(+ISNA(+VLOOKUP($B598,#REF!,1,0)),"-",$J$1)</f>
        <v>VENDLIBEE</v>
      </c>
      <c r="K598" s="42" t="str">
        <f>IF(+ISNA(+VLOOKUP($B598,#REF!,1,0)),"-",$K$1)</f>
        <v>EEEST</v>
      </c>
      <c r="L598" s="42" t="str">
        <f>IF(+ISNA(+VLOOKUP($B598,#REF!,1,0)),"-",$L$1)</f>
        <v>DISTGAS</v>
      </c>
      <c r="M598" s="42" t="str">
        <f>IF(+ISNA(+VLOOKUP($B598,#REF!,1,0)),"-",$M$1)</f>
        <v>MISGAS</v>
      </c>
      <c r="N598" s="42" t="str">
        <f>IF(+ISNA(+VLOOKUP($B598,#REF!,1,0)),"-",$N$1)</f>
        <v>VENIGAS</v>
      </c>
      <c r="O598" s="42" t="str">
        <f>IF(+ISNA(+VLOOKUP($B598,#REF!,1,0)),"-",$O$1)</f>
        <v>VENTUTGAS</v>
      </c>
      <c r="P598" s="42" t="str">
        <f>IF(+ISNA(+VLOOKUP($B598,#REF!,1,0)),"-",$P$1)</f>
        <v>VENLIBGAS</v>
      </c>
      <c r="Q598" s="42" t="str">
        <f>IF(+ISNA(+VLOOKUP($B598,#REF!,1,0)),"-",$Q$1)</f>
        <v>GASDIV</v>
      </c>
      <c r="R598" s="42" t="str">
        <f>IF(+ISNA(+VLOOKUP($B598,#REF!,1,0)),"-",$R$1)</f>
        <v>GASEST</v>
      </c>
      <c r="S598" s="42" t="str">
        <f>IF(+ISNA(+VLOOKUP($B598,#REF!,1,0)),"-",$S$1)</f>
        <v>ACQUE</v>
      </c>
      <c r="T598" s="42" t="str">
        <f>IF(+ISNA(+VLOOKUP($B598,#REF!,1,0)),"-",$T$1)</f>
        <v>FOGNA</v>
      </c>
      <c r="U598" s="42" t="str">
        <f>IF(+ISNA(+VLOOKUP($B598,#REF!,1,0)),"-",$U$1)</f>
        <v>DEPU</v>
      </c>
      <c r="V598" s="42" t="str">
        <f>IF(+ISNA(+VLOOKUP($B598,#REF!,1,0)),"-",$V$1)</f>
        <v>ALTRESII</v>
      </c>
      <c r="W598" s="42" t="str">
        <f>IF(+ISNA(+VLOOKUP($B598,#REF!,1,0)),"-",$W$1)</f>
        <v>ATTDIV</v>
      </c>
      <c r="X598" s="42" t="str">
        <f>IF(+ISNA(+VLOOKUP($B598,#REF!,1,0)),"-",$X$1)</f>
        <v>SC</v>
      </c>
      <c r="Y598" s="42" t="str">
        <f>IF(+ISNA(+VLOOKUP($B598,#REF!,1,0)),"-",$Y$1)</f>
        <v>FOC</v>
      </c>
    </row>
    <row r="599" spans="1:25" x14ac:dyDescent="0.2">
      <c r="A599" s="42" t="s">
        <v>116</v>
      </c>
      <c r="B599" s="42" t="s">
        <v>190</v>
      </c>
      <c r="C599" s="55" t="s">
        <v>850</v>
      </c>
      <c r="D599" s="42" t="str">
        <f>IF(+ISNA(+VLOOKUP($B599,#REF!,1,0)),"-",$D$1)</f>
        <v>PRODEE</v>
      </c>
      <c r="E599" s="42" t="str">
        <f>IF(+ISNA(+VLOOKUP($B599,#REF!,1,0)),"-",$E$1)</f>
        <v>DISTEE</v>
      </c>
      <c r="F599" s="42" t="str">
        <f>IF(+ISNA(+VLOOKUP($B599,#REF!,1,0)),"-",$F$1)</f>
        <v>MISEE</v>
      </c>
      <c r="G599" s="42" t="str">
        <f>IF(+ISNA(+VLOOKUP($B599,#REF!,1,0)),"-",$G$1)</f>
        <v>VENDIEE</v>
      </c>
      <c r="H599" s="42" t="str">
        <f>IF(+ISNA(+VLOOKUP($B599,#REF!,1,0)),"-",$H$1)</f>
        <v>VENDSALVEE</v>
      </c>
      <c r="I599" s="42" t="str">
        <f>IF(+ISNA(+VLOOKUP($B599,#REF!,1,0)),"-",$I$1)</f>
        <v>VENDTUTEE</v>
      </c>
      <c r="J599" s="42" t="str">
        <f>IF(+ISNA(+VLOOKUP($B599,#REF!,1,0)),"-",$J$1)</f>
        <v>VENDLIBEE</v>
      </c>
      <c r="K599" s="42" t="str">
        <f>IF(+ISNA(+VLOOKUP($B599,#REF!,1,0)),"-",$K$1)</f>
        <v>EEEST</v>
      </c>
      <c r="L599" s="42" t="str">
        <f>IF(+ISNA(+VLOOKUP($B599,#REF!,1,0)),"-",$L$1)</f>
        <v>DISTGAS</v>
      </c>
      <c r="M599" s="42" t="str">
        <f>IF(+ISNA(+VLOOKUP($B599,#REF!,1,0)),"-",$M$1)</f>
        <v>MISGAS</v>
      </c>
      <c r="N599" s="42" t="str">
        <f>IF(+ISNA(+VLOOKUP($B599,#REF!,1,0)),"-",$N$1)</f>
        <v>VENIGAS</v>
      </c>
      <c r="O599" s="42" t="str">
        <f>IF(+ISNA(+VLOOKUP($B599,#REF!,1,0)),"-",$O$1)</f>
        <v>VENTUTGAS</v>
      </c>
      <c r="P599" s="42" t="str">
        <f>IF(+ISNA(+VLOOKUP($B599,#REF!,1,0)),"-",$P$1)</f>
        <v>VENLIBGAS</v>
      </c>
      <c r="Q599" s="42" t="str">
        <f>IF(+ISNA(+VLOOKUP($B599,#REF!,1,0)),"-",$Q$1)</f>
        <v>GASDIV</v>
      </c>
      <c r="R599" s="42" t="str">
        <f>IF(+ISNA(+VLOOKUP($B599,#REF!,1,0)),"-",$R$1)</f>
        <v>GASEST</v>
      </c>
      <c r="S599" s="42" t="str">
        <f>IF(+ISNA(+VLOOKUP($B599,#REF!,1,0)),"-",$S$1)</f>
        <v>ACQUE</v>
      </c>
      <c r="T599" s="42" t="str">
        <f>IF(+ISNA(+VLOOKUP($B599,#REF!,1,0)),"-",$T$1)</f>
        <v>FOGNA</v>
      </c>
      <c r="U599" s="42" t="str">
        <f>IF(+ISNA(+VLOOKUP($B599,#REF!,1,0)),"-",$U$1)</f>
        <v>DEPU</v>
      </c>
      <c r="V599" s="42" t="str">
        <f>IF(+ISNA(+VLOOKUP($B599,#REF!,1,0)),"-",$V$1)</f>
        <v>ALTRESII</v>
      </c>
      <c r="W599" s="42" t="str">
        <f>IF(+ISNA(+VLOOKUP($B599,#REF!,1,0)),"-",$W$1)</f>
        <v>ATTDIV</v>
      </c>
      <c r="X599" s="42" t="str">
        <f>IF(+ISNA(+VLOOKUP($B599,#REF!,1,0)),"-",$X$1)</f>
        <v>SC</v>
      </c>
      <c r="Y599" s="42" t="str">
        <f>IF(+ISNA(+VLOOKUP($B599,#REF!,1,0)),"-",$Y$1)</f>
        <v>FOC</v>
      </c>
    </row>
    <row r="600" spans="1:25" x14ac:dyDescent="0.2">
      <c r="A600" s="42" t="s">
        <v>116</v>
      </c>
      <c r="B600" s="42" t="s">
        <v>206</v>
      </c>
      <c r="C600" s="55" t="s">
        <v>869</v>
      </c>
      <c r="D600" s="42" t="str">
        <f>IF(+ISNA(+VLOOKUP($B600,#REF!,1,0)),"-",$D$1)</f>
        <v>PRODEE</v>
      </c>
      <c r="E600" s="42" t="str">
        <f>IF(+ISNA(+VLOOKUP($B600,#REF!,1,0)),"-",$E$1)</f>
        <v>DISTEE</v>
      </c>
      <c r="F600" s="42" t="str">
        <f>IF(+ISNA(+VLOOKUP($B600,#REF!,1,0)),"-",$F$1)</f>
        <v>MISEE</v>
      </c>
      <c r="G600" s="42" t="str">
        <f>IF(+ISNA(+VLOOKUP($B600,#REF!,1,0)),"-",$G$1)</f>
        <v>VENDIEE</v>
      </c>
      <c r="H600" s="42" t="str">
        <f>IF(+ISNA(+VLOOKUP($B600,#REF!,1,0)),"-",$H$1)</f>
        <v>VENDSALVEE</v>
      </c>
      <c r="I600" s="42" t="str">
        <f>IF(+ISNA(+VLOOKUP($B600,#REF!,1,0)),"-",$I$1)</f>
        <v>VENDTUTEE</v>
      </c>
      <c r="J600" s="42" t="str">
        <f>IF(+ISNA(+VLOOKUP($B600,#REF!,1,0)),"-",$J$1)</f>
        <v>VENDLIBEE</v>
      </c>
      <c r="K600" s="42" t="str">
        <f>IF(+ISNA(+VLOOKUP($B600,#REF!,1,0)),"-",$K$1)</f>
        <v>EEEST</v>
      </c>
      <c r="L600" s="42" t="str">
        <f>IF(+ISNA(+VLOOKUP($B600,#REF!,1,0)),"-",$L$1)</f>
        <v>DISTGAS</v>
      </c>
      <c r="M600" s="42" t="str">
        <f>IF(+ISNA(+VLOOKUP($B600,#REF!,1,0)),"-",$M$1)</f>
        <v>MISGAS</v>
      </c>
      <c r="N600" s="42" t="str">
        <f>IF(+ISNA(+VLOOKUP($B600,#REF!,1,0)),"-",$N$1)</f>
        <v>VENIGAS</v>
      </c>
      <c r="O600" s="42" t="str">
        <f>IF(+ISNA(+VLOOKUP($B600,#REF!,1,0)),"-",$O$1)</f>
        <v>VENTUTGAS</v>
      </c>
      <c r="P600" s="42" t="str">
        <f>IF(+ISNA(+VLOOKUP($B600,#REF!,1,0)),"-",$P$1)</f>
        <v>VENLIBGAS</v>
      </c>
      <c r="Q600" s="42" t="str">
        <f>IF(+ISNA(+VLOOKUP($B600,#REF!,1,0)),"-",$Q$1)</f>
        <v>GASDIV</v>
      </c>
      <c r="R600" s="42" t="str">
        <f>IF(+ISNA(+VLOOKUP($B600,#REF!,1,0)),"-",$R$1)</f>
        <v>GASEST</v>
      </c>
      <c r="S600" s="42" t="str">
        <f>IF(+ISNA(+VLOOKUP($B600,#REF!,1,0)),"-",$S$1)</f>
        <v>ACQUE</v>
      </c>
      <c r="T600" s="42" t="str">
        <f>IF(+ISNA(+VLOOKUP($B600,#REF!,1,0)),"-",$T$1)</f>
        <v>FOGNA</v>
      </c>
      <c r="U600" s="42" t="str">
        <f>IF(+ISNA(+VLOOKUP($B600,#REF!,1,0)),"-",$U$1)</f>
        <v>DEPU</v>
      </c>
      <c r="V600" s="42" t="str">
        <f>IF(+ISNA(+VLOOKUP($B600,#REF!,1,0)),"-",$V$1)</f>
        <v>ALTRESII</v>
      </c>
      <c r="W600" s="42" t="str">
        <f>IF(+ISNA(+VLOOKUP($B600,#REF!,1,0)),"-",$W$1)</f>
        <v>ATTDIV</v>
      </c>
      <c r="X600" s="42" t="str">
        <f>IF(+ISNA(+VLOOKUP($B600,#REF!,1,0)),"-",$X$1)</f>
        <v>SC</v>
      </c>
      <c r="Y600" s="42" t="str">
        <f>IF(+ISNA(+VLOOKUP($B600,#REF!,1,0)),"-",$Y$1)</f>
        <v>FOC</v>
      </c>
    </row>
    <row r="601" spans="1:25" x14ac:dyDescent="0.2">
      <c r="A601" s="42" t="s">
        <v>116</v>
      </c>
      <c r="B601" s="42" t="s">
        <v>207</v>
      </c>
      <c r="C601" s="55" t="s">
        <v>870</v>
      </c>
      <c r="D601" s="42" t="str">
        <f>IF(+ISNA(+VLOOKUP($B601,#REF!,1,0)),"-",$D$1)</f>
        <v>PRODEE</v>
      </c>
      <c r="E601" s="42" t="str">
        <f>IF(+ISNA(+VLOOKUP($B601,#REF!,1,0)),"-",$E$1)</f>
        <v>DISTEE</v>
      </c>
      <c r="F601" s="42" t="str">
        <f>IF(+ISNA(+VLOOKUP($B601,#REF!,1,0)),"-",$F$1)</f>
        <v>MISEE</v>
      </c>
      <c r="G601" s="42" t="str">
        <f>IF(+ISNA(+VLOOKUP($B601,#REF!,1,0)),"-",$G$1)</f>
        <v>VENDIEE</v>
      </c>
      <c r="H601" s="42" t="str">
        <f>IF(+ISNA(+VLOOKUP($B601,#REF!,1,0)),"-",$H$1)</f>
        <v>VENDSALVEE</v>
      </c>
      <c r="I601" s="42" t="str">
        <f>IF(+ISNA(+VLOOKUP($B601,#REF!,1,0)),"-",$I$1)</f>
        <v>VENDTUTEE</v>
      </c>
      <c r="J601" s="42" t="str">
        <f>IF(+ISNA(+VLOOKUP($B601,#REF!,1,0)),"-",$J$1)</f>
        <v>VENDLIBEE</v>
      </c>
      <c r="K601" s="42" t="str">
        <f>IF(+ISNA(+VLOOKUP($B601,#REF!,1,0)),"-",$K$1)</f>
        <v>EEEST</v>
      </c>
      <c r="L601" s="42" t="str">
        <f>IF(+ISNA(+VLOOKUP($B601,#REF!,1,0)),"-",$L$1)</f>
        <v>DISTGAS</v>
      </c>
      <c r="M601" s="42" t="str">
        <f>IF(+ISNA(+VLOOKUP($B601,#REF!,1,0)),"-",$M$1)</f>
        <v>MISGAS</v>
      </c>
      <c r="N601" s="42" t="str">
        <f>IF(+ISNA(+VLOOKUP($B601,#REF!,1,0)),"-",$N$1)</f>
        <v>VENIGAS</v>
      </c>
      <c r="O601" s="42" t="str">
        <f>IF(+ISNA(+VLOOKUP($B601,#REF!,1,0)),"-",$O$1)</f>
        <v>VENTUTGAS</v>
      </c>
      <c r="P601" s="42" t="str">
        <f>IF(+ISNA(+VLOOKUP($B601,#REF!,1,0)),"-",$P$1)</f>
        <v>VENLIBGAS</v>
      </c>
      <c r="Q601" s="42" t="str">
        <f>IF(+ISNA(+VLOOKUP($B601,#REF!,1,0)),"-",$Q$1)</f>
        <v>GASDIV</v>
      </c>
      <c r="R601" s="42" t="str">
        <f>IF(+ISNA(+VLOOKUP($B601,#REF!,1,0)),"-",$R$1)</f>
        <v>GASEST</v>
      </c>
      <c r="S601" s="42" t="str">
        <f>IF(+ISNA(+VLOOKUP($B601,#REF!,1,0)),"-",$S$1)</f>
        <v>ACQUE</v>
      </c>
      <c r="T601" s="42" t="str">
        <f>IF(+ISNA(+VLOOKUP($B601,#REF!,1,0)),"-",$T$1)</f>
        <v>FOGNA</v>
      </c>
      <c r="U601" s="42" t="str">
        <f>IF(+ISNA(+VLOOKUP($B601,#REF!,1,0)),"-",$U$1)</f>
        <v>DEPU</v>
      </c>
      <c r="V601" s="42" t="str">
        <f>IF(+ISNA(+VLOOKUP($B601,#REF!,1,0)),"-",$V$1)</f>
        <v>ALTRESII</v>
      </c>
      <c r="W601" s="42" t="str">
        <f>IF(+ISNA(+VLOOKUP($B601,#REF!,1,0)),"-",$W$1)</f>
        <v>ATTDIV</v>
      </c>
      <c r="X601" s="42" t="str">
        <f>IF(+ISNA(+VLOOKUP($B601,#REF!,1,0)),"-",$X$1)</f>
        <v>SC</v>
      </c>
      <c r="Y601" s="42" t="str">
        <f>IF(+ISNA(+VLOOKUP($B601,#REF!,1,0)),"-",$Y$1)</f>
        <v>FOC</v>
      </c>
    </row>
    <row r="602" spans="1:25" x14ac:dyDescent="0.2">
      <c r="A602" s="42" t="s">
        <v>116</v>
      </c>
      <c r="B602" s="42" t="s">
        <v>208</v>
      </c>
      <c r="C602" s="55" t="s">
        <v>871</v>
      </c>
      <c r="D602" s="70" t="str">
        <f>IF(+ISNA(+VLOOKUP($B602,#REF!,1,0)),"-",$D$1)</f>
        <v>PRODEE</v>
      </c>
      <c r="E602" s="70" t="str">
        <f>IF(+ISNA(+VLOOKUP($B602,#REF!,1,0)),"-",$E$1)</f>
        <v>DISTEE</v>
      </c>
      <c r="F602" s="70" t="str">
        <f>IF(+ISNA(+VLOOKUP($B602,#REF!,1,0)),"-",$F$1)</f>
        <v>MISEE</v>
      </c>
      <c r="G602" s="70" t="str">
        <f>IF(+ISNA(+VLOOKUP($B602,#REF!,1,0)),"-",$G$1)</f>
        <v>VENDIEE</v>
      </c>
      <c r="H602" s="70" t="str">
        <f>IF(+ISNA(+VLOOKUP($B602,#REF!,1,0)),"-",$H$1)</f>
        <v>VENDSALVEE</v>
      </c>
      <c r="I602" s="70" t="str">
        <f>IF(+ISNA(+VLOOKUP($B602,#REF!,1,0)),"-",$I$1)</f>
        <v>VENDTUTEE</v>
      </c>
      <c r="J602" s="70" t="str">
        <f>IF(+ISNA(+VLOOKUP($B602,#REF!,1,0)),"-",$J$1)</f>
        <v>VENDLIBEE</v>
      </c>
      <c r="K602" s="70" t="str">
        <f>IF(+ISNA(+VLOOKUP($B602,#REF!,1,0)),"-",$K$1)</f>
        <v>EEEST</v>
      </c>
      <c r="L602" s="70" t="str">
        <f>IF(+ISNA(+VLOOKUP($B602,#REF!,1,0)),"-",$L$1)</f>
        <v>DISTGAS</v>
      </c>
      <c r="M602" s="70" t="str">
        <f>IF(+ISNA(+VLOOKUP($B602,#REF!,1,0)),"-",$M$1)</f>
        <v>MISGAS</v>
      </c>
      <c r="N602" s="70" t="str">
        <f>IF(+ISNA(+VLOOKUP($B602,#REF!,1,0)),"-",$N$1)</f>
        <v>VENIGAS</v>
      </c>
      <c r="O602" s="70" t="str">
        <f>IF(+ISNA(+VLOOKUP($B602,#REF!,1,0)),"-",$O$1)</f>
        <v>VENTUTGAS</v>
      </c>
      <c r="P602" s="70" t="str">
        <f>IF(+ISNA(+VLOOKUP($B602,#REF!,1,0)),"-",$P$1)</f>
        <v>VENLIBGAS</v>
      </c>
      <c r="Q602" s="70" t="str">
        <f>IF(+ISNA(+VLOOKUP($B602,#REF!,1,0)),"-",$Q$1)</f>
        <v>GASDIV</v>
      </c>
      <c r="R602" s="70" t="str">
        <f>IF(+ISNA(+VLOOKUP($B602,#REF!,1,0)),"-",$R$1)</f>
        <v>GASEST</v>
      </c>
      <c r="S602" s="70" t="str">
        <f>IF(+ISNA(+VLOOKUP($B602,#REF!,1,0)),"-",$S$1)</f>
        <v>ACQUE</v>
      </c>
      <c r="T602" s="70" t="str">
        <f>IF(+ISNA(+VLOOKUP($B602,#REF!,1,0)),"-",$T$1)</f>
        <v>FOGNA</v>
      </c>
      <c r="U602" s="70" t="str">
        <f>IF(+ISNA(+VLOOKUP($B602,#REF!,1,0)),"-",$U$1)</f>
        <v>DEPU</v>
      </c>
      <c r="V602" s="70" t="str">
        <f>IF(+ISNA(+VLOOKUP($B602,#REF!,1,0)),"-",$V$1)</f>
        <v>ALTRESII</v>
      </c>
      <c r="W602" s="70" t="str">
        <f>IF(+ISNA(+VLOOKUP($B602,#REF!,1,0)),"-",$W$1)</f>
        <v>ATTDIV</v>
      </c>
      <c r="X602" s="70" t="str">
        <f>IF(+ISNA(+VLOOKUP($B602,#REF!,1,0)),"-",$X$1)</f>
        <v>SC</v>
      </c>
      <c r="Y602" s="42" t="str">
        <f>IF(+ISNA(+VLOOKUP($B602,#REF!,1,0)),"-",$Y$1)</f>
        <v>FOC</v>
      </c>
    </row>
    <row r="603" spans="1:25" x14ac:dyDescent="0.2">
      <c r="A603" s="42" t="s">
        <v>116</v>
      </c>
      <c r="B603" s="42" t="s">
        <v>191</v>
      </c>
      <c r="C603" s="55" t="s">
        <v>851</v>
      </c>
      <c r="D603" s="70" t="str">
        <f>IF(+ISNA(+VLOOKUP($B603,#REF!,1,0)),"-",$D$1)</f>
        <v>PRODEE</v>
      </c>
      <c r="E603" s="70" t="str">
        <f>IF(+ISNA(+VLOOKUP($B603,#REF!,1,0)),"-",$E$1)</f>
        <v>DISTEE</v>
      </c>
      <c r="F603" s="70" t="str">
        <f>IF(+ISNA(+VLOOKUP($B603,#REF!,1,0)),"-",$F$1)</f>
        <v>MISEE</v>
      </c>
      <c r="G603" s="70" t="str">
        <f>IF(+ISNA(+VLOOKUP($B603,#REF!,1,0)),"-",$G$1)</f>
        <v>VENDIEE</v>
      </c>
      <c r="H603" s="70" t="str">
        <f>IF(+ISNA(+VLOOKUP($B603,#REF!,1,0)),"-",$H$1)</f>
        <v>VENDSALVEE</v>
      </c>
      <c r="I603" s="70" t="str">
        <f>IF(+ISNA(+VLOOKUP($B603,#REF!,1,0)),"-",$I$1)</f>
        <v>VENDTUTEE</v>
      </c>
      <c r="J603" s="70" t="str">
        <f>IF(+ISNA(+VLOOKUP($B603,#REF!,1,0)),"-",$J$1)</f>
        <v>VENDLIBEE</v>
      </c>
      <c r="K603" s="70" t="str">
        <f>IF(+ISNA(+VLOOKUP($B603,#REF!,1,0)),"-",$K$1)</f>
        <v>EEEST</v>
      </c>
      <c r="L603" s="70" t="str">
        <f>IF(+ISNA(+VLOOKUP($B603,#REF!,1,0)),"-",$L$1)</f>
        <v>DISTGAS</v>
      </c>
      <c r="M603" s="70" t="str">
        <f>IF(+ISNA(+VLOOKUP($B603,#REF!,1,0)),"-",$M$1)</f>
        <v>MISGAS</v>
      </c>
      <c r="N603" s="70" t="str">
        <f>IF(+ISNA(+VLOOKUP($B603,#REF!,1,0)),"-",$N$1)</f>
        <v>VENIGAS</v>
      </c>
      <c r="O603" s="70" t="str">
        <f>IF(+ISNA(+VLOOKUP($B603,#REF!,1,0)),"-",$O$1)</f>
        <v>VENTUTGAS</v>
      </c>
      <c r="P603" s="70" t="str">
        <f>IF(+ISNA(+VLOOKUP($B603,#REF!,1,0)),"-",$P$1)</f>
        <v>VENLIBGAS</v>
      </c>
      <c r="Q603" s="70" t="str">
        <f>IF(+ISNA(+VLOOKUP($B603,#REF!,1,0)),"-",$Q$1)</f>
        <v>GASDIV</v>
      </c>
      <c r="R603" s="70" t="str">
        <f>IF(+ISNA(+VLOOKUP($B603,#REF!,1,0)),"-",$R$1)</f>
        <v>GASEST</v>
      </c>
      <c r="S603" s="70" t="str">
        <f>IF(+ISNA(+VLOOKUP($B603,#REF!,1,0)),"-",$S$1)</f>
        <v>ACQUE</v>
      </c>
      <c r="T603" s="70" t="str">
        <f>IF(+ISNA(+VLOOKUP($B603,#REF!,1,0)),"-",$T$1)</f>
        <v>FOGNA</v>
      </c>
      <c r="U603" s="70" t="str">
        <f>IF(+ISNA(+VLOOKUP($B603,#REF!,1,0)),"-",$U$1)</f>
        <v>DEPU</v>
      </c>
      <c r="V603" s="70" t="str">
        <f>IF(+ISNA(+VLOOKUP($B603,#REF!,1,0)),"-",$V$1)</f>
        <v>ALTRESII</v>
      </c>
      <c r="W603" s="70" t="str">
        <f>IF(+ISNA(+VLOOKUP($B603,#REF!,1,0)),"-",$W$1)</f>
        <v>ATTDIV</v>
      </c>
      <c r="X603" s="70" t="str">
        <f>IF(+ISNA(+VLOOKUP($B603,#REF!,1,0)),"-",$X$1)</f>
        <v>SC</v>
      </c>
      <c r="Y603" s="42" t="str">
        <f>IF(+ISNA(+VLOOKUP($B603,#REF!,1,0)),"-",$Y$1)</f>
        <v>FOC</v>
      </c>
    </row>
    <row r="604" spans="1:25" hidden="1" x14ac:dyDescent="0.2">
      <c r="A604" s="42" t="s">
        <v>116</v>
      </c>
      <c r="B604" s="42" t="s">
        <v>1457</v>
      </c>
      <c r="C604" s="55" t="s">
        <v>1458</v>
      </c>
      <c r="D604" s="70" t="str">
        <f>IF(+ISNA(+VLOOKUP($B604,#REF!,1,0)),"-",$D$1)</f>
        <v>PRODEE</v>
      </c>
      <c r="E604" s="70" t="str">
        <f>IF(+ISNA(+VLOOKUP($B604,#REF!,1,0)),"-",$E$1)</f>
        <v>DISTEE</v>
      </c>
      <c r="F604" s="70" t="str">
        <f>IF(+ISNA(+VLOOKUP($B604,#REF!,1,0)),"-",$F$1)</f>
        <v>MISEE</v>
      </c>
      <c r="G604" s="70" t="str">
        <f>IF(+ISNA(+VLOOKUP($B604,#REF!,1,0)),"-",$G$1)</f>
        <v>VENDIEE</v>
      </c>
      <c r="H604" s="70" t="str">
        <f>IF(+ISNA(+VLOOKUP($B604,#REF!,1,0)),"-",$H$1)</f>
        <v>VENDSALVEE</v>
      </c>
      <c r="I604" s="70" t="str">
        <f>IF(+ISNA(+VLOOKUP($B604,#REF!,1,0)),"-",$I$1)</f>
        <v>VENDTUTEE</v>
      </c>
      <c r="J604" s="70" t="str">
        <f>IF(+ISNA(+VLOOKUP($B604,#REF!,1,0)),"-",$J$1)</f>
        <v>VENDLIBEE</v>
      </c>
      <c r="K604" s="70" t="str">
        <f>IF(+ISNA(+VLOOKUP($B604,#REF!,1,0)),"-",$K$1)</f>
        <v>EEEST</v>
      </c>
      <c r="L604" s="70" t="str">
        <f>IF(+ISNA(+VLOOKUP($B604,#REF!,1,0)),"-",$L$1)</f>
        <v>DISTGAS</v>
      </c>
      <c r="M604" s="70" t="str">
        <f>IF(+ISNA(+VLOOKUP($B604,#REF!,1,0)),"-",$M$1)</f>
        <v>MISGAS</v>
      </c>
      <c r="N604" s="70" t="str">
        <f>IF(+ISNA(+VLOOKUP($B604,#REF!,1,0)),"-",$N$1)</f>
        <v>VENIGAS</v>
      </c>
      <c r="O604" s="70" t="str">
        <f>IF(+ISNA(+VLOOKUP($B604,#REF!,1,0)),"-",$O$1)</f>
        <v>VENTUTGAS</v>
      </c>
      <c r="P604" s="70" t="str">
        <f>IF(+ISNA(+VLOOKUP($B604,#REF!,1,0)),"-",$P$1)</f>
        <v>VENLIBGAS</v>
      </c>
      <c r="Q604" s="70" t="str">
        <f>IF(+ISNA(+VLOOKUP($B604,#REF!,1,0)),"-",$Q$1)</f>
        <v>GASDIV</v>
      </c>
      <c r="R604" s="70" t="str">
        <f>IF(+ISNA(+VLOOKUP($B604,#REF!,1,0)),"-",$R$1)</f>
        <v>GASEST</v>
      </c>
      <c r="S604" s="70" t="str">
        <f>IF(+ISNA(+VLOOKUP($B604,#REF!,1,0)),"-",$S$1)</f>
        <v>ACQUE</v>
      </c>
      <c r="T604" s="70" t="str">
        <f>IF(+ISNA(+VLOOKUP($B604,#REF!,1,0)),"-",$T$1)</f>
        <v>FOGNA</v>
      </c>
      <c r="U604" s="70" t="str">
        <f>IF(+ISNA(+VLOOKUP($B604,#REF!,1,0)),"-",$U$1)</f>
        <v>DEPU</v>
      </c>
      <c r="V604" s="70" t="str">
        <f>IF(+ISNA(+VLOOKUP($B604,#REF!,1,0)),"-",$V$1)</f>
        <v>ALTRESII</v>
      </c>
      <c r="W604" s="70" t="str">
        <f>IF(+ISNA(+VLOOKUP($B604,#REF!,1,0)),"-",$W$1)</f>
        <v>ATTDIV</v>
      </c>
      <c r="X604" s="70" t="str">
        <f>IF(+ISNA(+VLOOKUP($B604,#REF!,1,0)),"-",$X$1)</f>
        <v>SC</v>
      </c>
      <c r="Y604" s="42" t="str">
        <f>IF(+ISNA(+VLOOKUP($B604,#REF!,1,0)),"-",$Y$1)</f>
        <v>FOC</v>
      </c>
    </row>
    <row r="605" spans="1:25" hidden="1" x14ac:dyDescent="0.2">
      <c r="A605" s="42" t="s">
        <v>116</v>
      </c>
      <c r="B605" s="42" t="s">
        <v>1366</v>
      </c>
      <c r="C605" s="55" t="s">
        <v>1262</v>
      </c>
      <c r="D605" s="70" t="str">
        <f>IF(+ISNA(+VLOOKUP($B605,#REF!,1,0)),"-",$D$1)</f>
        <v>PRODEE</v>
      </c>
      <c r="E605" s="70" t="str">
        <f>IF(+ISNA(+VLOOKUP($B605,#REF!,1,0)),"-",$E$1)</f>
        <v>DISTEE</v>
      </c>
      <c r="F605" s="70" t="str">
        <f>IF(+ISNA(+VLOOKUP($B605,#REF!,1,0)),"-",$F$1)</f>
        <v>MISEE</v>
      </c>
      <c r="G605" s="70" t="str">
        <f>IF(+ISNA(+VLOOKUP($B605,#REF!,1,0)),"-",$G$1)</f>
        <v>VENDIEE</v>
      </c>
      <c r="H605" s="70" t="str">
        <f>IF(+ISNA(+VLOOKUP($B605,#REF!,1,0)),"-",$H$1)</f>
        <v>VENDSALVEE</v>
      </c>
      <c r="I605" s="70" t="str">
        <f>IF(+ISNA(+VLOOKUP($B605,#REF!,1,0)),"-",$I$1)</f>
        <v>VENDTUTEE</v>
      </c>
      <c r="J605" s="70" t="str">
        <f>IF(+ISNA(+VLOOKUP($B605,#REF!,1,0)),"-",$J$1)</f>
        <v>VENDLIBEE</v>
      </c>
      <c r="K605" s="70" t="str">
        <f>IF(+ISNA(+VLOOKUP($B605,#REF!,1,0)),"-",$K$1)</f>
        <v>EEEST</v>
      </c>
      <c r="L605" s="70" t="str">
        <f>IF(+ISNA(+VLOOKUP($B605,#REF!,1,0)),"-",$L$1)</f>
        <v>DISTGAS</v>
      </c>
      <c r="M605" s="70" t="str">
        <f>IF(+ISNA(+VLOOKUP($B605,#REF!,1,0)),"-",$M$1)</f>
        <v>MISGAS</v>
      </c>
      <c r="N605" s="70" t="str">
        <f>IF(+ISNA(+VLOOKUP($B605,#REF!,1,0)),"-",$N$1)</f>
        <v>VENIGAS</v>
      </c>
      <c r="O605" s="70" t="str">
        <f>IF(+ISNA(+VLOOKUP($B605,#REF!,1,0)),"-",$O$1)</f>
        <v>VENTUTGAS</v>
      </c>
      <c r="P605" s="70" t="str">
        <f>IF(+ISNA(+VLOOKUP($B605,#REF!,1,0)),"-",$P$1)</f>
        <v>VENLIBGAS</v>
      </c>
      <c r="Q605" s="70" t="str">
        <f>IF(+ISNA(+VLOOKUP($B605,#REF!,1,0)),"-",$Q$1)</f>
        <v>GASDIV</v>
      </c>
      <c r="R605" s="70" t="str">
        <f>IF(+ISNA(+VLOOKUP($B605,#REF!,1,0)),"-",$R$1)</f>
        <v>GASEST</v>
      </c>
      <c r="S605" s="70" t="str">
        <f>IF(+ISNA(+VLOOKUP($B605,#REF!,1,0)),"-",$S$1)</f>
        <v>ACQUE</v>
      </c>
      <c r="T605" s="70" t="str">
        <f>IF(+ISNA(+VLOOKUP($B605,#REF!,1,0)),"-",$T$1)</f>
        <v>FOGNA</v>
      </c>
      <c r="U605" s="70" t="str">
        <f>IF(+ISNA(+VLOOKUP($B605,#REF!,1,0)),"-",$U$1)</f>
        <v>DEPU</v>
      </c>
      <c r="V605" s="70" t="str">
        <f>IF(+ISNA(+VLOOKUP($B605,#REF!,1,0)),"-",$V$1)</f>
        <v>ALTRESII</v>
      </c>
      <c r="W605" s="70" t="str">
        <f>IF(+ISNA(+VLOOKUP($B605,#REF!,1,0)),"-",$W$1)</f>
        <v>ATTDIV</v>
      </c>
      <c r="X605" s="70" t="str">
        <f>IF(+ISNA(+VLOOKUP($B605,#REF!,1,0)),"-",$X$1)</f>
        <v>SC</v>
      </c>
      <c r="Y605" s="42" t="str">
        <f>IF(+ISNA(+VLOOKUP($B605,#REF!,1,0)),"-",$Y$1)</f>
        <v>FOC</v>
      </c>
    </row>
    <row r="606" spans="1:25" hidden="1" x14ac:dyDescent="0.2">
      <c r="A606" s="42" t="s">
        <v>116</v>
      </c>
      <c r="B606" s="42" t="s">
        <v>1367</v>
      </c>
      <c r="C606" s="55" t="s">
        <v>1263</v>
      </c>
      <c r="D606" s="70" t="str">
        <f>IF(+ISNA(+VLOOKUP($B606,#REF!,1,0)),"-",$D$1)</f>
        <v>PRODEE</v>
      </c>
      <c r="E606" s="70" t="str">
        <f>IF(+ISNA(+VLOOKUP($B606,#REF!,1,0)),"-",$E$1)</f>
        <v>DISTEE</v>
      </c>
      <c r="F606" s="70" t="str">
        <f>IF(+ISNA(+VLOOKUP($B606,#REF!,1,0)),"-",$F$1)</f>
        <v>MISEE</v>
      </c>
      <c r="G606" s="70" t="str">
        <f>IF(+ISNA(+VLOOKUP($B606,#REF!,1,0)),"-",$G$1)</f>
        <v>VENDIEE</v>
      </c>
      <c r="H606" s="70" t="str">
        <f>IF(+ISNA(+VLOOKUP($B606,#REF!,1,0)),"-",$H$1)</f>
        <v>VENDSALVEE</v>
      </c>
      <c r="I606" s="70" t="str">
        <f>IF(+ISNA(+VLOOKUP($B606,#REF!,1,0)),"-",$I$1)</f>
        <v>VENDTUTEE</v>
      </c>
      <c r="J606" s="70" t="str">
        <f>IF(+ISNA(+VLOOKUP($B606,#REF!,1,0)),"-",$J$1)</f>
        <v>VENDLIBEE</v>
      </c>
      <c r="K606" s="70" t="str">
        <f>IF(+ISNA(+VLOOKUP($B606,#REF!,1,0)),"-",$K$1)</f>
        <v>EEEST</v>
      </c>
      <c r="L606" s="70" t="str">
        <f>IF(+ISNA(+VLOOKUP($B606,#REF!,1,0)),"-",$L$1)</f>
        <v>DISTGAS</v>
      </c>
      <c r="M606" s="70" t="str">
        <f>IF(+ISNA(+VLOOKUP($B606,#REF!,1,0)),"-",$M$1)</f>
        <v>MISGAS</v>
      </c>
      <c r="N606" s="70" t="str">
        <f>IF(+ISNA(+VLOOKUP($B606,#REF!,1,0)),"-",$N$1)</f>
        <v>VENIGAS</v>
      </c>
      <c r="O606" s="70" t="str">
        <f>IF(+ISNA(+VLOOKUP($B606,#REF!,1,0)),"-",$O$1)</f>
        <v>VENTUTGAS</v>
      </c>
      <c r="P606" s="70" t="str">
        <f>IF(+ISNA(+VLOOKUP($B606,#REF!,1,0)),"-",$P$1)</f>
        <v>VENLIBGAS</v>
      </c>
      <c r="Q606" s="70" t="str">
        <f>IF(+ISNA(+VLOOKUP($B606,#REF!,1,0)),"-",$Q$1)</f>
        <v>GASDIV</v>
      </c>
      <c r="R606" s="70" t="str">
        <f>IF(+ISNA(+VLOOKUP($B606,#REF!,1,0)),"-",$R$1)</f>
        <v>GASEST</v>
      </c>
      <c r="S606" s="70" t="str">
        <f>IF(+ISNA(+VLOOKUP($B606,#REF!,1,0)),"-",$S$1)</f>
        <v>ACQUE</v>
      </c>
      <c r="T606" s="70" t="str">
        <f>IF(+ISNA(+VLOOKUP($B606,#REF!,1,0)),"-",$T$1)</f>
        <v>FOGNA</v>
      </c>
      <c r="U606" s="70" t="str">
        <f>IF(+ISNA(+VLOOKUP($B606,#REF!,1,0)),"-",$U$1)</f>
        <v>DEPU</v>
      </c>
      <c r="V606" s="70" t="str">
        <f>IF(+ISNA(+VLOOKUP($B606,#REF!,1,0)),"-",$V$1)</f>
        <v>ALTRESII</v>
      </c>
      <c r="W606" s="70" t="str">
        <f>IF(+ISNA(+VLOOKUP($B606,#REF!,1,0)),"-",$W$1)</f>
        <v>ATTDIV</v>
      </c>
      <c r="X606" s="70" t="str">
        <f>IF(+ISNA(+VLOOKUP($B606,#REF!,1,0)),"-",$X$1)</f>
        <v>SC</v>
      </c>
      <c r="Y606" s="42" t="str">
        <f>IF(+ISNA(+VLOOKUP($B606,#REF!,1,0)),"-",$Y$1)</f>
        <v>FOC</v>
      </c>
    </row>
    <row r="607" spans="1:25" x14ac:dyDescent="0.2">
      <c r="A607" s="42" t="s">
        <v>116</v>
      </c>
      <c r="B607" s="93" t="s">
        <v>1566</v>
      </c>
      <c r="C607" s="95" t="s">
        <v>1569</v>
      </c>
      <c r="D607" s="70" t="str">
        <f>IF(+ISNA(+VLOOKUP($B607,#REF!,1,0)),"-",$D$1)</f>
        <v>PRODEE</v>
      </c>
      <c r="E607" s="70" t="str">
        <f>IF(+ISNA(+VLOOKUP($B607,#REF!,1,0)),"-",$E$1)</f>
        <v>DISTEE</v>
      </c>
      <c r="F607" s="70" t="str">
        <f>IF(+ISNA(+VLOOKUP($B607,#REF!,1,0)),"-",$F$1)</f>
        <v>MISEE</v>
      </c>
      <c r="G607" s="70" t="str">
        <f>IF(+ISNA(+VLOOKUP($B607,#REF!,1,0)),"-",$G$1)</f>
        <v>VENDIEE</v>
      </c>
      <c r="H607" s="70" t="str">
        <f>IF(+ISNA(+VLOOKUP($B607,#REF!,1,0)),"-",$H$1)</f>
        <v>VENDSALVEE</v>
      </c>
      <c r="I607" s="70" t="str">
        <f>IF(+ISNA(+VLOOKUP($B607,#REF!,1,0)),"-",$I$1)</f>
        <v>VENDTUTEE</v>
      </c>
      <c r="J607" s="70" t="str">
        <f>IF(+ISNA(+VLOOKUP($B607,#REF!,1,0)),"-",$J$1)</f>
        <v>VENDLIBEE</v>
      </c>
      <c r="K607" s="70" t="str">
        <f>IF(+ISNA(+VLOOKUP($B607,#REF!,1,0)),"-",$K$1)</f>
        <v>EEEST</v>
      </c>
      <c r="L607" s="70" t="str">
        <f>IF(+ISNA(+VLOOKUP($B607,#REF!,1,0)),"-",$L$1)</f>
        <v>DISTGAS</v>
      </c>
      <c r="M607" s="70" t="str">
        <f>IF(+ISNA(+VLOOKUP($B607,#REF!,1,0)),"-",$M$1)</f>
        <v>MISGAS</v>
      </c>
      <c r="N607" s="70" t="str">
        <f>IF(+ISNA(+VLOOKUP($B607,#REF!,1,0)),"-",$N$1)</f>
        <v>VENIGAS</v>
      </c>
      <c r="O607" s="70" t="str">
        <f>IF(+ISNA(+VLOOKUP($B607,#REF!,1,0)),"-",$O$1)</f>
        <v>VENTUTGAS</v>
      </c>
      <c r="P607" s="70" t="str">
        <f>IF(+ISNA(+VLOOKUP($B607,#REF!,1,0)),"-",$P$1)</f>
        <v>VENLIBGAS</v>
      </c>
      <c r="Q607" s="70" t="str">
        <f>IF(+ISNA(+VLOOKUP($B607,#REF!,1,0)),"-",$Q$1)</f>
        <v>GASDIV</v>
      </c>
      <c r="R607" s="70" t="str">
        <f>IF(+ISNA(+VLOOKUP($B607,#REF!,1,0)),"-",$R$1)</f>
        <v>GASEST</v>
      </c>
      <c r="S607" s="70" t="str">
        <f>IF(+ISNA(+VLOOKUP($B607,#REF!,1,0)),"-",$S$1)</f>
        <v>ACQUE</v>
      </c>
      <c r="T607" s="70" t="str">
        <f>IF(+ISNA(+VLOOKUP($B607,#REF!,1,0)),"-",$T$1)</f>
        <v>FOGNA</v>
      </c>
      <c r="U607" s="70" t="str">
        <f>IF(+ISNA(+VLOOKUP($B607,#REF!,1,0)),"-",$U$1)</f>
        <v>DEPU</v>
      </c>
      <c r="V607" s="70" t="str">
        <f>IF(+ISNA(+VLOOKUP($B607,#REF!,1,0)),"-",$V$1)</f>
        <v>ALTRESII</v>
      </c>
      <c r="W607" s="70" t="str">
        <f>IF(+ISNA(+VLOOKUP($B607,#REF!,1,0)),"-",$W$1)</f>
        <v>ATTDIV</v>
      </c>
      <c r="X607" s="70" t="str">
        <f>IF(+ISNA(+VLOOKUP($B607,#REF!,1,0)),"-",$X$1)</f>
        <v>SC</v>
      </c>
      <c r="Y607" s="42" t="str">
        <f>IF(+ISNA(+VLOOKUP($B607,#REF!,1,0)),"-",$Y$1)</f>
        <v>FOC</v>
      </c>
    </row>
    <row r="608" spans="1:25" x14ac:dyDescent="0.2">
      <c r="A608" s="42" t="s">
        <v>116</v>
      </c>
      <c r="B608" s="93" t="s">
        <v>1567</v>
      </c>
      <c r="C608" s="95" t="s">
        <v>1570</v>
      </c>
      <c r="D608" s="70" t="str">
        <f>IF(+ISNA(+VLOOKUP($B608,#REF!,1,0)),"-",$D$1)</f>
        <v>PRODEE</v>
      </c>
      <c r="E608" s="70" t="str">
        <f>IF(+ISNA(+VLOOKUP($B608,#REF!,1,0)),"-",$E$1)</f>
        <v>DISTEE</v>
      </c>
      <c r="F608" s="70" t="str">
        <f>IF(+ISNA(+VLOOKUP($B608,#REF!,1,0)),"-",$F$1)</f>
        <v>MISEE</v>
      </c>
      <c r="G608" s="70" t="str">
        <f>IF(+ISNA(+VLOOKUP($B608,#REF!,1,0)),"-",$G$1)</f>
        <v>VENDIEE</v>
      </c>
      <c r="H608" s="70" t="str">
        <f>IF(+ISNA(+VLOOKUP($B608,#REF!,1,0)),"-",$H$1)</f>
        <v>VENDSALVEE</v>
      </c>
      <c r="I608" s="70" t="str">
        <f>IF(+ISNA(+VLOOKUP($B608,#REF!,1,0)),"-",$I$1)</f>
        <v>VENDTUTEE</v>
      </c>
      <c r="J608" s="70" t="str">
        <f>IF(+ISNA(+VLOOKUP($B608,#REF!,1,0)),"-",$J$1)</f>
        <v>VENDLIBEE</v>
      </c>
      <c r="K608" s="70" t="str">
        <f>IF(+ISNA(+VLOOKUP($B608,#REF!,1,0)),"-",$K$1)</f>
        <v>EEEST</v>
      </c>
      <c r="L608" s="70" t="str">
        <f>IF(+ISNA(+VLOOKUP($B608,#REF!,1,0)),"-",$L$1)</f>
        <v>DISTGAS</v>
      </c>
      <c r="M608" s="70" t="str">
        <f>IF(+ISNA(+VLOOKUP($B608,#REF!,1,0)),"-",$M$1)</f>
        <v>MISGAS</v>
      </c>
      <c r="N608" s="70" t="str">
        <f>IF(+ISNA(+VLOOKUP($B608,#REF!,1,0)),"-",$N$1)</f>
        <v>VENIGAS</v>
      </c>
      <c r="O608" s="70" t="str">
        <f>IF(+ISNA(+VLOOKUP($B608,#REF!,1,0)),"-",$O$1)</f>
        <v>VENTUTGAS</v>
      </c>
      <c r="P608" s="70" t="str">
        <f>IF(+ISNA(+VLOOKUP($B608,#REF!,1,0)),"-",$P$1)</f>
        <v>VENLIBGAS</v>
      </c>
      <c r="Q608" s="70" t="str">
        <f>IF(+ISNA(+VLOOKUP($B608,#REF!,1,0)),"-",$Q$1)</f>
        <v>GASDIV</v>
      </c>
      <c r="R608" s="70" t="str">
        <f>IF(+ISNA(+VLOOKUP($B608,#REF!,1,0)),"-",$R$1)</f>
        <v>GASEST</v>
      </c>
      <c r="S608" s="70" t="str">
        <f>IF(+ISNA(+VLOOKUP($B608,#REF!,1,0)),"-",$S$1)</f>
        <v>ACQUE</v>
      </c>
      <c r="T608" s="70" t="str">
        <f>IF(+ISNA(+VLOOKUP($B608,#REF!,1,0)),"-",$T$1)</f>
        <v>FOGNA</v>
      </c>
      <c r="U608" s="70" t="str">
        <f>IF(+ISNA(+VLOOKUP($B608,#REF!,1,0)),"-",$U$1)</f>
        <v>DEPU</v>
      </c>
      <c r="V608" s="70" t="str">
        <f>IF(+ISNA(+VLOOKUP($B608,#REF!,1,0)),"-",$V$1)</f>
        <v>ALTRESII</v>
      </c>
      <c r="W608" s="70" t="str">
        <f>IF(+ISNA(+VLOOKUP($B608,#REF!,1,0)),"-",$W$1)</f>
        <v>ATTDIV</v>
      </c>
      <c r="X608" s="70" t="str">
        <f>IF(+ISNA(+VLOOKUP($B608,#REF!,1,0)),"-",$X$1)</f>
        <v>SC</v>
      </c>
      <c r="Y608" s="42" t="str">
        <f>IF(+ISNA(+VLOOKUP($B608,#REF!,1,0)),"-",$Y$1)</f>
        <v>FOC</v>
      </c>
    </row>
    <row r="609" spans="1:25" x14ac:dyDescent="0.2">
      <c r="A609" s="42" t="s">
        <v>116</v>
      </c>
      <c r="B609" s="93" t="s">
        <v>1568</v>
      </c>
      <c r="C609" s="95" t="s">
        <v>1571</v>
      </c>
      <c r="D609" s="70" t="str">
        <f>IF(+ISNA(+VLOOKUP($B609,#REF!,1,0)),"-",$D$1)</f>
        <v>PRODEE</v>
      </c>
      <c r="E609" s="70" t="str">
        <f>IF(+ISNA(+VLOOKUP($B609,#REF!,1,0)),"-",$E$1)</f>
        <v>DISTEE</v>
      </c>
      <c r="F609" s="70" t="str">
        <f>IF(+ISNA(+VLOOKUP($B609,#REF!,1,0)),"-",$F$1)</f>
        <v>MISEE</v>
      </c>
      <c r="G609" s="70" t="str">
        <f>IF(+ISNA(+VLOOKUP($B609,#REF!,1,0)),"-",$G$1)</f>
        <v>VENDIEE</v>
      </c>
      <c r="H609" s="70" t="str">
        <f>IF(+ISNA(+VLOOKUP($B609,#REF!,1,0)),"-",$H$1)</f>
        <v>VENDSALVEE</v>
      </c>
      <c r="I609" s="70" t="str">
        <f>IF(+ISNA(+VLOOKUP($B609,#REF!,1,0)),"-",$I$1)</f>
        <v>VENDTUTEE</v>
      </c>
      <c r="J609" s="70" t="str">
        <f>IF(+ISNA(+VLOOKUP($B609,#REF!,1,0)),"-",$J$1)</f>
        <v>VENDLIBEE</v>
      </c>
      <c r="K609" s="70" t="str">
        <f>IF(+ISNA(+VLOOKUP($B609,#REF!,1,0)),"-",$K$1)</f>
        <v>EEEST</v>
      </c>
      <c r="L609" s="70" t="str">
        <f>IF(+ISNA(+VLOOKUP($B609,#REF!,1,0)),"-",$L$1)</f>
        <v>DISTGAS</v>
      </c>
      <c r="M609" s="70" t="str">
        <f>IF(+ISNA(+VLOOKUP($B609,#REF!,1,0)),"-",$M$1)</f>
        <v>MISGAS</v>
      </c>
      <c r="N609" s="70" t="str">
        <f>IF(+ISNA(+VLOOKUP($B609,#REF!,1,0)),"-",$N$1)</f>
        <v>VENIGAS</v>
      </c>
      <c r="O609" s="70" t="str">
        <f>IF(+ISNA(+VLOOKUP($B609,#REF!,1,0)),"-",$O$1)</f>
        <v>VENTUTGAS</v>
      </c>
      <c r="P609" s="70" t="str">
        <f>IF(+ISNA(+VLOOKUP($B609,#REF!,1,0)),"-",$P$1)</f>
        <v>VENLIBGAS</v>
      </c>
      <c r="Q609" s="70" t="str">
        <f>IF(+ISNA(+VLOOKUP($B609,#REF!,1,0)),"-",$Q$1)</f>
        <v>GASDIV</v>
      </c>
      <c r="R609" s="70" t="str">
        <f>IF(+ISNA(+VLOOKUP($B609,#REF!,1,0)),"-",$R$1)</f>
        <v>GASEST</v>
      </c>
      <c r="S609" s="70" t="str">
        <f>IF(+ISNA(+VLOOKUP($B609,#REF!,1,0)),"-",$S$1)</f>
        <v>ACQUE</v>
      </c>
      <c r="T609" s="70" t="str">
        <f>IF(+ISNA(+VLOOKUP($B609,#REF!,1,0)),"-",$T$1)</f>
        <v>FOGNA</v>
      </c>
      <c r="U609" s="70" t="str">
        <f>IF(+ISNA(+VLOOKUP($B609,#REF!,1,0)),"-",$U$1)</f>
        <v>DEPU</v>
      </c>
      <c r="V609" s="70" t="str">
        <f>IF(+ISNA(+VLOOKUP($B609,#REF!,1,0)),"-",$V$1)</f>
        <v>ALTRESII</v>
      </c>
      <c r="W609" s="70" t="str">
        <f>IF(+ISNA(+VLOOKUP($B609,#REF!,1,0)),"-",$W$1)</f>
        <v>ATTDIV</v>
      </c>
      <c r="X609" s="70" t="str">
        <f>IF(+ISNA(+VLOOKUP($B609,#REF!,1,0)),"-",$X$1)</f>
        <v>SC</v>
      </c>
      <c r="Y609" s="42" t="str">
        <f>IF(+ISNA(+VLOOKUP($B609,#REF!,1,0)),"-",$Y$1)</f>
        <v>FOC</v>
      </c>
    </row>
    <row r="610" spans="1:25" x14ac:dyDescent="0.2">
      <c r="A610" s="39" t="s">
        <v>117</v>
      </c>
      <c r="B610" s="39" t="s">
        <v>117</v>
      </c>
      <c r="C610" s="57" t="s">
        <v>385</v>
      </c>
      <c r="D610" s="40" t="str">
        <f>IF(+ISNA(+VLOOKUP($B610,#REF!,1,0)),"-",$D$1)</f>
        <v>PRODEE</v>
      </c>
      <c r="E610" s="40" t="str">
        <f>IF(+ISNA(+VLOOKUP($B610,#REF!,1,0)),"-",$E$1)</f>
        <v>DISTEE</v>
      </c>
      <c r="F610" s="40" t="str">
        <f>IF(+ISNA(+VLOOKUP($B610,#REF!,1,0)),"-",$F$1)</f>
        <v>MISEE</v>
      </c>
      <c r="G610" s="40" t="str">
        <f>IF(+ISNA(+VLOOKUP($B610,#REF!,1,0)),"-",$G$1)</f>
        <v>VENDIEE</v>
      </c>
      <c r="H610" s="40" t="str">
        <f>IF(+ISNA(+VLOOKUP($B610,#REF!,1,0)),"-",$H$1)</f>
        <v>VENDSALVEE</v>
      </c>
      <c r="I610" s="40" t="str">
        <f>IF(+ISNA(+VLOOKUP($B610,#REF!,1,0)),"-",$I$1)</f>
        <v>VENDTUTEE</v>
      </c>
      <c r="J610" s="40" t="str">
        <f>IF(+ISNA(+VLOOKUP($B610,#REF!,1,0)),"-",$J$1)</f>
        <v>VENDLIBEE</v>
      </c>
      <c r="K610" s="40" t="str">
        <f>IF(+ISNA(+VLOOKUP($B610,#REF!,1,0)),"-",$K$1)</f>
        <v>EEEST</v>
      </c>
      <c r="L610" s="40" t="str">
        <f>IF(+ISNA(+VLOOKUP($B610,#REF!,1,0)),"-",$L$1)</f>
        <v>DISTGAS</v>
      </c>
      <c r="M610" s="40" t="str">
        <f>IF(+ISNA(+VLOOKUP($B610,#REF!,1,0)),"-",$M$1)</f>
        <v>MISGAS</v>
      </c>
      <c r="N610" s="40" t="str">
        <f>IF(+ISNA(+VLOOKUP($B610,#REF!,1,0)),"-",$N$1)</f>
        <v>VENIGAS</v>
      </c>
      <c r="O610" s="40" t="str">
        <f>IF(+ISNA(+VLOOKUP($B610,#REF!,1,0)),"-",$O$1)</f>
        <v>VENTUTGAS</v>
      </c>
      <c r="P610" s="40" t="str">
        <f>IF(+ISNA(+VLOOKUP($B610,#REF!,1,0)),"-",$P$1)</f>
        <v>VENLIBGAS</v>
      </c>
      <c r="Q610" s="40" t="str">
        <f>IF(+ISNA(+VLOOKUP($B610,#REF!,1,0)),"-",$Q$1)</f>
        <v>GASDIV</v>
      </c>
      <c r="R610" s="40" t="str">
        <f>IF(+ISNA(+VLOOKUP($B610,#REF!,1,0)),"-",$R$1)</f>
        <v>GASEST</v>
      </c>
      <c r="S610" s="40" t="str">
        <f>IF(+ISNA(+VLOOKUP($B610,#REF!,1,0)),"-",$S$1)</f>
        <v>ACQUE</v>
      </c>
      <c r="T610" s="40" t="str">
        <f>IF(+ISNA(+VLOOKUP($B610,#REF!,1,0)),"-",$T$1)</f>
        <v>FOGNA</v>
      </c>
      <c r="U610" s="40" t="str">
        <f>IF(+ISNA(+VLOOKUP($B610,#REF!,1,0)),"-",$U$1)</f>
        <v>DEPU</v>
      </c>
      <c r="V610" s="40" t="str">
        <f>IF(+ISNA(+VLOOKUP($B610,#REF!,1,0)),"-",$V$1)</f>
        <v>ALTRESII</v>
      </c>
      <c r="W610" s="40" t="str">
        <f>IF(+ISNA(+VLOOKUP($B610,#REF!,1,0)),"-",$W$1)</f>
        <v>ATTDIV</v>
      </c>
      <c r="X610" s="40" t="str">
        <f>IF(+ISNA(+VLOOKUP($B610,#REF!,1,0)),"-",$X$1)</f>
        <v>SC</v>
      </c>
      <c r="Y610" s="40" t="str">
        <f>IF(+ISNA(+VLOOKUP($B610,#REF!,1,0)),"-",$Y$1)</f>
        <v>FOC</v>
      </c>
    </row>
    <row r="611" spans="1:25" x14ac:dyDescent="0.2">
      <c r="A611" s="42" t="s">
        <v>117</v>
      </c>
      <c r="B611" s="42" t="s">
        <v>192</v>
      </c>
      <c r="C611" s="55" t="s">
        <v>873</v>
      </c>
      <c r="D611" s="42" t="str">
        <f>IF(+ISNA(+VLOOKUP($B611,#REF!,1,0)),"-",$D$1)</f>
        <v>PRODEE</v>
      </c>
      <c r="E611" s="42" t="str">
        <f>IF(+ISNA(+VLOOKUP($B611,#REF!,1,0)),"-",$E$1)</f>
        <v>DISTEE</v>
      </c>
      <c r="F611" s="42" t="str">
        <f>IF(+ISNA(+VLOOKUP($B611,#REF!,1,0)),"-",$F$1)</f>
        <v>MISEE</v>
      </c>
      <c r="G611" s="42" t="str">
        <f>IF(+ISNA(+VLOOKUP($B611,#REF!,1,0)),"-",$G$1)</f>
        <v>VENDIEE</v>
      </c>
      <c r="H611" s="42" t="str">
        <f>IF(+ISNA(+VLOOKUP($B611,#REF!,1,0)),"-",$H$1)</f>
        <v>VENDSALVEE</v>
      </c>
      <c r="I611" s="42" t="str">
        <f>IF(+ISNA(+VLOOKUP($B611,#REF!,1,0)),"-",$I$1)</f>
        <v>VENDTUTEE</v>
      </c>
      <c r="J611" s="42" t="str">
        <f>IF(+ISNA(+VLOOKUP($B611,#REF!,1,0)),"-",$J$1)</f>
        <v>VENDLIBEE</v>
      </c>
      <c r="K611" s="42" t="str">
        <f>IF(+ISNA(+VLOOKUP($B611,#REF!,1,0)),"-",$K$1)</f>
        <v>EEEST</v>
      </c>
      <c r="L611" s="42" t="str">
        <f>IF(+ISNA(+VLOOKUP($B611,#REF!,1,0)),"-",$L$1)</f>
        <v>DISTGAS</v>
      </c>
      <c r="M611" s="42" t="str">
        <f>IF(+ISNA(+VLOOKUP($B611,#REF!,1,0)),"-",$M$1)</f>
        <v>MISGAS</v>
      </c>
      <c r="N611" s="42" t="str">
        <f>IF(+ISNA(+VLOOKUP($B611,#REF!,1,0)),"-",$N$1)</f>
        <v>VENIGAS</v>
      </c>
      <c r="O611" s="42" t="str">
        <f>IF(+ISNA(+VLOOKUP($B611,#REF!,1,0)),"-",$O$1)</f>
        <v>VENTUTGAS</v>
      </c>
      <c r="P611" s="42" t="str">
        <f>IF(+ISNA(+VLOOKUP($B611,#REF!,1,0)),"-",$P$1)</f>
        <v>VENLIBGAS</v>
      </c>
      <c r="Q611" s="42" t="str">
        <f>IF(+ISNA(+VLOOKUP($B611,#REF!,1,0)),"-",$Q$1)</f>
        <v>GASDIV</v>
      </c>
      <c r="R611" s="42" t="str">
        <f>IF(+ISNA(+VLOOKUP($B611,#REF!,1,0)),"-",$R$1)</f>
        <v>GASEST</v>
      </c>
      <c r="S611" s="42" t="str">
        <f>IF(+ISNA(+VLOOKUP($B611,#REF!,1,0)),"-",$S$1)</f>
        <v>ACQUE</v>
      </c>
      <c r="T611" s="42" t="str">
        <f>IF(+ISNA(+VLOOKUP($B611,#REF!,1,0)),"-",$T$1)</f>
        <v>FOGNA</v>
      </c>
      <c r="U611" s="42" t="str">
        <f>IF(+ISNA(+VLOOKUP($B611,#REF!,1,0)),"-",$U$1)</f>
        <v>DEPU</v>
      </c>
      <c r="V611" s="42" t="str">
        <f>IF(+ISNA(+VLOOKUP($B611,#REF!,1,0)),"-",$V$1)</f>
        <v>ALTRESII</v>
      </c>
      <c r="W611" s="42" t="str">
        <f>IF(+ISNA(+VLOOKUP($B611,#REF!,1,0)),"-",$W$1)</f>
        <v>ATTDIV</v>
      </c>
      <c r="X611" s="42" t="str">
        <f>IF(+ISNA(+VLOOKUP($B611,#REF!,1,0)),"-",$X$1)</f>
        <v>SC</v>
      </c>
      <c r="Y611" s="42" t="str">
        <f>IF(+ISNA(+VLOOKUP($B611,#REF!,1,0)),"-",$Y$1)</f>
        <v>FOC</v>
      </c>
    </row>
    <row r="612" spans="1:25" hidden="1" x14ac:dyDescent="0.2">
      <c r="A612" s="42" t="s">
        <v>117</v>
      </c>
      <c r="B612" s="42" t="s">
        <v>1264</v>
      </c>
      <c r="C612" s="66" t="s">
        <v>1369</v>
      </c>
      <c r="D612" s="42" t="str">
        <f>IF(+ISNA(+VLOOKUP($B612,#REF!,1,0)),"-",$D$1)</f>
        <v>PRODEE</v>
      </c>
      <c r="E612" s="42" t="str">
        <f>IF(+ISNA(+VLOOKUP($B612,#REF!,1,0)),"-",$E$1)</f>
        <v>DISTEE</v>
      </c>
      <c r="F612" s="42" t="str">
        <f>IF(+ISNA(+VLOOKUP($B612,#REF!,1,0)),"-",$F$1)</f>
        <v>MISEE</v>
      </c>
      <c r="G612" s="42" t="str">
        <f>IF(+ISNA(+VLOOKUP($B612,#REF!,1,0)),"-",$G$1)</f>
        <v>VENDIEE</v>
      </c>
      <c r="H612" s="42" t="str">
        <f>IF(+ISNA(+VLOOKUP($B612,#REF!,1,0)),"-",$H$1)</f>
        <v>VENDSALVEE</v>
      </c>
      <c r="I612" s="42" t="str">
        <f>IF(+ISNA(+VLOOKUP($B612,#REF!,1,0)),"-",$I$1)</f>
        <v>VENDTUTEE</v>
      </c>
      <c r="J612" s="42" t="str">
        <f>IF(+ISNA(+VLOOKUP($B612,#REF!,1,0)),"-",$J$1)</f>
        <v>VENDLIBEE</v>
      </c>
      <c r="K612" s="42" t="str">
        <f>IF(+ISNA(+VLOOKUP($B612,#REF!,1,0)),"-",$K$1)</f>
        <v>EEEST</v>
      </c>
      <c r="L612" s="42" t="str">
        <f>IF(+ISNA(+VLOOKUP($B612,#REF!,1,0)),"-",$L$1)</f>
        <v>DISTGAS</v>
      </c>
      <c r="M612" s="42" t="str">
        <f>IF(+ISNA(+VLOOKUP($B612,#REF!,1,0)),"-",$M$1)</f>
        <v>MISGAS</v>
      </c>
      <c r="N612" s="42" t="str">
        <f>IF(+ISNA(+VLOOKUP($B612,#REF!,1,0)),"-",$N$1)</f>
        <v>VENIGAS</v>
      </c>
      <c r="O612" s="42" t="str">
        <f>IF(+ISNA(+VLOOKUP($B612,#REF!,1,0)),"-",$O$1)</f>
        <v>VENTUTGAS</v>
      </c>
      <c r="P612" s="42" t="str">
        <f>IF(+ISNA(+VLOOKUP($B612,#REF!,1,0)),"-",$P$1)</f>
        <v>VENLIBGAS</v>
      </c>
      <c r="Q612" s="42" t="str">
        <f>IF(+ISNA(+VLOOKUP($B612,#REF!,1,0)),"-",$Q$1)</f>
        <v>GASDIV</v>
      </c>
      <c r="R612" s="42" t="str">
        <f>IF(+ISNA(+VLOOKUP($B612,#REF!,1,0)),"-",$R$1)</f>
        <v>GASEST</v>
      </c>
      <c r="S612" s="42" t="str">
        <f>IF(+ISNA(+VLOOKUP($B612,#REF!,1,0)),"-",$S$1)</f>
        <v>ACQUE</v>
      </c>
      <c r="T612" s="42" t="str">
        <f>IF(+ISNA(+VLOOKUP($B612,#REF!,1,0)),"-",$T$1)</f>
        <v>FOGNA</v>
      </c>
      <c r="U612" s="42" t="str">
        <f>IF(+ISNA(+VLOOKUP($B612,#REF!,1,0)),"-",$U$1)</f>
        <v>DEPU</v>
      </c>
      <c r="V612" s="42" t="str">
        <f>IF(+ISNA(+VLOOKUP($B612,#REF!,1,0)),"-",$V$1)</f>
        <v>ALTRESII</v>
      </c>
      <c r="W612" s="42" t="str">
        <f>IF(+ISNA(+VLOOKUP($B612,#REF!,1,0)),"-",$W$1)</f>
        <v>ATTDIV</v>
      </c>
      <c r="X612" s="42" t="str">
        <f>IF(+ISNA(+VLOOKUP($B612,#REF!,1,0)),"-",$X$1)</f>
        <v>SC</v>
      </c>
      <c r="Y612" s="42" t="str">
        <f>IF(+ISNA(+VLOOKUP($B612,#REF!,1,0)),"-",$Y$1)</f>
        <v>FOC</v>
      </c>
    </row>
    <row r="613" spans="1:25" hidden="1" x14ac:dyDescent="0.2">
      <c r="A613" s="42" t="s">
        <v>117</v>
      </c>
      <c r="B613" s="42" t="s">
        <v>1265</v>
      </c>
      <c r="C613" s="66" t="s">
        <v>1370</v>
      </c>
      <c r="D613" s="42" t="str">
        <f>IF(+ISNA(+VLOOKUP($B613,#REF!,1,0)),"-",$D$1)</f>
        <v>PRODEE</v>
      </c>
      <c r="E613" s="42" t="str">
        <f>IF(+ISNA(+VLOOKUP($B613,#REF!,1,0)),"-",$E$1)</f>
        <v>DISTEE</v>
      </c>
      <c r="F613" s="42" t="str">
        <f>IF(+ISNA(+VLOOKUP($B613,#REF!,1,0)),"-",$F$1)</f>
        <v>MISEE</v>
      </c>
      <c r="G613" s="42" t="str">
        <f>IF(+ISNA(+VLOOKUP($B613,#REF!,1,0)),"-",$G$1)</f>
        <v>VENDIEE</v>
      </c>
      <c r="H613" s="42" t="str">
        <f>IF(+ISNA(+VLOOKUP($B613,#REF!,1,0)),"-",$H$1)</f>
        <v>VENDSALVEE</v>
      </c>
      <c r="I613" s="42" t="str">
        <f>IF(+ISNA(+VLOOKUP($B613,#REF!,1,0)),"-",$I$1)</f>
        <v>VENDTUTEE</v>
      </c>
      <c r="J613" s="42" t="str">
        <f>IF(+ISNA(+VLOOKUP($B613,#REF!,1,0)),"-",$J$1)</f>
        <v>VENDLIBEE</v>
      </c>
      <c r="K613" s="42" t="str">
        <f>IF(+ISNA(+VLOOKUP($B613,#REF!,1,0)),"-",$K$1)</f>
        <v>EEEST</v>
      </c>
      <c r="L613" s="42" t="str">
        <f>IF(+ISNA(+VLOOKUP($B613,#REF!,1,0)),"-",$L$1)</f>
        <v>DISTGAS</v>
      </c>
      <c r="M613" s="42" t="str">
        <f>IF(+ISNA(+VLOOKUP($B613,#REF!,1,0)),"-",$M$1)</f>
        <v>MISGAS</v>
      </c>
      <c r="N613" s="42" t="str">
        <f>IF(+ISNA(+VLOOKUP($B613,#REF!,1,0)),"-",$N$1)</f>
        <v>VENIGAS</v>
      </c>
      <c r="O613" s="42" t="str">
        <f>IF(+ISNA(+VLOOKUP($B613,#REF!,1,0)),"-",$O$1)</f>
        <v>VENTUTGAS</v>
      </c>
      <c r="P613" s="42" t="str">
        <f>IF(+ISNA(+VLOOKUP($B613,#REF!,1,0)),"-",$P$1)</f>
        <v>VENLIBGAS</v>
      </c>
      <c r="Q613" s="42" t="str">
        <f>IF(+ISNA(+VLOOKUP($B613,#REF!,1,0)),"-",$Q$1)</f>
        <v>GASDIV</v>
      </c>
      <c r="R613" s="42" t="str">
        <f>IF(+ISNA(+VLOOKUP($B613,#REF!,1,0)),"-",$R$1)</f>
        <v>GASEST</v>
      </c>
      <c r="S613" s="42" t="str">
        <f>IF(+ISNA(+VLOOKUP($B613,#REF!,1,0)),"-",$S$1)</f>
        <v>ACQUE</v>
      </c>
      <c r="T613" s="42" t="str">
        <f>IF(+ISNA(+VLOOKUP($B613,#REF!,1,0)),"-",$T$1)</f>
        <v>FOGNA</v>
      </c>
      <c r="U613" s="42" t="str">
        <f>IF(+ISNA(+VLOOKUP($B613,#REF!,1,0)),"-",$U$1)</f>
        <v>DEPU</v>
      </c>
      <c r="V613" s="42" t="str">
        <f>IF(+ISNA(+VLOOKUP($B613,#REF!,1,0)),"-",$V$1)</f>
        <v>ALTRESII</v>
      </c>
      <c r="W613" s="42" t="str">
        <f>IF(+ISNA(+VLOOKUP($B613,#REF!,1,0)),"-",$W$1)</f>
        <v>ATTDIV</v>
      </c>
      <c r="X613" s="42" t="str">
        <f>IF(+ISNA(+VLOOKUP($B613,#REF!,1,0)),"-",$X$1)</f>
        <v>SC</v>
      </c>
      <c r="Y613" s="42" t="str">
        <f>IF(+ISNA(+VLOOKUP($B613,#REF!,1,0)),"-",$Y$1)</f>
        <v>FOC</v>
      </c>
    </row>
    <row r="614" spans="1:25" x14ac:dyDescent="0.2">
      <c r="A614" s="42" t="s">
        <v>117</v>
      </c>
      <c r="B614" s="42" t="s">
        <v>193</v>
      </c>
      <c r="C614" s="55" t="s">
        <v>872</v>
      </c>
      <c r="D614" s="42" t="str">
        <f>IF(+ISNA(+VLOOKUP($B614,#REF!,1,0)),"-",$D$1)</f>
        <v>PRODEE</v>
      </c>
      <c r="E614" s="42" t="str">
        <f>IF(+ISNA(+VLOOKUP($B614,#REF!,1,0)),"-",$E$1)</f>
        <v>DISTEE</v>
      </c>
      <c r="F614" s="42" t="str">
        <f>IF(+ISNA(+VLOOKUP($B614,#REF!,1,0)),"-",$F$1)</f>
        <v>MISEE</v>
      </c>
      <c r="G614" s="42" t="str">
        <f>IF(+ISNA(+VLOOKUP($B614,#REF!,1,0)),"-",$G$1)</f>
        <v>VENDIEE</v>
      </c>
      <c r="H614" s="42" t="str">
        <f>IF(+ISNA(+VLOOKUP($B614,#REF!,1,0)),"-",$H$1)</f>
        <v>VENDSALVEE</v>
      </c>
      <c r="I614" s="42" t="str">
        <f>IF(+ISNA(+VLOOKUP($B614,#REF!,1,0)),"-",$I$1)</f>
        <v>VENDTUTEE</v>
      </c>
      <c r="J614" s="42" t="str">
        <f>IF(+ISNA(+VLOOKUP($B614,#REF!,1,0)),"-",$J$1)</f>
        <v>VENDLIBEE</v>
      </c>
      <c r="K614" s="42" t="str">
        <f>IF(+ISNA(+VLOOKUP($B614,#REF!,1,0)),"-",$K$1)</f>
        <v>EEEST</v>
      </c>
      <c r="L614" s="42" t="str">
        <f>IF(+ISNA(+VLOOKUP($B614,#REF!,1,0)),"-",$L$1)</f>
        <v>DISTGAS</v>
      </c>
      <c r="M614" s="42" t="str">
        <f>IF(+ISNA(+VLOOKUP($B614,#REF!,1,0)),"-",$M$1)</f>
        <v>MISGAS</v>
      </c>
      <c r="N614" s="42" t="str">
        <f>IF(+ISNA(+VLOOKUP($B614,#REF!,1,0)),"-",$N$1)</f>
        <v>VENIGAS</v>
      </c>
      <c r="O614" s="42" t="str">
        <f>IF(+ISNA(+VLOOKUP($B614,#REF!,1,0)),"-",$O$1)</f>
        <v>VENTUTGAS</v>
      </c>
      <c r="P614" s="42" t="str">
        <f>IF(+ISNA(+VLOOKUP($B614,#REF!,1,0)),"-",$P$1)</f>
        <v>VENLIBGAS</v>
      </c>
      <c r="Q614" s="42" t="str">
        <f>IF(+ISNA(+VLOOKUP($B614,#REF!,1,0)),"-",$Q$1)</f>
        <v>GASDIV</v>
      </c>
      <c r="R614" s="42" t="str">
        <f>IF(+ISNA(+VLOOKUP($B614,#REF!,1,0)),"-",$R$1)</f>
        <v>GASEST</v>
      </c>
      <c r="S614" s="42" t="str">
        <f>IF(+ISNA(+VLOOKUP($B614,#REF!,1,0)),"-",$S$1)</f>
        <v>ACQUE</v>
      </c>
      <c r="T614" s="42" t="str">
        <f>IF(+ISNA(+VLOOKUP($B614,#REF!,1,0)),"-",$T$1)</f>
        <v>FOGNA</v>
      </c>
      <c r="U614" s="42" t="str">
        <f>IF(+ISNA(+VLOOKUP($B614,#REF!,1,0)),"-",$U$1)</f>
        <v>DEPU</v>
      </c>
      <c r="V614" s="42" t="str">
        <f>IF(+ISNA(+VLOOKUP($B614,#REF!,1,0)),"-",$V$1)</f>
        <v>ALTRESII</v>
      </c>
      <c r="W614" s="42" t="str">
        <f>IF(+ISNA(+VLOOKUP($B614,#REF!,1,0)),"-",$W$1)</f>
        <v>ATTDIV</v>
      </c>
      <c r="X614" s="42" t="str">
        <f>IF(+ISNA(+VLOOKUP($B614,#REF!,1,0)),"-",$X$1)</f>
        <v>SC</v>
      </c>
      <c r="Y614" s="42" t="str">
        <f>IF(+ISNA(+VLOOKUP($B614,#REF!,1,0)),"-",$Y$1)</f>
        <v>FOC</v>
      </c>
    </row>
    <row r="615" spans="1:25" x14ac:dyDescent="0.2">
      <c r="A615" s="42" t="s">
        <v>117</v>
      </c>
      <c r="B615" s="42" t="s">
        <v>194</v>
      </c>
      <c r="C615" s="66" t="s">
        <v>77</v>
      </c>
      <c r="D615" s="42" t="str">
        <f>IF(+ISNA(+VLOOKUP($B615,#REF!,1,0)),"-",$D$1)</f>
        <v>PRODEE</v>
      </c>
      <c r="E615" s="42" t="str">
        <f>IF(+ISNA(+VLOOKUP($B615,#REF!,1,0)),"-",$E$1)</f>
        <v>DISTEE</v>
      </c>
      <c r="F615" s="42" t="str">
        <f>IF(+ISNA(+VLOOKUP($B615,#REF!,1,0)),"-",$F$1)</f>
        <v>MISEE</v>
      </c>
      <c r="G615" s="42" t="str">
        <f>IF(+ISNA(+VLOOKUP($B615,#REF!,1,0)),"-",$G$1)</f>
        <v>VENDIEE</v>
      </c>
      <c r="H615" s="42" t="str">
        <f>IF(+ISNA(+VLOOKUP($B615,#REF!,1,0)),"-",$H$1)</f>
        <v>VENDSALVEE</v>
      </c>
      <c r="I615" s="42" t="str">
        <f>IF(+ISNA(+VLOOKUP($B615,#REF!,1,0)),"-",$I$1)</f>
        <v>VENDTUTEE</v>
      </c>
      <c r="J615" s="42" t="str">
        <f>IF(+ISNA(+VLOOKUP($B615,#REF!,1,0)),"-",$J$1)</f>
        <v>VENDLIBEE</v>
      </c>
      <c r="K615" s="42" t="str">
        <f>IF(+ISNA(+VLOOKUP($B615,#REF!,1,0)),"-",$K$1)</f>
        <v>EEEST</v>
      </c>
      <c r="L615" s="42" t="str">
        <f>IF(+ISNA(+VLOOKUP($B615,#REF!,1,0)),"-",$L$1)</f>
        <v>DISTGAS</v>
      </c>
      <c r="M615" s="42" t="str">
        <f>IF(+ISNA(+VLOOKUP($B615,#REF!,1,0)),"-",$M$1)</f>
        <v>MISGAS</v>
      </c>
      <c r="N615" s="42" t="str">
        <f>IF(+ISNA(+VLOOKUP($B615,#REF!,1,0)),"-",$N$1)</f>
        <v>VENIGAS</v>
      </c>
      <c r="O615" s="42" t="str">
        <f>IF(+ISNA(+VLOOKUP($B615,#REF!,1,0)),"-",$O$1)</f>
        <v>VENTUTGAS</v>
      </c>
      <c r="P615" s="42" t="str">
        <f>IF(+ISNA(+VLOOKUP($B615,#REF!,1,0)),"-",$P$1)</f>
        <v>VENLIBGAS</v>
      </c>
      <c r="Q615" s="42" t="str">
        <f>IF(+ISNA(+VLOOKUP($B615,#REF!,1,0)),"-",$Q$1)</f>
        <v>GASDIV</v>
      </c>
      <c r="R615" s="42" t="str">
        <f>IF(+ISNA(+VLOOKUP($B615,#REF!,1,0)),"-",$R$1)</f>
        <v>GASEST</v>
      </c>
      <c r="S615" s="42" t="str">
        <f>IF(+ISNA(+VLOOKUP($B615,#REF!,1,0)),"-",$S$1)</f>
        <v>ACQUE</v>
      </c>
      <c r="T615" s="42" t="str">
        <f>IF(+ISNA(+VLOOKUP($B615,#REF!,1,0)),"-",$T$1)</f>
        <v>FOGNA</v>
      </c>
      <c r="U615" s="42" t="str">
        <f>IF(+ISNA(+VLOOKUP($B615,#REF!,1,0)),"-",$U$1)</f>
        <v>DEPU</v>
      </c>
      <c r="V615" s="42" t="str">
        <f>IF(+ISNA(+VLOOKUP($B615,#REF!,1,0)),"-",$V$1)</f>
        <v>ALTRESII</v>
      </c>
      <c r="W615" s="42" t="str">
        <f>IF(+ISNA(+VLOOKUP($B615,#REF!,1,0)),"-",$W$1)</f>
        <v>ATTDIV</v>
      </c>
      <c r="X615" s="42" t="str">
        <f>IF(+ISNA(+VLOOKUP($B615,#REF!,1,0)),"-",$X$1)</f>
        <v>SC</v>
      </c>
      <c r="Y615" s="42" t="str">
        <f>IF(+ISNA(+VLOOKUP($B615,#REF!,1,0)),"-",$Y$1)</f>
        <v>FOC</v>
      </c>
    </row>
    <row r="616" spans="1:25" x14ac:dyDescent="0.2">
      <c r="A616" s="42" t="s">
        <v>117</v>
      </c>
      <c r="B616" s="42" t="s">
        <v>195</v>
      </c>
      <c r="C616" s="66" t="s">
        <v>78</v>
      </c>
      <c r="D616" s="42" t="str">
        <f>IF(+ISNA(+VLOOKUP($B616,#REF!,1,0)),"-",$D$1)</f>
        <v>PRODEE</v>
      </c>
      <c r="E616" s="42" t="str">
        <f>IF(+ISNA(+VLOOKUP($B616,#REF!,1,0)),"-",$E$1)</f>
        <v>DISTEE</v>
      </c>
      <c r="F616" s="42" t="str">
        <f>IF(+ISNA(+VLOOKUP($B616,#REF!,1,0)),"-",$F$1)</f>
        <v>MISEE</v>
      </c>
      <c r="G616" s="42" t="str">
        <f>IF(+ISNA(+VLOOKUP($B616,#REF!,1,0)),"-",$G$1)</f>
        <v>VENDIEE</v>
      </c>
      <c r="H616" s="42" t="str">
        <f>IF(+ISNA(+VLOOKUP($B616,#REF!,1,0)),"-",$H$1)</f>
        <v>VENDSALVEE</v>
      </c>
      <c r="I616" s="42" t="str">
        <f>IF(+ISNA(+VLOOKUP($B616,#REF!,1,0)),"-",$I$1)</f>
        <v>VENDTUTEE</v>
      </c>
      <c r="J616" s="42" t="str">
        <f>IF(+ISNA(+VLOOKUP($B616,#REF!,1,0)),"-",$J$1)</f>
        <v>VENDLIBEE</v>
      </c>
      <c r="K616" s="42" t="str">
        <f>IF(+ISNA(+VLOOKUP($B616,#REF!,1,0)),"-",$K$1)</f>
        <v>EEEST</v>
      </c>
      <c r="L616" s="42" t="str">
        <f>IF(+ISNA(+VLOOKUP($B616,#REF!,1,0)),"-",$L$1)</f>
        <v>DISTGAS</v>
      </c>
      <c r="M616" s="42" t="str">
        <f>IF(+ISNA(+VLOOKUP($B616,#REF!,1,0)),"-",$M$1)</f>
        <v>MISGAS</v>
      </c>
      <c r="N616" s="42" t="str">
        <f>IF(+ISNA(+VLOOKUP($B616,#REF!,1,0)),"-",$N$1)</f>
        <v>VENIGAS</v>
      </c>
      <c r="O616" s="42" t="str">
        <f>IF(+ISNA(+VLOOKUP($B616,#REF!,1,0)),"-",$O$1)</f>
        <v>VENTUTGAS</v>
      </c>
      <c r="P616" s="42" t="str">
        <f>IF(+ISNA(+VLOOKUP($B616,#REF!,1,0)),"-",$P$1)</f>
        <v>VENLIBGAS</v>
      </c>
      <c r="Q616" s="42" t="str">
        <f>IF(+ISNA(+VLOOKUP($B616,#REF!,1,0)),"-",$Q$1)</f>
        <v>GASDIV</v>
      </c>
      <c r="R616" s="42" t="str">
        <f>IF(+ISNA(+VLOOKUP($B616,#REF!,1,0)),"-",$R$1)</f>
        <v>GASEST</v>
      </c>
      <c r="S616" s="42" t="str">
        <f>IF(+ISNA(+VLOOKUP($B616,#REF!,1,0)),"-",$S$1)</f>
        <v>ACQUE</v>
      </c>
      <c r="T616" s="42" t="str">
        <f>IF(+ISNA(+VLOOKUP($B616,#REF!,1,0)),"-",$T$1)</f>
        <v>FOGNA</v>
      </c>
      <c r="U616" s="42" t="str">
        <f>IF(+ISNA(+VLOOKUP($B616,#REF!,1,0)),"-",$U$1)</f>
        <v>DEPU</v>
      </c>
      <c r="V616" s="42" t="str">
        <f>IF(+ISNA(+VLOOKUP($B616,#REF!,1,0)),"-",$V$1)</f>
        <v>ALTRESII</v>
      </c>
      <c r="W616" s="42" t="str">
        <f>IF(+ISNA(+VLOOKUP($B616,#REF!,1,0)),"-",$W$1)</f>
        <v>ATTDIV</v>
      </c>
      <c r="X616" s="42" t="str">
        <f>IF(+ISNA(+VLOOKUP($B616,#REF!,1,0)),"-",$X$1)</f>
        <v>SC</v>
      </c>
      <c r="Y616" s="42" t="str">
        <f>IF(+ISNA(+VLOOKUP($B616,#REF!,1,0)),"-",$Y$1)</f>
        <v>FOC</v>
      </c>
    </row>
    <row r="617" spans="1:25" x14ac:dyDescent="0.2">
      <c r="A617" s="42" t="s">
        <v>117</v>
      </c>
      <c r="B617" s="42" t="s">
        <v>196</v>
      </c>
      <c r="C617" s="55" t="s">
        <v>852</v>
      </c>
      <c r="D617" s="42" t="str">
        <f>IF(+ISNA(+VLOOKUP($B617,#REF!,1,0)),"-",$D$1)</f>
        <v>PRODEE</v>
      </c>
      <c r="E617" s="42" t="str">
        <f>IF(+ISNA(+VLOOKUP($B617,#REF!,1,0)),"-",$E$1)</f>
        <v>DISTEE</v>
      </c>
      <c r="F617" s="42" t="str">
        <f>IF(+ISNA(+VLOOKUP($B617,#REF!,1,0)),"-",$F$1)</f>
        <v>MISEE</v>
      </c>
      <c r="G617" s="42" t="str">
        <f>IF(+ISNA(+VLOOKUP($B617,#REF!,1,0)),"-",$G$1)</f>
        <v>VENDIEE</v>
      </c>
      <c r="H617" s="42" t="str">
        <f>IF(+ISNA(+VLOOKUP($B617,#REF!,1,0)),"-",$H$1)</f>
        <v>VENDSALVEE</v>
      </c>
      <c r="I617" s="42" t="str">
        <f>IF(+ISNA(+VLOOKUP($B617,#REF!,1,0)),"-",$I$1)</f>
        <v>VENDTUTEE</v>
      </c>
      <c r="J617" s="42" t="str">
        <f>IF(+ISNA(+VLOOKUP($B617,#REF!,1,0)),"-",$J$1)</f>
        <v>VENDLIBEE</v>
      </c>
      <c r="K617" s="42" t="str">
        <f>IF(+ISNA(+VLOOKUP($B617,#REF!,1,0)),"-",$K$1)</f>
        <v>EEEST</v>
      </c>
      <c r="L617" s="42" t="str">
        <f>IF(+ISNA(+VLOOKUP($B617,#REF!,1,0)),"-",$L$1)</f>
        <v>DISTGAS</v>
      </c>
      <c r="M617" s="42" t="str">
        <f>IF(+ISNA(+VLOOKUP($B617,#REF!,1,0)),"-",$M$1)</f>
        <v>MISGAS</v>
      </c>
      <c r="N617" s="42" t="str">
        <f>IF(+ISNA(+VLOOKUP($B617,#REF!,1,0)),"-",$N$1)</f>
        <v>VENIGAS</v>
      </c>
      <c r="O617" s="42" t="str">
        <f>IF(+ISNA(+VLOOKUP($B617,#REF!,1,0)),"-",$O$1)</f>
        <v>VENTUTGAS</v>
      </c>
      <c r="P617" s="42" t="str">
        <f>IF(+ISNA(+VLOOKUP($B617,#REF!,1,0)),"-",$P$1)</f>
        <v>VENLIBGAS</v>
      </c>
      <c r="Q617" s="42" t="str">
        <f>IF(+ISNA(+VLOOKUP($B617,#REF!,1,0)),"-",$Q$1)</f>
        <v>GASDIV</v>
      </c>
      <c r="R617" s="42" t="str">
        <f>IF(+ISNA(+VLOOKUP($B617,#REF!,1,0)),"-",$R$1)</f>
        <v>GASEST</v>
      </c>
      <c r="S617" s="42" t="str">
        <f>IF(+ISNA(+VLOOKUP($B617,#REF!,1,0)),"-",$S$1)</f>
        <v>ACQUE</v>
      </c>
      <c r="T617" s="42" t="str">
        <f>IF(+ISNA(+VLOOKUP($B617,#REF!,1,0)),"-",$T$1)</f>
        <v>FOGNA</v>
      </c>
      <c r="U617" s="42" t="str">
        <f>IF(+ISNA(+VLOOKUP($B617,#REF!,1,0)),"-",$U$1)</f>
        <v>DEPU</v>
      </c>
      <c r="V617" s="42" t="str">
        <f>IF(+ISNA(+VLOOKUP($B617,#REF!,1,0)),"-",$V$1)</f>
        <v>ALTRESII</v>
      </c>
      <c r="W617" s="42" t="str">
        <f>IF(+ISNA(+VLOOKUP($B617,#REF!,1,0)),"-",$W$1)</f>
        <v>ATTDIV</v>
      </c>
      <c r="X617" s="42" t="str">
        <f>IF(+ISNA(+VLOOKUP($B617,#REF!,1,0)),"-",$X$1)</f>
        <v>SC</v>
      </c>
      <c r="Y617" s="42" t="str">
        <f>IF(+ISNA(+VLOOKUP($B617,#REF!,1,0)),"-",$Y$1)</f>
        <v>FOC</v>
      </c>
    </row>
    <row r="618" spans="1:25" x14ac:dyDescent="0.2">
      <c r="A618" s="42" t="s">
        <v>117</v>
      </c>
      <c r="B618" s="42" t="s">
        <v>197</v>
      </c>
      <c r="C618" s="55" t="s">
        <v>853</v>
      </c>
      <c r="D618" s="42" t="str">
        <f>IF(+ISNA(+VLOOKUP($B618,#REF!,1,0)),"-",$D$1)</f>
        <v>PRODEE</v>
      </c>
      <c r="E618" s="42" t="str">
        <f>IF(+ISNA(+VLOOKUP($B618,#REF!,1,0)),"-",$E$1)</f>
        <v>DISTEE</v>
      </c>
      <c r="F618" s="42" t="str">
        <f>IF(+ISNA(+VLOOKUP($B618,#REF!,1,0)),"-",$F$1)</f>
        <v>MISEE</v>
      </c>
      <c r="G618" s="42" t="str">
        <f>IF(+ISNA(+VLOOKUP($B618,#REF!,1,0)),"-",$G$1)</f>
        <v>VENDIEE</v>
      </c>
      <c r="H618" s="42" t="str">
        <f>IF(+ISNA(+VLOOKUP($B618,#REF!,1,0)),"-",$H$1)</f>
        <v>VENDSALVEE</v>
      </c>
      <c r="I618" s="42" t="str">
        <f>IF(+ISNA(+VLOOKUP($B618,#REF!,1,0)),"-",$I$1)</f>
        <v>VENDTUTEE</v>
      </c>
      <c r="J618" s="42" t="str">
        <f>IF(+ISNA(+VLOOKUP($B618,#REF!,1,0)),"-",$J$1)</f>
        <v>VENDLIBEE</v>
      </c>
      <c r="K618" s="42" t="str">
        <f>IF(+ISNA(+VLOOKUP($B618,#REF!,1,0)),"-",$K$1)</f>
        <v>EEEST</v>
      </c>
      <c r="L618" s="42" t="str">
        <f>IF(+ISNA(+VLOOKUP($B618,#REF!,1,0)),"-",$L$1)</f>
        <v>DISTGAS</v>
      </c>
      <c r="M618" s="42" t="str">
        <f>IF(+ISNA(+VLOOKUP($B618,#REF!,1,0)),"-",$M$1)</f>
        <v>MISGAS</v>
      </c>
      <c r="N618" s="42" t="str">
        <f>IF(+ISNA(+VLOOKUP($B618,#REF!,1,0)),"-",$N$1)</f>
        <v>VENIGAS</v>
      </c>
      <c r="O618" s="42" t="str">
        <f>IF(+ISNA(+VLOOKUP($B618,#REF!,1,0)),"-",$O$1)</f>
        <v>VENTUTGAS</v>
      </c>
      <c r="P618" s="42" t="str">
        <f>IF(+ISNA(+VLOOKUP($B618,#REF!,1,0)),"-",$P$1)</f>
        <v>VENLIBGAS</v>
      </c>
      <c r="Q618" s="42" t="str">
        <f>IF(+ISNA(+VLOOKUP($B618,#REF!,1,0)),"-",$Q$1)</f>
        <v>GASDIV</v>
      </c>
      <c r="R618" s="42" t="str">
        <f>IF(+ISNA(+VLOOKUP($B618,#REF!,1,0)),"-",$R$1)</f>
        <v>GASEST</v>
      </c>
      <c r="S618" s="42" t="str">
        <f>IF(+ISNA(+VLOOKUP($B618,#REF!,1,0)),"-",$S$1)</f>
        <v>ACQUE</v>
      </c>
      <c r="T618" s="42" t="str">
        <f>IF(+ISNA(+VLOOKUP($B618,#REF!,1,0)),"-",$T$1)</f>
        <v>FOGNA</v>
      </c>
      <c r="U618" s="42" t="str">
        <f>IF(+ISNA(+VLOOKUP($B618,#REF!,1,0)),"-",$U$1)</f>
        <v>DEPU</v>
      </c>
      <c r="V618" s="42" t="str">
        <f>IF(+ISNA(+VLOOKUP($B618,#REF!,1,0)),"-",$V$1)</f>
        <v>ALTRESII</v>
      </c>
      <c r="W618" s="42" t="str">
        <f>IF(+ISNA(+VLOOKUP($B618,#REF!,1,0)),"-",$W$1)</f>
        <v>ATTDIV</v>
      </c>
      <c r="X618" s="42" t="str">
        <f>IF(+ISNA(+VLOOKUP($B618,#REF!,1,0)),"-",$X$1)</f>
        <v>SC</v>
      </c>
      <c r="Y618" s="42" t="str">
        <f>IF(+ISNA(+VLOOKUP($B618,#REF!,1,0)),"-",$Y$1)</f>
        <v>FOC</v>
      </c>
    </row>
    <row r="619" spans="1:25" hidden="1" x14ac:dyDescent="0.2">
      <c r="A619" s="42" t="s">
        <v>117</v>
      </c>
      <c r="B619" s="93" t="s">
        <v>1553</v>
      </c>
      <c r="C619" s="98" t="s">
        <v>1552</v>
      </c>
      <c r="D619" s="42" t="str">
        <f>IF(+ISNA(+VLOOKUP($B619,#REF!,1,0)),"-",$D$1)</f>
        <v>PRODEE</v>
      </c>
      <c r="E619" s="42" t="str">
        <f>IF(+ISNA(+VLOOKUP($B619,#REF!,1,0)),"-",$E$1)</f>
        <v>DISTEE</v>
      </c>
      <c r="F619" s="42" t="str">
        <f>IF(+ISNA(+VLOOKUP($B619,#REF!,1,0)),"-",$F$1)</f>
        <v>MISEE</v>
      </c>
      <c r="G619" s="42" t="str">
        <f>IF(+ISNA(+VLOOKUP($B619,#REF!,1,0)),"-",$G$1)</f>
        <v>VENDIEE</v>
      </c>
      <c r="H619" s="42" t="str">
        <f>IF(+ISNA(+VLOOKUP($B619,#REF!,1,0)),"-",$H$1)</f>
        <v>VENDSALVEE</v>
      </c>
      <c r="I619" s="42" t="str">
        <f>IF(+ISNA(+VLOOKUP($B619,#REF!,1,0)),"-",$I$1)</f>
        <v>VENDTUTEE</v>
      </c>
      <c r="J619" s="42" t="str">
        <f>IF(+ISNA(+VLOOKUP($B619,#REF!,1,0)),"-",$J$1)</f>
        <v>VENDLIBEE</v>
      </c>
      <c r="K619" s="42" t="str">
        <f>IF(+ISNA(+VLOOKUP($B619,#REF!,1,0)),"-",$K$1)</f>
        <v>EEEST</v>
      </c>
      <c r="L619" s="42" t="str">
        <f>IF(+ISNA(+VLOOKUP($B619,#REF!,1,0)),"-",$L$1)</f>
        <v>DISTGAS</v>
      </c>
      <c r="M619" s="42" t="str">
        <f>IF(+ISNA(+VLOOKUP($B619,#REF!,1,0)),"-",$M$1)</f>
        <v>MISGAS</v>
      </c>
      <c r="N619" s="42" t="str">
        <f>IF(+ISNA(+VLOOKUP($B619,#REF!,1,0)),"-",$N$1)</f>
        <v>VENIGAS</v>
      </c>
      <c r="O619" s="42" t="str">
        <f>IF(+ISNA(+VLOOKUP($B619,#REF!,1,0)),"-",$O$1)</f>
        <v>VENTUTGAS</v>
      </c>
      <c r="P619" s="42" t="str">
        <f>IF(+ISNA(+VLOOKUP($B619,#REF!,1,0)),"-",$P$1)</f>
        <v>VENLIBGAS</v>
      </c>
      <c r="Q619" s="42" t="str">
        <f>IF(+ISNA(+VLOOKUP($B619,#REF!,1,0)),"-",$Q$1)</f>
        <v>GASDIV</v>
      </c>
      <c r="R619" s="42" t="str">
        <f>IF(+ISNA(+VLOOKUP($B619,#REF!,1,0)),"-",$R$1)</f>
        <v>GASEST</v>
      </c>
      <c r="S619" s="42" t="str">
        <f>IF(+ISNA(+VLOOKUP($B619,#REF!,1,0)),"-",$S$1)</f>
        <v>ACQUE</v>
      </c>
      <c r="T619" s="42" t="str">
        <f>IF(+ISNA(+VLOOKUP($B619,#REF!,1,0)),"-",$T$1)</f>
        <v>FOGNA</v>
      </c>
      <c r="U619" s="42" t="str">
        <f>IF(+ISNA(+VLOOKUP($B619,#REF!,1,0)),"-",$U$1)</f>
        <v>DEPU</v>
      </c>
      <c r="V619" s="42" t="str">
        <f>IF(+ISNA(+VLOOKUP($B619,#REF!,1,0)),"-",$V$1)</f>
        <v>ALTRESII</v>
      </c>
      <c r="W619" s="42" t="str">
        <f>IF(+ISNA(+VLOOKUP($B619,#REF!,1,0)),"-",$W$1)</f>
        <v>ATTDIV</v>
      </c>
      <c r="X619" s="42" t="str">
        <f>IF(+ISNA(+VLOOKUP($B619,#REF!,1,0)),"-",$X$1)</f>
        <v>SC</v>
      </c>
      <c r="Y619" s="42" t="str">
        <f>IF(+ISNA(+VLOOKUP($B619,#REF!,1,0)),"-",$Y$1)</f>
        <v>FOC</v>
      </c>
    </row>
    <row r="620" spans="1:25" hidden="1" x14ac:dyDescent="0.2">
      <c r="A620" s="42" t="s">
        <v>117</v>
      </c>
      <c r="B620" s="42" t="s">
        <v>118</v>
      </c>
      <c r="C620" s="66" t="s">
        <v>1502</v>
      </c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</row>
    <row r="621" spans="1:25" hidden="1" x14ac:dyDescent="0.2">
      <c r="A621" s="42" t="s">
        <v>117</v>
      </c>
      <c r="B621" s="42" t="s">
        <v>119</v>
      </c>
      <c r="C621" s="66" t="s">
        <v>1501</v>
      </c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</row>
    <row r="622" spans="1:25" x14ac:dyDescent="0.2">
      <c r="A622" s="39" t="s">
        <v>120</v>
      </c>
      <c r="B622" s="39" t="s">
        <v>120</v>
      </c>
      <c r="C622" s="57" t="s">
        <v>65</v>
      </c>
      <c r="D622" s="40" t="str">
        <f>IF(+ISNA(+VLOOKUP($B622,#REF!,1,0)),"-",$D$1)</f>
        <v>PRODEE</v>
      </c>
      <c r="E622" s="40" t="str">
        <f>IF(+ISNA(+VLOOKUP($B622,#REF!,1,0)),"-",$E$1)</f>
        <v>DISTEE</v>
      </c>
      <c r="F622" s="40" t="str">
        <f>IF(+ISNA(+VLOOKUP($B622,#REF!,1,0)),"-",$F$1)</f>
        <v>MISEE</v>
      </c>
      <c r="G622" s="40" t="str">
        <f>IF(+ISNA(+VLOOKUP($B622,#REF!,1,0)),"-",$G$1)</f>
        <v>VENDIEE</v>
      </c>
      <c r="H622" s="40" t="str">
        <f>IF(+ISNA(+VLOOKUP($B622,#REF!,1,0)),"-",$H$1)</f>
        <v>VENDSALVEE</v>
      </c>
      <c r="I622" s="40" t="str">
        <f>IF(+ISNA(+VLOOKUP($B622,#REF!,1,0)),"-",$I$1)</f>
        <v>VENDTUTEE</v>
      </c>
      <c r="J622" s="40" t="str">
        <f>IF(+ISNA(+VLOOKUP($B622,#REF!,1,0)),"-",$J$1)</f>
        <v>VENDLIBEE</v>
      </c>
      <c r="K622" s="40" t="str">
        <f>IF(+ISNA(+VLOOKUP($B622,#REF!,1,0)),"-",$K$1)</f>
        <v>EEEST</v>
      </c>
      <c r="L622" s="40" t="str">
        <f>IF(+ISNA(+VLOOKUP($B622,#REF!,1,0)),"-",$L$1)</f>
        <v>DISTGAS</v>
      </c>
      <c r="M622" s="40" t="str">
        <f>IF(+ISNA(+VLOOKUP($B622,#REF!,1,0)),"-",$M$1)</f>
        <v>MISGAS</v>
      </c>
      <c r="N622" s="40" t="str">
        <f>IF(+ISNA(+VLOOKUP($B622,#REF!,1,0)),"-",$N$1)</f>
        <v>VENIGAS</v>
      </c>
      <c r="O622" s="40" t="str">
        <f>IF(+ISNA(+VLOOKUP($B622,#REF!,1,0)),"-",$O$1)</f>
        <v>VENTUTGAS</v>
      </c>
      <c r="P622" s="40" t="str">
        <f>IF(+ISNA(+VLOOKUP($B622,#REF!,1,0)),"-",$P$1)</f>
        <v>VENLIBGAS</v>
      </c>
      <c r="Q622" s="40" t="str">
        <f>IF(+ISNA(+VLOOKUP($B622,#REF!,1,0)),"-",$Q$1)</f>
        <v>GASDIV</v>
      </c>
      <c r="R622" s="40" t="str">
        <f>IF(+ISNA(+VLOOKUP($B622,#REF!,1,0)),"-",$R$1)</f>
        <v>GASEST</v>
      </c>
      <c r="S622" s="40" t="str">
        <f>IF(+ISNA(+VLOOKUP($B622,#REF!,1,0)),"-",$S$1)</f>
        <v>ACQUE</v>
      </c>
      <c r="T622" s="40" t="str">
        <f>IF(+ISNA(+VLOOKUP($B622,#REF!,1,0)),"-",$T$1)</f>
        <v>FOGNA</v>
      </c>
      <c r="U622" s="40" t="str">
        <f>IF(+ISNA(+VLOOKUP($B622,#REF!,1,0)),"-",$U$1)</f>
        <v>DEPU</v>
      </c>
      <c r="V622" s="40" t="str">
        <f>IF(+ISNA(+VLOOKUP($B622,#REF!,1,0)),"-",$V$1)</f>
        <v>ALTRESII</v>
      </c>
      <c r="W622" s="40" t="str">
        <f>IF(+ISNA(+VLOOKUP($B622,#REF!,1,0)),"-",$W$1)</f>
        <v>ATTDIV</v>
      </c>
      <c r="X622" s="40" t="str">
        <f>IF(+ISNA(+VLOOKUP($B622,#REF!,1,0)),"-",$X$1)</f>
        <v>SC</v>
      </c>
      <c r="Y622" s="40" t="str">
        <f>IF(+ISNA(+VLOOKUP($B622,#REF!,1,0)),"-",$Y$1)</f>
        <v>FOC</v>
      </c>
    </row>
    <row r="623" spans="1:25" x14ac:dyDescent="0.2">
      <c r="A623" s="39" t="s">
        <v>121</v>
      </c>
      <c r="B623" s="39" t="s">
        <v>121</v>
      </c>
      <c r="C623" s="57" t="s">
        <v>381</v>
      </c>
      <c r="D623" s="40" t="str">
        <f>IF(+ISNA(+VLOOKUP($B623,#REF!,1,0)),"-",$D$1)</f>
        <v>PRODEE</v>
      </c>
      <c r="E623" s="40" t="str">
        <f>IF(+ISNA(+VLOOKUP($B623,#REF!,1,0)),"-",$E$1)</f>
        <v>DISTEE</v>
      </c>
      <c r="F623" s="40" t="str">
        <f>IF(+ISNA(+VLOOKUP($B623,#REF!,1,0)),"-",$F$1)</f>
        <v>MISEE</v>
      </c>
      <c r="G623" s="40" t="str">
        <f>IF(+ISNA(+VLOOKUP($B623,#REF!,1,0)),"-",$G$1)</f>
        <v>VENDIEE</v>
      </c>
      <c r="H623" s="40" t="str">
        <f>IF(+ISNA(+VLOOKUP($B623,#REF!,1,0)),"-",$H$1)</f>
        <v>VENDSALVEE</v>
      </c>
      <c r="I623" s="40" t="str">
        <f>IF(+ISNA(+VLOOKUP($B623,#REF!,1,0)),"-",$I$1)</f>
        <v>VENDTUTEE</v>
      </c>
      <c r="J623" s="40" t="str">
        <f>IF(+ISNA(+VLOOKUP($B623,#REF!,1,0)),"-",$J$1)</f>
        <v>VENDLIBEE</v>
      </c>
      <c r="K623" s="40" t="str">
        <f>IF(+ISNA(+VLOOKUP($B623,#REF!,1,0)),"-",$K$1)</f>
        <v>EEEST</v>
      </c>
      <c r="L623" s="40" t="str">
        <f>IF(+ISNA(+VLOOKUP($B623,#REF!,1,0)),"-",$L$1)</f>
        <v>DISTGAS</v>
      </c>
      <c r="M623" s="40" t="str">
        <f>IF(+ISNA(+VLOOKUP($B623,#REF!,1,0)),"-",$M$1)</f>
        <v>MISGAS</v>
      </c>
      <c r="N623" s="40" t="str">
        <f>IF(+ISNA(+VLOOKUP($B623,#REF!,1,0)),"-",$N$1)</f>
        <v>VENIGAS</v>
      </c>
      <c r="O623" s="40" t="str">
        <f>IF(+ISNA(+VLOOKUP($B623,#REF!,1,0)),"-",$O$1)</f>
        <v>VENTUTGAS</v>
      </c>
      <c r="P623" s="40" t="str">
        <f>IF(+ISNA(+VLOOKUP($B623,#REF!,1,0)),"-",$P$1)</f>
        <v>VENLIBGAS</v>
      </c>
      <c r="Q623" s="40" t="str">
        <f>IF(+ISNA(+VLOOKUP($B623,#REF!,1,0)),"-",$Q$1)</f>
        <v>GASDIV</v>
      </c>
      <c r="R623" s="40" t="str">
        <f>IF(+ISNA(+VLOOKUP($B623,#REF!,1,0)),"-",$R$1)</f>
        <v>GASEST</v>
      </c>
      <c r="S623" s="40" t="str">
        <f>IF(+ISNA(+VLOOKUP($B623,#REF!,1,0)),"-",$S$1)</f>
        <v>ACQUE</v>
      </c>
      <c r="T623" s="40" t="str">
        <f>IF(+ISNA(+VLOOKUP($B623,#REF!,1,0)),"-",$T$1)</f>
        <v>FOGNA</v>
      </c>
      <c r="U623" s="40" t="str">
        <f>IF(+ISNA(+VLOOKUP($B623,#REF!,1,0)),"-",$U$1)</f>
        <v>DEPU</v>
      </c>
      <c r="V623" s="40" t="str">
        <f>IF(+ISNA(+VLOOKUP($B623,#REF!,1,0)),"-",$V$1)</f>
        <v>ALTRESII</v>
      </c>
      <c r="W623" s="40" t="str">
        <f>IF(+ISNA(+VLOOKUP($B623,#REF!,1,0)),"-",$W$1)</f>
        <v>ATTDIV</v>
      </c>
      <c r="X623" s="40" t="str">
        <f>IF(+ISNA(+VLOOKUP($B623,#REF!,1,0)),"-",$X$1)</f>
        <v>SC</v>
      </c>
      <c r="Y623" s="40" t="str">
        <f>IF(+ISNA(+VLOOKUP($B623,#REF!,1,0)),"-",$Y$1)</f>
        <v>FOC</v>
      </c>
    </row>
    <row r="624" spans="1:25" hidden="1" x14ac:dyDescent="0.2">
      <c r="A624" s="42" t="s">
        <v>121</v>
      </c>
      <c r="B624" s="42" t="s">
        <v>433</v>
      </c>
      <c r="C624" s="55" t="s">
        <v>916</v>
      </c>
      <c r="D624" s="42" t="str">
        <f>IF(+ISNA(+VLOOKUP($B624,#REF!,1,0)),"-",$D$1)</f>
        <v>PRODEE</v>
      </c>
      <c r="E624" s="42" t="str">
        <f>IF(+ISNA(+VLOOKUP($B624,#REF!,1,0)),"-",$E$1)</f>
        <v>DISTEE</v>
      </c>
      <c r="F624" s="42" t="str">
        <f>IF(+ISNA(+VLOOKUP($B624,#REF!,1,0)),"-",$F$1)</f>
        <v>MISEE</v>
      </c>
      <c r="G624" s="42" t="str">
        <f>IF(+ISNA(+VLOOKUP($B624,#REF!,1,0)),"-",$G$1)</f>
        <v>VENDIEE</v>
      </c>
      <c r="H624" s="42" t="str">
        <f>IF(+ISNA(+VLOOKUP($B624,#REF!,1,0)),"-",$H$1)</f>
        <v>VENDSALVEE</v>
      </c>
      <c r="I624" s="42" t="str">
        <f>IF(+ISNA(+VLOOKUP($B624,#REF!,1,0)),"-",$I$1)</f>
        <v>VENDTUTEE</v>
      </c>
      <c r="J624" s="42" t="str">
        <f>IF(+ISNA(+VLOOKUP($B624,#REF!,1,0)),"-",$J$1)</f>
        <v>VENDLIBEE</v>
      </c>
      <c r="K624" s="42" t="str">
        <f>IF(+ISNA(+VLOOKUP($B624,#REF!,1,0)),"-",$K$1)</f>
        <v>EEEST</v>
      </c>
      <c r="L624" s="42" t="str">
        <f>IF(+ISNA(+VLOOKUP($B624,#REF!,1,0)),"-",$L$1)</f>
        <v>DISTGAS</v>
      </c>
      <c r="M624" s="42" t="str">
        <f>IF(+ISNA(+VLOOKUP($B624,#REF!,1,0)),"-",$M$1)</f>
        <v>MISGAS</v>
      </c>
      <c r="N624" s="42" t="str">
        <f>IF(+ISNA(+VLOOKUP($B624,#REF!,1,0)),"-",$N$1)</f>
        <v>VENIGAS</v>
      </c>
      <c r="O624" s="42" t="str">
        <f>IF(+ISNA(+VLOOKUP($B624,#REF!,1,0)),"-",$O$1)</f>
        <v>VENTUTGAS</v>
      </c>
      <c r="P624" s="42" t="str">
        <f>IF(+ISNA(+VLOOKUP($B624,#REF!,1,0)),"-",$P$1)</f>
        <v>VENLIBGAS</v>
      </c>
      <c r="Q624" s="42" t="str">
        <f>IF(+ISNA(+VLOOKUP($B624,#REF!,1,0)),"-",$Q$1)</f>
        <v>GASDIV</v>
      </c>
      <c r="R624" s="42" t="str">
        <f>IF(+ISNA(+VLOOKUP($B624,#REF!,1,0)),"-",$R$1)</f>
        <v>GASEST</v>
      </c>
      <c r="S624" s="42" t="str">
        <f>IF(+ISNA(+VLOOKUP($B624,#REF!,1,0)),"-",$S$1)</f>
        <v>ACQUE</v>
      </c>
      <c r="T624" s="42" t="str">
        <f>IF(+ISNA(+VLOOKUP($B624,#REF!,1,0)),"-",$T$1)</f>
        <v>FOGNA</v>
      </c>
      <c r="U624" s="42" t="str">
        <f>IF(+ISNA(+VLOOKUP($B624,#REF!,1,0)),"-",$U$1)</f>
        <v>DEPU</v>
      </c>
      <c r="V624" s="42" t="str">
        <f>IF(+ISNA(+VLOOKUP($B624,#REF!,1,0)),"-",$V$1)</f>
        <v>ALTRESII</v>
      </c>
      <c r="W624" s="42" t="str">
        <f>IF(+ISNA(+VLOOKUP($B624,#REF!,1,0)),"-",$W$1)</f>
        <v>ATTDIV</v>
      </c>
      <c r="X624" s="42" t="str">
        <f>IF(+ISNA(+VLOOKUP($B624,#REF!,1,0)),"-",$X$1)</f>
        <v>SC</v>
      </c>
      <c r="Y624" s="42" t="str">
        <f>IF(+ISNA(+VLOOKUP($B624,#REF!,1,0)),"-",$Y$1)</f>
        <v>FOC</v>
      </c>
    </row>
    <row r="625" spans="1:25" hidden="1" x14ac:dyDescent="0.2">
      <c r="A625" s="42" t="s">
        <v>121</v>
      </c>
      <c r="B625" s="42" t="s">
        <v>434</v>
      </c>
      <c r="C625" s="55" t="s">
        <v>917</v>
      </c>
      <c r="D625" s="42" t="str">
        <f>IF(+ISNA(+VLOOKUP($B625,#REF!,1,0)),"-",$D$1)</f>
        <v>PRODEE</v>
      </c>
      <c r="E625" s="42" t="str">
        <f>IF(+ISNA(+VLOOKUP($B625,#REF!,1,0)),"-",$E$1)</f>
        <v>DISTEE</v>
      </c>
      <c r="F625" s="42" t="str">
        <f>IF(+ISNA(+VLOOKUP($B625,#REF!,1,0)),"-",$F$1)</f>
        <v>MISEE</v>
      </c>
      <c r="G625" s="42" t="str">
        <f>IF(+ISNA(+VLOOKUP($B625,#REF!,1,0)),"-",$G$1)</f>
        <v>VENDIEE</v>
      </c>
      <c r="H625" s="42" t="str">
        <f>IF(+ISNA(+VLOOKUP($B625,#REF!,1,0)),"-",$H$1)</f>
        <v>VENDSALVEE</v>
      </c>
      <c r="I625" s="42" t="str">
        <f>IF(+ISNA(+VLOOKUP($B625,#REF!,1,0)),"-",$I$1)</f>
        <v>VENDTUTEE</v>
      </c>
      <c r="J625" s="42" t="str">
        <f>IF(+ISNA(+VLOOKUP($B625,#REF!,1,0)),"-",$J$1)</f>
        <v>VENDLIBEE</v>
      </c>
      <c r="K625" s="42" t="str">
        <f>IF(+ISNA(+VLOOKUP($B625,#REF!,1,0)),"-",$K$1)</f>
        <v>EEEST</v>
      </c>
      <c r="L625" s="42" t="str">
        <f>IF(+ISNA(+VLOOKUP($B625,#REF!,1,0)),"-",$L$1)</f>
        <v>DISTGAS</v>
      </c>
      <c r="M625" s="42" t="str">
        <f>IF(+ISNA(+VLOOKUP($B625,#REF!,1,0)),"-",$M$1)</f>
        <v>MISGAS</v>
      </c>
      <c r="N625" s="42" t="str">
        <f>IF(+ISNA(+VLOOKUP($B625,#REF!,1,0)),"-",$N$1)</f>
        <v>VENIGAS</v>
      </c>
      <c r="O625" s="42" t="str">
        <f>IF(+ISNA(+VLOOKUP($B625,#REF!,1,0)),"-",$O$1)</f>
        <v>VENTUTGAS</v>
      </c>
      <c r="P625" s="42" t="str">
        <f>IF(+ISNA(+VLOOKUP($B625,#REF!,1,0)),"-",$P$1)</f>
        <v>VENLIBGAS</v>
      </c>
      <c r="Q625" s="42" t="str">
        <f>IF(+ISNA(+VLOOKUP($B625,#REF!,1,0)),"-",$Q$1)</f>
        <v>GASDIV</v>
      </c>
      <c r="R625" s="42" t="str">
        <f>IF(+ISNA(+VLOOKUP($B625,#REF!,1,0)),"-",$R$1)</f>
        <v>GASEST</v>
      </c>
      <c r="S625" s="42" t="str">
        <f>IF(+ISNA(+VLOOKUP($B625,#REF!,1,0)),"-",$S$1)</f>
        <v>ACQUE</v>
      </c>
      <c r="T625" s="42" t="str">
        <f>IF(+ISNA(+VLOOKUP($B625,#REF!,1,0)),"-",$T$1)</f>
        <v>FOGNA</v>
      </c>
      <c r="U625" s="42" t="str">
        <f>IF(+ISNA(+VLOOKUP($B625,#REF!,1,0)),"-",$U$1)</f>
        <v>DEPU</v>
      </c>
      <c r="V625" s="42" t="str">
        <f>IF(+ISNA(+VLOOKUP($B625,#REF!,1,0)),"-",$V$1)</f>
        <v>ALTRESII</v>
      </c>
      <c r="W625" s="42" t="str">
        <f>IF(+ISNA(+VLOOKUP($B625,#REF!,1,0)),"-",$W$1)</f>
        <v>ATTDIV</v>
      </c>
      <c r="X625" s="42" t="str">
        <f>IF(+ISNA(+VLOOKUP($B625,#REF!,1,0)),"-",$X$1)</f>
        <v>SC</v>
      </c>
      <c r="Y625" s="42" t="str">
        <f>IF(+ISNA(+VLOOKUP($B625,#REF!,1,0)),"-",$Y$1)</f>
        <v>FOC</v>
      </c>
    </row>
    <row r="626" spans="1:25" hidden="1" x14ac:dyDescent="0.2">
      <c r="A626" s="42" t="s">
        <v>121</v>
      </c>
      <c r="B626" s="42" t="s">
        <v>1371</v>
      </c>
      <c r="C626" s="55" t="s">
        <v>1266</v>
      </c>
      <c r="D626" s="42" t="str">
        <f>IF(+ISNA(+VLOOKUP($B626,#REF!,1,0)),"-",$D$1)</f>
        <v>PRODEE</v>
      </c>
      <c r="E626" s="42" t="str">
        <f>IF(+ISNA(+VLOOKUP($B626,#REF!,1,0)),"-",$E$1)</f>
        <v>DISTEE</v>
      </c>
      <c r="F626" s="42" t="str">
        <f>IF(+ISNA(+VLOOKUP($B626,#REF!,1,0)),"-",$F$1)</f>
        <v>MISEE</v>
      </c>
      <c r="G626" s="42" t="str">
        <f>IF(+ISNA(+VLOOKUP($B626,#REF!,1,0)),"-",$G$1)</f>
        <v>VENDIEE</v>
      </c>
      <c r="H626" s="42" t="str">
        <f>IF(+ISNA(+VLOOKUP($B626,#REF!,1,0)),"-",$H$1)</f>
        <v>VENDSALVEE</v>
      </c>
      <c r="I626" s="42" t="str">
        <f>IF(+ISNA(+VLOOKUP($B626,#REF!,1,0)),"-",$I$1)</f>
        <v>VENDTUTEE</v>
      </c>
      <c r="J626" s="42" t="str">
        <f>IF(+ISNA(+VLOOKUP($B626,#REF!,1,0)),"-",$J$1)</f>
        <v>VENDLIBEE</v>
      </c>
      <c r="K626" s="42" t="str">
        <f>IF(+ISNA(+VLOOKUP($B626,#REF!,1,0)),"-",$K$1)</f>
        <v>EEEST</v>
      </c>
      <c r="L626" s="42" t="str">
        <f>IF(+ISNA(+VLOOKUP($B626,#REF!,1,0)),"-",$L$1)</f>
        <v>DISTGAS</v>
      </c>
      <c r="M626" s="42" t="str">
        <f>IF(+ISNA(+VLOOKUP($B626,#REF!,1,0)),"-",$M$1)</f>
        <v>MISGAS</v>
      </c>
      <c r="N626" s="42" t="str">
        <f>IF(+ISNA(+VLOOKUP($B626,#REF!,1,0)),"-",$N$1)</f>
        <v>VENIGAS</v>
      </c>
      <c r="O626" s="42" t="str">
        <f>IF(+ISNA(+VLOOKUP($B626,#REF!,1,0)),"-",$O$1)</f>
        <v>VENTUTGAS</v>
      </c>
      <c r="P626" s="42" t="str">
        <f>IF(+ISNA(+VLOOKUP($B626,#REF!,1,0)),"-",$P$1)</f>
        <v>VENLIBGAS</v>
      </c>
      <c r="Q626" s="42" t="str">
        <f>IF(+ISNA(+VLOOKUP($B626,#REF!,1,0)),"-",$Q$1)</f>
        <v>GASDIV</v>
      </c>
      <c r="R626" s="42" t="str">
        <f>IF(+ISNA(+VLOOKUP($B626,#REF!,1,0)),"-",$R$1)</f>
        <v>GASEST</v>
      </c>
      <c r="S626" s="42" t="str">
        <f>IF(+ISNA(+VLOOKUP($B626,#REF!,1,0)),"-",$S$1)</f>
        <v>ACQUE</v>
      </c>
      <c r="T626" s="42" t="str">
        <f>IF(+ISNA(+VLOOKUP($B626,#REF!,1,0)),"-",$T$1)</f>
        <v>FOGNA</v>
      </c>
      <c r="U626" s="42" t="str">
        <f>IF(+ISNA(+VLOOKUP($B626,#REF!,1,0)),"-",$U$1)</f>
        <v>DEPU</v>
      </c>
      <c r="V626" s="42" t="str">
        <f>IF(+ISNA(+VLOOKUP($B626,#REF!,1,0)),"-",$V$1)</f>
        <v>ALTRESII</v>
      </c>
      <c r="W626" s="42" t="str">
        <f>IF(+ISNA(+VLOOKUP($B626,#REF!,1,0)),"-",$W$1)</f>
        <v>ATTDIV</v>
      </c>
      <c r="X626" s="42" t="str">
        <f>IF(+ISNA(+VLOOKUP($B626,#REF!,1,0)),"-",$X$1)</f>
        <v>SC</v>
      </c>
      <c r="Y626" s="42" t="str">
        <f>IF(+ISNA(+VLOOKUP($B626,#REF!,1,0)),"-",$Y$1)</f>
        <v>FOC</v>
      </c>
    </row>
    <row r="627" spans="1:25" x14ac:dyDescent="0.2">
      <c r="A627" s="39" t="s">
        <v>122</v>
      </c>
      <c r="B627" s="39" t="s">
        <v>122</v>
      </c>
      <c r="C627" s="57" t="s">
        <v>382</v>
      </c>
      <c r="D627" s="40" t="str">
        <f>IF(+ISNA(+VLOOKUP($B627,#REF!,1,0)),"-",$D$1)</f>
        <v>PRODEE</v>
      </c>
      <c r="E627" s="40" t="str">
        <f>IF(+ISNA(+VLOOKUP($B627,#REF!,1,0)),"-",$E$1)</f>
        <v>DISTEE</v>
      </c>
      <c r="F627" s="40" t="str">
        <f>IF(+ISNA(+VLOOKUP($B627,#REF!,1,0)),"-",$F$1)</f>
        <v>MISEE</v>
      </c>
      <c r="G627" s="40" t="str">
        <f>IF(+ISNA(+VLOOKUP($B627,#REF!,1,0)),"-",$G$1)</f>
        <v>VENDIEE</v>
      </c>
      <c r="H627" s="40" t="str">
        <f>IF(+ISNA(+VLOOKUP($B627,#REF!,1,0)),"-",$H$1)</f>
        <v>VENDSALVEE</v>
      </c>
      <c r="I627" s="40" t="str">
        <f>IF(+ISNA(+VLOOKUP($B627,#REF!,1,0)),"-",$I$1)</f>
        <v>VENDTUTEE</v>
      </c>
      <c r="J627" s="40" t="str">
        <f>IF(+ISNA(+VLOOKUP($B627,#REF!,1,0)),"-",$J$1)</f>
        <v>VENDLIBEE</v>
      </c>
      <c r="K627" s="40" t="str">
        <f>IF(+ISNA(+VLOOKUP($B627,#REF!,1,0)),"-",$K$1)</f>
        <v>EEEST</v>
      </c>
      <c r="L627" s="40" t="str">
        <f>IF(+ISNA(+VLOOKUP($B627,#REF!,1,0)),"-",$L$1)</f>
        <v>DISTGAS</v>
      </c>
      <c r="M627" s="40" t="str">
        <f>IF(+ISNA(+VLOOKUP($B627,#REF!,1,0)),"-",$M$1)</f>
        <v>MISGAS</v>
      </c>
      <c r="N627" s="40" t="str">
        <f>IF(+ISNA(+VLOOKUP($B627,#REF!,1,0)),"-",$N$1)</f>
        <v>VENIGAS</v>
      </c>
      <c r="O627" s="40" t="str">
        <f>IF(+ISNA(+VLOOKUP($B627,#REF!,1,0)),"-",$O$1)</f>
        <v>VENTUTGAS</v>
      </c>
      <c r="P627" s="40" t="str">
        <f>IF(+ISNA(+VLOOKUP($B627,#REF!,1,0)),"-",$P$1)</f>
        <v>VENLIBGAS</v>
      </c>
      <c r="Q627" s="40" t="str">
        <f>IF(+ISNA(+VLOOKUP($B627,#REF!,1,0)),"-",$Q$1)</f>
        <v>GASDIV</v>
      </c>
      <c r="R627" s="40" t="str">
        <f>IF(+ISNA(+VLOOKUP($B627,#REF!,1,0)),"-",$R$1)</f>
        <v>GASEST</v>
      </c>
      <c r="S627" s="40" t="str">
        <f>IF(+ISNA(+VLOOKUP($B627,#REF!,1,0)),"-",$S$1)</f>
        <v>ACQUE</v>
      </c>
      <c r="T627" s="40" t="str">
        <f>IF(+ISNA(+VLOOKUP($B627,#REF!,1,0)),"-",$T$1)</f>
        <v>FOGNA</v>
      </c>
      <c r="U627" s="40" t="str">
        <f>IF(+ISNA(+VLOOKUP($B627,#REF!,1,0)),"-",$U$1)</f>
        <v>DEPU</v>
      </c>
      <c r="V627" s="40" t="str">
        <f>IF(+ISNA(+VLOOKUP($B627,#REF!,1,0)),"-",$V$1)</f>
        <v>ALTRESII</v>
      </c>
      <c r="W627" s="40" t="str">
        <f>IF(+ISNA(+VLOOKUP($B627,#REF!,1,0)),"-",$W$1)</f>
        <v>ATTDIV</v>
      </c>
      <c r="X627" s="40" t="str">
        <f>IF(+ISNA(+VLOOKUP($B627,#REF!,1,0)),"-",$X$1)</f>
        <v>SC</v>
      </c>
      <c r="Y627" s="40" t="str">
        <f>IF(+ISNA(+VLOOKUP($B627,#REF!,1,0)),"-",$Y$1)</f>
        <v>FOC</v>
      </c>
    </row>
    <row r="628" spans="1:25" hidden="1" x14ac:dyDescent="0.2">
      <c r="A628" s="42" t="s">
        <v>122</v>
      </c>
      <c r="B628" s="42" t="s">
        <v>1372</v>
      </c>
      <c r="C628" s="55" t="s">
        <v>1267</v>
      </c>
      <c r="D628" s="42" t="str">
        <f>IF(+ISNA(+VLOOKUP($B628,#REF!,1,0)),"-",$D$1)</f>
        <v>PRODEE</v>
      </c>
      <c r="E628" s="42" t="str">
        <f>IF(+ISNA(+VLOOKUP($B628,#REF!,1,0)),"-",$E$1)</f>
        <v>DISTEE</v>
      </c>
      <c r="F628" s="42" t="str">
        <f>IF(+ISNA(+VLOOKUP($B628,#REF!,1,0)),"-",$F$1)</f>
        <v>MISEE</v>
      </c>
      <c r="G628" s="42" t="str">
        <f>IF(+ISNA(+VLOOKUP($B628,#REF!,1,0)),"-",$G$1)</f>
        <v>VENDIEE</v>
      </c>
      <c r="H628" s="42" t="str">
        <f>IF(+ISNA(+VLOOKUP($B628,#REF!,1,0)),"-",$H$1)</f>
        <v>VENDSALVEE</v>
      </c>
      <c r="I628" s="42" t="str">
        <f>IF(+ISNA(+VLOOKUP($B628,#REF!,1,0)),"-",$I$1)</f>
        <v>VENDTUTEE</v>
      </c>
      <c r="J628" s="42" t="str">
        <f>IF(+ISNA(+VLOOKUP($B628,#REF!,1,0)),"-",$J$1)</f>
        <v>VENDLIBEE</v>
      </c>
      <c r="K628" s="42" t="str">
        <f>IF(+ISNA(+VLOOKUP($B628,#REF!,1,0)),"-",$K$1)</f>
        <v>EEEST</v>
      </c>
      <c r="L628" s="42" t="str">
        <f>IF(+ISNA(+VLOOKUP($B628,#REF!,1,0)),"-",$L$1)</f>
        <v>DISTGAS</v>
      </c>
      <c r="M628" s="42" t="str">
        <f>IF(+ISNA(+VLOOKUP($B628,#REF!,1,0)),"-",$M$1)</f>
        <v>MISGAS</v>
      </c>
      <c r="N628" s="42" t="str">
        <f>IF(+ISNA(+VLOOKUP($B628,#REF!,1,0)),"-",$N$1)</f>
        <v>VENIGAS</v>
      </c>
      <c r="O628" s="42" t="str">
        <f>IF(+ISNA(+VLOOKUP($B628,#REF!,1,0)),"-",$O$1)</f>
        <v>VENTUTGAS</v>
      </c>
      <c r="P628" s="42" t="str">
        <f>IF(+ISNA(+VLOOKUP($B628,#REF!,1,0)),"-",$P$1)</f>
        <v>VENLIBGAS</v>
      </c>
      <c r="Q628" s="42" t="str">
        <f>IF(+ISNA(+VLOOKUP($B628,#REF!,1,0)),"-",$Q$1)</f>
        <v>GASDIV</v>
      </c>
      <c r="R628" s="42" t="str">
        <f>IF(+ISNA(+VLOOKUP($B628,#REF!,1,0)),"-",$R$1)</f>
        <v>GASEST</v>
      </c>
      <c r="S628" s="42" t="str">
        <f>IF(+ISNA(+VLOOKUP($B628,#REF!,1,0)),"-",$S$1)</f>
        <v>ACQUE</v>
      </c>
      <c r="T628" s="42" t="str">
        <f>IF(+ISNA(+VLOOKUP($B628,#REF!,1,0)),"-",$T$1)</f>
        <v>FOGNA</v>
      </c>
      <c r="U628" s="42" t="str">
        <f>IF(+ISNA(+VLOOKUP($B628,#REF!,1,0)),"-",$U$1)</f>
        <v>DEPU</v>
      </c>
      <c r="V628" s="42" t="str">
        <f>IF(+ISNA(+VLOOKUP($B628,#REF!,1,0)),"-",$V$1)</f>
        <v>ALTRESII</v>
      </c>
      <c r="W628" s="42" t="str">
        <f>IF(+ISNA(+VLOOKUP($B628,#REF!,1,0)),"-",$W$1)</f>
        <v>ATTDIV</v>
      </c>
      <c r="X628" s="42" t="str">
        <f>IF(+ISNA(+VLOOKUP($B628,#REF!,1,0)),"-",$X$1)</f>
        <v>SC</v>
      </c>
      <c r="Y628" s="42" t="str">
        <f>IF(+ISNA(+VLOOKUP($B628,#REF!,1,0)),"-",$Y$1)</f>
        <v>FOC</v>
      </c>
    </row>
    <row r="629" spans="1:25" hidden="1" x14ac:dyDescent="0.2">
      <c r="A629" s="42" t="s">
        <v>122</v>
      </c>
      <c r="B629" s="42" t="s">
        <v>1373</v>
      </c>
      <c r="C629" s="55" t="s">
        <v>1268</v>
      </c>
      <c r="D629" s="42" t="str">
        <f>IF(+ISNA(+VLOOKUP($B629,#REF!,1,0)),"-",$D$1)</f>
        <v>PRODEE</v>
      </c>
      <c r="E629" s="42" t="str">
        <f>IF(+ISNA(+VLOOKUP($B629,#REF!,1,0)),"-",$E$1)</f>
        <v>DISTEE</v>
      </c>
      <c r="F629" s="42" t="str">
        <f>IF(+ISNA(+VLOOKUP($B629,#REF!,1,0)),"-",$F$1)</f>
        <v>MISEE</v>
      </c>
      <c r="G629" s="42" t="str">
        <f>IF(+ISNA(+VLOOKUP($B629,#REF!,1,0)),"-",$G$1)</f>
        <v>VENDIEE</v>
      </c>
      <c r="H629" s="42" t="str">
        <f>IF(+ISNA(+VLOOKUP($B629,#REF!,1,0)),"-",$H$1)</f>
        <v>VENDSALVEE</v>
      </c>
      <c r="I629" s="42" t="str">
        <f>IF(+ISNA(+VLOOKUP($B629,#REF!,1,0)),"-",$I$1)</f>
        <v>VENDTUTEE</v>
      </c>
      <c r="J629" s="42" t="str">
        <f>IF(+ISNA(+VLOOKUP($B629,#REF!,1,0)),"-",$J$1)</f>
        <v>VENDLIBEE</v>
      </c>
      <c r="K629" s="42" t="str">
        <f>IF(+ISNA(+VLOOKUP($B629,#REF!,1,0)),"-",$K$1)</f>
        <v>EEEST</v>
      </c>
      <c r="L629" s="42" t="str">
        <f>IF(+ISNA(+VLOOKUP($B629,#REF!,1,0)),"-",$L$1)</f>
        <v>DISTGAS</v>
      </c>
      <c r="M629" s="42" t="str">
        <f>IF(+ISNA(+VLOOKUP($B629,#REF!,1,0)),"-",$M$1)</f>
        <v>MISGAS</v>
      </c>
      <c r="N629" s="42" t="str">
        <f>IF(+ISNA(+VLOOKUP($B629,#REF!,1,0)),"-",$N$1)</f>
        <v>VENIGAS</v>
      </c>
      <c r="O629" s="42" t="str">
        <f>IF(+ISNA(+VLOOKUP($B629,#REF!,1,0)),"-",$O$1)</f>
        <v>VENTUTGAS</v>
      </c>
      <c r="P629" s="42" t="str">
        <f>IF(+ISNA(+VLOOKUP($B629,#REF!,1,0)),"-",$P$1)</f>
        <v>VENLIBGAS</v>
      </c>
      <c r="Q629" s="42" t="str">
        <f>IF(+ISNA(+VLOOKUP($B629,#REF!,1,0)),"-",$Q$1)</f>
        <v>GASDIV</v>
      </c>
      <c r="R629" s="42" t="str">
        <f>IF(+ISNA(+VLOOKUP($B629,#REF!,1,0)),"-",$R$1)</f>
        <v>GASEST</v>
      </c>
      <c r="S629" s="42" t="str">
        <f>IF(+ISNA(+VLOOKUP($B629,#REF!,1,0)),"-",$S$1)</f>
        <v>ACQUE</v>
      </c>
      <c r="T629" s="42" t="str">
        <f>IF(+ISNA(+VLOOKUP($B629,#REF!,1,0)),"-",$T$1)</f>
        <v>FOGNA</v>
      </c>
      <c r="U629" s="42" t="str">
        <f>IF(+ISNA(+VLOOKUP($B629,#REF!,1,0)),"-",$U$1)</f>
        <v>DEPU</v>
      </c>
      <c r="V629" s="42" t="str">
        <f>IF(+ISNA(+VLOOKUP($B629,#REF!,1,0)),"-",$V$1)</f>
        <v>ALTRESII</v>
      </c>
      <c r="W629" s="42" t="str">
        <f>IF(+ISNA(+VLOOKUP($B629,#REF!,1,0)),"-",$W$1)</f>
        <v>ATTDIV</v>
      </c>
      <c r="X629" s="42" t="str">
        <f>IF(+ISNA(+VLOOKUP($B629,#REF!,1,0)),"-",$X$1)</f>
        <v>SC</v>
      </c>
      <c r="Y629" s="42" t="str">
        <f>IF(+ISNA(+VLOOKUP($B629,#REF!,1,0)),"-",$Y$1)</f>
        <v>FOC</v>
      </c>
    </row>
    <row r="630" spans="1:25" hidden="1" x14ac:dyDescent="0.2">
      <c r="A630" s="42" t="s">
        <v>122</v>
      </c>
      <c r="B630" s="42" t="s">
        <v>1374</v>
      </c>
      <c r="C630" s="55" t="s">
        <v>1269</v>
      </c>
      <c r="D630" s="42" t="str">
        <f>IF(+ISNA(+VLOOKUP($B630,#REF!,1,0)),"-",$D$1)</f>
        <v>PRODEE</v>
      </c>
      <c r="E630" s="42" t="str">
        <f>IF(+ISNA(+VLOOKUP($B630,#REF!,1,0)),"-",$E$1)</f>
        <v>DISTEE</v>
      </c>
      <c r="F630" s="42" t="str">
        <f>IF(+ISNA(+VLOOKUP($B630,#REF!,1,0)),"-",$F$1)</f>
        <v>MISEE</v>
      </c>
      <c r="G630" s="42" t="str">
        <f>IF(+ISNA(+VLOOKUP($B630,#REF!,1,0)),"-",$G$1)</f>
        <v>VENDIEE</v>
      </c>
      <c r="H630" s="42" t="str">
        <f>IF(+ISNA(+VLOOKUP($B630,#REF!,1,0)),"-",$H$1)</f>
        <v>VENDSALVEE</v>
      </c>
      <c r="I630" s="42" t="str">
        <f>IF(+ISNA(+VLOOKUP($B630,#REF!,1,0)),"-",$I$1)</f>
        <v>VENDTUTEE</v>
      </c>
      <c r="J630" s="42" t="str">
        <f>IF(+ISNA(+VLOOKUP($B630,#REF!,1,0)),"-",$J$1)</f>
        <v>VENDLIBEE</v>
      </c>
      <c r="K630" s="42" t="str">
        <f>IF(+ISNA(+VLOOKUP($B630,#REF!,1,0)),"-",$K$1)</f>
        <v>EEEST</v>
      </c>
      <c r="L630" s="42" t="str">
        <f>IF(+ISNA(+VLOOKUP($B630,#REF!,1,0)),"-",$L$1)</f>
        <v>DISTGAS</v>
      </c>
      <c r="M630" s="42" t="str">
        <f>IF(+ISNA(+VLOOKUP($B630,#REF!,1,0)),"-",$M$1)</f>
        <v>MISGAS</v>
      </c>
      <c r="N630" s="42" t="str">
        <f>IF(+ISNA(+VLOOKUP($B630,#REF!,1,0)),"-",$N$1)</f>
        <v>VENIGAS</v>
      </c>
      <c r="O630" s="42" t="str">
        <f>IF(+ISNA(+VLOOKUP($B630,#REF!,1,0)),"-",$O$1)</f>
        <v>VENTUTGAS</v>
      </c>
      <c r="P630" s="42" t="str">
        <f>IF(+ISNA(+VLOOKUP($B630,#REF!,1,0)),"-",$P$1)</f>
        <v>VENLIBGAS</v>
      </c>
      <c r="Q630" s="42" t="str">
        <f>IF(+ISNA(+VLOOKUP($B630,#REF!,1,0)),"-",$Q$1)</f>
        <v>GASDIV</v>
      </c>
      <c r="R630" s="42" t="str">
        <f>IF(+ISNA(+VLOOKUP($B630,#REF!,1,0)),"-",$R$1)</f>
        <v>GASEST</v>
      </c>
      <c r="S630" s="42" t="str">
        <f>IF(+ISNA(+VLOOKUP($B630,#REF!,1,0)),"-",$S$1)</f>
        <v>ACQUE</v>
      </c>
      <c r="T630" s="42" t="str">
        <f>IF(+ISNA(+VLOOKUP($B630,#REF!,1,0)),"-",$T$1)</f>
        <v>FOGNA</v>
      </c>
      <c r="U630" s="42" t="str">
        <f>IF(+ISNA(+VLOOKUP($B630,#REF!,1,0)),"-",$U$1)</f>
        <v>DEPU</v>
      </c>
      <c r="V630" s="42" t="str">
        <f>IF(+ISNA(+VLOOKUP($B630,#REF!,1,0)),"-",$V$1)</f>
        <v>ALTRESII</v>
      </c>
      <c r="W630" s="42" t="str">
        <f>IF(+ISNA(+VLOOKUP($B630,#REF!,1,0)),"-",$W$1)</f>
        <v>ATTDIV</v>
      </c>
      <c r="X630" s="42" t="str">
        <f>IF(+ISNA(+VLOOKUP($B630,#REF!,1,0)),"-",$X$1)</f>
        <v>SC</v>
      </c>
      <c r="Y630" s="42" t="str">
        <f>IF(+ISNA(+VLOOKUP($B630,#REF!,1,0)),"-",$Y$1)</f>
        <v>FOC</v>
      </c>
    </row>
    <row r="631" spans="1:25" hidden="1" x14ac:dyDescent="0.2">
      <c r="A631" s="42" t="s">
        <v>122</v>
      </c>
      <c r="B631" s="42" t="s">
        <v>1375</v>
      </c>
      <c r="C631" s="55" t="s">
        <v>1270</v>
      </c>
      <c r="D631" s="42" t="str">
        <f>IF(+ISNA(+VLOOKUP($B631,#REF!,1,0)),"-",$D$1)</f>
        <v>PRODEE</v>
      </c>
      <c r="E631" s="42" t="str">
        <f>IF(+ISNA(+VLOOKUP($B631,#REF!,1,0)),"-",$E$1)</f>
        <v>DISTEE</v>
      </c>
      <c r="F631" s="42" t="str">
        <f>IF(+ISNA(+VLOOKUP($B631,#REF!,1,0)),"-",$F$1)</f>
        <v>MISEE</v>
      </c>
      <c r="G631" s="42" t="str">
        <f>IF(+ISNA(+VLOOKUP($B631,#REF!,1,0)),"-",$G$1)</f>
        <v>VENDIEE</v>
      </c>
      <c r="H631" s="42" t="str">
        <f>IF(+ISNA(+VLOOKUP($B631,#REF!,1,0)),"-",$H$1)</f>
        <v>VENDSALVEE</v>
      </c>
      <c r="I631" s="42" t="str">
        <f>IF(+ISNA(+VLOOKUP($B631,#REF!,1,0)),"-",$I$1)</f>
        <v>VENDTUTEE</v>
      </c>
      <c r="J631" s="42" t="str">
        <f>IF(+ISNA(+VLOOKUP($B631,#REF!,1,0)),"-",$J$1)</f>
        <v>VENDLIBEE</v>
      </c>
      <c r="K631" s="42" t="str">
        <f>IF(+ISNA(+VLOOKUP($B631,#REF!,1,0)),"-",$K$1)</f>
        <v>EEEST</v>
      </c>
      <c r="L631" s="42" t="str">
        <f>IF(+ISNA(+VLOOKUP($B631,#REF!,1,0)),"-",$L$1)</f>
        <v>DISTGAS</v>
      </c>
      <c r="M631" s="42" t="str">
        <f>IF(+ISNA(+VLOOKUP($B631,#REF!,1,0)),"-",$M$1)</f>
        <v>MISGAS</v>
      </c>
      <c r="N631" s="42" t="str">
        <f>IF(+ISNA(+VLOOKUP($B631,#REF!,1,0)),"-",$N$1)</f>
        <v>VENIGAS</v>
      </c>
      <c r="O631" s="42" t="str">
        <f>IF(+ISNA(+VLOOKUP($B631,#REF!,1,0)),"-",$O$1)</f>
        <v>VENTUTGAS</v>
      </c>
      <c r="P631" s="42" t="str">
        <f>IF(+ISNA(+VLOOKUP($B631,#REF!,1,0)),"-",$P$1)</f>
        <v>VENLIBGAS</v>
      </c>
      <c r="Q631" s="42" t="str">
        <f>IF(+ISNA(+VLOOKUP($B631,#REF!,1,0)),"-",$Q$1)</f>
        <v>GASDIV</v>
      </c>
      <c r="R631" s="42" t="str">
        <f>IF(+ISNA(+VLOOKUP($B631,#REF!,1,0)),"-",$R$1)</f>
        <v>GASEST</v>
      </c>
      <c r="S631" s="42" t="str">
        <f>IF(+ISNA(+VLOOKUP($B631,#REF!,1,0)),"-",$S$1)</f>
        <v>ACQUE</v>
      </c>
      <c r="T631" s="42" t="str">
        <f>IF(+ISNA(+VLOOKUP($B631,#REF!,1,0)),"-",$T$1)</f>
        <v>FOGNA</v>
      </c>
      <c r="U631" s="42" t="str">
        <f>IF(+ISNA(+VLOOKUP($B631,#REF!,1,0)),"-",$U$1)</f>
        <v>DEPU</v>
      </c>
      <c r="V631" s="42" t="str">
        <f>IF(+ISNA(+VLOOKUP($B631,#REF!,1,0)),"-",$V$1)</f>
        <v>ALTRESII</v>
      </c>
      <c r="W631" s="42" t="str">
        <f>IF(+ISNA(+VLOOKUP($B631,#REF!,1,0)),"-",$W$1)</f>
        <v>ATTDIV</v>
      </c>
      <c r="X631" s="42" t="str">
        <f>IF(+ISNA(+VLOOKUP($B631,#REF!,1,0)),"-",$X$1)</f>
        <v>SC</v>
      </c>
      <c r="Y631" s="42" t="str">
        <f>IF(+ISNA(+VLOOKUP($B631,#REF!,1,0)),"-",$Y$1)</f>
        <v>FOC</v>
      </c>
    </row>
    <row r="632" spans="1:25" hidden="1" x14ac:dyDescent="0.2">
      <c r="A632" s="42" t="s">
        <v>122</v>
      </c>
      <c r="B632" s="42" t="s">
        <v>1376</v>
      </c>
      <c r="C632" s="55" t="s">
        <v>1271</v>
      </c>
      <c r="D632" s="42" t="str">
        <f>IF(+ISNA(+VLOOKUP($B632,#REF!,1,0)),"-",$D$1)</f>
        <v>PRODEE</v>
      </c>
      <c r="E632" s="42" t="str">
        <f>IF(+ISNA(+VLOOKUP($B632,#REF!,1,0)),"-",$E$1)</f>
        <v>DISTEE</v>
      </c>
      <c r="F632" s="42" t="str">
        <f>IF(+ISNA(+VLOOKUP($B632,#REF!,1,0)),"-",$F$1)</f>
        <v>MISEE</v>
      </c>
      <c r="G632" s="42" t="str">
        <f>IF(+ISNA(+VLOOKUP($B632,#REF!,1,0)),"-",$G$1)</f>
        <v>VENDIEE</v>
      </c>
      <c r="H632" s="42" t="str">
        <f>IF(+ISNA(+VLOOKUP($B632,#REF!,1,0)),"-",$H$1)</f>
        <v>VENDSALVEE</v>
      </c>
      <c r="I632" s="42" t="str">
        <f>IF(+ISNA(+VLOOKUP($B632,#REF!,1,0)),"-",$I$1)</f>
        <v>VENDTUTEE</v>
      </c>
      <c r="J632" s="42" t="str">
        <f>IF(+ISNA(+VLOOKUP($B632,#REF!,1,0)),"-",$J$1)</f>
        <v>VENDLIBEE</v>
      </c>
      <c r="K632" s="42" t="str">
        <f>IF(+ISNA(+VLOOKUP($B632,#REF!,1,0)),"-",$K$1)</f>
        <v>EEEST</v>
      </c>
      <c r="L632" s="42" t="str">
        <f>IF(+ISNA(+VLOOKUP($B632,#REF!,1,0)),"-",$L$1)</f>
        <v>DISTGAS</v>
      </c>
      <c r="M632" s="42" t="str">
        <f>IF(+ISNA(+VLOOKUP($B632,#REF!,1,0)),"-",$M$1)</f>
        <v>MISGAS</v>
      </c>
      <c r="N632" s="42" t="str">
        <f>IF(+ISNA(+VLOOKUP($B632,#REF!,1,0)),"-",$N$1)</f>
        <v>VENIGAS</v>
      </c>
      <c r="O632" s="42" t="str">
        <f>IF(+ISNA(+VLOOKUP($B632,#REF!,1,0)),"-",$O$1)</f>
        <v>VENTUTGAS</v>
      </c>
      <c r="P632" s="42" t="str">
        <f>IF(+ISNA(+VLOOKUP($B632,#REF!,1,0)),"-",$P$1)</f>
        <v>VENLIBGAS</v>
      </c>
      <c r="Q632" s="42" t="str">
        <f>IF(+ISNA(+VLOOKUP($B632,#REF!,1,0)),"-",$Q$1)</f>
        <v>GASDIV</v>
      </c>
      <c r="R632" s="42" t="str">
        <f>IF(+ISNA(+VLOOKUP($B632,#REF!,1,0)),"-",$R$1)</f>
        <v>GASEST</v>
      </c>
      <c r="S632" s="42" t="str">
        <f>IF(+ISNA(+VLOOKUP($B632,#REF!,1,0)),"-",$S$1)</f>
        <v>ACQUE</v>
      </c>
      <c r="T632" s="42" t="str">
        <f>IF(+ISNA(+VLOOKUP($B632,#REF!,1,0)),"-",$T$1)</f>
        <v>FOGNA</v>
      </c>
      <c r="U632" s="42" t="str">
        <f>IF(+ISNA(+VLOOKUP($B632,#REF!,1,0)),"-",$U$1)</f>
        <v>DEPU</v>
      </c>
      <c r="V632" s="42" t="str">
        <f>IF(+ISNA(+VLOOKUP($B632,#REF!,1,0)),"-",$V$1)</f>
        <v>ALTRESII</v>
      </c>
      <c r="W632" s="42" t="str">
        <f>IF(+ISNA(+VLOOKUP($B632,#REF!,1,0)),"-",$W$1)</f>
        <v>ATTDIV</v>
      </c>
      <c r="X632" s="42" t="str">
        <f>IF(+ISNA(+VLOOKUP($B632,#REF!,1,0)),"-",$X$1)</f>
        <v>SC</v>
      </c>
      <c r="Y632" s="42" t="str">
        <f>IF(+ISNA(+VLOOKUP($B632,#REF!,1,0)),"-",$Y$1)</f>
        <v>FOC</v>
      </c>
    </row>
    <row r="633" spans="1:25" hidden="1" x14ac:dyDescent="0.2">
      <c r="A633" s="42" t="s">
        <v>122</v>
      </c>
      <c r="B633" s="42" t="s">
        <v>1377</v>
      </c>
      <c r="C633" s="55" t="s">
        <v>1272</v>
      </c>
      <c r="D633" s="42" t="str">
        <f>IF(+ISNA(+VLOOKUP($B633,#REF!,1,0)),"-",$D$1)</f>
        <v>PRODEE</v>
      </c>
      <c r="E633" s="42" t="str">
        <f>IF(+ISNA(+VLOOKUP($B633,#REF!,1,0)),"-",$E$1)</f>
        <v>DISTEE</v>
      </c>
      <c r="F633" s="42" t="str">
        <f>IF(+ISNA(+VLOOKUP($B633,#REF!,1,0)),"-",$F$1)</f>
        <v>MISEE</v>
      </c>
      <c r="G633" s="42" t="str">
        <f>IF(+ISNA(+VLOOKUP($B633,#REF!,1,0)),"-",$G$1)</f>
        <v>VENDIEE</v>
      </c>
      <c r="H633" s="42" t="str">
        <f>IF(+ISNA(+VLOOKUP($B633,#REF!,1,0)),"-",$H$1)</f>
        <v>VENDSALVEE</v>
      </c>
      <c r="I633" s="42" t="str">
        <f>IF(+ISNA(+VLOOKUP($B633,#REF!,1,0)),"-",$I$1)</f>
        <v>VENDTUTEE</v>
      </c>
      <c r="J633" s="42" t="str">
        <f>IF(+ISNA(+VLOOKUP($B633,#REF!,1,0)),"-",$J$1)</f>
        <v>VENDLIBEE</v>
      </c>
      <c r="K633" s="42" t="str">
        <f>IF(+ISNA(+VLOOKUP($B633,#REF!,1,0)),"-",$K$1)</f>
        <v>EEEST</v>
      </c>
      <c r="L633" s="42" t="str">
        <f>IF(+ISNA(+VLOOKUP($B633,#REF!,1,0)),"-",$L$1)</f>
        <v>DISTGAS</v>
      </c>
      <c r="M633" s="42" t="str">
        <f>IF(+ISNA(+VLOOKUP($B633,#REF!,1,0)),"-",$M$1)</f>
        <v>MISGAS</v>
      </c>
      <c r="N633" s="42" t="str">
        <f>IF(+ISNA(+VLOOKUP($B633,#REF!,1,0)),"-",$N$1)</f>
        <v>VENIGAS</v>
      </c>
      <c r="O633" s="42" t="str">
        <f>IF(+ISNA(+VLOOKUP($B633,#REF!,1,0)),"-",$O$1)</f>
        <v>VENTUTGAS</v>
      </c>
      <c r="P633" s="42" t="str">
        <f>IF(+ISNA(+VLOOKUP($B633,#REF!,1,0)),"-",$P$1)</f>
        <v>VENLIBGAS</v>
      </c>
      <c r="Q633" s="42" t="str">
        <f>IF(+ISNA(+VLOOKUP($B633,#REF!,1,0)),"-",$Q$1)</f>
        <v>GASDIV</v>
      </c>
      <c r="R633" s="42" t="str">
        <f>IF(+ISNA(+VLOOKUP($B633,#REF!,1,0)),"-",$R$1)</f>
        <v>GASEST</v>
      </c>
      <c r="S633" s="42" t="str">
        <f>IF(+ISNA(+VLOOKUP($B633,#REF!,1,0)),"-",$S$1)</f>
        <v>ACQUE</v>
      </c>
      <c r="T633" s="42" t="str">
        <f>IF(+ISNA(+VLOOKUP($B633,#REF!,1,0)),"-",$T$1)</f>
        <v>FOGNA</v>
      </c>
      <c r="U633" s="42" t="str">
        <f>IF(+ISNA(+VLOOKUP($B633,#REF!,1,0)),"-",$U$1)</f>
        <v>DEPU</v>
      </c>
      <c r="V633" s="42" t="str">
        <f>IF(+ISNA(+VLOOKUP($B633,#REF!,1,0)),"-",$V$1)</f>
        <v>ALTRESII</v>
      </c>
      <c r="W633" s="42" t="str">
        <f>IF(+ISNA(+VLOOKUP($B633,#REF!,1,0)),"-",$W$1)</f>
        <v>ATTDIV</v>
      </c>
      <c r="X633" s="42" t="str">
        <f>IF(+ISNA(+VLOOKUP($B633,#REF!,1,0)),"-",$X$1)</f>
        <v>SC</v>
      </c>
      <c r="Y633" s="42" t="str">
        <f>IF(+ISNA(+VLOOKUP($B633,#REF!,1,0)),"-",$Y$1)</f>
        <v>FOC</v>
      </c>
    </row>
    <row r="634" spans="1:25" hidden="1" x14ac:dyDescent="0.2">
      <c r="A634" s="42" t="s">
        <v>122</v>
      </c>
      <c r="B634" s="42" t="s">
        <v>1378</v>
      </c>
      <c r="C634" s="55" t="s">
        <v>1273</v>
      </c>
      <c r="D634" s="42" t="str">
        <f>IF(+ISNA(+VLOOKUP($B634,#REF!,1,0)),"-",$D$1)</f>
        <v>PRODEE</v>
      </c>
      <c r="E634" s="42" t="str">
        <f>IF(+ISNA(+VLOOKUP($B634,#REF!,1,0)),"-",$E$1)</f>
        <v>DISTEE</v>
      </c>
      <c r="F634" s="42" t="str">
        <f>IF(+ISNA(+VLOOKUP($B634,#REF!,1,0)),"-",$F$1)</f>
        <v>MISEE</v>
      </c>
      <c r="G634" s="42" t="str">
        <f>IF(+ISNA(+VLOOKUP($B634,#REF!,1,0)),"-",$G$1)</f>
        <v>VENDIEE</v>
      </c>
      <c r="H634" s="42" t="str">
        <f>IF(+ISNA(+VLOOKUP($B634,#REF!,1,0)),"-",$H$1)</f>
        <v>VENDSALVEE</v>
      </c>
      <c r="I634" s="42" t="str">
        <f>IF(+ISNA(+VLOOKUP($B634,#REF!,1,0)),"-",$I$1)</f>
        <v>VENDTUTEE</v>
      </c>
      <c r="J634" s="42" t="str">
        <f>IF(+ISNA(+VLOOKUP($B634,#REF!,1,0)),"-",$J$1)</f>
        <v>VENDLIBEE</v>
      </c>
      <c r="K634" s="42" t="str">
        <f>IF(+ISNA(+VLOOKUP($B634,#REF!,1,0)),"-",$K$1)</f>
        <v>EEEST</v>
      </c>
      <c r="L634" s="42" t="str">
        <f>IF(+ISNA(+VLOOKUP($B634,#REF!,1,0)),"-",$L$1)</f>
        <v>DISTGAS</v>
      </c>
      <c r="M634" s="42" t="str">
        <f>IF(+ISNA(+VLOOKUP($B634,#REF!,1,0)),"-",$M$1)</f>
        <v>MISGAS</v>
      </c>
      <c r="N634" s="42" t="str">
        <f>IF(+ISNA(+VLOOKUP($B634,#REF!,1,0)),"-",$N$1)</f>
        <v>VENIGAS</v>
      </c>
      <c r="O634" s="42" t="str">
        <f>IF(+ISNA(+VLOOKUP($B634,#REF!,1,0)),"-",$O$1)</f>
        <v>VENTUTGAS</v>
      </c>
      <c r="P634" s="42" t="str">
        <f>IF(+ISNA(+VLOOKUP($B634,#REF!,1,0)),"-",$P$1)</f>
        <v>VENLIBGAS</v>
      </c>
      <c r="Q634" s="42" t="str">
        <f>IF(+ISNA(+VLOOKUP($B634,#REF!,1,0)),"-",$Q$1)</f>
        <v>GASDIV</v>
      </c>
      <c r="R634" s="42" t="str">
        <f>IF(+ISNA(+VLOOKUP($B634,#REF!,1,0)),"-",$R$1)</f>
        <v>GASEST</v>
      </c>
      <c r="S634" s="42" t="str">
        <f>IF(+ISNA(+VLOOKUP($B634,#REF!,1,0)),"-",$S$1)</f>
        <v>ACQUE</v>
      </c>
      <c r="T634" s="42" t="str">
        <f>IF(+ISNA(+VLOOKUP($B634,#REF!,1,0)),"-",$T$1)</f>
        <v>FOGNA</v>
      </c>
      <c r="U634" s="42" t="str">
        <f>IF(+ISNA(+VLOOKUP($B634,#REF!,1,0)),"-",$U$1)</f>
        <v>DEPU</v>
      </c>
      <c r="V634" s="42" t="str">
        <f>IF(+ISNA(+VLOOKUP($B634,#REF!,1,0)),"-",$V$1)</f>
        <v>ALTRESII</v>
      </c>
      <c r="W634" s="42" t="str">
        <f>IF(+ISNA(+VLOOKUP($B634,#REF!,1,0)),"-",$W$1)</f>
        <v>ATTDIV</v>
      </c>
      <c r="X634" s="42" t="str">
        <f>IF(+ISNA(+VLOOKUP($B634,#REF!,1,0)),"-",$X$1)</f>
        <v>SC</v>
      </c>
      <c r="Y634" s="42" t="str">
        <f>IF(+ISNA(+VLOOKUP($B634,#REF!,1,0)),"-",$Y$1)</f>
        <v>FOC</v>
      </c>
    </row>
    <row r="635" spans="1:25" hidden="1" x14ac:dyDescent="0.2">
      <c r="A635" s="42" t="s">
        <v>122</v>
      </c>
      <c r="B635" s="42" t="s">
        <v>1379</v>
      </c>
      <c r="C635" s="55" t="s">
        <v>1274</v>
      </c>
      <c r="D635" s="42" t="str">
        <f>IF(+ISNA(+VLOOKUP($B635,#REF!,1,0)),"-",$D$1)</f>
        <v>PRODEE</v>
      </c>
      <c r="E635" s="42" t="str">
        <f>IF(+ISNA(+VLOOKUP($B635,#REF!,1,0)),"-",$E$1)</f>
        <v>DISTEE</v>
      </c>
      <c r="F635" s="42" t="str">
        <f>IF(+ISNA(+VLOOKUP($B635,#REF!,1,0)),"-",$F$1)</f>
        <v>MISEE</v>
      </c>
      <c r="G635" s="42" t="str">
        <f>IF(+ISNA(+VLOOKUP($B635,#REF!,1,0)),"-",$G$1)</f>
        <v>VENDIEE</v>
      </c>
      <c r="H635" s="42" t="str">
        <f>IF(+ISNA(+VLOOKUP($B635,#REF!,1,0)),"-",$H$1)</f>
        <v>VENDSALVEE</v>
      </c>
      <c r="I635" s="42" t="str">
        <f>IF(+ISNA(+VLOOKUP($B635,#REF!,1,0)),"-",$I$1)</f>
        <v>VENDTUTEE</v>
      </c>
      <c r="J635" s="42" t="str">
        <f>IF(+ISNA(+VLOOKUP($B635,#REF!,1,0)),"-",$J$1)</f>
        <v>VENDLIBEE</v>
      </c>
      <c r="K635" s="42" t="str">
        <f>IF(+ISNA(+VLOOKUP($B635,#REF!,1,0)),"-",$K$1)</f>
        <v>EEEST</v>
      </c>
      <c r="L635" s="42" t="str">
        <f>IF(+ISNA(+VLOOKUP($B635,#REF!,1,0)),"-",$L$1)</f>
        <v>DISTGAS</v>
      </c>
      <c r="M635" s="42" t="str">
        <f>IF(+ISNA(+VLOOKUP($B635,#REF!,1,0)),"-",$M$1)</f>
        <v>MISGAS</v>
      </c>
      <c r="N635" s="42" t="str">
        <f>IF(+ISNA(+VLOOKUP($B635,#REF!,1,0)),"-",$N$1)</f>
        <v>VENIGAS</v>
      </c>
      <c r="O635" s="42" t="str">
        <f>IF(+ISNA(+VLOOKUP($B635,#REF!,1,0)),"-",$O$1)</f>
        <v>VENTUTGAS</v>
      </c>
      <c r="P635" s="42" t="str">
        <f>IF(+ISNA(+VLOOKUP($B635,#REF!,1,0)),"-",$P$1)</f>
        <v>VENLIBGAS</v>
      </c>
      <c r="Q635" s="42" t="str">
        <f>IF(+ISNA(+VLOOKUP($B635,#REF!,1,0)),"-",$Q$1)</f>
        <v>GASDIV</v>
      </c>
      <c r="R635" s="42" t="str">
        <f>IF(+ISNA(+VLOOKUP($B635,#REF!,1,0)),"-",$R$1)</f>
        <v>GASEST</v>
      </c>
      <c r="S635" s="42" t="str">
        <f>IF(+ISNA(+VLOOKUP($B635,#REF!,1,0)),"-",$S$1)</f>
        <v>ACQUE</v>
      </c>
      <c r="T635" s="42" t="str">
        <f>IF(+ISNA(+VLOOKUP($B635,#REF!,1,0)),"-",$T$1)</f>
        <v>FOGNA</v>
      </c>
      <c r="U635" s="42" t="str">
        <f>IF(+ISNA(+VLOOKUP($B635,#REF!,1,0)),"-",$U$1)</f>
        <v>DEPU</v>
      </c>
      <c r="V635" s="42" t="str">
        <f>IF(+ISNA(+VLOOKUP($B635,#REF!,1,0)),"-",$V$1)</f>
        <v>ALTRESII</v>
      </c>
      <c r="W635" s="42" t="str">
        <f>IF(+ISNA(+VLOOKUP($B635,#REF!,1,0)),"-",$W$1)</f>
        <v>ATTDIV</v>
      </c>
      <c r="X635" s="42" t="str">
        <f>IF(+ISNA(+VLOOKUP($B635,#REF!,1,0)),"-",$X$1)</f>
        <v>SC</v>
      </c>
      <c r="Y635" s="42" t="str">
        <f>IF(+ISNA(+VLOOKUP($B635,#REF!,1,0)),"-",$Y$1)</f>
        <v>FOC</v>
      </c>
    </row>
    <row r="636" spans="1:25" x14ac:dyDescent="0.2">
      <c r="A636" s="39" t="s">
        <v>123</v>
      </c>
      <c r="B636" s="39" t="s">
        <v>123</v>
      </c>
      <c r="C636" s="57" t="s">
        <v>383</v>
      </c>
      <c r="D636" s="40" t="str">
        <f>IF(+ISNA(+VLOOKUP($B636,#REF!,1,0)),"-",$D$1)</f>
        <v>PRODEE</v>
      </c>
      <c r="E636" s="40" t="str">
        <f>IF(+ISNA(+VLOOKUP($B636,#REF!,1,0)),"-",$E$1)</f>
        <v>DISTEE</v>
      </c>
      <c r="F636" s="40" t="str">
        <f>IF(+ISNA(+VLOOKUP($B636,#REF!,1,0)),"-",$F$1)</f>
        <v>MISEE</v>
      </c>
      <c r="G636" s="40" t="str">
        <f>IF(+ISNA(+VLOOKUP($B636,#REF!,1,0)),"-",$G$1)</f>
        <v>VENDIEE</v>
      </c>
      <c r="H636" s="40" t="str">
        <f>IF(+ISNA(+VLOOKUP($B636,#REF!,1,0)),"-",$H$1)</f>
        <v>VENDSALVEE</v>
      </c>
      <c r="I636" s="40" t="str">
        <f>IF(+ISNA(+VLOOKUP($B636,#REF!,1,0)),"-",$I$1)</f>
        <v>VENDTUTEE</v>
      </c>
      <c r="J636" s="40" t="str">
        <f>IF(+ISNA(+VLOOKUP($B636,#REF!,1,0)),"-",$J$1)</f>
        <v>VENDLIBEE</v>
      </c>
      <c r="K636" s="40" t="str">
        <f>IF(+ISNA(+VLOOKUP($B636,#REF!,1,0)),"-",$K$1)</f>
        <v>EEEST</v>
      </c>
      <c r="L636" s="40" t="str">
        <f>IF(+ISNA(+VLOOKUP($B636,#REF!,1,0)),"-",$L$1)</f>
        <v>DISTGAS</v>
      </c>
      <c r="M636" s="40" t="str">
        <f>IF(+ISNA(+VLOOKUP($B636,#REF!,1,0)),"-",$M$1)</f>
        <v>MISGAS</v>
      </c>
      <c r="N636" s="40" t="str">
        <f>IF(+ISNA(+VLOOKUP($B636,#REF!,1,0)),"-",$N$1)</f>
        <v>VENIGAS</v>
      </c>
      <c r="O636" s="40" t="str">
        <f>IF(+ISNA(+VLOOKUP($B636,#REF!,1,0)),"-",$O$1)</f>
        <v>VENTUTGAS</v>
      </c>
      <c r="P636" s="40" t="str">
        <f>IF(+ISNA(+VLOOKUP($B636,#REF!,1,0)),"-",$P$1)</f>
        <v>VENLIBGAS</v>
      </c>
      <c r="Q636" s="40" t="str">
        <f>IF(+ISNA(+VLOOKUP($B636,#REF!,1,0)),"-",$Q$1)</f>
        <v>GASDIV</v>
      </c>
      <c r="R636" s="40" t="str">
        <f>IF(+ISNA(+VLOOKUP($B636,#REF!,1,0)),"-",$R$1)</f>
        <v>GASEST</v>
      </c>
      <c r="S636" s="40" t="str">
        <f>IF(+ISNA(+VLOOKUP($B636,#REF!,1,0)),"-",$S$1)</f>
        <v>ACQUE</v>
      </c>
      <c r="T636" s="40" t="str">
        <f>IF(+ISNA(+VLOOKUP($B636,#REF!,1,0)),"-",$T$1)</f>
        <v>FOGNA</v>
      </c>
      <c r="U636" s="40" t="str">
        <f>IF(+ISNA(+VLOOKUP($B636,#REF!,1,0)),"-",$U$1)</f>
        <v>DEPU</v>
      </c>
      <c r="V636" s="40" t="str">
        <f>IF(+ISNA(+VLOOKUP($B636,#REF!,1,0)),"-",$V$1)</f>
        <v>ALTRESII</v>
      </c>
      <c r="W636" s="40" t="str">
        <f>IF(+ISNA(+VLOOKUP($B636,#REF!,1,0)),"-",$W$1)</f>
        <v>ATTDIV</v>
      </c>
      <c r="X636" s="40" t="str">
        <f>IF(+ISNA(+VLOOKUP($B636,#REF!,1,0)),"-",$X$1)</f>
        <v>SC</v>
      </c>
      <c r="Y636" s="40" t="str">
        <f>IF(+ISNA(+VLOOKUP($B636,#REF!,1,0)),"-",$Y$1)</f>
        <v>FOC</v>
      </c>
    </row>
    <row r="637" spans="1:25" x14ac:dyDescent="0.2">
      <c r="A637" s="42" t="s">
        <v>123</v>
      </c>
      <c r="B637" s="42" t="s">
        <v>198</v>
      </c>
      <c r="C637" s="55" t="s">
        <v>854</v>
      </c>
      <c r="D637" s="42" t="str">
        <f>IF(+ISNA(+VLOOKUP($B637,#REF!,1,0)),"-",$D$1)</f>
        <v>PRODEE</v>
      </c>
      <c r="E637" s="42" t="str">
        <f>IF(+ISNA(+VLOOKUP($B637,#REF!,1,0)),"-",$E$1)</f>
        <v>DISTEE</v>
      </c>
      <c r="F637" s="42" t="str">
        <f>IF(+ISNA(+VLOOKUP($B637,#REF!,1,0)),"-",$F$1)</f>
        <v>MISEE</v>
      </c>
      <c r="G637" s="42" t="str">
        <f>IF(+ISNA(+VLOOKUP($B637,#REF!,1,0)),"-",$G$1)</f>
        <v>VENDIEE</v>
      </c>
      <c r="H637" s="42" t="str">
        <f>IF(+ISNA(+VLOOKUP($B637,#REF!,1,0)),"-",$H$1)</f>
        <v>VENDSALVEE</v>
      </c>
      <c r="I637" s="42" t="str">
        <f>IF(+ISNA(+VLOOKUP($B637,#REF!,1,0)),"-",$I$1)</f>
        <v>VENDTUTEE</v>
      </c>
      <c r="J637" s="42" t="str">
        <f>IF(+ISNA(+VLOOKUP($B637,#REF!,1,0)),"-",$J$1)</f>
        <v>VENDLIBEE</v>
      </c>
      <c r="K637" s="42" t="str">
        <f>IF(+ISNA(+VLOOKUP($B637,#REF!,1,0)),"-",$K$1)</f>
        <v>EEEST</v>
      </c>
      <c r="L637" s="42" t="str">
        <f>IF(+ISNA(+VLOOKUP($B637,#REF!,1,0)),"-",$L$1)</f>
        <v>DISTGAS</v>
      </c>
      <c r="M637" s="42" t="str">
        <f>IF(+ISNA(+VLOOKUP($B637,#REF!,1,0)),"-",$M$1)</f>
        <v>MISGAS</v>
      </c>
      <c r="N637" s="42" t="str">
        <f>IF(+ISNA(+VLOOKUP($B637,#REF!,1,0)),"-",$N$1)</f>
        <v>VENIGAS</v>
      </c>
      <c r="O637" s="42" t="str">
        <f>IF(+ISNA(+VLOOKUP($B637,#REF!,1,0)),"-",$O$1)</f>
        <v>VENTUTGAS</v>
      </c>
      <c r="P637" s="42" t="str">
        <f>IF(+ISNA(+VLOOKUP($B637,#REF!,1,0)),"-",$P$1)</f>
        <v>VENLIBGAS</v>
      </c>
      <c r="Q637" s="42" t="str">
        <f>IF(+ISNA(+VLOOKUP($B637,#REF!,1,0)),"-",$Q$1)</f>
        <v>GASDIV</v>
      </c>
      <c r="R637" s="42" t="str">
        <f>IF(+ISNA(+VLOOKUP($B637,#REF!,1,0)),"-",$R$1)</f>
        <v>GASEST</v>
      </c>
      <c r="S637" s="42" t="str">
        <f>IF(+ISNA(+VLOOKUP($B637,#REF!,1,0)),"-",$S$1)</f>
        <v>ACQUE</v>
      </c>
      <c r="T637" s="42" t="str">
        <f>IF(+ISNA(+VLOOKUP($B637,#REF!,1,0)),"-",$T$1)</f>
        <v>FOGNA</v>
      </c>
      <c r="U637" s="42" t="str">
        <f>IF(+ISNA(+VLOOKUP($B637,#REF!,1,0)),"-",$U$1)</f>
        <v>DEPU</v>
      </c>
      <c r="V637" s="42" t="str">
        <f>IF(+ISNA(+VLOOKUP($B637,#REF!,1,0)),"-",$V$1)</f>
        <v>ALTRESII</v>
      </c>
      <c r="W637" s="42" t="str">
        <f>IF(+ISNA(+VLOOKUP($B637,#REF!,1,0)),"-",$W$1)</f>
        <v>ATTDIV</v>
      </c>
      <c r="X637" s="42" t="str">
        <f>IF(+ISNA(+VLOOKUP($B637,#REF!,1,0)),"-",$X$1)</f>
        <v>SC</v>
      </c>
      <c r="Y637" s="42" t="str">
        <f>IF(+ISNA(+VLOOKUP($B637,#REF!,1,0)),"-",$Y$1)</f>
        <v>FOC</v>
      </c>
    </row>
    <row r="638" spans="1:25" x14ac:dyDescent="0.2">
      <c r="A638" s="42" t="s">
        <v>123</v>
      </c>
      <c r="B638" s="42" t="s">
        <v>199</v>
      </c>
      <c r="C638" s="55" t="s">
        <v>855</v>
      </c>
      <c r="D638" s="42" t="str">
        <f>IF(+ISNA(+VLOOKUP($B638,#REF!,1,0)),"-",$D$1)</f>
        <v>PRODEE</v>
      </c>
      <c r="E638" s="42" t="str">
        <f>IF(+ISNA(+VLOOKUP($B638,#REF!,1,0)),"-",$E$1)</f>
        <v>DISTEE</v>
      </c>
      <c r="F638" s="42" t="str">
        <f>IF(+ISNA(+VLOOKUP($B638,#REF!,1,0)),"-",$F$1)</f>
        <v>MISEE</v>
      </c>
      <c r="G638" s="42" t="str">
        <f>IF(+ISNA(+VLOOKUP($B638,#REF!,1,0)),"-",$G$1)</f>
        <v>VENDIEE</v>
      </c>
      <c r="H638" s="42" t="str">
        <f>IF(+ISNA(+VLOOKUP($B638,#REF!,1,0)),"-",$H$1)</f>
        <v>VENDSALVEE</v>
      </c>
      <c r="I638" s="42" t="str">
        <f>IF(+ISNA(+VLOOKUP($B638,#REF!,1,0)),"-",$I$1)</f>
        <v>VENDTUTEE</v>
      </c>
      <c r="J638" s="42" t="str">
        <f>IF(+ISNA(+VLOOKUP($B638,#REF!,1,0)),"-",$J$1)</f>
        <v>VENDLIBEE</v>
      </c>
      <c r="K638" s="42" t="str">
        <f>IF(+ISNA(+VLOOKUP($B638,#REF!,1,0)),"-",$K$1)</f>
        <v>EEEST</v>
      </c>
      <c r="L638" s="42" t="str">
        <f>IF(+ISNA(+VLOOKUP($B638,#REF!,1,0)),"-",$L$1)</f>
        <v>DISTGAS</v>
      </c>
      <c r="M638" s="42" t="str">
        <f>IF(+ISNA(+VLOOKUP($B638,#REF!,1,0)),"-",$M$1)</f>
        <v>MISGAS</v>
      </c>
      <c r="N638" s="42" t="str">
        <f>IF(+ISNA(+VLOOKUP($B638,#REF!,1,0)),"-",$N$1)</f>
        <v>VENIGAS</v>
      </c>
      <c r="O638" s="42" t="str">
        <f>IF(+ISNA(+VLOOKUP($B638,#REF!,1,0)),"-",$O$1)</f>
        <v>VENTUTGAS</v>
      </c>
      <c r="P638" s="42" t="str">
        <f>IF(+ISNA(+VLOOKUP($B638,#REF!,1,0)),"-",$P$1)</f>
        <v>VENLIBGAS</v>
      </c>
      <c r="Q638" s="42" t="str">
        <f>IF(+ISNA(+VLOOKUP($B638,#REF!,1,0)),"-",$Q$1)</f>
        <v>GASDIV</v>
      </c>
      <c r="R638" s="42" t="str">
        <f>IF(+ISNA(+VLOOKUP($B638,#REF!,1,0)),"-",$R$1)</f>
        <v>GASEST</v>
      </c>
      <c r="S638" s="42" t="str">
        <f>IF(+ISNA(+VLOOKUP($B638,#REF!,1,0)),"-",$S$1)</f>
        <v>ACQUE</v>
      </c>
      <c r="T638" s="42" t="str">
        <f>IF(+ISNA(+VLOOKUP($B638,#REF!,1,0)),"-",$T$1)</f>
        <v>FOGNA</v>
      </c>
      <c r="U638" s="42" t="str">
        <f>IF(+ISNA(+VLOOKUP($B638,#REF!,1,0)),"-",$U$1)</f>
        <v>DEPU</v>
      </c>
      <c r="V638" s="42" t="str">
        <f>IF(+ISNA(+VLOOKUP($B638,#REF!,1,0)),"-",$V$1)</f>
        <v>ALTRESII</v>
      </c>
      <c r="W638" s="42" t="str">
        <f>IF(+ISNA(+VLOOKUP($B638,#REF!,1,0)),"-",$W$1)</f>
        <v>ATTDIV</v>
      </c>
      <c r="X638" s="42" t="str">
        <f>IF(+ISNA(+VLOOKUP($B638,#REF!,1,0)),"-",$X$1)</f>
        <v>SC</v>
      </c>
      <c r="Y638" s="42" t="str">
        <f>IF(+ISNA(+VLOOKUP($B638,#REF!,1,0)),"-",$Y$1)</f>
        <v>FOC</v>
      </c>
    </row>
    <row r="639" spans="1:25" x14ac:dyDescent="0.2">
      <c r="A639" s="42" t="s">
        <v>123</v>
      </c>
      <c r="B639" s="42" t="s">
        <v>200</v>
      </c>
      <c r="C639" s="55" t="s">
        <v>856</v>
      </c>
      <c r="D639" s="42" t="str">
        <f>IF(+ISNA(+VLOOKUP($B639,#REF!,1,0)),"-",$D$1)</f>
        <v>PRODEE</v>
      </c>
      <c r="E639" s="42" t="str">
        <f>IF(+ISNA(+VLOOKUP($B639,#REF!,1,0)),"-",$E$1)</f>
        <v>DISTEE</v>
      </c>
      <c r="F639" s="42" t="str">
        <f>IF(+ISNA(+VLOOKUP($B639,#REF!,1,0)),"-",$F$1)</f>
        <v>MISEE</v>
      </c>
      <c r="G639" s="42" t="str">
        <f>IF(+ISNA(+VLOOKUP($B639,#REF!,1,0)),"-",$G$1)</f>
        <v>VENDIEE</v>
      </c>
      <c r="H639" s="42" t="str">
        <f>IF(+ISNA(+VLOOKUP($B639,#REF!,1,0)),"-",$H$1)</f>
        <v>VENDSALVEE</v>
      </c>
      <c r="I639" s="42" t="str">
        <f>IF(+ISNA(+VLOOKUP($B639,#REF!,1,0)),"-",$I$1)</f>
        <v>VENDTUTEE</v>
      </c>
      <c r="J639" s="42" t="str">
        <f>IF(+ISNA(+VLOOKUP($B639,#REF!,1,0)),"-",$J$1)</f>
        <v>VENDLIBEE</v>
      </c>
      <c r="K639" s="42" t="str">
        <f>IF(+ISNA(+VLOOKUP($B639,#REF!,1,0)),"-",$K$1)</f>
        <v>EEEST</v>
      </c>
      <c r="L639" s="42" t="str">
        <f>IF(+ISNA(+VLOOKUP($B639,#REF!,1,0)),"-",$L$1)</f>
        <v>DISTGAS</v>
      </c>
      <c r="M639" s="42" t="str">
        <f>IF(+ISNA(+VLOOKUP($B639,#REF!,1,0)),"-",$M$1)</f>
        <v>MISGAS</v>
      </c>
      <c r="N639" s="42" t="str">
        <f>IF(+ISNA(+VLOOKUP($B639,#REF!,1,0)),"-",$N$1)</f>
        <v>VENIGAS</v>
      </c>
      <c r="O639" s="42" t="str">
        <f>IF(+ISNA(+VLOOKUP($B639,#REF!,1,0)),"-",$O$1)</f>
        <v>VENTUTGAS</v>
      </c>
      <c r="P639" s="42" t="str">
        <f>IF(+ISNA(+VLOOKUP($B639,#REF!,1,0)),"-",$P$1)</f>
        <v>VENLIBGAS</v>
      </c>
      <c r="Q639" s="42" t="str">
        <f>IF(+ISNA(+VLOOKUP($B639,#REF!,1,0)),"-",$Q$1)</f>
        <v>GASDIV</v>
      </c>
      <c r="R639" s="42" t="str">
        <f>IF(+ISNA(+VLOOKUP($B639,#REF!,1,0)),"-",$R$1)</f>
        <v>GASEST</v>
      </c>
      <c r="S639" s="42" t="str">
        <f>IF(+ISNA(+VLOOKUP($B639,#REF!,1,0)),"-",$S$1)</f>
        <v>ACQUE</v>
      </c>
      <c r="T639" s="42" t="str">
        <f>IF(+ISNA(+VLOOKUP($B639,#REF!,1,0)),"-",$T$1)</f>
        <v>FOGNA</v>
      </c>
      <c r="U639" s="42" t="str">
        <f>IF(+ISNA(+VLOOKUP($B639,#REF!,1,0)),"-",$U$1)</f>
        <v>DEPU</v>
      </c>
      <c r="V639" s="42" t="str">
        <f>IF(+ISNA(+VLOOKUP($B639,#REF!,1,0)),"-",$V$1)</f>
        <v>ALTRESII</v>
      </c>
      <c r="W639" s="42" t="str">
        <f>IF(+ISNA(+VLOOKUP($B639,#REF!,1,0)),"-",$W$1)</f>
        <v>ATTDIV</v>
      </c>
      <c r="X639" s="42" t="str">
        <f>IF(+ISNA(+VLOOKUP($B639,#REF!,1,0)),"-",$X$1)</f>
        <v>SC</v>
      </c>
      <c r="Y639" s="42" t="str">
        <f>IF(+ISNA(+VLOOKUP($B639,#REF!,1,0)),"-",$Y$1)</f>
        <v>FOC</v>
      </c>
    </row>
    <row r="640" spans="1:25" x14ac:dyDescent="0.2">
      <c r="A640" s="42" t="s">
        <v>123</v>
      </c>
      <c r="B640" s="42" t="s">
        <v>201</v>
      </c>
      <c r="C640" s="55" t="s">
        <v>857</v>
      </c>
      <c r="D640" s="42" t="str">
        <f>IF(+ISNA(+VLOOKUP($B640,#REF!,1,0)),"-",$D$1)</f>
        <v>PRODEE</v>
      </c>
      <c r="E640" s="42" t="str">
        <f>IF(+ISNA(+VLOOKUP($B640,#REF!,1,0)),"-",$E$1)</f>
        <v>DISTEE</v>
      </c>
      <c r="F640" s="42" t="str">
        <f>IF(+ISNA(+VLOOKUP($B640,#REF!,1,0)),"-",$F$1)</f>
        <v>MISEE</v>
      </c>
      <c r="G640" s="42" t="str">
        <f>IF(+ISNA(+VLOOKUP($B640,#REF!,1,0)),"-",$G$1)</f>
        <v>VENDIEE</v>
      </c>
      <c r="H640" s="42" t="str">
        <f>IF(+ISNA(+VLOOKUP($B640,#REF!,1,0)),"-",$H$1)</f>
        <v>VENDSALVEE</v>
      </c>
      <c r="I640" s="42" t="str">
        <f>IF(+ISNA(+VLOOKUP($B640,#REF!,1,0)),"-",$I$1)</f>
        <v>VENDTUTEE</v>
      </c>
      <c r="J640" s="42" t="str">
        <f>IF(+ISNA(+VLOOKUP($B640,#REF!,1,0)),"-",$J$1)</f>
        <v>VENDLIBEE</v>
      </c>
      <c r="K640" s="42" t="str">
        <f>IF(+ISNA(+VLOOKUP($B640,#REF!,1,0)),"-",$K$1)</f>
        <v>EEEST</v>
      </c>
      <c r="L640" s="42" t="str">
        <f>IF(+ISNA(+VLOOKUP($B640,#REF!,1,0)),"-",$L$1)</f>
        <v>DISTGAS</v>
      </c>
      <c r="M640" s="42" t="str">
        <f>IF(+ISNA(+VLOOKUP($B640,#REF!,1,0)),"-",$M$1)</f>
        <v>MISGAS</v>
      </c>
      <c r="N640" s="42" t="str">
        <f>IF(+ISNA(+VLOOKUP($B640,#REF!,1,0)),"-",$N$1)</f>
        <v>VENIGAS</v>
      </c>
      <c r="O640" s="42" t="str">
        <f>IF(+ISNA(+VLOOKUP($B640,#REF!,1,0)),"-",$O$1)</f>
        <v>VENTUTGAS</v>
      </c>
      <c r="P640" s="42" t="str">
        <f>IF(+ISNA(+VLOOKUP($B640,#REF!,1,0)),"-",$P$1)</f>
        <v>VENLIBGAS</v>
      </c>
      <c r="Q640" s="42" t="str">
        <f>IF(+ISNA(+VLOOKUP($B640,#REF!,1,0)),"-",$Q$1)</f>
        <v>GASDIV</v>
      </c>
      <c r="R640" s="42" t="str">
        <f>IF(+ISNA(+VLOOKUP($B640,#REF!,1,0)),"-",$R$1)</f>
        <v>GASEST</v>
      </c>
      <c r="S640" s="42" t="str">
        <f>IF(+ISNA(+VLOOKUP($B640,#REF!,1,0)),"-",$S$1)</f>
        <v>ACQUE</v>
      </c>
      <c r="T640" s="42" t="str">
        <f>IF(+ISNA(+VLOOKUP($B640,#REF!,1,0)),"-",$T$1)</f>
        <v>FOGNA</v>
      </c>
      <c r="U640" s="42" t="str">
        <f>IF(+ISNA(+VLOOKUP($B640,#REF!,1,0)),"-",$U$1)</f>
        <v>DEPU</v>
      </c>
      <c r="V640" s="42" t="str">
        <f>IF(+ISNA(+VLOOKUP($B640,#REF!,1,0)),"-",$V$1)</f>
        <v>ALTRESII</v>
      </c>
      <c r="W640" s="42" t="str">
        <f>IF(+ISNA(+VLOOKUP($B640,#REF!,1,0)),"-",$W$1)</f>
        <v>ATTDIV</v>
      </c>
      <c r="X640" s="42" t="str">
        <f>IF(+ISNA(+VLOOKUP($B640,#REF!,1,0)),"-",$X$1)</f>
        <v>SC</v>
      </c>
      <c r="Y640" s="42" t="str">
        <f>IF(+ISNA(+VLOOKUP($B640,#REF!,1,0)),"-",$Y$1)</f>
        <v>FOC</v>
      </c>
    </row>
    <row r="641" spans="1:25" hidden="1" x14ac:dyDescent="0.2">
      <c r="A641" s="42" t="s">
        <v>123</v>
      </c>
      <c r="B641" s="42" t="s">
        <v>202</v>
      </c>
      <c r="C641" s="55" t="s">
        <v>660</v>
      </c>
      <c r="D641" s="42" t="str">
        <f>IF(+ISNA(+VLOOKUP($B641,#REF!,1,0)),"-",$D$1)</f>
        <v>PRODEE</v>
      </c>
      <c r="E641" s="42" t="str">
        <f>IF(+ISNA(+VLOOKUP($B641,#REF!,1,0)),"-",$E$1)</f>
        <v>DISTEE</v>
      </c>
      <c r="F641" s="42" t="str">
        <f>IF(+ISNA(+VLOOKUP($B641,#REF!,1,0)),"-",$F$1)</f>
        <v>MISEE</v>
      </c>
      <c r="G641" s="42" t="str">
        <f>IF(+ISNA(+VLOOKUP($B641,#REF!,1,0)),"-",$G$1)</f>
        <v>VENDIEE</v>
      </c>
      <c r="H641" s="42" t="str">
        <f>IF(+ISNA(+VLOOKUP($B641,#REF!,1,0)),"-",$H$1)</f>
        <v>VENDSALVEE</v>
      </c>
      <c r="I641" s="42" t="str">
        <f>IF(+ISNA(+VLOOKUP($B641,#REF!,1,0)),"-",$I$1)</f>
        <v>VENDTUTEE</v>
      </c>
      <c r="J641" s="42" t="str">
        <f>IF(+ISNA(+VLOOKUP($B641,#REF!,1,0)),"-",$J$1)</f>
        <v>VENDLIBEE</v>
      </c>
      <c r="K641" s="42" t="str">
        <f>IF(+ISNA(+VLOOKUP($B641,#REF!,1,0)),"-",$K$1)</f>
        <v>EEEST</v>
      </c>
      <c r="L641" s="42" t="str">
        <f>IF(+ISNA(+VLOOKUP($B641,#REF!,1,0)),"-",$L$1)</f>
        <v>DISTGAS</v>
      </c>
      <c r="M641" s="42" t="str">
        <f>IF(+ISNA(+VLOOKUP($B641,#REF!,1,0)),"-",$M$1)</f>
        <v>MISGAS</v>
      </c>
      <c r="N641" s="42" t="str">
        <f>IF(+ISNA(+VLOOKUP($B641,#REF!,1,0)),"-",$N$1)</f>
        <v>VENIGAS</v>
      </c>
      <c r="O641" s="42" t="str">
        <f>IF(+ISNA(+VLOOKUP($B641,#REF!,1,0)),"-",$O$1)</f>
        <v>VENTUTGAS</v>
      </c>
      <c r="P641" s="42" t="str">
        <f>IF(+ISNA(+VLOOKUP($B641,#REF!,1,0)),"-",$P$1)</f>
        <v>VENLIBGAS</v>
      </c>
      <c r="Q641" s="42" t="str">
        <f>IF(+ISNA(+VLOOKUP($B641,#REF!,1,0)),"-",$Q$1)</f>
        <v>GASDIV</v>
      </c>
      <c r="R641" s="42" t="str">
        <f>IF(+ISNA(+VLOOKUP($B641,#REF!,1,0)),"-",$R$1)</f>
        <v>GASEST</v>
      </c>
      <c r="S641" s="42" t="str">
        <f>IF(+ISNA(+VLOOKUP($B641,#REF!,1,0)),"-",$S$1)</f>
        <v>ACQUE</v>
      </c>
      <c r="T641" s="42" t="str">
        <f>IF(+ISNA(+VLOOKUP($B641,#REF!,1,0)),"-",$T$1)</f>
        <v>FOGNA</v>
      </c>
      <c r="U641" s="42" t="str">
        <f>IF(+ISNA(+VLOOKUP($B641,#REF!,1,0)),"-",$U$1)</f>
        <v>DEPU</v>
      </c>
      <c r="V641" s="42" t="str">
        <f>IF(+ISNA(+VLOOKUP($B641,#REF!,1,0)),"-",$V$1)</f>
        <v>ALTRESII</v>
      </c>
      <c r="W641" s="42" t="str">
        <f>IF(+ISNA(+VLOOKUP($B641,#REF!,1,0)),"-",$W$1)</f>
        <v>ATTDIV</v>
      </c>
      <c r="X641" s="42" t="str">
        <f>IF(+ISNA(+VLOOKUP($B641,#REF!,1,0)),"-",$X$1)</f>
        <v>SC</v>
      </c>
      <c r="Y641" s="42" t="str">
        <f>IF(+ISNA(+VLOOKUP($B641,#REF!,1,0)),"-",$Y$1)</f>
        <v>FOC</v>
      </c>
    </row>
    <row r="642" spans="1:25" x14ac:dyDescent="0.2">
      <c r="A642" s="42" t="s">
        <v>123</v>
      </c>
      <c r="B642" s="42" t="s">
        <v>203</v>
      </c>
      <c r="C642" s="55" t="s">
        <v>859</v>
      </c>
      <c r="D642" s="42" t="str">
        <f>IF(+ISNA(+VLOOKUP($B642,#REF!,1,0)),"-",$D$1)</f>
        <v>PRODEE</v>
      </c>
      <c r="E642" s="42" t="str">
        <f>IF(+ISNA(+VLOOKUP($B642,#REF!,1,0)),"-",$E$1)</f>
        <v>DISTEE</v>
      </c>
      <c r="F642" s="42" t="str">
        <f>IF(+ISNA(+VLOOKUP($B642,#REF!,1,0)),"-",$F$1)</f>
        <v>MISEE</v>
      </c>
      <c r="G642" s="42" t="str">
        <f>IF(+ISNA(+VLOOKUP($B642,#REF!,1,0)),"-",$G$1)</f>
        <v>VENDIEE</v>
      </c>
      <c r="H642" s="42" t="str">
        <f>IF(+ISNA(+VLOOKUP($B642,#REF!,1,0)),"-",$H$1)</f>
        <v>VENDSALVEE</v>
      </c>
      <c r="I642" s="42" t="str">
        <f>IF(+ISNA(+VLOOKUP($B642,#REF!,1,0)),"-",$I$1)</f>
        <v>VENDTUTEE</v>
      </c>
      <c r="J642" s="42" t="str">
        <f>IF(+ISNA(+VLOOKUP($B642,#REF!,1,0)),"-",$J$1)</f>
        <v>VENDLIBEE</v>
      </c>
      <c r="K642" s="42" t="str">
        <f>IF(+ISNA(+VLOOKUP($B642,#REF!,1,0)),"-",$K$1)</f>
        <v>EEEST</v>
      </c>
      <c r="L642" s="42" t="str">
        <f>IF(+ISNA(+VLOOKUP($B642,#REF!,1,0)),"-",$L$1)</f>
        <v>DISTGAS</v>
      </c>
      <c r="M642" s="42" t="str">
        <f>IF(+ISNA(+VLOOKUP($B642,#REF!,1,0)),"-",$M$1)</f>
        <v>MISGAS</v>
      </c>
      <c r="N642" s="42" t="str">
        <f>IF(+ISNA(+VLOOKUP($B642,#REF!,1,0)),"-",$N$1)</f>
        <v>VENIGAS</v>
      </c>
      <c r="O642" s="42" t="str">
        <f>IF(+ISNA(+VLOOKUP($B642,#REF!,1,0)),"-",$O$1)</f>
        <v>VENTUTGAS</v>
      </c>
      <c r="P642" s="42" t="str">
        <f>IF(+ISNA(+VLOOKUP($B642,#REF!,1,0)),"-",$P$1)</f>
        <v>VENLIBGAS</v>
      </c>
      <c r="Q642" s="42" t="str">
        <f>IF(+ISNA(+VLOOKUP($B642,#REF!,1,0)),"-",$Q$1)</f>
        <v>GASDIV</v>
      </c>
      <c r="R642" s="42" t="str">
        <f>IF(+ISNA(+VLOOKUP($B642,#REF!,1,0)),"-",$R$1)</f>
        <v>GASEST</v>
      </c>
      <c r="S642" s="42" t="str">
        <f>IF(+ISNA(+VLOOKUP($B642,#REF!,1,0)),"-",$S$1)</f>
        <v>ACQUE</v>
      </c>
      <c r="T642" s="42" t="str">
        <f>IF(+ISNA(+VLOOKUP($B642,#REF!,1,0)),"-",$T$1)</f>
        <v>FOGNA</v>
      </c>
      <c r="U642" s="42" t="str">
        <f>IF(+ISNA(+VLOOKUP($B642,#REF!,1,0)),"-",$U$1)</f>
        <v>DEPU</v>
      </c>
      <c r="V642" s="42" t="str">
        <f>IF(+ISNA(+VLOOKUP($B642,#REF!,1,0)),"-",$V$1)</f>
        <v>ALTRESII</v>
      </c>
      <c r="W642" s="42" t="str">
        <f>IF(+ISNA(+VLOOKUP($B642,#REF!,1,0)),"-",$W$1)</f>
        <v>ATTDIV</v>
      </c>
      <c r="X642" s="42" t="str">
        <f>IF(+ISNA(+VLOOKUP($B642,#REF!,1,0)),"-",$X$1)</f>
        <v>SC</v>
      </c>
      <c r="Y642" s="42" t="str">
        <f>IF(+ISNA(+VLOOKUP($B642,#REF!,1,0)),"-",$Y$1)</f>
        <v>FOC</v>
      </c>
    </row>
    <row r="643" spans="1:25" x14ac:dyDescent="0.2">
      <c r="A643" s="42" t="s">
        <v>123</v>
      </c>
      <c r="B643" s="42" t="s">
        <v>204</v>
      </c>
      <c r="C643" s="55" t="s">
        <v>860</v>
      </c>
      <c r="D643" s="42" t="str">
        <f>IF(+ISNA(+VLOOKUP($B643,#REF!,1,0)),"-",$D$1)</f>
        <v>PRODEE</v>
      </c>
      <c r="E643" s="42" t="str">
        <f>IF(+ISNA(+VLOOKUP($B643,#REF!,1,0)),"-",$E$1)</f>
        <v>DISTEE</v>
      </c>
      <c r="F643" s="42" t="str">
        <f>IF(+ISNA(+VLOOKUP($B643,#REF!,1,0)),"-",$F$1)</f>
        <v>MISEE</v>
      </c>
      <c r="G643" s="42" t="str">
        <f>IF(+ISNA(+VLOOKUP($B643,#REF!,1,0)),"-",$G$1)</f>
        <v>VENDIEE</v>
      </c>
      <c r="H643" s="42" t="str">
        <f>IF(+ISNA(+VLOOKUP($B643,#REF!,1,0)),"-",$H$1)</f>
        <v>VENDSALVEE</v>
      </c>
      <c r="I643" s="42" t="str">
        <f>IF(+ISNA(+VLOOKUP($B643,#REF!,1,0)),"-",$I$1)</f>
        <v>VENDTUTEE</v>
      </c>
      <c r="J643" s="42" t="str">
        <f>IF(+ISNA(+VLOOKUP($B643,#REF!,1,0)),"-",$J$1)</f>
        <v>VENDLIBEE</v>
      </c>
      <c r="K643" s="42" t="str">
        <f>IF(+ISNA(+VLOOKUP($B643,#REF!,1,0)),"-",$K$1)</f>
        <v>EEEST</v>
      </c>
      <c r="L643" s="42" t="str">
        <f>IF(+ISNA(+VLOOKUP($B643,#REF!,1,0)),"-",$L$1)</f>
        <v>DISTGAS</v>
      </c>
      <c r="M643" s="42" t="str">
        <f>IF(+ISNA(+VLOOKUP($B643,#REF!,1,0)),"-",$M$1)</f>
        <v>MISGAS</v>
      </c>
      <c r="N643" s="42" t="str">
        <f>IF(+ISNA(+VLOOKUP($B643,#REF!,1,0)),"-",$N$1)</f>
        <v>VENIGAS</v>
      </c>
      <c r="O643" s="42" t="str">
        <f>IF(+ISNA(+VLOOKUP($B643,#REF!,1,0)),"-",$O$1)</f>
        <v>VENTUTGAS</v>
      </c>
      <c r="P643" s="42" t="str">
        <f>IF(+ISNA(+VLOOKUP($B643,#REF!,1,0)),"-",$P$1)</f>
        <v>VENLIBGAS</v>
      </c>
      <c r="Q643" s="42" t="str">
        <f>IF(+ISNA(+VLOOKUP($B643,#REF!,1,0)),"-",$Q$1)</f>
        <v>GASDIV</v>
      </c>
      <c r="R643" s="42" t="str">
        <f>IF(+ISNA(+VLOOKUP($B643,#REF!,1,0)),"-",$R$1)</f>
        <v>GASEST</v>
      </c>
      <c r="S643" s="42" t="str">
        <f>IF(+ISNA(+VLOOKUP($B643,#REF!,1,0)),"-",$S$1)</f>
        <v>ACQUE</v>
      </c>
      <c r="T643" s="42" t="str">
        <f>IF(+ISNA(+VLOOKUP($B643,#REF!,1,0)),"-",$T$1)</f>
        <v>FOGNA</v>
      </c>
      <c r="U643" s="42" t="str">
        <f>IF(+ISNA(+VLOOKUP($B643,#REF!,1,0)),"-",$U$1)</f>
        <v>DEPU</v>
      </c>
      <c r="V643" s="42" t="str">
        <f>IF(+ISNA(+VLOOKUP($B643,#REF!,1,0)),"-",$V$1)</f>
        <v>ALTRESII</v>
      </c>
      <c r="W643" s="42" t="str">
        <f>IF(+ISNA(+VLOOKUP($B643,#REF!,1,0)),"-",$W$1)</f>
        <v>ATTDIV</v>
      </c>
      <c r="X643" s="42" t="str">
        <f>IF(+ISNA(+VLOOKUP($B643,#REF!,1,0)),"-",$X$1)</f>
        <v>SC</v>
      </c>
      <c r="Y643" s="42" t="str">
        <f>IF(+ISNA(+VLOOKUP($B643,#REF!,1,0)),"-",$Y$1)</f>
        <v>FOC</v>
      </c>
    </row>
    <row r="644" spans="1:25" hidden="1" x14ac:dyDescent="0.2">
      <c r="A644" s="42" t="s">
        <v>123</v>
      </c>
      <c r="B644" s="42" t="s">
        <v>209</v>
      </c>
      <c r="C644" s="75" t="s">
        <v>1079</v>
      </c>
      <c r="D644" s="42" t="str">
        <f>IF(+ISNA(+VLOOKUP($B644,#REF!,1,0)),"-",$D$1)</f>
        <v>PRODEE</v>
      </c>
      <c r="E644" s="42" t="str">
        <f>IF(+ISNA(+VLOOKUP($B644,#REF!,1,0)),"-",$E$1)</f>
        <v>DISTEE</v>
      </c>
      <c r="F644" s="42" t="str">
        <f>IF(+ISNA(+VLOOKUP($B644,#REF!,1,0)),"-",$F$1)</f>
        <v>MISEE</v>
      </c>
      <c r="G644" s="42" t="str">
        <f>IF(+ISNA(+VLOOKUP($B644,#REF!,1,0)),"-",$G$1)</f>
        <v>VENDIEE</v>
      </c>
      <c r="H644" s="42" t="str">
        <f>IF(+ISNA(+VLOOKUP($B644,#REF!,1,0)),"-",$H$1)</f>
        <v>VENDSALVEE</v>
      </c>
      <c r="I644" s="42" t="str">
        <f>IF(+ISNA(+VLOOKUP($B644,#REF!,1,0)),"-",$I$1)</f>
        <v>VENDTUTEE</v>
      </c>
      <c r="J644" s="42" t="str">
        <f>IF(+ISNA(+VLOOKUP($B644,#REF!,1,0)),"-",$J$1)</f>
        <v>VENDLIBEE</v>
      </c>
      <c r="K644" s="42" t="str">
        <f>IF(+ISNA(+VLOOKUP($B644,#REF!,1,0)),"-",$K$1)</f>
        <v>EEEST</v>
      </c>
      <c r="L644" s="42" t="str">
        <f>IF(+ISNA(+VLOOKUP($B644,#REF!,1,0)),"-",$L$1)</f>
        <v>DISTGAS</v>
      </c>
      <c r="M644" s="42" t="str">
        <f>IF(+ISNA(+VLOOKUP($B644,#REF!,1,0)),"-",$M$1)</f>
        <v>MISGAS</v>
      </c>
      <c r="N644" s="42" t="str">
        <f>IF(+ISNA(+VLOOKUP($B644,#REF!,1,0)),"-",$N$1)</f>
        <v>VENIGAS</v>
      </c>
      <c r="O644" s="42" t="str">
        <f>IF(+ISNA(+VLOOKUP($B644,#REF!,1,0)),"-",$O$1)</f>
        <v>VENTUTGAS</v>
      </c>
      <c r="P644" s="42" t="str">
        <f>IF(+ISNA(+VLOOKUP($B644,#REF!,1,0)),"-",$P$1)</f>
        <v>VENLIBGAS</v>
      </c>
      <c r="Q644" s="42" t="str">
        <f>IF(+ISNA(+VLOOKUP($B644,#REF!,1,0)),"-",$Q$1)</f>
        <v>GASDIV</v>
      </c>
      <c r="R644" s="42" t="str">
        <f>IF(+ISNA(+VLOOKUP($B644,#REF!,1,0)),"-",$R$1)</f>
        <v>GASEST</v>
      </c>
      <c r="S644" s="42" t="str">
        <f>IF(+ISNA(+VLOOKUP($B644,#REF!,1,0)),"-",$S$1)</f>
        <v>ACQUE</v>
      </c>
      <c r="T644" s="42" t="str">
        <f>IF(+ISNA(+VLOOKUP($B644,#REF!,1,0)),"-",$T$1)</f>
        <v>FOGNA</v>
      </c>
      <c r="U644" s="42" t="str">
        <f>IF(+ISNA(+VLOOKUP($B644,#REF!,1,0)),"-",$U$1)</f>
        <v>DEPU</v>
      </c>
      <c r="V644" s="42" t="str">
        <f>IF(+ISNA(+VLOOKUP($B644,#REF!,1,0)),"-",$V$1)</f>
        <v>ALTRESII</v>
      </c>
      <c r="W644" s="42" t="str">
        <f>IF(+ISNA(+VLOOKUP($B644,#REF!,1,0)),"-",$W$1)</f>
        <v>ATTDIV</v>
      </c>
      <c r="X644" s="42" t="str">
        <f>IF(+ISNA(+VLOOKUP($B644,#REF!,1,0)),"-",$X$1)</f>
        <v>SC</v>
      </c>
      <c r="Y644" s="42" t="str">
        <f>IF(+ISNA(+VLOOKUP($B644,#REF!,1,0)),"-",$Y$1)</f>
        <v>FOC</v>
      </c>
    </row>
    <row r="645" spans="1:25" hidden="1" x14ac:dyDescent="0.2">
      <c r="A645" s="42" t="s">
        <v>123</v>
      </c>
      <c r="B645" s="42" t="s">
        <v>1089</v>
      </c>
      <c r="C645" s="75" t="s">
        <v>1150</v>
      </c>
      <c r="D645" s="42" t="str">
        <f>IF(+ISNA(+VLOOKUP($B645,#REF!,1,0)),"-",$D$1)</f>
        <v>PRODEE</v>
      </c>
      <c r="E645" s="42" t="str">
        <f>IF(+ISNA(+VLOOKUP($B645,#REF!,1,0)),"-",$E$1)</f>
        <v>DISTEE</v>
      </c>
      <c r="F645" s="42" t="str">
        <f>IF(+ISNA(+VLOOKUP($B645,#REF!,1,0)),"-",$F$1)</f>
        <v>MISEE</v>
      </c>
      <c r="G645" s="42" t="str">
        <f>IF(+ISNA(+VLOOKUP($B645,#REF!,1,0)),"-",$G$1)</f>
        <v>VENDIEE</v>
      </c>
      <c r="H645" s="42" t="str">
        <f>IF(+ISNA(+VLOOKUP($B645,#REF!,1,0)),"-",$H$1)</f>
        <v>VENDSALVEE</v>
      </c>
      <c r="I645" s="42" t="str">
        <f>IF(+ISNA(+VLOOKUP($B645,#REF!,1,0)),"-",$I$1)</f>
        <v>VENDTUTEE</v>
      </c>
      <c r="J645" s="42" t="str">
        <f>IF(+ISNA(+VLOOKUP($B645,#REF!,1,0)),"-",$J$1)</f>
        <v>VENDLIBEE</v>
      </c>
      <c r="K645" s="42" t="str">
        <f>IF(+ISNA(+VLOOKUP($B645,#REF!,1,0)),"-",$K$1)</f>
        <v>EEEST</v>
      </c>
      <c r="L645" s="42" t="str">
        <f>IF(+ISNA(+VLOOKUP($B645,#REF!,1,0)),"-",$L$1)</f>
        <v>DISTGAS</v>
      </c>
      <c r="M645" s="42" t="str">
        <f>IF(+ISNA(+VLOOKUP($B645,#REF!,1,0)),"-",$M$1)</f>
        <v>MISGAS</v>
      </c>
      <c r="N645" s="42" t="str">
        <f>IF(+ISNA(+VLOOKUP($B645,#REF!,1,0)),"-",$N$1)</f>
        <v>VENIGAS</v>
      </c>
      <c r="O645" s="42" t="str">
        <f>IF(+ISNA(+VLOOKUP($B645,#REF!,1,0)),"-",$O$1)</f>
        <v>VENTUTGAS</v>
      </c>
      <c r="P645" s="42" t="str">
        <f>IF(+ISNA(+VLOOKUP($B645,#REF!,1,0)),"-",$P$1)</f>
        <v>VENLIBGAS</v>
      </c>
      <c r="Q645" s="42" t="str">
        <f>IF(+ISNA(+VLOOKUP($B645,#REF!,1,0)),"-",$Q$1)</f>
        <v>GASDIV</v>
      </c>
      <c r="R645" s="42" t="str">
        <f>IF(+ISNA(+VLOOKUP($B645,#REF!,1,0)),"-",$R$1)</f>
        <v>GASEST</v>
      </c>
      <c r="S645" s="42" t="str">
        <f>IF(+ISNA(+VLOOKUP($B645,#REF!,1,0)),"-",$S$1)</f>
        <v>ACQUE</v>
      </c>
      <c r="T645" s="42" t="str">
        <f>IF(+ISNA(+VLOOKUP($B645,#REF!,1,0)),"-",$T$1)</f>
        <v>FOGNA</v>
      </c>
      <c r="U645" s="42" t="str">
        <f>IF(+ISNA(+VLOOKUP($B645,#REF!,1,0)),"-",$U$1)</f>
        <v>DEPU</v>
      </c>
      <c r="V645" s="42" t="str">
        <f>IF(+ISNA(+VLOOKUP($B645,#REF!,1,0)),"-",$V$1)</f>
        <v>ALTRESII</v>
      </c>
      <c r="W645" s="42" t="str">
        <f>IF(+ISNA(+VLOOKUP($B645,#REF!,1,0)),"-",$W$1)</f>
        <v>ATTDIV</v>
      </c>
      <c r="X645" s="42" t="str">
        <f>IF(+ISNA(+VLOOKUP($B645,#REF!,1,0)),"-",$X$1)</f>
        <v>SC</v>
      </c>
      <c r="Y645" s="42" t="str">
        <f>IF(+ISNA(+VLOOKUP($B645,#REF!,1,0)),"-",$Y$1)</f>
        <v>FOC</v>
      </c>
    </row>
    <row r="646" spans="1:25" hidden="1" x14ac:dyDescent="0.2">
      <c r="A646" s="42" t="s">
        <v>123</v>
      </c>
      <c r="B646" s="42" t="s">
        <v>1090</v>
      </c>
      <c r="C646" s="75" t="s">
        <v>933</v>
      </c>
      <c r="D646" s="42" t="str">
        <f>IF(+ISNA(+VLOOKUP($B646,#REF!,1,0)),"-",$D$1)</f>
        <v>PRODEE</v>
      </c>
      <c r="E646" s="42" t="str">
        <f>IF(+ISNA(+VLOOKUP($B646,#REF!,1,0)),"-",$E$1)</f>
        <v>DISTEE</v>
      </c>
      <c r="F646" s="42" t="str">
        <f>IF(+ISNA(+VLOOKUP($B646,#REF!,1,0)),"-",$F$1)</f>
        <v>MISEE</v>
      </c>
      <c r="G646" s="42" t="str">
        <f>IF(+ISNA(+VLOOKUP($B646,#REF!,1,0)),"-",$G$1)</f>
        <v>VENDIEE</v>
      </c>
      <c r="H646" s="42" t="str">
        <f>IF(+ISNA(+VLOOKUP($B646,#REF!,1,0)),"-",$H$1)</f>
        <v>VENDSALVEE</v>
      </c>
      <c r="I646" s="42" t="str">
        <f>IF(+ISNA(+VLOOKUP($B646,#REF!,1,0)),"-",$I$1)</f>
        <v>VENDTUTEE</v>
      </c>
      <c r="J646" s="42" t="str">
        <f>IF(+ISNA(+VLOOKUP($B646,#REF!,1,0)),"-",$J$1)</f>
        <v>VENDLIBEE</v>
      </c>
      <c r="K646" s="42" t="str">
        <f>IF(+ISNA(+VLOOKUP($B646,#REF!,1,0)),"-",$K$1)</f>
        <v>EEEST</v>
      </c>
      <c r="L646" s="42" t="str">
        <f>IF(+ISNA(+VLOOKUP($B646,#REF!,1,0)),"-",$L$1)</f>
        <v>DISTGAS</v>
      </c>
      <c r="M646" s="42" t="str">
        <f>IF(+ISNA(+VLOOKUP($B646,#REF!,1,0)),"-",$M$1)</f>
        <v>MISGAS</v>
      </c>
      <c r="N646" s="42" t="str">
        <f>IF(+ISNA(+VLOOKUP($B646,#REF!,1,0)),"-",$N$1)</f>
        <v>VENIGAS</v>
      </c>
      <c r="O646" s="42" t="str">
        <f>IF(+ISNA(+VLOOKUP($B646,#REF!,1,0)),"-",$O$1)</f>
        <v>VENTUTGAS</v>
      </c>
      <c r="P646" s="42" t="str">
        <f>IF(+ISNA(+VLOOKUP($B646,#REF!,1,0)),"-",$P$1)</f>
        <v>VENLIBGAS</v>
      </c>
      <c r="Q646" s="42" t="str">
        <f>IF(+ISNA(+VLOOKUP($B646,#REF!,1,0)),"-",$Q$1)</f>
        <v>GASDIV</v>
      </c>
      <c r="R646" s="42" t="str">
        <f>IF(+ISNA(+VLOOKUP($B646,#REF!,1,0)),"-",$R$1)</f>
        <v>GASEST</v>
      </c>
      <c r="S646" s="42" t="str">
        <f>IF(+ISNA(+VLOOKUP($B646,#REF!,1,0)),"-",$S$1)</f>
        <v>ACQUE</v>
      </c>
      <c r="T646" s="42" t="str">
        <f>IF(+ISNA(+VLOOKUP($B646,#REF!,1,0)),"-",$T$1)</f>
        <v>FOGNA</v>
      </c>
      <c r="U646" s="42" t="str">
        <f>IF(+ISNA(+VLOOKUP($B646,#REF!,1,0)),"-",$U$1)</f>
        <v>DEPU</v>
      </c>
      <c r="V646" s="42" t="str">
        <f>IF(+ISNA(+VLOOKUP($B646,#REF!,1,0)),"-",$V$1)</f>
        <v>ALTRESII</v>
      </c>
      <c r="W646" s="42" t="str">
        <f>IF(+ISNA(+VLOOKUP($B646,#REF!,1,0)),"-",$W$1)</f>
        <v>ATTDIV</v>
      </c>
      <c r="X646" s="42" t="str">
        <f>IF(+ISNA(+VLOOKUP($B646,#REF!,1,0)),"-",$X$1)</f>
        <v>SC</v>
      </c>
      <c r="Y646" s="42" t="str">
        <f>IF(+ISNA(+VLOOKUP($B646,#REF!,1,0)),"-",$Y$1)</f>
        <v>FOC</v>
      </c>
    </row>
    <row r="647" spans="1:25" hidden="1" x14ac:dyDescent="0.2">
      <c r="A647" s="42" t="s">
        <v>123</v>
      </c>
      <c r="B647" s="42" t="s">
        <v>266</v>
      </c>
      <c r="C647" s="75" t="s">
        <v>1456</v>
      </c>
      <c r="D647" s="42" t="str">
        <f>IF(+ISNA(+VLOOKUP($B647,#REF!,1,0)),"-",$D$1)</f>
        <v>PRODEE</v>
      </c>
      <c r="E647" s="42" t="str">
        <f>IF(+ISNA(+VLOOKUP($B647,#REF!,1,0)),"-",$E$1)</f>
        <v>DISTEE</v>
      </c>
      <c r="F647" s="42" t="str">
        <f>IF(+ISNA(+VLOOKUP($B647,#REF!,1,0)),"-",$F$1)</f>
        <v>MISEE</v>
      </c>
      <c r="G647" s="42" t="str">
        <f>IF(+ISNA(+VLOOKUP($B647,#REF!,1,0)),"-",$G$1)</f>
        <v>VENDIEE</v>
      </c>
      <c r="H647" s="42" t="str">
        <f>IF(+ISNA(+VLOOKUP($B647,#REF!,1,0)),"-",$H$1)</f>
        <v>VENDSALVEE</v>
      </c>
      <c r="I647" s="42" t="str">
        <f>IF(+ISNA(+VLOOKUP($B647,#REF!,1,0)),"-",$I$1)</f>
        <v>VENDTUTEE</v>
      </c>
      <c r="J647" s="42" t="str">
        <f>IF(+ISNA(+VLOOKUP($B647,#REF!,1,0)),"-",$J$1)</f>
        <v>VENDLIBEE</v>
      </c>
      <c r="K647" s="42" t="str">
        <f>IF(+ISNA(+VLOOKUP($B647,#REF!,1,0)),"-",$K$1)</f>
        <v>EEEST</v>
      </c>
      <c r="L647" s="42" t="str">
        <f>IF(+ISNA(+VLOOKUP($B647,#REF!,1,0)),"-",$L$1)</f>
        <v>DISTGAS</v>
      </c>
      <c r="M647" s="42" t="str">
        <f>IF(+ISNA(+VLOOKUP($B647,#REF!,1,0)),"-",$M$1)</f>
        <v>MISGAS</v>
      </c>
      <c r="N647" s="42" t="str">
        <f>IF(+ISNA(+VLOOKUP($B647,#REF!,1,0)),"-",$N$1)</f>
        <v>VENIGAS</v>
      </c>
      <c r="O647" s="42" t="str">
        <f>IF(+ISNA(+VLOOKUP($B647,#REF!,1,0)),"-",$O$1)</f>
        <v>VENTUTGAS</v>
      </c>
      <c r="P647" s="42" t="str">
        <f>IF(+ISNA(+VLOOKUP($B647,#REF!,1,0)),"-",$P$1)</f>
        <v>VENLIBGAS</v>
      </c>
      <c r="Q647" s="42" t="str">
        <f>IF(+ISNA(+VLOOKUP($B647,#REF!,1,0)),"-",$Q$1)</f>
        <v>GASDIV</v>
      </c>
      <c r="R647" s="42" t="str">
        <f>IF(+ISNA(+VLOOKUP($B647,#REF!,1,0)),"-",$R$1)</f>
        <v>GASEST</v>
      </c>
      <c r="S647" s="42" t="str">
        <f>IF(+ISNA(+VLOOKUP($B647,#REF!,1,0)),"-",$S$1)</f>
        <v>ACQUE</v>
      </c>
      <c r="T647" s="42" t="str">
        <f>IF(+ISNA(+VLOOKUP($B647,#REF!,1,0)),"-",$T$1)</f>
        <v>FOGNA</v>
      </c>
      <c r="U647" s="42" t="str">
        <f>IF(+ISNA(+VLOOKUP($B647,#REF!,1,0)),"-",$U$1)</f>
        <v>DEPU</v>
      </c>
      <c r="V647" s="42" t="str">
        <f>IF(+ISNA(+VLOOKUP($B647,#REF!,1,0)),"-",$V$1)</f>
        <v>ALTRESII</v>
      </c>
      <c r="W647" s="42" t="str">
        <f>IF(+ISNA(+VLOOKUP($B647,#REF!,1,0)),"-",$W$1)</f>
        <v>ATTDIV</v>
      </c>
      <c r="X647" s="42" t="str">
        <f>IF(+ISNA(+VLOOKUP($B647,#REF!,1,0)),"-",$X$1)</f>
        <v>SC</v>
      </c>
      <c r="Y647" s="42" t="str">
        <f>IF(+ISNA(+VLOOKUP($B647,#REF!,1,0)),"-",$Y$1)</f>
        <v>FOC</v>
      </c>
    </row>
    <row r="648" spans="1:25" hidden="1" x14ac:dyDescent="0.2">
      <c r="A648" s="42" t="s">
        <v>123</v>
      </c>
      <c r="B648" s="42" t="s">
        <v>267</v>
      </c>
      <c r="C648" s="75" t="s">
        <v>1070</v>
      </c>
      <c r="D648" s="42" t="str">
        <f>IF(+ISNA(+VLOOKUP($B648,#REF!,1,0)),"-",$D$1)</f>
        <v>PRODEE</v>
      </c>
      <c r="E648" s="42" t="str">
        <f>IF(+ISNA(+VLOOKUP($B648,#REF!,1,0)),"-",$E$1)</f>
        <v>DISTEE</v>
      </c>
      <c r="F648" s="42" t="str">
        <f>IF(+ISNA(+VLOOKUP($B648,#REF!,1,0)),"-",$F$1)</f>
        <v>MISEE</v>
      </c>
      <c r="G648" s="42" t="str">
        <f>IF(+ISNA(+VLOOKUP($B648,#REF!,1,0)),"-",$G$1)</f>
        <v>VENDIEE</v>
      </c>
      <c r="H648" s="42" t="str">
        <f>IF(+ISNA(+VLOOKUP($B648,#REF!,1,0)),"-",$H$1)</f>
        <v>VENDSALVEE</v>
      </c>
      <c r="I648" s="42" t="str">
        <f>IF(+ISNA(+VLOOKUP($B648,#REF!,1,0)),"-",$I$1)</f>
        <v>VENDTUTEE</v>
      </c>
      <c r="J648" s="42" t="str">
        <f>IF(+ISNA(+VLOOKUP($B648,#REF!,1,0)),"-",$J$1)</f>
        <v>VENDLIBEE</v>
      </c>
      <c r="K648" s="42" t="str">
        <f>IF(+ISNA(+VLOOKUP($B648,#REF!,1,0)),"-",$K$1)</f>
        <v>EEEST</v>
      </c>
      <c r="L648" s="42" t="str">
        <f>IF(+ISNA(+VLOOKUP($B648,#REF!,1,0)),"-",$L$1)</f>
        <v>DISTGAS</v>
      </c>
      <c r="M648" s="42" t="str">
        <f>IF(+ISNA(+VLOOKUP($B648,#REF!,1,0)),"-",$M$1)</f>
        <v>MISGAS</v>
      </c>
      <c r="N648" s="42" t="str">
        <f>IF(+ISNA(+VLOOKUP($B648,#REF!,1,0)),"-",$N$1)</f>
        <v>VENIGAS</v>
      </c>
      <c r="O648" s="42" t="str">
        <f>IF(+ISNA(+VLOOKUP($B648,#REF!,1,0)),"-",$O$1)</f>
        <v>VENTUTGAS</v>
      </c>
      <c r="P648" s="42" t="str">
        <f>IF(+ISNA(+VLOOKUP($B648,#REF!,1,0)),"-",$P$1)</f>
        <v>VENLIBGAS</v>
      </c>
      <c r="Q648" s="42" t="str">
        <f>IF(+ISNA(+VLOOKUP($B648,#REF!,1,0)),"-",$Q$1)</f>
        <v>GASDIV</v>
      </c>
      <c r="R648" s="42" t="str">
        <f>IF(+ISNA(+VLOOKUP($B648,#REF!,1,0)),"-",$R$1)</f>
        <v>GASEST</v>
      </c>
      <c r="S648" s="42" t="str">
        <f>IF(+ISNA(+VLOOKUP($B648,#REF!,1,0)),"-",$S$1)</f>
        <v>ACQUE</v>
      </c>
      <c r="T648" s="42" t="str">
        <f>IF(+ISNA(+VLOOKUP($B648,#REF!,1,0)),"-",$T$1)</f>
        <v>FOGNA</v>
      </c>
      <c r="U648" s="42" t="str">
        <f>IF(+ISNA(+VLOOKUP($B648,#REF!,1,0)),"-",$U$1)</f>
        <v>DEPU</v>
      </c>
      <c r="V648" s="42" t="str">
        <f>IF(+ISNA(+VLOOKUP($B648,#REF!,1,0)),"-",$V$1)</f>
        <v>ALTRESII</v>
      </c>
      <c r="W648" s="42" t="str">
        <f>IF(+ISNA(+VLOOKUP($B648,#REF!,1,0)),"-",$W$1)</f>
        <v>ATTDIV</v>
      </c>
      <c r="X648" s="42" t="str">
        <f>IF(+ISNA(+VLOOKUP($B648,#REF!,1,0)),"-",$X$1)</f>
        <v>SC</v>
      </c>
      <c r="Y648" s="42" t="str">
        <f>IF(+ISNA(+VLOOKUP($B648,#REF!,1,0)),"-",$Y$1)</f>
        <v>FOC</v>
      </c>
    </row>
    <row r="649" spans="1:25" x14ac:dyDescent="0.2">
      <c r="A649" s="42" t="s">
        <v>123</v>
      </c>
      <c r="B649" s="42" t="s">
        <v>431</v>
      </c>
      <c r="C649" s="75" t="s">
        <v>874</v>
      </c>
      <c r="D649" s="42" t="str">
        <f>IF(+ISNA(+VLOOKUP($B649,#REF!,1,0)),"-",$D$1)</f>
        <v>PRODEE</v>
      </c>
      <c r="E649" s="42" t="str">
        <f>IF(+ISNA(+VLOOKUP($B649,#REF!,1,0)),"-",$E$1)</f>
        <v>DISTEE</v>
      </c>
      <c r="F649" s="42" t="str">
        <f>IF(+ISNA(+VLOOKUP($B649,#REF!,1,0)),"-",$F$1)</f>
        <v>MISEE</v>
      </c>
      <c r="G649" s="42" t="str">
        <f>IF(+ISNA(+VLOOKUP($B649,#REF!,1,0)),"-",$G$1)</f>
        <v>VENDIEE</v>
      </c>
      <c r="H649" s="42" t="str">
        <f>IF(+ISNA(+VLOOKUP($B649,#REF!,1,0)),"-",$H$1)</f>
        <v>VENDSALVEE</v>
      </c>
      <c r="I649" s="42" t="str">
        <f>IF(+ISNA(+VLOOKUP($B649,#REF!,1,0)),"-",$I$1)</f>
        <v>VENDTUTEE</v>
      </c>
      <c r="J649" s="42" t="str">
        <f>IF(+ISNA(+VLOOKUP($B649,#REF!,1,0)),"-",$J$1)</f>
        <v>VENDLIBEE</v>
      </c>
      <c r="K649" s="42" t="str">
        <f>IF(+ISNA(+VLOOKUP($B649,#REF!,1,0)),"-",$K$1)</f>
        <v>EEEST</v>
      </c>
      <c r="L649" s="42" t="str">
        <f>IF(+ISNA(+VLOOKUP($B649,#REF!,1,0)),"-",$L$1)</f>
        <v>DISTGAS</v>
      </c>
      <c r="M649" s="42" t="str">
        <f>IF(+ISNA(+VLOOKUP($B649,#REF!,1,0)),"-",$M$1)</f>
        <v>MISGAS</v>
      </c>
      <c r="N649" s="42" t="str">
        <f>IF(+ISNA(+VLOOKUP($B649,#REF!,1,0)),"-",$N$1)</f>
        <v>VENIGAS</v>
      </c>
      <c r="O649" s="42" t="str">
        <f>IF(+ISNA(+VLOOKUP($B649,#REF!,1,0)),"-",$O$1)</f>
        <v>VENTUTGAS</v>
      </c>
      <c r="P649" s="42" t="str">
        <f>IF(+ISNA(+VLOOKUP($B649,#REF!,1,0)),"-",$P$1)</f>
        <v>VENLIBGAS</v>
      </c>
      <c r="Q649" s="42" t="str">
        <f>IF(+ISNA(+VLOOKUP($B649,#REF!,1,0)),"-",$Q$1)</f>
        <v>GASDIV</v>
      </c>
      <c r="R649" s="42" t="str">
        <f>IF(+ISNA(+VLOOKUP($B649,#REF!,1,0)),"-",$R$1)</f>
        <v>GASEST</v>
      </c>
      <c r="S649" s="42" t="str">
        <f>IF(+ISNA(+VLOOKUP($B649,#REF!,1,0)),"-",$S$1)</f>
        <v>ACQUE</v>
      </c>
      <c r="T649" s="42" t="str">
        <f>IF(+ISNA(+VLOOKUP($B649,#REF!,1,0)),"-",$T$1)</f>
        <v>FOGNA</v>
      </c>
      <c r="U649" s="42" t="str">
        <f>IF(+ISNA(+VLOOKUP($B649,#REF!,1,0)),"-",$U$1)</f>
        <v>DEPU</v>
      </c>
      <c r="V649" s="42" t="str">
        <f>IF(+ISNA(+VLOOKUP($B649,#REF!,1,0)),"-",$V$1)</f>
        <v>ALTRESII</v>
      </c>
      <c r="W649" s="42" t="str">
        <f>IF(+ISNA(+VLOOKUP($B649,#REF!,1,0)),"-",$W$1)</f>
        <v>ATTDIV</v>
      </c>
      <c r="X649" s="42" t="str">
        <f>IF(+ISNA(+VLOOKUP($B649,#REF!,1,0)),"-",$X$1)</f>
        <v>SC</v>
      </c>
      <c r="Y649" s="42" t="str">
        <f>IF(+ISNA(+VLOOKUP($B649,#REF!,1,0)),"-",$Y$1)</f>
        <v>FOC</v>
      </c>
    </row>
    <row r="650" spans="1:25" x14ac:dyDescent="0.2">
      <c r="A650" s="42" t="s">
        <v>123</v>
      </c>
      <c r="B650" s="42" t="s">
        <v>432</v>
      </c>
      <c r="C650" s="75" t="s">
        <v>875</v>
      </c>
      <c r="D650" s="42" t="str">
        <f>IF(+ISNA(+VLOOKUP($B650,#REF!,1,0)),"-",$D$1)</f>
        <v>PRODEE</v>
      </c>
      <c r="E650" s="42" t="str">
        <f>IF(+ISNA(+VLOOKUP($B650,#REF!,1,0)),"-",$E$1)</f>
        <v>DISTEE</v>
      </c>
      <c r="F650" s="42" t="str">
        <f>IF(+ISNA(+VLOOKUP($B650,#REF!,1,0)),"-",$F$1)</f>
        <v>MISEE</v>
      </c>
      <c r="G650" s="42" t="str">
        <f>IF(+ISNA(+VLOOKUP($B650,#REF!,1,0)),"-",$G$1)</f>
        <v>VENDIEE</v>
      </c>
      <c r="H650" s="42" t="str">
        <f>IF(+ISNA(+VLOOKUP($B650,#REF!,1,0)),"-",$H$1)</f>
        <v>VENDSALVEE</v>
      </c>
      <c r="I650" s="42" t="str">
        <f>IF(+ISNA(+VLOOKUP($B650,#REF!,1,0)),"-",$I$1)</f>
        <v>VENDTUTEE</v>
      </c>
      <c r="J650" s="42" t="str">
        <f>IF(+ISNA(+VLOOKUP($B650,#REF!,1,0)),"-",$J$1)</f>
        <v>VENDLIBEE</v>
      </c>
      <c r="K650" s="42" t="str">
        <f>IF(+ISNA(+VLOOKUP($B650,#REF!,1,0)),"-",$K$1)</f>
        <v>EEEST</v>
      </c>
      <c r="L650" s="42" t="str">
        <f>IF(+ISNA(+VLOOKUP($B650,#REF!,1,0)),"-",$L$1)</f>
        <v>DISTGAS</v>
      </c>
      <c r="M650" s="42" t="str">
        <f>IF(+ISNA(+VLOOKUP($B650,#REF!,1,0)),"-",$M$1)</f>
        <v>MISGAS</v>
      </c>
      <c r="N650" s="42" t="str">
        <f>IF(+ISNA(+VLOOKUP($B650,#REF!,1,0)),"-",$N$1)</f>
        <v>VENIGAS</v>
      </c>
      <c r="O650" s="42" t="str">
        <f>IF(+ISNA(+VLOOKUP($B650,#REF!,1,0)),"-",$O$1)</f>
        <v>VENTUTGAS</v>
      </c>
      <c r="P650" s="42" t="str">
        <f>IF(+ISNA(+VLOOKUP($B650,#REF!,1,0)),"-",$P$1)</f>
        <v>VENLIBGAS</v>
      </c>
      <c r="Q650" s="42" t="str">
        <f>IF(+ISNA(+VLOOKUP($B650,#REF!,1,0)),"-",$Q$1)</f>
        <v>GASDIV</v>
      </c>
      <c r="R650" s="42" t="str">
        <f>IF(+ISNA(+VLOOKUP($B650,#REF!,1,0)),"-",$R$1)</f>
        <v>GASEST</v>
      </c>
      <c r="S650" s="42" t="str">
        <f>IF(+ISNA(+VLOOKUP($B650,#REF!,1,0)),"-",$S$1)</f>
        <v>ACQUE</v>
      </c>
      <c r="T650" s="42" t="str">
        <f>IF(+ISNA(+VLOOKUP($B650,#REF!,1,0)),"-",$T$1)</f>
        <v>FOGNA</v>
      </c>
      <c r="U650" s="42" t="str">
        <f>IF(+ISNA(+VLOOKUP($B650,#REF!,1,0)),"-",$U$1)</f>
        <v>DEPU</v>
      </c>
      <c r="V650" s="42" t="str">
        <f>IF(+ISNA(+VLOOKUP($B650,#REF!,1,0)),"-",$V$1)</f>
        <v>ALTRESII</v>
      </c>
      <c r="W650" s="42" t="str">
        <f>IF(+ISNA(+VLOOKUP($B650,#REF!,1,0)),"-",$W$1)</f>
        <v>ATTDIV</v>
      </c>
      <c r="X650" s="42" t="str">
        <f>IF(+ISNA(+VLOOKUP($B650,#REF!,1,0)),"-",$X$1)</f>
        <v>SC</v>
      </c>
      <c r="Y650" s="42" t="str">
        <f>IF(+ISNA(+VLOOKUP($B650,#REF!,1,0)),"-",$Y$1)</f>
        <v>FOC</v>
      </c>
    </row>
    <row r="651" spans="1:25" hidden="1" x14ac:dyDescent="0.2">
      <c r="A651" s="42" t="s">
        <v>123</v>
      </c>
      <c r="B651" s="42" t="s">
        <v>535</v>
      </c>
      <c r="C651" s="75" t="s">
        <v>1459</v>
      </c>
      <c r="D651" s="42" t="str">
        <f>IF(+ISNA(+VLOOKUP($B651,#REF!,1,0)),"-",$D$1)</f>
        <v>PRODEE</v>
      </c>
      <c r="E651" s="42" t="str">
        <f>IF(+ISNA(+VLOOKUP($B651,#REF!,1,0)),"-",$E$1)</f>
        <v>DISTEE</v>
      </c>
      <c r="F651" s="42" t="str">
        <f>IF(+ISNA(+VLOOKUP($B651,#REF!,1,0)),"-",$F$1)</f>
        <v>MISEE</v>
      </c>
      <c r="G651" s="42" t="str">
        <f>IF(+ISNA(+VLOOKUP($B651,#REF!,1,0)),"-",$G$1)</f>
        <v>VENDIEE</v>
      </c>
      <c r="H651" s="42" t="str">
        <f>IF(+ISNA(+VLOOKUP($B651,#REF!,1,0)),"-",$H$1)</f>
        <v>VENDSALVEE</v>
      </c>
      <c r="I651" s="42" t="str">
        <f>IF(+ISNA(+VLOOKUP($B651,#REF!,1,0)),"-",$I$1)</f>
        <v>VENDTUTEE</v>
      </c>
      <c r="J651" s="42" t="str">
        <f>IF(+ISNA(+VLOOKUP($B651,#REF!,1,0)),"-",$J$1)</f>
        <v>VENDLIBEE</v>
      </c>
      <c r="K651" s="42" t="str">
        <f>IF(+ISNA(+VLOOKUP($B651,#REF!,1,0)),"-",$K$1)</f>
        <v>EEEST</v>
      </c>
      <c r="L651" s="42" t="str">
        <f>IF(+ISNA(+VLOOKUP($B651,#REF!,1,0)),"-",$L$1)</f>
        <v>DISTGAS</v>
      </c>
      <c r="M651" s="42" t="str">
        <f>IF(+ISNA(+VLOOKUP($B651,#REF!,1,0)),"-",$M$1)</f>
        <v>MISGAS</v>
      </c>
      <c r="N651" s="42" t="str">
        <f>IF(+ISNA(+VLOOKUP($B651,#REF!,1,0)),"-",$N$1)</f>
        <v>VENIGAS</v>
      </c>
      <c r="O651" s="42" t="str">
        <f>IF(+ISNA(+VLOOKUP($B651,#REF!,1,0)),"-",$O$1)</f>
        <v>VENTUTGAS</v>
      </c>
      <c r="P651" s="42" t="str">
        <f>IF(+ISNA(+VLOOKUP($B651,#REF!,1,0)),"-",$P$1)</f>
        <v>VENLIBGAS</v>
      </c>
      <c r="Q651" s="42" t="str">
        <f>IF(+ISNA(+VLOOKUP($B651,#REF!,1,0)),"-",$Q$1)</f>
        <v>GASDIV</v>
      </c>
      <c r="R651" s="42" t="str">
        <f>IF(+ISNA(+VLOOKUP($B651,#REF!,1,0)),"-",$R$1)</f>
        <v>GASEST</v>
      </c>
      <c r="S651" s="42" t="str">
        <f>IF(+ISNA(+VLOOKUP($B651,#REF!,1,0)),"-",$S$1)</f>
        <v>ACQUE</v>
      </c>
      <c r="T651" s="42" t="str">
        <f>IF(+ISNA(+VLOOKUP($B651,#REF!,1,0)),"-",$T$1)</f>
        <v>FOGNA</v>
      </c>
      <c r="U651" s="42" t="str">
        <f>IF(+ISNA(+VLOOKUP($B651,#REF!,1,0)),"-",$U$1)</f>
        <v>DEPU</v>
      </c>
      <c r="V651" s="42" t="str">
        <f>IF(+ISNA(+VLOOKUP($B651,#REF!,1,0)),"-",$V$1)</f>
        <v>ALTRESII</v>
      </c>
      <c r="W651" s="42" t="str">
        <f>IF(+ISNA(+VLOOKUP($B651,#REF!,1,0)),"-",$W$1)</f>
        <v>ATTDIV</v>
      </c>
      <c r="X651" s="42" t="str">
        <f>IF(+ISNA(+VLOOKUP($B651,#REF!,1,0)),"-",$X$1)</f>
        <v>SC</v>
      </c>
      <c r="Y651" s="42" t="str">
        <f>IF(+ISNA(+VLOOKUP($B651,#REF!,1,0)),"-",$Y$1)</f>
        <v>FOC</v>
      </c>
    </row>
    <row r="652" spans="1:25" x14ac:dyDescent="0.2">
      <c r="A652" s="42" t="s">
        <v>123</v>
      </c>
      <c r="B652" s="42" t="s">
        <v>652</v>
      </c>
      <c r="C652" s="65" t="s">
        <v>876</v>
      </c>
      <c r="D652" s="42" t="str">
        <f>IF(+ISNA(+VLOOKUP($B652,#REF!,1,0)),"-",$D$1)</f>
        <v>PRODEE</v>
      </c>
      <c r="E652" s="42" t="str">
        <f>IF(+ISNA(+VLOOKUP($B652,#REF!,1,0)),"-",$E$1)</f>
        <v>DISTEE</v>
      </c>
      <c r="F652" s="42" t="str">
        <f>IF(+ISNA(+VLOOKUP($B652,#REF!,1,0)),"-",$F$1)</f>
        <v>MISEE</v>
      </c>
      <c r="G652" s="42" t="str">
        <f>IF(+ISNA(+VLOOKUP($B652,#REF!,1,0)),"-",$G$1)</f>
        <v>VENDIEE</v>
      </c>
      <c r="H652" s="42" t="str">
        <f>IF(+ISNA(+VLOOKUP($B652,#REF!,1,0)),"-",$H$1)</f>
        <v>VENDSALVEE</v>
      </c>
      <c r="I652" s="42" t="str">
        <f>IF(+ISNA(+VLOOKUP($B652,#REF!,1,0)),"-",$I$1)</f>
        <v>VENDTUTEE</v>
      </c>
      <c r="J652" s="42" t="str">
        <f>IF(+ISNA(+VLOOKUP($B652,#REF!,1,0)),"-",$J$1)</f>
        <v>VENDLIBEE</v>
      </c>
      <c r="K652" s="42" t="str">
        <f>IF(+ISNA(+VLOOKUP($B652,#REF!,1,0)),"-",$K$1)</f>
        <v>EEEST</v>
      </c>
      <c r="L652" s="42" t="str">
        <f>IF(+ISNA(+VLOOKUP($B652,#REF!,1,0)),"-",$L$1)</f>
        <v>DISTGAS</v>
      </c>
      <c r="M652" s="42" t="str">
        <f>IF(+ISNA(+VLOOKUP($B652,#REF!,1,0)),"-",$M$1)</f>
        <v>MISGAS</v>
      </c>
      <c r="N652" s="42" t="str">
        <f>IF(+ISNA(+VLOOKUP($B652,#REF!,1,0)),"-",$N$1)</f>
        <v>VENIGAS</v>
      </c>
      <c r="O652" s="42" t="str">
        <f>IF(+ISNA(+VLOOKUP($B652,#REF!,1,0)),"-",$O$1)</f>
        <v>VENTUTGAS</v>
      </c>
      <c r="P652" s="42" t="str">
        <f>IF(+ISNA(+VLOOKUP($B652,#REF!,1,0)),"-",$P$1)</f>
        <v>VENLIBGAS</v>
      </c>
      <c r="Q652" s="42" t="str">
        <f>IF(+ISNA(+VLOOKUP($B652,#REF!,1,0)),"-",$Q$1)</f>
        <v>GASDIV</v>
      </c>
      <c r="R652" s="42" t="str">
        <f>IF(+ISNA(+VLOOKUP($B652,#REF!,1,0)),"-",$R$1)</f>
        <v>GASEST</v>
      </c>
      <c r="S652" s="42" t="str">
        <f>IF(+ISNA(+VLOOKUP($B652,#REF!,1,0)),"-",$S$1)</f>
        <v>ACQUE</v>
      </c>
      <c r="T652" s="42" t="str">
        <f>IF(+ISNA(+VLOOKUP($B652,#REF!,1,0)),"-",$T$1)</f>
        <v>FOGNA</v>
      </c>
      <c r="U652" s="42" t="str">
        <f>IF(+ISNA(+VLOOKUP($B652,#REF!,1,0)),"-",$U$1)</f>
        <v>DEPU</v>
      </c>
      <c r="V652" s="42" t="str">
        <f>IF(+ISNA(+VLOOKUP($B652,#REF!,1,0)),"-",$V$1)</f>
        <v>ALTRESII</v>
      </c>
      <c r="W652" s="42" t="str">
        <f>IF(+ISNA(+VLOOKUP($B652,#REF!,1,0)),"-",$W$1)</f>
        <v>ATTDIV</v>
      </c>
      <c r="X652" s="42" t="str">
        <f>IF(+ISNA(+VLOOKUP($B652,#REF!,1,0)),"-",$X$1)</f>
        <v>SC</v>
      </c>
      <c r="Y652" s="42" t="str">
        <f>IF(+ISNA(+VLOOKUP($B652,#REF!,1,0)),"-",$Y$1)</f>
        <v>FOC</v>
      </c>
    </row>
    <row r="653" spans="1:25" hidden="1" x14ac:dyDescent="0.2">
      <c r="A653" s="42" t="s">
        <v>123</v>
      </c>
      <c r="B653" s="42" t="s">
        <v>671</v>
      </c>
      <c r="C653" s="55" t="s">
        <v>858</v>
      </c>
      <c r="D653" s="42" t="str">
        <f>IF(+ISNA(+VLOOKUP($B653,#REF!,1,0)),"-",$D$1)</f>
        <v>PRODEE</v>
      </c>
      <c r="E653" s="42" t="str">
        <f>IF(+ISNA(+VLOOKUP($B653,#REF!,1,0)),"-",$E$1)</f>
        <v>DISTEE</v>
      </c>
      <c r="F653" s="42" t="str">
        <f>IF(+ISNA(+VLOOKUP($B653,#REF!,1,0)),"-",$F$1)</f>
        <v>MISEE</v>
      </c>
      <c r="G653" s="42" t="str">
        <f>IF(+ISNA(+VLOOKUP($B653,#REF!,1,0)),"-",$G$1)</f>
        <v>VENDIEE</v>
      </c>
      <c r="H653" s="42" t="str">
        <f>IF(+ISNA(+VLOOKUP($B653,#REF!,1,0)),"-",$H$1)</f>
        <v>VENDSALVEE</v>
      </c>
      <c r="I653" s="42" t="str">
        <f>IF(+ISNA(+VLOOKUP($B653,#REF!,1,0)),"-",$I$1)</f>
        <v>VENDTUTEE</v>
      </c>
      <c r="J653" s="42" t="str">
        <f>IF(+ISNA(+VLOOKUP($B653,#REF!,1,0)),"-",$J$1)</f>
        <v>VENDLIBEE</v>
      </c>
      <c r="K653" s="42" t="str">
        <f>IF(+ISNA(+VLOOKUP($B653,#REF!,1,0)),"-",$K$1)</f>
        <v>EEEST</v>
      </c>
      <c r="L653" s="42" t="str">
        <f>IF(+ISNA(+VLOOKUP($B653,#REF!,1,0)),"-",$L$1)</f>
        <v>DISTGAS</v>
      </c>
      <c r="M653" s="42" t="str">
        <f>IF(+ISNA(+VLOOKUP($B653,#REF!,1,0)),"-",$M$1)</f>
        <v>MISGAS</v>
      </c>
      <c r="N653" s="42" t="str">
        <f>IF(+ISNA(+VLOOKUP($B653,#REF!,1,0)),"-",$N$1)</f>
        <v>VENIGAS</v>
      </c>
      <c r="O653" s="42" t="str">
        <f>IF(+ISNA(+VLOOKUP($B653,#REF!,1,0)),"-",$O$1)</f>
        <v>VENTUTGAS</v>
      </c>
      <c r="P653" s="42" t="str">
        <f>IF(+ISNA(+VLOOKUP($B653,#REF!,1,0)),"-",$P$1)</f>
        <v>VENLIBGAS</v>
      </c>
      <c r="Q653" s="42" t="str">
        <f>IF(+ISNA(+VLOOKUP($B653,#REF!,1,0)),"-",$Q$1)</f>
        <v>GASDIV</v>
      </c>
      <c r="R653" s="42" t="str">
        <f>IF(+ISNA(+VLOOKUP($B653,#REF!,1,0)),"-",$R$1)</f>
        <v>GASEST</v>
      </c>
      <c r="S653" s="42" t="str">
        <f>IF(+ISNA(+VLOOKUP($B653,#REF!,1,0)),"-",$S$1)</f>
        <v>ACQUE</v>
      </c>
      <c r="T653" s="42" t="str">
        <f>IF(+ISNA(+VLOOKUP($B653,#REF!,1,0)),"-",$T$1)</f>
        <v>FOGNA</v>
      </c>
      <c r="U653" s="42" t="str">
        <f>IF(+ISNA(+VLOOKUP($B653,#REF!,1,0)),"-",$U$1)</f>
        <v>DEPU</v>
      </c>
      <c r="V653" s="42" t="str">
        <f>IF(+ISNA(+VLOOKUP($B653,#REF!,1,0)),"-",$V$1)</f>
        <v>ALTRESII</v>
      </c>
      <c r="W653" s="42" t="str">
        <f>IF(+ISNA(+VLOOKUP($B653,#REF!,1,0)),"-",$W$1)</f>
        <v>ATTDIV</v>
      </c>
      <c r="X653" s="42" t="str">
        <f>IF(+ISNA(+VLOOKUP($B653,#REF!,1,0)),"-",$X$1)</f>
        <v>SC</v>
      </c>
      <c r="Y653" s="42" t="str">
        <f>IF(+ISNA(+VLOOKUP($B653,#REF!,1,0)),"-",$Y$1)</f>
        <v>FOC</v>
      </c>
    </row>
    <row r="654" spans="1:25" hidden="1" x14ac:dyDescent="0.2">
      <c r="A654" s="42" t="s">
        <v>123</v>
      </c>
      <c r="B654" s="42" t="s">
        <v>693</v>
      </c>
      <c r="C654" s="55" t="s">
        <v>762</v>
      </c>
      <c r="D654" s="42" t="str">
        <f>IF(+ISNA(+VLOOKUP($B654,#REF!,1,0)),"-",$D$1)</f>
        <v>PRODEE</v>
      </c>
      <c r="E654" s="42" t="str">
        <f>IF(+ISNA(+VLOOKUP($B654,#REF!,1,0)),"-",$E$1)</f>
        <v>DISTEE</v>
      </c>
      <c r="F654" s="42" t="str">
        <f>IF(+ISNA(+VLOOKUP($B654,#REF!,1,0)),"-",$F$1)</f>
        <v>MISEE</v>
      </c>
      <c r="G654" s="42" t="str">
        <f>IF(+ISNA(+VLOOKUP($B654,#REF!,1,0)),"-",$G$1)</f>
        <v>VENDIEE</v>
      </c>
      <c r="H654" s="42" t="str">
        <f>IF(+ISNA(+VLOOKUP($B654,#REF!,1,0)),"-",$H$1)</f>
        <v>VENDSALVEE</v>
      </c>
      <c r="I654" s="42" t="str">
        <f>IF(+ISNA(+VLOOKUP($B654,#REF!,1,0)),"-",$I$1)</f>
        <v>VENDTUTEE</v>
      </c>
      <c r="J654" s="42" t="str">
        <f>IF(+ISNA(+VLOOKUP($B654,#REF!,1,0)),"-",$J$1)</f>
        <v>VENDLIBEE</v>
      </c>
      <c r="K654" s="42" t="str">
        <f>IF(+ISNA(+VLOOKUP($B654,#REF!,1,0)),"-",$K$1)</f>
        <v>EEEST</v>
      </c>
      <c r="L654" s="42" t="str">
        <f>IF(+ISNA(+VLOOKUP($B654,#REF!,1,0)),"-",$L$1)</f>
        <v>DISTGAS</v>
      </c>
      <c r="M654" s="42" t="str">
        <f>IF(+ISNA(+VLOOKUP($B654,#REF!,1,0)),"-",$M$1)</f>
        <v>MISGAS</v>
      </c>
      <c r="N654" s="42" t="str">
        <f>IF(+ISNA(+VLOOKUP($B654,#REF!,1,0)),"-",$N$1)</f>
        <v>VENIGAS</v>
      </c>
      <c r="O654" s="42" t="str">
        <f>IF(+ISNA(+VLOOKUP($B654,#REF!,1,0)),"-",$O$1)</f>
        <v>VENTUTGAS</v>
      </c>
      <c r="P654" s="42" t="str">
        <f>IF(+ISNA(+VLOOKUP($B654,#REF!,1,0)),"-",$P$1)</f>
        <v>VENLIBGAS</v>
      </c>
      <c r="Q654" s="42" t="str">
        <f>IF(+ISNA(+VLOOKUP($B654,#REF!,1,0)),"-",$Q$1)</f>
        <v>GASDIV</v>
      </c>
      <c r="R654" s="42" t="str">
        <f>IF(+ISNA(+VLOOKUP($B654,#REF!,1,0)),"-",$R$1)</f>
        <v>GASEST</v>
      </c>
      <c r="S654" s="42" t="str">
        <f>IF(+ISNA(+VLOOKUP($B654,#REF!,1,0)),"-",$S$1)</f>
        <v>ACQUE</v>
      </c>
      <c r="T654" s="42" t="str">
        <f>IF(+ISNA(+VLOOKUP($B654,#REF!,1,0)),"-",$T$1)</f>
        <v>FOGNA</v>
      </c>
      <c r="U654" s="42" t="str">
        <f>IF(+ISNA(+VLOOKUP($B654,#REF!,1,0)),"-",$U$1)</f>
        <v>DEPU</v>
      </c>
      <c r="V654" s="42" t="str">
        <f>IF(+ISNA(+VLOOKUP($B654,#REF!,1,0)),"-",$V$1)</f>
        <v>ALTRESII</v>
      </c>
      <c r="W654" s="42" t="str">
        <f>IF(+ISNA(+VLOOKUP($B654,#REF!,1,0)),"-",$W$1)</f>
        <v>ATTDIV</v>
      </c>
      <c r="X654" s="42" t="str">
        <f>IF(+ISNA(+VLOOKUP($B654,#REF!,1,0)),"-",$X$1)</f>
        <v>SC</v>
      </c>
      <c r="Y654" s="42" t="str">
        <f>IF(+ISNA(+VLOOKUP($B654,#REF!,1,0)),"-",$Y$1)</f>
        <v>FOC</v>
      </c>
    </row>
    <row r="655" spans="1:25" x14ac:dyDescent="0.2">
      <c r="A655" s="42" t="s">
        <v>123</v>
      </c>
      <c r="B655" s="93" t="s">
        <v>1601</v>
      </c>
      <c r="C655" s="95" t="s">
        <v>1597</v>
      </c>
      <c r="D655" s="42" t="str">
        <f>IF(+ISNA(+VLOOKUP($B655,#REF!,1,0)),"-",$D$1)</f>
        <v>PRODEE</v>
      </c>
      <c r="E655" s="42" t="str">
        <f>IF(+ISNA(+VLOOKUP($B655,#REF!,1,0)),"-",$E$1)</f>
        <v>DISTEE</v>
      </c>
      <c r="F655" s="42" t="str">
        <f>IF(+ISNA(+VLOOKUP($B655,#REF!,1,0)),"-",$F$1)</f>
        <v>MISEE</v>
      </c>
      <c r="G655" s="42" t="str">
        <f>IF(+ISNA(+VLOOKUP($B655,#REF!,1,0)),"-",$G$1)</f>
        <v>VENDIEE</v>
      </c>
      <c r="H655" s="42" t="str">
        <f>IF(+ISNA(+VLOOKUP($B655,#REF!,1,0)),"-",$H$1)</f>
        <v>VENDSALVEE</v>
      </c>
      <c r="I655" s="42" t="str">
        <f>IF(+ISNA(+VLOOKUP($B655,#REF!,1,0)),"-",$I$1)</f>
        <v>VENDTUTEE</v>
      </c>
      <c r="J655" s="42" t="str">
        <f>IF(+ISNA(+VLOOKUP($B655,#REF!,1,0)),"-",$J$1)</f>
        <v>VENDLIBEE</v>
      </c>
      <c r="K655" s="42" t="str">
        <f>IF(+ISNA(+VLOOKUP($B655,#REF!,1,0)),"-",$K$1)</f>
        <v>EEEST</v>
      </c>
      <c r="L655" s="42" t="str">
        <f>IF(+ISNA(+VLOOKUP($B655,#REF!,1,0)),"-",$L$1)</f>
        <v>DISTGAS</v>
      </c>
      <c r="M655" s="42" t="str">
        <f>IF(+ISNA(+VLOOKUP($B655,#REF!,1,0)),"-",$M$1)</f>
        <v>MISGAS</v>
      </c>
      <c r="N655" s="42" t="str">
        <f>IF(+ISNA(+VLOOKUP($B655,#REF!,1,0)),"-",$N$1)</f>
        <v>VENIGAS</v>
      </c>
      <c r="O655" s="42" t="str">
        <f>IF(+ISNA(+VLOOKUP($B655,#REF!,1,0)),"-",$O$1)</f>
        <v>VENTUTGAS</v>
      </c>
      <c r="P655" s="42" t="str">
        <f>IF(+ISNA(+VLOOKUP($B655,#REF!,1,0)),"-",$P$1)</f>
        <v>VENLIBGAS</v>
      </c>
      <c r="Q655" s="42" t="str">
        <f>IF(+ISNA(+VLOOKUP($B655,#REF!,1,0)),"-",$Q$1)</f>
        <v>GASDIV</v>
      </c>
      <c r="R655" s="42" t="str">
        <f>IF(+ISNA(+VLOOKUP($B655,#REF!,1,0)),"-",$R$1)</f>
        <v>GASEST</v>
      </c>
      <c r="S655" s="42" t="str">
        <f>IF(+ISNA(+VLOOKUP($B655,#REF!,1,0)),"-",$S$1)</f>
        <v>ACQUE</v>
      </c>
      <c r="T655" s="42" t="str">
        <f>IF(+ISNA(+VLOOKUP($B655,#REF!,1,0)),"-",$T$1)</f>
        <v>FOGNA</v>
      </c>
      <c r="U655" s="42" t="str">
        <f>IF(+ISNA(+VLOOKUP($B655,#REF!,1,0)),"-",$U$1)</f>
        <v>DEPU</v>
      </c>
      <c r="V655" s="42" t="str">
        <f>IF(+ISNA(+VLOOKUP($B655,#REF!,1,0)),"-",$V$1)</f>
        <v>ALTRESII</v>
      </c>
      <c r="W655" s="42" t="str">
        <f>IF(+ISNA(+VLOOKUP($B655,#REF!,1,0)),"-",$W$1)</f>
        <v>ATTDIV</v>
      </c>
      <c r="X655" s="42" t="str">
        <f>IF(+ISNA(+VLOOKUP($B655,#REF!,1,0)),"-",$X$1)</f>
        <v>SC</v>
      </c>
      <c r="Y655" s="42" t="str">
        <f>IF(+ISNA(+VLOOKUP($B655,#REF!,1,0)),"-",$Y$1)</f>
        <v>FOC</v>
      </c>
    </row>
    <row r="656" spans="1:25" x14ac:dyDescent="0.2">
      <c r="A656" s="42" t="s">
        <v>123</v>
      </c>
      <c r="B656" s="93" t="s">
        <v>1602</v>
      </c>
      <c r="C656" s="95" t="s">
        <v>1598</v>
      </c>
      <c r="D656" s="42" t="str">
        <f>IF(+ISNA(+VLOOKUP($B656,#REF!,1,0)),"-",$D$1)</f>
        <v>PRODEE</v>
      </c>
      <c r="E656" s="42" t="str">
        <f>IF(+ISNA(+VLOOKUP($B656,#REF!,1,0)),"-",$E$1)</f>
        <v>DISTEE</v>
      </c>
      <c r="F656" s="42" t="str">
        <f>IF(+ISNA(+VLOOKUP($B656,#REF!,1,0)),"-",$F$1)</f>
        <v>MISEE</v>
      </c>
      <c r="G656" s="42" t="str">
        <f>IF(+ISNA(+VLOOKUP($B656,#REF!,1,0)),"-",$G$1)</f>
        <v>VENDIEE</v>
      </c>
      <c r="H656" s="42" t="str">
        <f>IF(+ISNA(+VLOOKUP($B656,#REF!,1,0)),"-",$H$1)</f>
        <v>VENDSALVEE</v>
      </c>
      <c r="I656" s="42" t="str">
        <f>IF(+ISNA(+VLOOKUP($B656,#REF!,1,0)),"-",$I$1)</f>
        <v>VENDTUTEE</v>
      </c>
      <c r="J656" s="42" t="str">
        <f>IF(+ISNA(+VLOOKUP($B656,#REF!,1,0)),"-",$J$1)</f>
        <v>VENDLIBEE</v>
      </c>
      <c r="K656" s="42" t="str">
        <f>IF(+ISNA(+VLOOKUP($B656,#REF!,1,0)),"-",$K$1)</f>
        <v>EEEST</v>
      </c>
      <c r="L656" s="42" t="str">
        <f>IF(+ISNA(+VLOOKUP($B656,#REF!,1,0)),"-",$L$1)</f>
        <v>DISTGAS</v>
      </c>
      <c r="M656" s="42" t="str">
        <f>IF(+ISNA(+VLOOKUP($B656,#REF!,1,0)),"-",$M$1)</f>
        <v>MISGAS</v>
      </c>
      <c r="N656" s="42" t="str">
        <f>IF(+ISNA(+VLOOKUP($B656,#REF!,1,0)),"-",$N$1)</f>
        <v>VENIGAS</v>
      </c>
      <c r="O656" s="42" t="str">
        <f>IF(+ISNA(+VLOOKUP($B656,#REF!,1,0)),"-",$O$1)</f>
        <v>VENTUTGAS</v>
      </c>
      <c r="P656" s="42" t="str">
        <f>IF(+ISNA(+VLOOKUP($B656,#REF!,1,0)),"-",$P$1)</f>
        <v>VENLIBGAS</v>
      </c>
      <c r="Q656" s="42" t="str">
        <f>IF(+ISNA(+VLOOKUP($B656,#REF!,1,0)),"-",$Q$1)</f>
        <v>GASDIV</v>
      </c>
      <c r="R656" s="42" t="str">
        <f>IF(+ISNA(+VLOOKUP($B656,#REF!,1,0)),"-",$R$1)</f>
        <v>GASEST</v>
      </c>
      <c r="S656" s="42" t="str">
        <f>IF(+ISNA(+VLOOKUP($B656,#REF!,1,0)),"-",$S$1)</f>
        <v>ACQUE</v>
      </c>
      <c r="T656" s="42" t="str">
        <f>IF(+ISNA(+VLOOKUP($B656,#REF!,1,0)),"-",$T$1)</f>
        <v>FOGNA</v>
      </c>
      <c r="U656" s="42" t="str">
        <f>IF(+ISNA(+VLOOKUP($B656,#REF!,1,0)),"-",$U$1)</f>
        <v>DEPU</v>
      </c>
      <c r="V656" s="42" t="str">
        <f>IF(+ISNA(+VLOOKUP($B656,#REF!,1,0)),"-",$V$1)</f>
        <v>ALTRESII</v>
      </c>
      <c r="W656" s="42" t="str">
        <f>IF(+ISNA(+VLOOKUP($B656,#REF!,1,0)),"-",$W$1)</f>
        <v>ATTDIV</v>
      </c>
      <c r="X656" s="42" t="str">
        <f>IF(+ISNA(+VLOOKUP($B656,#REF!,1,0)),"-",$X$1)</f>
        <v>SC</v>
      </c>
      <c r="Y656" s="42" t="str">
        <f>IF(+ISNA(+VLOOKUP($B656,#REF!,1,0)),"-",$Y$1)</f>
        <v>FOC</v>
      </c>
    </row>
    <row r="657" spans="1:25" hidden="1" x14ac:dyDescent="0.2">
      <c r="A657" s="42" t="s">
        <v>123</v>
      </c>
      <c r="B657" s="42" t="s">
        <v>694</v>
      </c>
      <c r="C657" s="55" t="s">
        <v>763</v>
      </c>
      <c r="D657" s="42" t="str">
        <f>IF(+ISNA(+VLOOKUP($B657,#REF!,1,0)),"-",$D$1)</f>
        <v>PRODEE</v>
      </c>
      <c r="E657" s="42" t="str">
        <f>IF(+ISNA(+VLOOKUP($B657,#REF!,1,0)),"-",$E$1)</f>
        <v>DISTEE</v>
      </c>
      <c r="F657" s="42" t="str">
        <f>IF(+ISNA(+VLOOKUP($B657,#REF!,1,0)),"-",$F$1)</f>
        <v>MISEE</v>
      </c>
      <c r="G657" s="42" t="str">
        <f>IF(+ISNA(+VLOOKUP($B657,#REF!,1,0)),"-",$G$1)</f>
        <v>VENDIEE</v>
      </c>
      <c r="H657" s="42" t="str">
        <f>IF(+ISNA(+VLOOKUP($B657,#REF!,1,0)),"-",$H$1)</f>
        <v>VENDSALVEE</v>
      </c>
      <c r="I657" s="42" t="str">
        <f>IF(+ISNA(+VLOOKUP($B657,#REF!,1,0)),"-",$I$1)</f>
        <v>VENDTUTEE</v>
      </c>
      <c r="J657" s="42" t="str">
        <f>IF(+ISNA(+VLOOKUP($B657,#REF!,1,0)),"-",$J$1)</f>
        <v>VENDLIBEE</v>
      </c>
      <c r="K657" s="42" t="str">
        <f>IF(+ISNA(+VLOOKUP($B657,#REF!,1,0)),"-",$K$1)</f>
        <v>EEEST</v>
      </c>
      <c r="L657" s="42" t="str">
        <f>IF(+ISNA(+VLOOKUP($B657,#REF!,1,0)),"-",$L$1)</f>
        <v>DISTGAS</v>
      </c>
      <c r="M657" s="42" t="str">
        <f>IF(+ISNA(+VLOOKUP($B657,#REF!,1,0)),"-",$M$1)</f>
        <v>MISGAS</v>
      </c>
      <c r="N657" s="42" t="str">
        <f>IF(+ISNA(+VLOOKUP($B657,#REF!,1,0)),"-",$N$1)</f>
        <v>VENIGAS</v>
      </c>
      <c r="O657" s="42" t="str">
        <f>IF(+ISNA(+VLOOKUP($B657,#REF!,1,0)),"-",$O$1)</f>
        <v>VENTUTGAS</v>
      </c>
      <c r="P657" s="42" t="str">
        <f>IF(+ISNA(+VLOOKUP($B657,#REF!,1,0)),"-",$P$1)</f>
        <v>VENLIBGAS</v>
      </c>
      <c r="Q657" s="42" t="str">
        <f>IF(+ISNA(+VLOOKUP($B657,#REF!,1,0)),"-",$Q$1)</f>
        <v>GASDIV</v>
      </c>
      <c r="R657" s="42" t="str">
        <f>IF(+ISNA(+VLOOKUP($B657,#REF!,1,0)),"-",$R$1)</f>
        <v>GASEST</v>
      </c>
      <c r="S657" s="42" t="str">
        <f>IF(+ISNA(+VLOOKUP($B657,#REF!,1,0)),"-",$S$1)</f>
        <v>ACQUE</v>
      </c>
      <c r="T657" s="42" t="str">
        <f>IF(+ISNA(+VLOOKUP($B657,#REF!,1,0)),"-",$T$1)</f>
        <v>FOGNA</v>
      </c>
      <c r="U657" s="42" t="str">
        <f>IF(+ISNA(+VLOOKUP($B657,#REF!,1,0)),"-",$U$1)</f>
        <v>DEPU</v>
      </c>
      <c r="V657" s="42" t="str">
        <f>IF(+ISNA(+VLOOKUP($B657,#REF!,1,0)),"-",$V$1)</f>
        <v>ALTRESII</v>
      </c>
      <c r="W657" s="42" t="str">
        <f>IF(+ISNA(+VLOOKUP($B657,#REF!,1,0)),"-",$W$1)</f>
        <v>ATTDIV</v>
      </c>
      <c r="X657" s="42" t="str">
        <f>IF(+ISNA(+VLOOKUP($B657,#REF!,1,0)),"-",$X$1)</f>
        <v>SC</v>
      </c>
      <c r="Y657" s="42" t="str">
        <f>IF(+ISNA(+VLOOKUP($B657,#REF!,1,0)),"-",$Y$1)</f>
        <v>FOC</v>
      </c>
    </row>
    <row r="658" spans="1:25" hidden="1" x14ac:dyDescent="0.2">
      <c r="A658" s="42" t="s">
        <v>123</v>
      </c>
      <c r="B658" s="42" t="s">
        <v>1392</v>
      </c>
      <c r="C658" s="55" t="s">
        <v>1448</v>
      </c>
      <c r="D658" s="42" t="str">
        <f>IF(+ISNA(+VLOOKUP($B658,#REF!,1,0)),"-",$D$1)</f>
        <v>PRODEE</v>
      </c>
      <c r="E658" s="42" t="str">
        <f>IF(+ISNA(+VLOOKUP($B658,#REF!,1,0)),"-",$E$1)</f>
        <v>DISTEE</v>
      </c>
      <c r="F658" s="42" t="str">
        <f>IF(+ISNA(+VLOOKUP($B658,#REF!,1,0)),"-",$F$1)</f>
        <v>MISEE</v>
      </c>
      <c r="G658" s="42" t="str">
        <f>IF(+ISNA(+VLOOKUP($B658,#REF!,1,0)),"-",$G$1)</f>
        <v>VENDIEE</v>
      </c>
      <c r="H658" s="42" t="str">
        <f>IF(+ISNA(+VLOOKUP($B658,#REF!,1,0)),"-",$H$1)</f>
        <v>VENDSALVEE</v>
      </c>
      <c r="I658" s="42" t="str">
        <f>IF(+ISNA(+VLOOKUP($B658,#REF!,1,0)),"-",$I$1)</f>
        <v>VENDTUTEE</v>
      </c>
      <c r="J658" s="42" t="str">
        <f>IF(+ISNA(+VLOOKUP($B658,#REF!,1,0)),"-",$J$1)</f>
        <v>VENDLIBEE</v>
      </c>
      <c r="K658" s="42" t="str">
        <f>IF(+ISNA(+VLOOKUP($B658,#REF!,1,0)),"-",$K$1)</f>
        <v>EEEST</v>
      </c>
      <c r="L658" s="42" t="str">
        <f>IF(+ISNA(+VLOOKUP($B658,#REF!,1,0)),"-",$L$1)</f>
        <v>DISTGAS</v>
      </c>
      <c r="M658" s="42" t="str">
        <f>IF(+ISNA(+VLOOKUP($B658,#REF!,1,0)),"-",$M$1)</f>
        <v>MISGAS</v>
      </c>
      <c r="N658" s="42" t="str">
        <f>IF(+ISNA(+VLOOKUP($B658,#REF!,1,0)),"-",$N$1)</f>
        <v>VENIGAS</v>
      </c>
      <c r="O658" s="42" t="str">
        <f>IF(+ISNA(+VLOOKUP($B658,#REF!,1,0)),"-",$O$1)</f>
        <v>VENTUTGAS</v>
      </c>
      <c r="P658" s="42" t="str">
        <f>IF(+ISNA(+VLOOKUP($B658,#REF!,1,0)),"-",$P$1)</f>
        <v>VENLIBGAS</v>
      </c>
      <c r="Q658" s="42" t="str">
        <f>IF(+ISNA(+VLOOKUP($B658,#REF!,1,0)),"-",$Q$1)</f>
        <v>GASDIV</v>
      </c>
      <c r="R658" s="42" t="str">
        <f>IF(+ISNA(+VLOOKUP($B658,#REF!,1,0)),"-",$R$1)</f>
        <v>GASEST</v>
      </c>
      <c r="S658" s="42" t="str">
        <f>IF(+ISNA(+VLOOKUP($B658,#REF!,1,0)),"-",$S$1)</f>
        <v>ACQUE</v>
      </c>
      <c r="T658" s="42" t="str">
        <f>IF(+ISNA(+VLOOKUP($B658,#REF!,1,0)),"-",$T$1)</f>
        <v>FOGNA</v>
      </c>
      <c r="U658" s="42" t="str">
        <f>IF(+ISNA(+VLOOKUP($B658,#REF!,1,0)),"-",$U$1)</f>
        <v>DEPU</v>
      </c>
      <c r="V658" s="42" t="str">
        <f>IF(+ISNA(+VLOOKUP($B658,#REF!,1,0)),"-",$V$1)</f>
        <v>ALTRESII</v>
      </c>
      <c r="W658" s="42" t="str">
        <f>IF(+ISNA(+VLOOKUP($B658,#REF!,1,0)),"-",$W$1)</f>
        <v>ATTDIV</v>
      </c>
      <c r="X658" s="42" t="str">
        <f>IF(+ISNA(+VLOOKUP($B658,#REF!,1,0)),"-",$X$1)</f>
        <v>SC</v>
      </c>
      <c r="Y658" s="42" t="str">
        <f>IF(+ISNA(+VLOOKUP($B658,#REF!,1,0)),"-",$Y$1)</f>
        <v>FOC</v>
      </c>
    </row>
    <row r="659" spans="1:25" hidden="1" x14ac:dyDescent="0.2">
      <c r="A659" s="42" t="s">
        <v>123</v>
      </c>
      <c r="B659" s="42" t="s">
        <v>1447</v>
      </c>
      <c r="C659" s="55" t="s">
        <v>1449</v>
      </c>
      <c r="D659" s="42" t="str">
        <f>IF(+ISNA(+VLOOKUP($B659,#REF!,1,0)),"-",$D$1)</f>
        <v>PRODEE</v>
      </c>
      <c r="E659" s="42" t="str">
        <f>IF(+ISNA(+VLOOKUP($B659,#REF!,1,0)),"-",$E$1)</f>
        <v>DISTEE</v>
      </c>
      <c r="F659" s="42" t="str">
        <f>IF(+ISNA(+VLOOKUP($B659,#REF!,1,0)),"-",$F$1)</f>
        <v>MISEE</v>
      </c>
      <c r="G659" s="42" t="str">
        <f>IF(+ISNA(+VLOOKUP($B659,#REF!,1,0)),"-",$G$1)</f>
        <v>VENDIEE</v>
      </c>
      <c r="H659" s="42" t="str">
        <f>IF(+ISNA(+VLOOKUP($B659,#REF!,1,0)),"-",$H$1)</f>
        <v>VENDSALVEE</v>
      </c>
      <c r="I659" s="42" t="str">
        <f>IF(+ISNA(+VLOOKUP($B659,#REF!,1,0)),"-",$I$1)</f>
        <v>VENDTUTEE</v>
      </c>
      <c r="J659" s="42" t="str">
        <f>IF(+ISNA(+VLOOKUP($B659,#REF!,1,0)),"-",$J$1)</f>
        <v>VENDLIBEE</v>
      </c>
      <c r="K659" s="42" t="str">
        <f>IF(+ISNA(+VLOOKUP($B659,#REF!,1,0)),"-",$K$1)</f>
        <v>EEEST</v>
      </c>
      <c r="L659" s="42" t="str">
        <f>IF(+ISNA(+VLOOKUP($B659,#REF!,1,0)),"-",$L$1)</f>
        <v>DISTGAS</v>
      </c>
      <c r="M659" s="42" t="str">
        <f>IF(+ISNA(+VLOOKUP($B659,#REF!,1,0)),"-",$M$1)</f>
        <v>MISGAS</v>
      </c>
      <c r="N659" s="42" t="str">
        <f>IF(+ISNA(+VLOOKUP($B659,#REF!,1,0)),"-",$N$1)</f>
        <v>VENIGAS</v>
      </c>
      <c r="O659" s="42" t="str">
        <f>IF(+ISNA(+VLOOKUP($B659,#REF!,1,0)),"-",$O$1)</f>
        <v>VENTUTGAS</v>
      </c>
      <c r="P659" s="42" t="str">
        <f>IF(+ISNA(+VLOOKUP($B659,#REF!,1,0)),"-",$P$1)</f>
        <v>VENLIBGAS</v>
      </c>
      <c r="Q659" s="42" t="str">
        <f>IF(+ISNA(+VLOOKUP($B659,#REF!,1,0)),"-",$Q$1)</f>
        <v>GASDIV</v>
      </c>
      <c r="R659" s="42" t="str">
        <f>IF(+ISNA(+VLOOKUP($B659,#REF!,1,0)),"-",$R$1)</f>
        <v>GASEST</v>
      </c>
      <c r="S659" s="42" t="str">
        <f>IF(+ISNA(+VLOOKUP($B659,#REF!,1,0)),"-",$S$1)</f>
        <v>ACQUE</v>
      </c>
      <c r="T659" s="42" t="str">
        <f>IF(+ISNA(+VLOOKUP($B659,#REF!,1,0)),"-",$T$1)</f>
        <v>FOGNA</v>
      </c>
      <c r="U659" s="42" t="str">
        <f>IF(+ISNA(+VLOOKUP($B659,#REF!,1,0)),"-",$U$1)</f>
        <v>DEPU</v>
      </c>
      <c r="V659" s="42" t="str">
        <f>IF(+ISNA(+VLOOKUP($B659,#REF!,1,0)),"-",$V$1)</f>
        <v>ALTRESII</v>
      </c>
      <c r="W659" s="42" t="str">
        <f>IF(+ISNA(+VLOOKUP($B659,#REF!,1,0)),"-",$W$1)</f>
        <v>ATTDIV</v>
      </c>
      <c r="X659" s="42" t="str">
        <f>IF(+ISNA(+VLOOKUP($B659,#REF!,1,0)),"-",$X$1)</f>
        <v>SC</v>
      </c>
      <c r="Y659" s="42" t="str">
        <f>IF(+ISNA(+VLOOKUP($B659,#REF!,1,0)),"-",$Y$1)</f>
        <v>FOC</v>
      </c>
    </row>
    <row r="660" spans="1:25" hidden="1" x14ac:dyDescent="0.2">
      <c r="A660" s="42" t="s">
        <v>123</v>
      </c>
      <c r="B660" s="42" t="s">
        <v>695</v>
      </c>
      <c r="C660" s="55" t="s">
        <v>764</v>
      </c>
      <c r="D660" s="42" t="str">
        <f>IF(+ISNA(+VLOOKUP($B660,#REF!,1,0)),"-",$D$1)</f>
        <v>PRODEE</v>
      </c>
      <c r="E660" s="42" t="str">
        <f>IF(+ISNA(+VLOOKUP($B660,#REF!,1,0)),"-",$E$1)</f>
        <v>DISTEE</v>
      </c>
      <c r="F660" s="42" t="str">
        <f>IF(+ISNA(+VLOOKUP($B660,#REF!,1,0)),"-",$F$1)</f>
        <v>MISEE</v>
      </c>
      <c r="G660" s="42" t="str">
        <f>IF(+ISNA(+VLOOKUP($B660,#REF!,1,0)),"-",$G$1)</f>
        <v>VENDIEE</v>
      </c>
      <c r="H660" s="42" t="str">
        <f>IF(+ISNA(+VLOOKUP($B660,#REF!,1,0)),"-",$H$1)</f>
        <v>VENDSALVEE</v>
      </c>
      <c r="I660" s="42" t="str">
        <f>IF(+ISNA(+VLOOKUP($B660,#REF!,1,0)),"-",$I$1)</f>
        <v>VENDTUTEE</v>
      </c>
      <c r="J660" s="42" t="str">
        <f>IF(+ISNA(+VLOOKUP($B660,#REF!,1,0)),"-",$J$1)</f>
        <v>VENDLIBEE</v>
      </c>
      <c r="K660" s="42" t="str">
        <f>IF(+ISNA(+VLOOKUP($B660,#REF!,1,0)),"-",$K$1)</f>
        <v>EEEST</v>
      </c>
      <c r="L660" s="42" t="str">
        <f>IF(+ISNA(+VLOOKUP($B660,#REF!,1,0)),"-",$L$1)</f>
        <v>DISTGAS</v>
      </c>
      <c r="M660" s="42" t="str">
        <f>IF(+ISNA(+VLOOKUP($B660,#REF!,1,0)),"-",$M$1)</f>
        <v>MISGAS</v>
      </c>
      <c r="N660" s="42" t="str">
        <f>IF(+ISNA(+VLOOKUP($B660,#REF!,1,0)),"-",$N$1)</f>
        <v>VENIGAS</v>
      </c>
      <c r="O660" s="42" t="str">
        <f>IF(+ISNA(+VLOOKUP($B660,#REF!,1,0)),"-",$O$1)</f>
        <v>VENTUTGAS</v>
      </c>
      <c r="P660" s="42" t="str">
        <f>IF(+ISNA(+VLOOKUP($B660,#REF!,1,0)),"-",$P$1)</f>
        <v>VENLIBGAS</v>
      </c>
      <c r="Q660" s="42" t="str">
        <f>IF(+ISNA(+VLOOKUP($B660,#REF!,1,0)),"-",$Q$1)</f>
        <v>GASDIV</v>
      </c>
      <c r="R660" s="42" t="str">
        <f>IF(+ISNA(+VLOOKUP($B660,#REF!,1,0)),"-",$R$1)</f>
        <v>GASEST</v>
      </c>
      <c r="S660" s="42" t="str">
        <f>IF(+ISNA(+VLOOKUP($B660,#REF!,1,0)),"-",$S$1)</f>
        <v>ACQUE</v>
      </c>
      <c r="T660" s="42" t="str">
        <f>IF(+ISNA(+VLOOKUP($B660,#REF!,1,0)),"-",$T$1)</f>
        <v>FOGNA</v>
      </c>
      <c r="U660" s="42" t="str">
        <f>IF(+ISNA(+VLOOKUP($B660,#REF!,1,0)),"-",$U$1)</f>
        <v>DEPU</v>
      </c>
      <c r="V660" s="42" t="str">
        <f>IF(+ISNA(+VLOOKUP($B660,#REF!,1,0)),"-",$V$1)</f>
        <v>ALTRESII</v>
      </c>
      <c r="W660" s="42" t="str">
        <f>IF(+ISNA(+VLOOKUP($B660,#REF!,1,0)),"-",$W$1)</f>
        <v>ATTDIV</v>
      </c>
      <c r="X660" s="42" t="str">
        <f>IF(+ISNA(+VLOOKUP($B660,#REF!,1,0)),"-",$X$1)</f>
        <v>SC</v>
      </c>
      <c r="Y660" s="42" t="str">
        <f>IF(+ISNA(+VLOOKUP($B660,#REF!,1,0)),"-",$Y$1)</f>
        <v>FOC</v>
      </c>
    </row>
    <row r="661" spans="1:25" hidden="1" x14ac:dyDescent="0.2">
      <c r="A661" s="42" t="s">
        <v>123</v>
      </c>
      <c r="B661" s="42" t="s">
        <v>1158</v>
      </c>
      <c r="C661" s="62" t="s">
        <v>1011</v>
      </c>
      <c r="D661" s="42" t="str">
        <f>IF(+ISNA(+VLOOKUP($B661,#REF!,1,0)),"-",$D$1)</f>
        <v>PRODEE</v>
      </c>
      <c r="E661" s="42" t="str">
        <f>IF(+ISNA(+VLOOKUP($B661,#REF!,1,0)),"-",$E$1)</f>
        <v>DISTEE</v>
      </c>
      <c r="F661" s="42" t="str">
        <f>IF(+ISNA(+VLOOKUP($B661,#REF!,1,0)),"-",$F$1)</f>
        <v>MISEE</v>
      </c>
      <c r="G661" s="42" t="str">
        <f>IF(+ISNA(+VLOOKUP($B661,#REF!,1,0)),"-",$G$1)</f>
        <v>VENDIEE</v>
      </c>
      <c r="H661" s="42" t="str">
        <f>IF(+ISNA(+VLOOKUP($B661,#REF!,1,0)),"-",$H$1)</f>
        <v>VENDSALVEE</v>
      </c>
      <c r="I661" s="42" t="str">
        <f>IF(+ISNA(+VLOOKUP($B661,#REF!,1,0)),"-",$I$1)</f>
        <v>VENDTUTEE</v>
      </c>
      <c r="J661" s="42" t="str">
        <f>IF(+ISNA(+VLOOKUP($B661,#REF!,1,0)),"-",$J$1)</f>
        <v>VENDLIBEE</v>
      </c>
      <c r="K661" s="42" t="str">
        <f>IF(+ISNA(+VLOOKUP($B661,#REF!,1,0)),"-",$K$1)</f>
        <v>EEEST</v>
      </c>
      <c r="L661" s="42" t="str">
        <f>IF(+ISNA(+VLOOKUP($B661,#REF!,1,0)),"-",$L$1)</f>
        <v>DISTGAS</v>
      </c>
      <c r="M661" s="42" t="str">
        <f>IF(+ISNA(+VLOOKUP($B661,#REF!,1,0)),"-",$M$1)</f>
        <v>MISGAS</v>
      </c>
      <c r="N661" s="42" t="str">
        <f>IF(+ISNA(+VLOOKUP($B661,#REF!,1,0)),"-",$N$1)</f>
        <v>VENIGAS</v>
      </c>
      <c r="O661" s="42" t="str">
        <f>IF(+ISNA(+VLOOKUP($B661,#REF!,1,0)),"-",$O$1)</f>
        <v>VENTUTGAS</v>
      </c>
      <c r="P661" s="42" t="str">
        <f>IF(+ISNA(+VLOOKUP($B661,#REF!,1,0)),"-",$P$1)</f>
        <v>VENLIBGAS</v>
      </c>
      <c r="Q661" s="42" t="str">
        <f>IF(+ISNA(+VLOOKUP($B661,#REF!,1,0)),"-",$Q$1)</f>
        <v>GASDIV</v>
      </c>
      <c r="R661" s="42" t="str">
        <f>IF(+ISNA(+VLOOKUP($B661,#REF!,1,0)),"-",$R$1)</f>
        <v>GASEST</v>
      </c>
      <c r="S661" s="42" t="str">
        <f>IF(+ISNA(+VLOOKUP($B661,#REF!,1,0)),"-",$S$1)</f>
        <v>ACQUE</v>
      </c>
      <c r="T661" s="42" t="str">
        <f>IF(+ISNA(+VLOOKUP($B661,#REF!,1,0)),"-",$T$1)</f>
        <v>FOGNA</v>
      </c>
      <c r="U661" s="42" t="str">
        <f>IF(+ISNA(+VLOOKUP($B661,#REF!,1,0)),"-",$U$1)</f>
        <v>DEPU</v>
      </c>
      <c r="V661" s="42" t="str">
        <f>IF(+ISNA(+VLOOKUP($B661,#REF!,1,0)),"-",$V$1)</f>
        <v>ALTRESII</v>
      </c>
      <c r="W661" s="42" t="str">
        <f>IF(+ISNA(+VLOOKUP($B661,#REF!,1,0)),"-",$W$1)</f>
        <v>ATTDIV</v>
      </c>
      <c r="X661" s="42" t="str">
        <f>IF(+ISNA(+VLOOKUP($B661,#REF!,1,0)),"-",$X$1)</f>
        <v>SC</v>
      </c>
      <c r="Y661" s="42" t="str">
        <f>IF(+ISNA(+VLOOKUP($B661,#REF!,1,0)),"-",$Y$1)</f>
        <v>FOC</v>
      </c>
    </row>
    <row r="662" spans="1:25" hidden="1" x14ac:dyDescent="0.2">
      <c r="A662" s="42" t="s">
        <v>123</v>
      </c>
      <c r="B662" s="42" t="s">
        <v>1159</v>
      </c>
      <c r="C662" s="62" t="s">
        <v>1013</v>
      </c>
      <c r="D662" s="42" t="str">
        <f>IF(+ISNA(+VLOOKUP($B662,#REF!,1,0)),"-",$D$1)</f>
        <v>PRODEE</v>
      </c>
      <c r="E662" s="42" t="str">
        <f>IF(+ISNA(+VLOOKUP($B662,#REF!,1,0)),"-",$E$1)</f>
        <v>DISTEE</v>
      </c>
      <c r="F662" s="42" t="str">
        <f>IF(+ISNA(+VLOOKUP($B662,#REF!,1,0)),"-",$F$1)</f>
        <v>MISEE</v>
      </c>
      <c r="G662" s="42" t="str">
        <f>IF(+ISNA(+VLOOKUP($B662,#REF!,1,0)),"-",$G$1)</f>
        <v>VENDIEE</v>
      </c>
      <c r="H662" s="42" t="str">
        <f>IF(+ISNA(+VLOOKUP($B662,#REF!,1,0)),"-",$H$1)</f>
        <v>VENDSALVEE</v>
      </c>
      <c r="I662" s="42" t="str">
        <f>IF(+ISNA(+VLOOKUP($B662,#REF!,1,0)),"-",$I$1)</f>
        <v>VENDTUTEE</v>
      </c>
      <c r="J662" s="42" t="str">
        <f>IF(+ISNA(+VLOOKUP($B662,#REF!,1,0)),"-",$J$1)</f>
        <v>VENDLIBEE</v>
      </c>
      <c r="K662" s="42" t="str">
        <f>IF(+ISNA(+VLOOKUP($B662,#REF!,1,0)),"-",$K$1)</f>
        <v>EEEST</v>
      </c>
      <c r="L662" s="42" t="str">
        <f>IF(+ISNA(+VLOOKUP($B662,#REF!,1,0)),"-",$L$1)</f>
        <v>DISTGAS</v>
      </c>
      <c r="M662" s="42" t="str">
        <f>IF(+ISNA(+VLOOKUP($B662,#REF!,1,0)),"-",$M$1)</f>
        <v>MISGAS</v>
      </c>
      <c r="N662" s="42" t="str">
        <f>IF(+ISNA(+VLOOKUP($B662,#REF!,1,0)),"-",$N$1)</f>
        <v>VENIGAS</v>
      </c>
      <c r="O662" s="42" t="str">
        <f>IF(+ISNA(+VLOOKUP($B662,#REF!,1,0)),"-",$O$1)</f>
        <v>VENTUTGAS</v>
      </c>
      <c r="P662" s="42" t="str">
        <f>IF(+ISNA(+VLOOKUP($B662,#REF!,1,0)),"-",$P$1)</f>
        <v>VENLIBGAS</v>
      </c>
      <c r="Q662" s="42" t="str">
        <f>IF(+ISNA(+VLOOKUP($B662,#REF!,1,0)),"-",$Q$1)</f>
        <v>GASDIV</v>
      </c>
      <c r="R662" s="42" t="str">
        <f>IF(+ISNA(+VLOOKUP($B662,#REF!,1,0)),"-",$R$1)</f>
        <v>GASEST</v>
      </c>
      <c r="S662" s="42" t="str">
        <f>IF(+ISNA(+VLOOKUP($B662,#REF!,1,0)),"-",$S$1)</f>
        <v>ACQUE</v>
      </c>
      <c r="T662" s="42" t="str">
        <f>IF(+ISNA(+VLOOKUP($B662,#REF!,1,0)),"-",$T$1)</f>
        <v>FOGNA</v>
      </c>
      <c r="U662" s="42" t="str">
        <f>IF(+ISNA(+VLOOKUP($B662,#REF!,1,0)),"-",$U$1)</f>
        <v>DEPU</v>
      </c>
      <c r="V662" s="42" t="str">
        <f>IF(+ISNA(+VLOOKUP($B662,#REF!,1,0)),"-",$V$1)</f>
        <v>ALTRESII</v>
      </c>
      <c r="W662" s="42" t="str">
        <f>IF(+ISNA(+VLOOKUP($B662,#REF!,1,0)),"-",$W$1)</f>
        <v>ATTDIV</v>
      </c>
      <c r="X662" s="42" t="str">
        <f>IF(+ISNA(+VLOOKUP($B662,#REF!,1,0)),"-",$X$1)</f>
        <v>SC</v>
      </c>
      <c r="Y662" s="42" t="str">
        <f>IF(+ISNA(+VLOOKUP($B662,#REF!,1,0)),"-",$Y$1)</f>
        <v>FOC</v>
      </c>
    </row>
    <row r="663" spans="1:25" hidden="1" x14ac:dyDescent="0.2">
      <c r="A663" s="42" t="s">
        <v>123</v>
      </c>
      <c r="B663" s="42" t="s">
        <v>700</v>
      </c>
      <c r="C663" s="62" t="s">
        <v>770</v>
      </c>
      <c r="D663" s="42" t="str">
        <f>IF(+ISNA(+VLOOKUP($B663,#REF!,1,0)),"-",$D$1)</f>
        <v>PRODEE</v>
      </c>
      <c r="E663" s="42" t="str">
        <f>IF(+ISNA(+VLOOKUP($B663,#REF!,1,0)),"-",$E$1)</f>
        <v>DISTEE</v>
      </c>
      <c r="F663" s="42" t="str">
        <f>IF(+ISNA(+VLOOKUP($B663,#REF!,1,0)),"-",$F$1)</f>
        <v>MISEE</v>
      </c>
      <c r="G663" s="42" t="str">
        <f>IF(+ISNA(+VLOOKUP($B663,#REF!,1,0)),"-",$G$1)</f>
        <v>VENDIEE</v>
      </c>
      <c r="H663" s="42" t="str">
        <f>IF(+ISNA(+VLOOKUP($B663,#REF!,1,0)),"-",$H$1)</f>
        <v>VENDSALVEE</v>
      </c>
      <c r="I663" s="42" t="str">
        <f>IF(+ISNA(+VLOOKUP($B663,#REF!,1,0)),"-",$I$1)</f>
        <v>VENDTUTEE</v>
      </c>
      <c r="J663" s="42" t="str">
        <f>IF(+ISNA(+VLOOKUP($B663,#REF!,1,0)),"-",$J$1)</f>
        <v>VENDLIBEE</v>
      </c>
      <c r="K663" s="42" t="str">
        <f>IF(+ISNA(+VLOOKUP($B663,#REF!,1,0)),"-",$K$1)</f>
        <v>EEEST</v>
      </c>
      <c r="L663" s="42" t="str">
        <f>IF(+ISNA(+VLOOKUP($B663,#REF!,1,0)),"-",$L$1)</f>
        <v>DISTGAS</v>
      </c>
      <c r="M663" s="42" t="str">
        <f>IF(+ISNA(+VLOOKUP($B663,#REF!,1,0)),"-",$M$1)</f>
        <v>MISGAS</v>
      </c>
      <c r="N663" s="42" t="str">
        <f>IF(+ISNA(+VLOOKUP($B663,#REF!,1,0)),"-",$N$1)</f>
        <v>VENIGAS</v>
      </c>
      <c r="O663" s="42" t="str">
        <f>IF(+ISNA(+VLOOKUP($B663,#REF!,1,0)),"-",$O$1)</f>
        <v>VENTUTGAS</v>
      </c>
      <c r="P663" s="42" t="str">
        <f>IF(+ISNA(+VLOOKUP($B663,#REF!,1,0)),"-",$P$1)</f>
        <v>VENLIBGAS</v>
      </c>
      <c r="Q663" s="42" t="str">
        <f>IF(+ISNA(+VLOOKUP($B663,#REF!,1,0)),"-",$Q$1)</f>
        <v>GASDIV</v>
      </c>
      <c r="R663" s="42" t="str">
        <f>IF(+ISNA(+VLOOKUP($B663,#REF!,1,0)),"-",$R$1)</f>
        <v>GASEST</v>
      </c>
      <c r="S663" s="42" t="str">
        <f>IF(+ISNA(+VLOOKUP($B663,#REF!,1,0)),"-",$S$1)</f>
        <v>ACQUE</v>
      </c>
      <c r="T663" s="42" t="str">
        <f>IF(+ISNA(+VLOOKUP($B663,#REF!,1,0)),"-",$T$1)</f>
        <v>FOGNA</v>
      </c>
      <c r="U663" s="42" t="str">
        <f>IF(+ISNA(+VLOOKUP($B663,#REF!,1,0)),"-",$U$1)</f>
        <v>DEPU</v>
      </c>
      <c r="V663" s="42" t="str">
        <f>IF(+ISNA(+VLOOKUP($B663,#REF!,1,0)),"-",$V$1)</f>
        <v>ALTRESII</v>
      </c>
      <c r="W663" s="42" t="str">
        <f>IF(+ISNA(+VLOOKUP($B663,#REF!,1,0)),"-",$W$1)</f>
        <v>ATTDIV</v>
      </c>
      <c r="X663" s="42" t="str">
        <f>IF(+ISNA(+VLOOKUP($B663,#REF!,1,0)),"-",$X$1)</f>
        <v>SC</v>
      </c>
      <c r="Y663" s="42" t="str">
        <f>IF(+ISNA(+VLOOKUP($B663,#REF!,1,0)),"-",$Y$1)</f>
        <v>FOC</v>
      </c>
    </row>
    <row r="664" spans="1:25" hidden="1" x14ac:dyDescent="0.2">
      <c r="A664" s="42" t="s">
        <v>123</v>
      </c>
      <c r="B664" s="42" t="s">
        <v>701</v>
      </c>
      <c r="C664" s="62" t="s">
        <v>771</v>
      </c>
      <c r="D664" s="42" t="str">
        <f>IF(+ISNA(+VLOOKUP($B664,#REF!,1,0)),"-",$D$1)</f>
        <v>PRODEE</v>
      </c>
      <c r="E664" s="42" t="str">
        <f>IF(+ISNA(+VLOOKUP($B664,#REF!,1,0)),"-",$E$1)</f>
        <v>DISTEE</v>
      </c>
      <c r="F664" s="42" t="str">
        <f>IF(+ISNA(+VLOOKUP($B664,#REF!,1,0)),"-",$F$1)</f>
        <v>MISEE</v>
      </c>
      <c r="G664" s="42" t="str">
        <f>IF(+ISNA(+VLOOKUP($B664,#REF!,1,0)),"-",$G$1)</f>
        <v>VENDIEE</v>
      </c>
      <c r="H664" s="42" t="str">
        <f>IF(+ISNA(+VLOOKUP($B664,#REF!,1,0)),"-",$H$1)</f>
        <v>VENDSALVEE</v>
      </c>
      <c r="I664" s="42" t="str">
        <f>IF(+ISNA(+VLOOKUP($B664,#REF!,1,0)),"-",$I$1)</f>
        <v>VENDTUTEE</v>
      </c>
      <c r="J664" s="42" t="str">
        <f>IF(+ISNA(+VLOOKUP($B664,#REF!,1,0)),"-",$J$1)</f>
        <v>VENDLIBEE</v>
      </c>
      <c r="K664" s="42" t="str">
        <f>IF(+ISNA(+VLOOKUP($B664,#REF!,1,0)),"-",$K$1)</f>
        <v>EEEST</v>
      </c>
      <c r="L664" s="42" t="str">
        <f>IF(+ISNA(+VLOOKUP($B664,#REF!,1,0)),"-",$L$1)</f>
        <v>DISTGAS</v>
      </c>
      <c r="M664" s="42" t="str">
        <f>IF(+ISNA(+VLOOKUP($B664,#REF!,1,0)),"-",$M$1)</f>
        <v>MISGAS</v>
      </c>
      <c r="N664" s="42" t="str">
        <f>IF(+ISNA(+VLOOKUP($B664,#REF!,1,0)),"-",$N$1)</f>
        <v>VENIGAS</v>
      </c>
      <c r="O664" s="42" t="str">
        <f>IF(+ISNA(+VLOOKUP($B664,#REF!,1,0)),"-",$O$1)</f>
        <v>VENTUTGAS</v>
      </c>
      <c r="P664" s="42" t="str">
        <f>IF(+ISNA(+VLOOKUP($B664,#REF!,1,0)),"-",$P$1)</f>
        <v>VENLIBGAS</v>
      </c>
      <c r="Q664" s="42" t="str">
        <f>IF(+ISNA(+VLOOKUP($B664,#REF!,1,0)),"-",$Q$1)</f>
        <v>GASDIV</v>
      </c>
      <c r="R664" s="42" t="str">
        <f>IF(+ISNA(+VLOOKUP($B664,#REF!,1,0)),"-",$R$1)</f>
        <v>GASEST</v>
      </c>
      <c r="S664" s="42" t="str">
        <f>IF(+ISNA(+VLOOKUP($B664,#REF!,1,0)),"-",$S$1)</f>
        <v>ACQUE</v>
      </c>
      <c r="T664" s="42" t="str">
        <f>IF(+ISNA(+VLOOKUP($B664,#REF!,1,0)),"-",$T$1)</f>
        <v>FOGNA</v>
      </c>
      <c r="U664" s="42" t="str">
        <f>IF(+ISNA(+VLOOKUP($B664,#REF!,1,0)),"-",$U$1)</f>
        <v>DEPU</v>
      </c>
      <c r="V664" s="42" t="str">
        <f>IF(+ISNA(+VLOOKUP($B664,#REF!,1,0)),"-",$V$1)</f>
        <v>ALTRESII</v>
      </c>
      <c r="W664" s="42" t="str">
        <f>IF(+ISNA(+VLOOKUP($B664,#REF!,1,0)),"-",$W$1)</f>
        <v>ATTDIV</v>
      </c>
      <c r="X664" s="42" t="str">
        <f>IF(+ISNA(+VLOOKUP($B664,#REF!,1,0)),"-",$X$1)</f>
        <v>SC</v>
      </c>
      <c r="Y664" s="42" t="str">
        <f>IF(+ISNA(+VLOOKUP($B664,#REF!,1,0)),"-",$Y$1)</f>
        <v>FOC</v>
      </c>
    </row>
    <row r="665" spans="1:25" hidden="1" x14ac:dyDescent="0.2">
      <c r="A665" s="42" t="s">
        <v>123</v>
      </c>
      <c r="B665" s="42" t="s">
        <v>712</v>
      </c>
      <c r="C665" s="62" t="s">
        <v>791</v>
      </c>
      <c r="D665" s="42" t="str">
        <f>IF(+ISNA(+VLOOKUP($B665,#REF!,1,0)),"-",$D$1)</f>
        <v>PRODEE</v>
      </c>
      <c r="E665" s="42" t="str">
        <f>IF(+ISNA(+VLOOKUP($B665,#REF!,1,0)),"-",$E$1)</f>
        <v>DISTEE</v>
      </c>
      <c r="F665" s="42" t="str">
        <f>IF(+ISNA(+VLOOKUP($B665,#REF!,1,0)),"-",$F$1)</f>
        <v>MISEE</v>
      </c>
      <c r="G665" s="42" t="str">
        <f>IF(+ISNA(+VLOOKUP($B665,#REF!,1,0)),"-",$G$1)</f>
        <v>VENDIEE</v>
      </c>
      <c r="H665" s="42" t="str">
        <f>IF(+ISNA(+VLOOKUP($B665,#REF!,1,0)),"-",$H$1)</f>
        <v>VENDSALVEE</v>
      </c>
      <c r="I665" s="42" t="str">
        <f>IF(+ISNA(+VLOOKUP($B665,#REF!,1,0)),"-",$I$1)</f>
        <v>VENDTUTEE</v>
      </c>
      <c r="J665" s="42" t="str">
        <f>IF(+ISNA(+VLOOKUP($B665,#REF!,1,0)),"-",$J$1)</f>
        <v>VENDLIBEE</v>
      </c>
      <c r="K665" s="42" t="str">
        <f>IF(+ISNA(+VLOOKUP($B665,#REF!,1,0)),"-",$K$1)</f>
        <v>EEEST</v>
      </c>
      <c r="L665" s="42" t="str">
        <f>IF(+ISNA(+VLOOKUP($B665,#REF!,1,0)),"-",$L$1)</f>
        <v>DISTGAS</v>
      </c>
      <c r="M665" s="42" t="str">
        <f>IF(+ISNA(+VLOOKUP($B665,#REF!,1,0)),"-",$M$1)</f>
        <v>MISGAS</v>
      </c>
      <c r="N665" s="42" t="str">
        <f>IF(+ISNA(+VLOOKUP($B665,#REF!,1,0)),"-",$N$1)</f>
        <v>VENIGAS</v>
      </c>
      <c r="O665" s="42" t="str">
        <f>IF(+ISNA(+VLOOKUP($B665,#REF!,1,0)),"-",$O$1)</f>
        <v>VENTUTGAS</v>
      </c>
      <c r="P665" s="42" t="str">
        <f>IF(+ISNA(+VLOOKUP($B665,#REF!,1,0)),"-",$P$1)</f>
        <v>VENLIBGAS</v>
      </c>
      <c r="Q665" s="42" t="str">
        <f>IF(+ISNA(+VLOOKUP($B665,#REF!,1,0)),"-",$Q$1)</f>
        <v>GASDIV</v>
      </c>
      <c r="R665" s="42" t="str">
        <f>IF(+ISNA(+VLOOKUP($B665,#REF!,1,0)),"-",$R$1)</f>
        <v>GASEST</v>
      </c>
      <c r="S665" s="42" t="str">
        <f>IF(+ISNA(+VLOOKUP($B665,#REF!,1,0)),"-",$S$1)</f>
        <v>ACQUE</v>
      </c>
      <c r="T665" s="42" t="str">
        <f>IF(+ISNA(+VLOOKUP($B665,#REF!,1,0)),"-",$T$1)</f>
        <v>FOGNA</v>
      </c>
      <c r="U665" s="42" t="str">
        <f>IF(+ISNA(+VLOOKUP($B665,#REF!,1,0)),"-",$U$1)</f>
        <v>DEPU</v>
      </c>
      <c r="V665" s="42" t="str">
        <f>IF(+ISNA(+VLOOKUP($B665,#REF!,1,0)),"-",$V$1)</f>
        <v>ALTRESII</v>
      </c>
      <c r="W665" s="42" t="str">
        <f>IF(+ISNA(+VLOOKUP($B665,#REF!,1,0)),"-",$W$1)</f>
        <v>ATTDIV</v>
      </c>
      <c r="X665" s="42" t="str">
        <f>IF(+ISNA(+VLOOKUP($B665,#REF!,1,0)),"-",$X$1)</f>
        <v>SC</v>
      </c>
      <c r="Y665" s="42" t="str">
        <f>IF(+ISNA(+VLOOKUP($B665,#REF!,1,0)),"-",$Y$1)</f>
        <v>FOC</v>
      </c>
    </row>
    <row r="666" spans="1:25" hidden="1" x14ac:dyDescent="0.2">
      <c r="A666" s="42" t="s">
        <v>123</v>
      </c>
      <c r="B666" s="42" t="s">
        <v>713</v>
      </c>
      <c r="C666" s="62" t="s">
        <v>792</v>
      </c>
      <c r="D666" s="42" t="str">
        <f>IF(+ISNA(+VLOOKUP($B666,#REF!,1,0)),"-",$D$1)</f>
        <v>PRODEE</v>
      </c>
      <c r="E666" s="42" t="str">
        <f>IF(+ISNA(+VLOOKUP($B666,#REF!,1,0)),"-",$E$1)</f>
        <v>DISTEE</v>
      </c>
      <c r="F666" s="42" t="str">
        <f>IF(+ISNA(+VLOOKUP($B666,#REF!,1,0)),"-",$F$1)</f>
        <v>MISEE</v>
      </c>
      <c r="G666" s="42" t="str">
        <f>IF(+ISNA(+VLOOKUP($B666,#REF!,1,0)),"-",$G$1)</f>
        <v>VENDIEE</v>
      </c>
      <c r="H666" s="42" t="str">
        <f>IF(+ISNA(+VLOOKUP($B666,#REF!,1,0)),"-",$H$1)</f>
        <v>VENDSALVEE</v>
      </c>
      <c r="I666" s="42" t="str">
        <f>IF(+ISNA(+VLOOKUP($B666,#REF!,1,0)),"-",$I$1)</f>
        <v>VENDTUTEE</v>
      </c>
      <c r="J666" s="42" t="str">
        <f>IF(+ISNA(+VLOOKUP($B666,#REF!,1,0)),"-",$J$1)</f>
        <v>VENDLIBEE</v>
      </c>
      <c r="K666" s="42" t="str">
        <f>IF(+ISNA(+VLOOKUP($B666,#REF!,1,0)),"-",$K$1)</f>
        <v>EEEST</v>
      </c>
      <c r="L666" s="42" t="str">
        <f>IF(+ISNA(+VLOOKUP($B666,#REF!,1,0)),"-",$L$1)</f>
        <v>DISTGAS</v>
      </c>
      <c r="M666" s="42" t="str">
        <f>IF(+ISNA(+VLOOKUP($B666,#REF!,1,0)),"-",$M$1)</f>
        <v>MISGAS</v>
      </c>
      <c r="N666" s="42" t="str">
        <f>IF(+ISNA(+VLOOKUP($B666,#REF!,1,0)),"-",$N$1)</f>
        <v>VENIGAS</v>
      </c>
      <c r="O666" s="42" t="str">
        <f>IF(+ISNA(+VLOOKUP($B666,#REF!,1,0)),"-",$O$1)</f>
        <v>VENTUTGAS</v>
      </c>
      <c r="P666" s="42" t="str">
        <f>IF(+ISNA(+VLOOKUP($B666,#REF!,1,0)),"-",$P$1)</f>
        <v>VENLIBGAS</v>
      </c>
      <c r="Q666" s="42" t="str">
        <f>IF(+ISNA(+VLOOKUP($B666,#REF!,1,0)),"-",$Q$1)</f>
        <v>GASDIV</v>
      </c>
      <c r="R666" s="42" t="str">
        <f>IF(+ISNA(+VLOOKUP($B666,#REF!,1,0)),"-",$R$1)</f>
        <v>GASEST</v>
      </c>
      <c r="S666" s="42" t="str">
        <f>IF(+ISNA(+VLOOKUP($B666,#REF!,1,0)),"-",$S$1)</f>
        <v>ACQUE</v>
      </c>
      <c r="T666" s="42" t="str">
        <f>IF(+ISNA(+VLOOKUP($B666,#REF!,1,0)),"-",$T$1)</f>
        <v>FOGNA</v>
      </c>
      <c r="U666" s="42" t="str">
        <f>IF(+ISNA(+VLOOKUP($B666,#REF!,1,0)),"-",$U$1)</f>
        <v>DEPU</v>
      </c>
      <c r="V666" s="42" t="str">
        <f>IF(+ISNA(+VLOOKUP($B666,#REF!,1,0)),"-",$V$1)</f>
        <v>ALTRESII</v>
      </c>
      <c r="W666" s="42" t="str">
        <f>IF(+ISNA(+VLOOKUP($B666,#REF!,1,0)),"-",$W$1)</f>
        <v>ATTDIV</v>
      </c>
      <c r="X666" s="42" t="str">
        <f>IF(+ISNA(+VLOOKUP($B666,#REF!,1,0)),"-",$X$1)</f>
        <v>SC</v>
      </c>
      <c r="Y666" s="42" t="str">
        <f>IF(+ISNA(+VLOOKUP($B666,#REF!,1,0)),"-",$Y$1)</f>
        <v>FOC</v>
      </c>
    </row>
    <row r="667" spans="1:25" hidden="1" x14ac:dyDescent="0.2">
      <c r="A667" s="42" t="s">
        <v>123</v>
      </c>
      <c r="B667" s="42" t="s">
        <v>714</v>
      </c>
      <c r="C667" s="62" t="s">
        <v>793</v>
      </c>
      <c r="D667" s="42" t="str">
        <f>IF(+ISNA(+VLOOKUP($B667,#REF!,1,0)),"-",$D$1)</f>
        <v>PRODEE</v>
      </c>
      <c r="E667" s="42" t="str">
        <f>IF(+ISNA(+VLOOKUP($B667,#REF!,1,0)),"-",$E$1)</f>
        <v>DISTEE</v>
      </c>
      <c r="F667" s="42" t="str">
        <f>IF(+ISNA(+VLOOKUP($B667,#REF!,1,0)),"-",$F$1)</f>
        <v>MISEE</v>
      </c>
      <c r="G667" s="42" t="str">
        <f>IF(+ISNA(+VLOOKUP($B667,#REF!,1,0)),"-",$G$1)</f>
        <v>VENDIEE</v>
      </c>
      <c r="H667" s="42" t="str">
        <f>IF(+ISNA(+VLOOKUP($B667,#REF!,1,0)),"-",$H$1)</f>
        <v>VENDSALVEE</v>
      </c>
      <c r="I667" s="42" t="str">
        <f>IF(+ISNA(+VLOOKUP($B667,#REF!,1,0)),"-",$I$1)</f>
        <v>VENDTUTEE</v>
      </c>
      <c r="J667" s="42" t="str">
        <f>IF(+ISNA(+VLOOKUP($B667,#REF!,1,0)),"-",$J$1)</f>
        <v>VENDLIBEE</v>
      </c>
      <c r="K667" s="42" t="str">
        <f>IF(+ISNA(+VLOOKUP($B667,#REF!,1,0)),"-",$K$1)</f>
        <v>EEEST</v>
      </c>
      <c r="L667" s="42" t="str">
        <f>IF(+ISNA(+VLOOKUP($B667,#REF!,1,0)),"-",$L$1)</f>
        <v>DISTGAS</v>
      </c>
      <c r="M667" s="42" t="str">
        <f>IF(+ISNA(+VLOOKUP($B667,#REF!,1,0)),"-",$M$1)</f>
        <v>MISGAS</v>
      </c>
      <c r="N667" s="42" t="str">
        <f>IF(+ISNA(+VLOOKUP($B667,#REF!,1,0)),"-",$N$1)</f>
        <v>VENIGAS</v>
      </c>
      <c r="O667" s="42" t="str">
        <f>IF(+ISNA(+VLOOKUP($B667,#REF!,1,0)),"-",$O$1)</f>
        <v>VENTUTGAS</v>
      </c>
      <c r="P667" s="42" t="str">
        <f>IF(+ISNA(+VLOOKUP($B667,#REF!,1,0)),"-",$P$1)</f>
        <v>VENLIBGAS</v>
      </c>
      <c r="Q667" s="42" t="str">
        <f>IF(+ISNA(+VLOOKUP($B667,#REF!,1,0)),"-",$Q$1)</f>
        <v>GASDIV</v>
      </c>
      <c r="R667" s="42" t="str">
        <f>IF(+ISNA(+VLOOKUP($B667,#REF!,1,0)),"-",$R$1)</f>
        <v>GASEST</v>
      </c>
      <c r="S667" s="42" t="str">
        <f>IF(+ISNA(+VLOOKUP($B667,#REF!,1,0)),"-",$S$1)</f>
        <v>ACQUE</v>
      </c>
      <c r="T667" s="42" t="str">
        <f>IF(+ISNA(+VLOOKUP($B667,#REF!,1,0)),"-",$T$1)</f>
        <v>FOGNA</v>
      </c>
      <c r="U667" s="42" t="str">
        <f>IF(+ISNA(+VLOOKUP($B667,#REF!,1,0)),"-",$U$1)</f>
        <v>DEPU</v>
      </c>
      <c r="V667" s="42" t="str">
        <f>IF(+ISNA(+VLOOKUP($B667,#REF!,1,0)),"-",$V$1)</f>
        <v>ALTRESII</v>
      </c>
      <c r="W667" s="42" t="str">
        <f>IF(+ISNA(+VLOOKUP($B667,#REF!,1,0)),"-",$W$1)</f>
        <v>ATTDIV</v>
      </c>
      <c r="X667" s="42" t="str">
        <f>IF(+ISNA(+VLOOKUP($B667,#REF!,1,0)),"-",$X$1)</f>
        <v>SC</v>
      </c>
      <c r="Y667" s="42" t="str">
        <f>IF(+ISNA(+VLOOKUP($B667,#REF!,1,0)),"-",$Y$1)</f>
        <v>FOC</v>
      </c>
    </row>
    <row r="668" spans="1:25" x14ac:dyDescent="0.2">
      <c r="A668" s="42" t="s">
        <v>123</v>
      </c>
      <c r="B668" s="42" t="s">
        <v>808</v>
      </c>
      <c r="C668" s="62" t="s">
        <v>1189</v>
      </c>
      <c r="D668" s="42" t="str">
        <f>IF(+ISNA(+VLOOKUP($B668,#REF!,1,0)),"-",$D$1)</f>
        <v>PRODEE</v>
      </c>
      <c r="E668" s="42" t="str">
        <f>IF(+ISNA(+VLOOKUP($B668,#REF!,1,0)),"-",$E$1)</f>
        <v>DISTEE</v>
      </c>
      <c r="F668" s="42" t="str">
        <f>IF(+ISNA(+VLOOKUP($B668,#REF!,1,0)),"-",$F$1)</f>
        <v>MISEE</v>
      </c>
      <c r="G668" s="42" t="str">
        <f>IF(+ISNA(+VLOOKUP($B668,#REF!,1,0)),"-",$G$1)</f>
        <v>VENDIEE</v>
      </c>
      <c r="H668" s="42" t="str">
        <f>IF(+ISNA(+VLOOKUP($B668,#REF!,1,0)),"-",$H$1)</f>
        <v>VENDSALVEE</v>
      </c>
      <c r="I668" s="42" t="str">
        <f>IF(+ISNA(+VLOOKUP($B668,#REF!,1,0)),"-",$I$1)</f>
        <v>VENDTUTEE</v>
      </c>
      <c r="J668" s="42" t="str">
        <f>IF(+ISNA(+VLOOKUP($B668,#REF!,1,0)),"-",$J$1)</f>
        <v>VENDLIBEE</v>
      </c>
      <c r="K668" s="42" t="str">
        <f>IF(+ISNA(+VLOOKUP($B668,#REF!,1,0)),"-",$K$1)</f>
        <v>EEEST</v>
      </c>
      <c r="L668" s="42" t="str">
        <f>IF(+ISNA(+VLOOKUP($B668,#REF!,1,0)),"-",$L$1)</f>
        <v>DISTGAS</v>
      </c>
      <c r="M668" s="42" t="str">
        <f>IF(+ISNA(+VLOOKUP($B668,#REF!,1,0)),"-",$M$1)</f>
        <v>MISGAS</v>
      </c>
      <c r="N668" s="42" t="str">
        <f>IF(+ISNA(+VLOOKUP($B668,#REF!,1,0)),"-",$N$1)</f>
        <v>VENIGAS</v>
      </c>
      <c r="O668" s="42" t="str">
        <f>IF(+ISNA(+VLOOKUP($B668,#REF!,1,0)),"-",$O$1)</f>
        <v>VENTUTGAS</v>
      </c>
      <c r="P668" s="42" t="str">
        <f>IF(+ISNA(+VLOOKUP($B668,#REF!,1,0)),"-",$P$1)</f>
        <v>VENLIBGAS</v>
      </c>
      <c r="Q668" s="42" t="str">
        <f>IF(+ISNA(+VLOOKUP($B668,#REF!,1,0)),"-",$Q$1)</f>
        <v>GASDIV</v>
      </c>
      <c r="R668" s="42" t="str">
        <f>IF(+ISNA(+VLOOKUP($B668,#REF!,1,0)),"-",$R$1)</f>
        <v>GASEST</v>
      </c>
      <c r="S668" s="42" t="str">
        <f>IF(+ISNA(+VLOOKUP($B668,#REF!,1,0)),"-",$S$1)</f>
        <v>ACQUE</v>
      </c>
      <c r="T668" s="42" t="str">
        <f>IF(+ISNA(+VLOOKUP($B668,#REF!,1,0)),"-",$T$1)</f>
        <v>FOGNA</v>
      </c>
      <c r="U668" s="42" t="str">
        <f>IF(+ISNA(+VLOOKUP($B668,#REF!,1,0)),"-",$U$1)</f>
        <v>DEPU</v>
      </c>
      <c r="V668" s="42" t="str">
        <f>IF(+ISNA(+VLOOKUP($B668,#REF!,1,0)),"-",$V$1)</f>
        <v>ALTRESII</v>
      </c>
      <c r="W668" s="42" t="str">
        <f>IF(+ISNA(+VLOOKUP($B668,#REF!,1,0)),"-",$W$1)</f>
        <v>ATTDIV</v>
      </c>
      <c r="X668" s="42" t="str">
        <f>IF(+ISNA(+VLOOKUP($B668,#REF!,1,0)),"-",$X$1)</f>
        <v>SC</v>
      </c>
      <c r="Y668" s="42" t="str">
        <f>IF(+ISNA(+VLOOKUP($B668,#REF!,1,0)),"-",$Y$1)</f>
        <v>FOC</v>
      </c>
    </row>
    <row r="669" spans="1:25" x14ac:dyDescent="0.2">
      <c r="A669" s="42" t="s">
        <v>123</v>
      </c>
      <c r="B669" s="42" t="s">
        <v>1188</v>
      </c>
      <c r="C669" s="62" t="s">
        <v>1190</v>
      </c>
      <c r="D669" s="42" t="str">
        <f>IF(+ISNA(+VLOOKUP($B669,#REF!,1,0)),"-",$D$1)</f>
        <v>PRODEE</v>
      </c>
      <c r="E669" s="42" t="str">
        <f>IF(+ISNA(+VLOOKUP($B669,#REF!,1,0)),"-",$E$1)</f>
        <v>DISTEE</v>
      </c>
      <c r="F669" s="42" t="str">
        <f>IF(+ISNA(+VLOOKUP($B669,#REF!,1,0)),"-",$F$1)</f>
        <v>MISEE</v>
      </c>
      <c r="G669" s="42" t="str">
        <f>IF(+ISNA(+VLOOKUP($B669,#REF!,1,0)),"-",$G$1)</f>
        <v>VENDIEE</v>
      </c>
      <c r="H669" s="42" t="str">
        <f>IF(+ISNA(+VLOOKUP($B669,#REF!,1,0)),"-",$H$1)</f>
        <v>VENDSALVEE</v>
      </c>
      <c r="I669" s="42" t="str">
        <f>IF(+ISNA(+VLOOKUP($B669,#REF!,1,0)),"-",$I$1)</f>
        <v>VENDTUTEE</v>
      </c>
      <c r="J669" s="42" t="str">
        <f>IF(+ISNA(+VLOOKUP($B669,#REF!,1,0)),"-",$J$1)</f>
        <v>VENDLIBEE</v>
      </c>
      <c r="K669" s="42" t="str">
        <f>IF(+ISNA(+VLOOKUP($B669,#REF!,1,0)),"-",$K$1)</f>
        <v>EEEST</v>
      </c>
      <c r="L669" s="42" t="str">
        <f>IF(+ISNA(+VLOOKUP($B669,#REF!,1,0)),"-",$L$1)</f>
        <v>DISTGAS</v>
      </c>
      <c r="M669" s="42" t="str">
        <f>IF(+ISNA(+VLOOKUP($B669,#REF!,1,0)),"-",$M$1)</f>
        <v>MISGAS</v>
      </c>
      <c r="N669" s="42" t="str">
        <f>IF(+ISNA(+VLOOKUP($B669,#REF!,1,0)),"-",$N$1)</f>
        <v>VENIGAS</v>
      </c>
      <c r="O669" s="42" t="str">
        <f>IF(+ISNA(+VLOOKUP($B669,#REF!,1,0)),"-",$O$1)</f>
        <v>VENTUTGAS</v>
      </c>
      <c r="P669" s="42" t="str">
        <f>IF(+ISNA(+VLOOKUP($B669,#REF!,1,0)),"-",$P$1)</f>
        <v>VENLIBGAS</v>
      </c>
      <c r="Q669" s="42" t="str">
        <f>IF(+ISNA(+VLOOKUP($B669,#REF!,1,0)),"-",$Q$1)</f>
        <v>GASDIV</v>
      </c>
      <c r="R669" s="42" t="str">
        <f>IF(+ISNA(+VLOOKUP($B669,#REF!,1,0)),"-",$R$1)</f>
        <v>GASEST</v>
      </c>
      <c r="S669" s="42" t="str">
        <f>IF(+ISNA(+VLOOKUP($B669,#REF!,1,0)),"-",$S$1)</f>
        <v>ACQUE</v>
      </c>
      <c r="T669" s="42" t="str">
        <f>IF(+ISNA(+VLOOKUP($B669,#REF!,1,0)),"-",$T$1)</f>
        <v>FOGNA</v>
      </c>
      <c r="U669" s="42" t="str">
        <f>IF(+ISNA(+VLOOKUP($B669,#REF!,1,0)),"-",$U$1)</f>
        <v>DEPU</v>
      </c>
      <c r="V669" s="42" t="str">
        <f>IF(+ISNA(+VLOOKUP($B669,#REF!,1,0)),"-",$V$1)</f>
        <v>ALTRESII</v>
      </c>
      <c r="W669" s="42" t="str">
        <f>IF(+ISNA(+VLOOKUP($B669,#REF!,1,0)),"-",$W$1)</f>
        <v>ATTDIV</v>
      </c>
      <c r="X669" s="42" t="str">
        <f>IF(+ISNA(+VLOOKUP($B669,#REF!,1,0)),"-",$X$1)</f>
        <v>SC</v>
      </c>
      <c r="Y669" s="42" t="str">
        <f>IF(+ISNA(+VLOOKUP($B669,#REF!,1,0)),"-",$Y$1)</f>
        <v>FOC</v>
      </c>
    </row>
    <row r="670" spans="1:25" hidden="1" x14ac:dyDescent="0.2">
      <c r="A670" s="42" t="s">
        <v>123</v>
      </c>
      <c r="B670" s="42" t="s">
        <v>1380</v>
      </c>
      <c r="C670" s="62" t="s">
        <v>1275</v>
      </c>
      <c r="D670" s="42" t="str">
        <f>IF(+ISNA(+VLOOKUP($B670,#REF!,1,0)),"-",$D$1)</f>
        <v>PRODEE</v>
      </c>
      <c r="E670" s="42" t="str">
        <f>IF(+ISNA(+VLOOKUP($B670,#REF!,1,0)),"-",$E$1)</f>
        <v>DISTEE</v>
      </c>
      <c r="F670" s="42" t="str">
        <f>IF(+ISNA(+VLOOKUP($B670,#REF!,1,0)),"-",$F$1)</f>
        <v>MISEE</v>
      </c>
      <c r="G670" s="42" t="str">
        <f>IF(+ISNA(+VLOOKUP($B670,#REF!,1,0)),"-",$G$1)</f>
        <v>VENDIEE</v>
      </c>
      <c r="H670" s="42" t="str">
        <f>IF(+ISNA(+VLOOKUP($B670,#REF!,1,0)),"-",$H$1)</f>
        <v>VENDSALVEE</v>
      </c>
      <c r="I670" s="42" t="str">
        <f>IF(+ISNA(+VLOOKUP($B670,#REF!,1,0)),"-",$I$1)</f>
        <v>VENDTUTEE</v>
      </c>
      <c r="J670" s="42" t="str">
        <f>IF(+ISNA(+VLOOKUP($B670,#REF!,1,0)),"-",$J$1)</f>
        <v>VENDLIBEE</v>
      </c>
      <c r="K670" s="42" t="str">
        <f>IF(+ISNA(+VLOOKUP($B670,#REF!,1,0)),"-",$K$1)</f>
        <v>EEEST</v>
      </c>
      <c r="L670" s="42" t="str">
        <f>IF(+ISNA(+VLOOKUP($B670,#REF!,1,0)),"-",$L$1)</f>
        <v>DISTGAS</v>
      </c>
      <c r="M670" s="42" t="str">
        <f>IF(+ISNA(+VLOOKUP($B670,#REF!,1,0)),"-",$M$1)</f>
        <v>MISGAS</v>
      </c>
      <c r="N670" s="42" t="str">
        <f>IF(+ISNA(+VLOOKUP($B670,#REF!,1,0)),"-",$N$1)</f>
        <v>VENIGAS</v>
      </c>
      <c r="O670" s="42" t="str">
        <f>IF(+ISNA(+VLOOKUP($B670,#REF!,1,0)),"-",$O$1)</f>
        <v>VENTUTGAS</v>
      </c>
      <c r="P670" s="42" t="str">
        <f>IF(+ISNA(+VLOOKUP($B670,#REF!,1,0)),"-",$P$1)</f>
        <v>VENLIBGAS</v>
      </c>
      <c r="Q670" s="42" t="str">
        <f>IF(+ISNA(+VLOOKUP($B670,#REF!,1,0)),"-",$Q$1)</f>
        <v>GASDIV</v>
      </c>
      <c r="R670" s="42" t="str">
        <f>IF(+ISNA(+VLOOKUP($B670,#REF!,1,0)),"-",$R$1)</f>
        <v>GASEST</v>
      </c>
      <c r="S670" s="42" t="str">
        <f>IF(+ISNA(+VLOOKUP($B670,#REF!,1,0)),"-",$S$1)</f>
        <v>ACQUE</v>
      </c>
      <c r="T670" s="42" t="str">
        <f>IF(+ISNA(+VLOOKUP($B670,#REF!,1,0)),"-",$T$1)</f>
        <v>FOGNA</v>
      </c>
      <c r="U670" s="42" t="str">
        <f>IF(+ISNA(+VLOOKUP($B670,#REF!,1,0)),"-",$U$1)</f>
        <v>DEPU</v>
      </c>
      <c r="V670" s="42" t="str">
        <f>IF(+ISNA(+VLOOKUP($B670,#REF!,1,0)),"-",$V$1)</f>
        <v>ALTRESII</v>
      </c>
      <c r="W670" s="42" t="str">
        <f>IF(+ISNA(+VLOOKUP($B670,#REF!,1,0)),"-",$W$1)</f>
        <v>ATTDIV</v>
      </c>
      <c r="X670" s="42" t="str">
        <f>IF(+ISNA(+VLOOKUP($B670,#REF!,1,0)),"-",$X$1)</f>
        <v>SC</v>
      </c>
      <c r="Y670" s="42" t="str">
        <f>IF(+ISNA(+VLOOKUP($B670,#REF!,1,0)),"-",$Y$1)</f>
        <v>FOC</v>
      </c>
    </row>
    <row r="671" spans="1:25" hidden="1" x14ac:dyDescent="0.2">
      <c r="A671" s="42" t="s">
        <v>123</v>
      </c>
      <c r="B671" s="42" t="s">
        <v>1381</v>
      </c>
      <c r="C671" s="62" t="s">
        <v>1276</v>
      </c>
      <c r="D671" s="42" t="str">
        <f>IF(+ISNA(+VLOOKUP($B671,#REF!,1,0)),"-",$D$1)</f>
        <v>PRODEE</v>
      </c>
      <c r="E671" s="42" t="str">
        <f>IF(+ISNA(+VLOOKUP($B671,#REF!,1,0)),"-",$E$1)</f>
        <v>DISTEE</v>
      </c>
      <c r="F671" s="42" t="str">
        <f>IF(+ISNA(+VLOOKUP($B671,#REF!,1,0)),"-",$F$1)</f>
        <v>MISEE</v>
      </c>
      <c r="G671" s="42" t="str">
        <f>IF(+ISNA(+VLOOKUP($B671,#REF!,1,0)),"-",$G$1)</f>
        <v>VENDIEE</v>
      </c>
      <c r="H671" s="42" t="str">
        <f>IF(+ISNA(+VLOOKUP($B671,#REF!,1,0)),"-",$H$1)</f>
        <v>VENDSALVEE</v>
      </c>
      <c r="I671" s="42" t="str">
        <f>IF(+ISNA(+VLOOKUP($B671,#REF!,1,0)),"-",$I$1)</f>
        <v>VENDTUTEE</v>
      </c>
      <c r="J671" s="42" t="str">
        <f>IF(+ISNA(+VLOOKUP($B671,#REF!,1,0)),"-",$J$1)</f>
        <v>VENDLIBEE</v>
      </c>
      <c r="K671" s="42" t="str">
        <f>IF(+ISNA(+VLOOKUP($B671,#REF!,1,0)),"-",$K$1)</f>
        <v>EEEST</v>
      </c>
      <c r="L671" s="42" t="str">
        <f>IF(+ISNA(+VLOOKUP($B671,#REF!,1,0)),"-",$L$1)</f>
        <v>DISTGAS</v>
      </c>
      <c r="M671" s="42" t="str">
        <f>IF(+ISNA(+VLOOKUP($B671,#REF!,1,0)),"-",$M$1)</f>
        <v>MISGAS</v>
      </c>
      <c r="N671" s="42" t="str">
        <f>IF(+ISNA(+VLOOKUP($B671,#REF!,1,0)),"-",$N$1)</f>
        <v>VENIGAS</v>
      </c>
      <c r="O671" s="42" t="str">
        <f>IF(+ISNA(+VLOOKUP($B671,#REF!,1,0)),"-",$O$1)</f>
        <v>VENTUTGAS</v>
      </c>
      <c r="P671" s="42" t="str">
        <f>IF(+ISNA(+VLOOKUP($B671,#REF!,1,0)),"-",$P$1)</f>
        <v>VENLIBGAS</v>
      </c>
      <c r="Q671" s="42" t="str">
        <f>IF(+ISNA(+VLOOKUP($B671,#REF!,1,0)),"-",$Q$1)</f>
        <v>GASDIV</v>
      </c>
      <c r="R671" s="42" t="str">
        <f>IF(+ISNA(+VLOOKUP($B671,#REF!,1,0)),"-",$R$1)</f>
        <v>GASEST</v>
      </c>
      <c r="S671" s="42" t="str">
        <f>IF(+ISNA(+VLOOKUP($B671,#REF!,1,0)),"-",$S$1)</f>
        <v>ACQUE</v>
      </c>
      <c r="T671" s="42" t="str">
        <f>IF(+ISNA(+VLOOKUP($B671,#REF!,1,0)),"-",$T$1)</f>
        <v>FOGNA</v>
      </c>
      <c r="U671" s="42" t="str">
        <f>IF(+ISNA(+VLOOKUP($B671,#REF!,1,0)),"-",$U$1)</f>
        <v>DEPU</v>
      </c>
      <c r="V671" s="42" t="str">
        <f>IF(+ISNA(+VLOOKUP($B671,#REF!,1,0)),"-",$V$1)</f>
        <v>ALTRESII</v>
      </c>
      <c r="W671" s="42" t="str">
        <f>IF(+ISNA(+VLOOKUP($B671,#REF!,1,0)),"-",$W$1)</f>
        <v>ATTDIV</v>
      </c>
      <c r="X671" s="42" t="str">
        <f>IF(+ISNA(+VLOOKUP($B671,#REF!,1,0)),"-",$X$1)</f>
        <v>SC</v>
      </c>
      <c r="Y671" s="42" t="str">
        <f>IF(+ISNA(+VLOOKUP($B671,#REF!,1,0)),"-",$Y$1)</f>
        <v>FOC</v>
      </c>
    </row>
    <row r="672" spans="1:25" hidden="1" x14ac:dyDescent="0.2">
      <c r="A672" s="42" t="s">
        <v>123</v>
      </c>
      <c r="B672" s="42" t="s">
        <v>1382</v>
      </c>
      <c r="C672" s="62" t="s">
        <v>1279</v>
      </c>
      <c r="D672" s="42" t="str">
        <f>IF(+ISNA(+VLOOKUP($B672,#REF!,1,0)),"-",$D$1)</f>
        <v>PRODEE</v>
      </c>
      <c r="E672" s="42" t="str">
        <f>IF(+ISNA(+VLOOKUP($B672,#REF!,1,0)),"-",$E$1)</f>
        <v>DISTEE</v>
      </c>
      <c r="F672" s="42" t="str">
        <f>IF(+ISNA(+VLOOKUP($B672,#REF!,1,0)),"-",$F$1)</f>
        <v>MISEE</v>
      </c>
      <c r="G672" s="42" t="str">
        <f>IF(+ISNA(+VLOOKUP($B672,#REF!,1,0)),"-",$G$1)</f>
        <v>VENDIEE</v>
      </c>
      <c r="H672" s="42" t="str">
        <f>IF(+ISNA(+VLOOKUP($B672,#REF!,1,0)),"-",$H$1)</f>
        <v>VENDSALVEE</v>
      </c>
      <c r="I672" s="42" t="str">
        <f>IF(+ISNA(+VLOOKUP($B672,#REF!,1,0)),"-",$I$1)</f>
        <v>VENDTUTEE</v>
      </c>
      <c r="J672" s="42" t="str">
        <f>IF(+ISNA(+VLOOKUP($B672,#REF!,1,0)),"-",$J$1)</f>
        <v>VENDLIBEE</v>
      </c>
      <c r="K672" s="42" t="str">
        <f>IF(+ISNA(+VLOOKUP($B672,#REF!,1,0)),"-",$K$1)</f>
        <v>EEEST</v>
      </c>
      <c r="L672" s="42" t="str">
        <f>IF(+ISNA(+VLOOKUP($B672,#REF!,1,0)),"-",$L$1)</f>
        <v>DISTGAS</v>
      </c>
      <c r="M672" s="42" t="str">
        <f>IF(+ISNA(+VLOOKUP($B672,#REF!,1,0)),"-",$M$1)</f>
        <v>MISGAS</v>
      </c>
      <c r="N672" s="42" t="str">
        <f>IF(+ISNA(+VLOOKUP($B672,#REF!,1,0)),"-",$N$1)</f>
        <v>VENIGAS</v>
      </c>
      <c r="O672" s="42" t="str">
        <f>IF(+ISNA(+VLOOKUP($B672,#REF!,1,0)),"-",$O$1)</f>
        <v>VENTUTGAS</v>
      </c>
      <c r="P672" s="42" t="str">
        <f>IF(+ISNA(+VLOOKUP($B672,#REF!,1,0)),"-",$P$1)</f>
        <v>VENLIBGAS</v>
      </c>
      <c r="Q672" s="42" t="str">
        <f>IF(+ISNA(+VLOOKUP($B672,#REF!,1,0)),"-",$Q$1)</f>
        <v>GASDIV</v>
      </c>
      <c r="R672" s="42" t="str">
        <f>IF(+ISNA(+VLOOKUP($B672,#REF!,1,0)),"-",$R$1)</f>
        <v>GASEST</v>
      </c>
      <c r="S672" s="42" t="str">
        <f>IF(+ISNA(+VLOOKUP($B672,#REF!,1,0)),"-",$S$1)</f>
        <v>ACQUE</v>
      </c>
      <c r="T672" s="42" t="str">
        <f>IF(+ISNA(+VLOOKUP($B672,#REF!,1,0)),"-",$T$1)</f>
        <v>FOGNA</v>
      </c>
      <c r="U672" s="42" t="str">
        <f>IF(+ISNA(+VLOOKUP($B672,#REF!,1,0)),"-",$U$1)</f>
        <v>DEPU</v>
      </c>
      <c r="V672" s="42" t="str">
        <f>IF(+ISNA(+VLOOKUP($B672,#REF!,1,0)),"-",$V$1)</f>
        <v>ALTRESII</v>
      </c>
      <c r="W672" s="42" t="str">
        <f>IF(+ISNA(+VLOOKUP($B672,#REF!,1,0)),"-",$W$1)</f>
        <v>ATTDIV</v>
      </c>
      <c r="X672" s="42" t="str">
        <f>IF(+ISNA(+VLOOKUP($B672,#REF!,1,0)),"-",$X$1)</f>
        <v>SC</v>
      </c>
      <c r="Y672" s="42" t="str">
        <f>IF(+ISNA(+VLOOKUP($B672,#REF!,1,0)),"-",$Y$1)</f>
        <v>FOC</v>
      </c>
    </row>
    <row r="673" spans="1:25" hidden="1" x14ac:dyDescent="0.2">
      <c r="A673" s="42" t="s">
        <v>123</v>
      </c>
      <c r="B673" s="42" t="s">
        <v>1383</v>
      </c>
      <c r="C673" s="62" t="s">
        <v>1280</v>
      </c>
      <c r="D673" s="42" t="str">
        <f>IF(+ISNA(+VLOOKUP($B673,#REF!,1,0)),"-",$D$1)</f>
        <v>PRODEE</v>
      </c>
      <c r="E673" s="42" t="str">
        <f>IF(+ISNA(+VLOOKUP($B673,#REF!,1,0)),"-",$E$1)</f>
        <v>DISTEE</v>
      </c>
      <c r="F673" s="42" t="str">
        <f>IF(+ISNA(+VLOOKUP($B673,#REF!,1,0)),"-",$F$1)</f>
        <v>MISEE</v>
      </c>
      <c r="G673" s="42" t="str">
        <f>IF(+ISNA(+VLOOKUP($B673,#REF!,1,0)),"-",$G$1)</f>
        <v>VENDIEE</v>
      </c>
      <c r="H673" s="42" t="str">
        <f>IF(+ISNA(+VLOOKUP($B673,#REF!,1,0)),"-",$H$1)</f>
        <v>VENDSALVEE</v>
      </c>
      <c r="I673" s="42" t="str">
        <f>IF(+ISNA(+VLOOKUP($B673,#REF!,1,0)),"-",$I$1)</f>
        <v>VENDTUTEE</v>
      </c>
      <c r="J673" s="42" t="str">
        <f>IF(+ISNA(+VLOOKUP($B673,#REF!,1,0)),"-",$J$1)</f>
        <v>VENDLIBEE</v>
      </c>
      <c r="K673" s="42" t="str">
        <f>IF(+ISNA(+VLOOKUP($B673,#REF!,1,0)),"-",$K$1)</f>
        <v>EEEST</v>
      </c>
      <c r="L673" s="42" t="str">
        <f>IF(+ISNA(+VLOOKUP($B673,#REF!,1,0)),"-",$L$1)</f>
        <v>DISTGAS</v>
      </c>
      <c r="M673" s="42" t="str">
        <f>IF(+ISNA(+VLOOKUP($B673,#REF!,1,0)),"-",$M$1)</f>
        <v>MISGAS</v>
      </c>
      <c r="N673" s="42" t="str">
        <f>IF(+ISNA(+VLOOKUP($B673,#REF!,1,0)),"-",$N$1)</f>
        <v>VENIGAS</v>
      </c>
      <c r="O673" s="42" t="str">
        <f>IF(+ISNA(+VLOOKUP($B673,#REF!,1,0)),"-",$O$1)</f>
        <v>VENTUTGAS</v>
      </c>
      <c r="P673" s="42" t="str">
        <f>IF(+ISNA(+VLOOKUP($B673,#REF!,1,0)),"-",$P$1)</f>
        <v>VENLIBGAS</v>
      </c>
      <c r="Q673" s="42" t="str">
        <f>IF(+ISNA(+VLOOKUP($B673,#REF!,1,0)),"-",$Q$1)</f>
        <v>GASDIV</v>
      </c>
      <c r="R673" s="42" t="str">
        <f>IF(+ISNA(+VLOOKUP($B673,#REF!,1,0)),"-",$R$1)</f>
        <v>GASEST</v>
      </c>
      <c r="S673" s="42" t="str">
        <f>IF(+ISNA(+VLOOKUP($B673,#REF!,1,0)),"-",$S$1)</f>
        <v>ACQUE</v>
      </c>
      <c r="T673" s="42" t="str">
        <f>IF(+ISNA(+VLOOKUP($B673,#REF!,1,0)),"-",$T$1)</f>
        <v>FOGNA</v>
      </c>
      <c r="U673" s="42" t="str">
        <f>IF(+ISNA(+VLOOKUP($B673,#REF!,1,0)),"-",$U$1)</f>
        <v>DEPU</v>
      </c>
      <c r="V673" s="42" t="str">
        <f>IF(+ISNA(+VLOOKUP($B673,#REF!,1,0)),"-",$V$1)</f>
        <v>ALTRESII</v>
      </c>
      <c r="W673" s="42" t="str">
        <f>IF(+ISNA(+VLOOKUP($B673,#REF!,1,0)),"-",$W$1)</f>
        <v>ATTDIV</v>
      </c>
      <c r="X673" s="42" t="str">
        <f>IF(+ISNA(+VLOOKUP($B673,#REF!,1,0)),"-",$X$1)</f>
        <v>SC</v>
      </c>
      <c r="Y673" s="42" t="str">
        <f>IF(+ISNA(+VLOOKUP($B673,#REF!,1,0)),"-",$Y$1)</f>
        <v>FOC</v>
      </c>
    </row>
    <row r="674" spans="1:25" hidden="1" x14ac:dyDescent="0.2">
      <c r="A674" s="42" t="s">
        <v>123</v>
      </c>
      <c r="B674" s="42" t="s">
        <v>1384</v>
      </c>
      <c r="C674" s="62" t="s">
        <v>1281</v>
      </c>
      <c r="D674" s="42" t="str">
        <f>IF(+ISNA(+VLOOKUP($B674,#REF!,1,0)),"-",$D$1)</f>
        <v>PRODEE</v>
      </c>
      <c r="E674" s="42" t="str">
        <f>IF(+ISNA(+VLOOKUP($B674,#REF!,1,0)),"-",$E$1)</f>
        <v>DISTEE</v>
      </c>
      <c r="F674" s="42" t="str">
        <f>IF(+ISNA(+VLOOKUP($B674,#REF!,1,0)),"-",$F$1)</f>
        <v>MISEE</v>
      </c>
      <c r="G674" s="42" t="str">
        <f>IF(+ISNA(+VLOOKUP($B674,#REF!,1,0)),"-",$G$1)</f>
        <v>VENDIEE</v>
      </c>
      <c r="H674" s="42" t="str">
        <f>IF(+ISNA(+VLOOKUP($B674,#REF!,1,0)),"-",$H$1)</f>
        <v>VENDSALVEE</v>
      </c>
      <c r="I674" s="42" t="str">
        <f>IF(+ISNA(+VLOOKUP($B674,#REF!,1,0)),"-",$I$1)</f>
        <v>VENDTUTEE</v>
      </c>
      <c r="J674" s="42" t="str">
        <f>IF(+ISNA(+VLOOKUP($B674,#REF!,1,0)),"-",$J$1)</f>
        <v>VENDLIBEE</v>
      </c>
      <c r="K674" s="42" t="str">
        <f>IF(+ISNA(+VLOOKUP($B674,#REF!,1,0)),"-",$K$1)</f>
        <v>EEEST</v>
      </c>
      <c r="L674" s="42" t="str">
        <f>IF(+ISNA(+VLOOKUP($B674,#REF!,1,0)),"-",$L$1)</f>
        <v>DISTGAS</v>
      </c>
      <c r="M674" s="42" t="str">
        <f>IF(+ISNA(+VLOOKUP($B674,#REF!,1,0)),"-",$M$1)</f>
        <v>MISGAS</v>
      </c>
      <c r="N674" s="42" t="str">
        <f>IF(+ISNA(+VLOOKUP($B674,#REF!,1,0)),"-",$N$1)</f>
        <v>VENIGAS</v>
      </c>
      <c r="O674" s="42" t="str">
        <f>IF(+ISNA(+VLOOKUP($B674,#REF!,1,0)),"-",$O$1)</f>
        <v>VENTUTGAS</v>
      </c>
      <c r="P674" s="42" t="str">
        <f>IF(+ISNA(+VLOOKUP($B674,#REF!,1,0)),"-",$P$1)</f>
        <v>VENLIBGAS</v>
      </c>
      <c r="Q674" s="42" t="str">
        <f>IF(+ISNA(+VLOOKUP($B674,#REF!,1,0)),"-",$Q$1)</f>
        <v>GASDIV</v>
      </c>
      <c r="R674" s="42" t="str">
        <f>IF(+ISNA(+VLOOKUP($B674,#REF!,1,0)),"-",$R$1)</f>
        <v>GASEST</v>
      </c>
      <c r="S674" s="42" t="str">
        <f>IF(+ISNA(+VLOOKUP($B674,#REF!,1,0)),"-",$S$1)</f>
        <v>ACQUE</v>
      </c>
      <c r="T674" s="42" t="str">
        <f>IF(+ISNA(+VLOOKUP($B674,#REF!,1,0)),"-",$T$1)</f>
        <v>FOGNA</v>
      </c>
      <c r="U674" s="42" t="str">
        <f>IF(+ISNA(+VLOOKUP($B674,#REF!,1,0)),"-",$U$1)</f>
        <v>DEPU</v>
      </c>
      <c r="V674" s="42" t="str">
        <f>IF(+ISNA(+VLOOKUP($B674,#REF!,1,0)),"-",$V$1)</f>
        <v>ALTRESII</v>
      </c>
      <c r="W674" s="42" t="str">
        <f>IF(+ISNA(+VLOOKUP($B674,#REF!,1,0)),"-",$W$1)</f>
        <v>ATTDIV</v>
      </c>
      <c r="X674" s="42" t="str">
        <f>IF(+ISNA(+VLOOKUP($B674,#REF!,1,0)),"-",$X$1)</f>
        <v>SC</v>
      </c>
      <c r="Y674" s="42" t="str">
        <f>IF(+ISNA(+VLOOKUP($B674,#REF!,1,0)),"-",$Y$1)</f>
        <v>FOC</v>
      </c>
    </row>
    <row r="675" spans="1:25" hidden="1" x14ac:dyDescent="0.2">
      <c r="A675" s="42" t="s">
        <v>123</v>
      </c>
      <c r="B675" s="42" t="s">
        <v>1385</v>
      </c>
      <c r="C675" s="62" t="s">
        <v>1282</v>
      </c>
      <c r="D675" s="42" t="str">
        <f>IF(+ISNA(+VLOOKUP($B675,#REF!,1,0)),"-",$D$1)</f>
        <v>PRODEE</v>
      </c>
      <c r="E675" s="42" t="str">
        <f>IF(+ISNA(+VLOOKUP($B675,#REF!,1,0)),"-",$E$1)</f>
        <v>DISTEE</v>
      </c>
      <c r="F675" s="42" t="str">
        <f>IF(+ISNA(+VLOOKUP($B675,#REF!,1,0)),"-",$F$1)</f>
        <v>MISEE</v>
      </c>
      <c r="G675" s="42" t="str">
        <f>IF(+ISNA(+VLOOKUP($B675,#REF!,1,0)),"-",$G$1)</f>
        <v>VENDIEE</v>
      </c>
      <c r="H675" s="42" t="str">
        <f>IF(+ISNA(+VLOOKUP($B675,#REF!,1,0)),"-",$H$1)</f>
        <v>VENDSALVEE</v>
      </c>
      <c r="I675" s="42" t="str">
        <f>IF(+ISNA(+VLOOKUP($B675,#REF!,1,0)),"-",$I$1)</f>
        <v>VENDTUTEE</v>
      </c>
      <c r="J675" s="42" t="str">
        <f>IF(+ISNA(+VLOOKUP($B675,#REF!,1,0)),"-",$J$1)</f>
        <v>VENDLIBEE</v>
      </c>
      <c r="K675" s="42" t="str">
        <f>IF(+ISNA(+VLOOKUP($B675,#REF!,1,0)),"-",$K$1)</f>
        <v>EEEST</v>
      </c>
      <c r="L675" s="42" t="str">
        <f>IF(+ISNA(+VLOOKUP($B675,#REF!,1,0)),"-",$L$1)</f>
        <v>DISTGAS</v>
      </c>
      <c r="M675" s="42" t="str">
        <f>IF(+ISNA(+VLOOKUP($B675,#REF!,1,0)),"-",$M$1)</f>
        <v>MISGAS</v>
      </c>
      <c r="N675" s="42" t="str">
        <f>IF(+ISNA(+VLOOKUP($B675,#REF!,1,0)),"-",$N$1)</f>
        <v>VENIGAS</v>
      </c>
      <c r="O675" s="42" t="str">
        <f>IF(+ISNA(+VLOOKUP($B675,#REF!,1,0)),"-",$O$1)</f>
        <v>VENTUTGAS</v>
      </c>
      <c r="P675" s="42" t="str">
        <f>IF(+ISNA(+VLOOKUP($B675,#REF!,1,0)),"-",$P$1)</f>
        <v>VENLIBGAS</v>
      </c>
      <c r="Q675" s="42" t="str">
        <f>IF(+ISNA(+VLOOKUP($B675,#REF!,1,0)),"-",$Q$1)</f>
        <v>GASDIV</v>
      </c>
      <c r="R675" s="42" t="str">
        <f>IF(+ISNA(+VLOOKUP($B675,#REF!,1,0)),"-",$R$1)</f>
        <v>GASEST</v>
      </c>
      <c r="S675" s="42" t="str">
        <f>IF(+ISNA(+VLOOKUP($B675,#REF!,1,0)),"-",$S$1)</f>
        <v>ACQUE</v>
      </c>
      <c r="T675" s="42" t="str">
        <f>IF(+ISNA(+VLOOKUP($B675,#REF!,1,0)),"-",$T$1)</f>
        <v>FOGNA</v>
      </c>
      <c r="U675" s="42" t="str">
        <f>IF(+ISNA(+VLOOKUP($B675,#REF!,1,0)),"-",$U$1)</f>
        <v>DEPU</v>
      </c>
      <c r="V675" s="42" t="str">
        <f>IF(+ISNA(+VLOOKUP($B675,#REF!,1,0)),"-",$V$1)</f>
        <v>ALTRESII</v>
      </c>
      <c r="W675" s="42" t="str">
        <f>IF(+ISNA(+VLOOKUP($B675,#REF!,1,0)),"-",$W$1)</f>
        <v>ATTDIV</v>
      </c>
      <c r="X675" s="42" t="str">
        <f>IF(+ISNA(+VLOOKUP($B675,#REF!,1,0)),"-",$X$1)</f>
        <v>SC</v>
      </c>
      <c r="Y675" s="42" t="str">
        <f>IF(+ISNA(+VLOOKUP($B675,#REF!,1,0)),"-",$Y$1)</f>
        <v>FOC</v>
      </c>
    </row>
    <row r="676" spans="1:25" hidden="1" x14ac:dyDescent="0.2">
      <c r="A676" s="42" t="s">
        <v>123</v>
      </c>
      <c r="B676" s="42" t="s">
        <v>1386</v>
      </c>
      <c r="C676" s="62" t="s">
        <v>1283</v>
      </c>
      <c r="D676" s="42" t="str">
        <f>IF(+ISNA(+VLOOKUP($B676,#REF!,1,0)),"-",$D$1)</f>
        <v>PRODEE</v>
      </c>
      <c r="E676" s="42" t="str">
        <f>IF(+ISNA(+VLOOKUP($B676,#REF!,1,0)),"-",$E$1)</f>
        <v>DISTEE</v>
      </c>
      <c r="F676" s="42" t="str">
        <f>IF(+ISNA(+VLOOKUP($B676,#REF!,1,0)),"-",$F$1)</f>
        <v>MISEE</v>
      </c>
      <c r="G676" s="42" t="str">
        <f>IF(+ISNA(+VLOOKUP($B676,#REF!,1,0)),"-",$G$1)</f>
        <v>VENDIEE</v>
      </c>
      <c r="H676" s="42" t="str">
        <f>IF(+ISNA(+VLOOKUP($B676,#REF!,1,0)),"-",$H$1)</f>
        <v>VENDSALVEE</v>
      </c>
      <c r="I676" s="42" t="str">
        <f>IF(+ISNA(+VLOOKUP($B676,#REF!,1,0)),"-",$I$1)</f>
        <v>VENDTUTEE</v>
      </c>
      <c r="J676" s="42" t="str">
        <f>IF(+ISNA(+VLOOKUP($B676,#REF!,1,0)),"-",$J$1)</f>
        <v>VENDLIBEE</v>
      </c>
      <c r="K676" s="42" t="str">
        <f>IF(+ISNA(+VLOOKUP($B676,#REF!,1,0)),"-",$K$1)</f>
        <v>EEEST</v>
      </c>
      <c r="L676" s="42" t="str">
        <f>IF(+ISNA(+VLOOKUP($B676,#REF!,1,0)),"-",$L$1)</f>
        <v>DISTGAS</v>
      </c>
      <c r="M676" s="42" t="str">
        <f>IF(+ISNA(+VLOOKUP($B676,#REF!,1,0)),"-",$M$1)</f>
        <v>MISGAS</v>
      </c>
      <c r="N676" s="42" t="str">
        <f>IF(+ISNA(+VLOOKUP($B676,#REF!,1,0)),"-",$N$1)</f>
        <v>VENIGAS</v>
      </c>
      <c r="O676" s="42" t="str">
        <f>IF(+ISNA(+VLOOKUP($B676,#REF!,1,0)),"-",$O$1)</f>
        <v>VENTUTGAS</v>
      </c>
      <c r="P676" s="42" t="str">
        <f>IF(+ISNA(+VLOOKUP($B676,#REF!,1,0)),"-",$P$1)</f>
        <v>VENLIBGAS</v>
      </c>
      <c r="Q676" s="42" t="str">
        <f>IF(+ISNA(+VLOOKUP($B676,#REF!,1,0)),"-",$Q$1)</f>
        <v>GASDIV</v>
      </c>
      <c r="R676" s="42" t="str">
        <f>IF(+ISNA(+VLOOKUP($B676,#REF!,1,0)),"-",$R$1)</f>
        <v>GASEST</v>
      </c>
      <c r="S676" s="42" t="str">
        <f>IF(+ISNA(+VLOOKUP($B676,#REF!,1,0)),"-",$S$1)</f>
        <v>ACQUE</v>
      </c>
      <c r="T676" s="42" t="str">
        <f>IF(+ISNA(+VLOOKUP($B676,#REF!,1,0)),"-",$T$1)</f>
        <v>FOGNA</v>
      </c>
      <c r="U676" s="42" t="str">
        <f>IF(+ISNA(+VLOOKUP($B676,#REF!,1,0)),"-",$U$1)</f>
        <v>DEPU</v>
      </c>
      <c r="V676" s="42" t="str">
        <f>IF(+ISNA(+VLOOKUP($B676,#REF!,1,0)),"-",$V$1)</f>
        <v>ALTRESII</v>
      </c>
      <c r="W676" s="42" t="str">
        <f>IF(+ISNA(+VLOOKUP($B676,#REF!,1,0)),"-",$W$1)</f>
        <v>ATTDIV</v>
      </c>
      <c r="X676" s="42" t="str">
        <f>IF(+ISNA(+VLOOKUP($B676,#REF!,1,0)),"-",$X$1)</f>
        <v>SC</v>
      </c>
      <c r="Y676" s="42" t="str">
        <f>IF(+ISNA(+VLOOKUP($B676,#REF!,1,0)),"-",$Y$1)</f>
        <v>FOC</v>
      </c>
    </row>
    <row r="677" spans="1:25" hidden="1" x14ac:dyDescent="0.2">
      <c r="A677" s="42" t="s">
        <v>123</v>
      </c>
      <c r="B677" s="93" t="s">
        <v>1522</v>
      </c>
      <c r="C677" s="94" t="s">
        <v>1523</v>
      </c>
      <c r="D677" s="42" t="str">
        <f>IF(+ISNA(+VLOOKUP($B677,#REF!,1,0)),"-",$D$1)</f>
        <v>PRODEE</v>
      </c>
      <c r="E677" s="42" t="str">
        <f>IF(+ISNA(+VLOOKUP($B677,#REF!,1,0)),"-",$E$1)</f>
        <v>DISTEE</v>
      </c>
      <c r="F677" s="42" t="str">
        <f>IF(+ISNA(+VLOOKUP($B677,#REF!,1,0)),"-",$F$1)</f>
        <v>MISEE</v>
      </c>
      <c r="G677" s="42" t="str">
        <f>IF(+ISNA(+VLOOKUP($B677,#REF!,1,0)),"-",$G$1)</f>
        <v>VENDIEE</v>
      </c>
      <c r="H677" s="42" t="str">
        <f>IF(+ISNA(+VLOOKUP($B677,#REF!,1,0)),"-",$H$1)</f>
        <v>VENDSALVEE</v>
      </c>
      <c r="I677" s="42" t="str">
        <f>IF(+ISNA(+VLOOKUP($B677,#REF!,1,0)),"-",$I$1)</f>
        <v>VENDTUTEE</v>
      </c>
      <c r="J677" s="42" t="str">
        <f>IF(+ISNA(+VLOOKUP($B677,#REF!,1,0)),"-",$J$1)</f>
        <v>VENDLIBEE</v>
      </c>
      <c r="K677" s="42" t="str">
        <f>IF(+ISNA(+VLOOKUP($B677,#REF!,1,0)),"-",$K$1)</f>
        <v>EEEST</v>
      </c>
      <c r="L677" s="42" t="str">
        <f>IF(+ISNA(+VLOOKUP($B677,#REF!,1,0)),"-",$L$1)</f>
        <v>DISTGAS</v>
      </c>
      <c r="M677" s="42" t="str">
        <f>IF(+ISNA(+VLOOKUP($B677,#REF!,1,0)),"-",$M$1)</f>
        <v>MISGAS</v>
      </c>
      <c r="N677" s="42" t="str">
        <f>IF(+ISNA(+VLOOKUP($B677,#REF!,1,0)),"-",$N$1)</f>
        <v>VENIGAS</v>
      </c>
      <c r="O677" s="42" t="str">
        <f>IF(+ISNA(+VLOOKUP($B677,#REF!,1,0)),"-",$O$1)</f>
        <v>VENTUTGAS</v>
      </c>
      <c r="P677" s="42" t="str">
        <f>IF(+ISNA(+VLOOKUP($B677,#REF!,1,0)),"-",$P$1)</f>
        <v>VENLIBGAS</v>
      </c>
      <c r="Q677" s="42" t="str">
        <f>IF(+ISNA(+VLOOKUP($B677,#REF!,1,0)),"-",$Q$1)</f>
        <v>GASDIV</v>
      </c>
      <c r="R677" s="42" t="str">
        <f>IF(+ISNA(+VLOOKUP($B677,#REF!,1,0)),"-",$R$1)</f>
        <v>GASEST</v>
      </c>
      <c r="S677" s="42" t="str">
        <f>IF(+ISNA(+VLOOKUP($B677,#REF!,1,0)),"-",$S$1)</f>
        <v>ACQUE</v>
      </c>
      <c r="T677" s="42" t="str">
        <f>IF(+ISNA(+VLOOKUP($B677,#REF!,1,0)),"-",$T$1)</f>
        <v>FOGNA</v>
      </c>
      <c r="U677" s="42" t="str">
        <f>IF(+ISNA(+VLOOKUP($B677,#REF!,1,0)),"-",$U$1)</f>
        <v>DEPU</v>
      </c>
      <c r="V677" s="42" t="str">
        <f>IF(+ISNA(+VLOOKUP($B677,#REF!,1,0)),"-",$V$1)</f>
        <v>ALTRESII</v>
      </c>
      <c r="W677" s="42" t="str">
        <f>IF(+ISNA(+VLOOKUP($B677,#REF!,1,0)),"-",$W$1)</f>
        <v>ATTDIV</v>
      </c>
      <c r="X677" s="42" t="str">
        <f>IF(+ISNA(+VLOOKUP($B677,#REF!,1,0)),"-",$X$1)</f>
        <v>SC</v>
      </c>
      <c r="Y677" s="42" t="str">
        <f>IF(+ISNA(+VLOOKUP($B677,#REF!,1,0)),"-",$Y$1)</f>
        <v>FOC</v>
      </c>
    </row>
    <row r="678" spans="1:25" hidden="1" x14ac:dyDescent="0.2">
      <c r="A678" s="42" t="s">
        <v>123</v>
      </c>
      <c r="B678" s="42" t="s">
        <v>1387</v>
      </c>
      <c r="C678" s="62" t="s">
        <v>1284</v>
      </c>
      <c r="D678" s="42" t="str">
        <f>IF(+ISNA(+VLOOKUP($B678,#REF!,1,0)),"-",$D$1)</f>
        <v>PRODEE</v>
      </c>
      <c r="E678" s="42" t="str">
        <f>IF(+ISNA(+VLOOKUP($B678,#REF!,1,0)),"-",$E$1)</f>
        <v>DISTEE</v>
      </c>
      <c r="F678" s="42" t="str">
        <f>IF(+ISNA(+VLOOKUP($B678,#REF!,1,0)),"-",$F$1)</f>
        <v>MISEE</v>
      </c>
      <c r="G678" s="42" t="str">
        <f>IF(+ISNA(+VLOOKUP($B678,#REF!,1,0)),"-",$G$1)</f>
        <v>VENDIEE</v>
      </c>
      <c r="H678" s="42" t="str">
        <f>IF(+ISNA(+VLOOKUP($B678,#REF!,1,0)),"-",$H$1)</f>
        <v>VENDSALVEE</v>
      </c>
      <c r="I678" s="42" t="str">
        <f>IF(+ISNA(+VLOOKUP($B678,#REF!,1,0)),"-",$I$1)</f>
        <v>VENDTUTEE</v>
      </c>
      <c r="J678" s="42" t="str">
        <f>IF(+ISNA(+VLOOKUP($B678,#REF!,1,0)),"-",$J$1)</f>
        <v>VENDLIBEE</v>
      </c>
      <c r="K678" s="42" t="str">
        <f>IF(+ISNA(+VLOOKUP($B678,#REF!,1,0)),"-",$K$1)</f>
        <v>EEEST</v>
      </c>
      <c r="L678" s="42" t="str">
        <f>IF(+ISNA(+VLOOKUP($B678,#REF!,1,0)),"-",$L$1)</f>
        <v>DISTGAS</v>
      </c>
      <c r="M678" s="42" t="str">
        <f>IF(+ISNA(+VLOOKUP($B678,#REF!,1,0)),"-",$M$1)</f>
        <v>MISGAS</v>
      </c>
      <c r="N678" s="42" t="str">
        <f>IF(+ISNA(+VLOOKUP($B678,#REF!,1,0)),"-",$N$1)</f>
        <v>VENIGAS</v>
      </c>
      <c r="O678" s="42" t="str">
        <f>IF(+ISNA(+VLOOKUP($B678,#REF!,1,0)),"-",$O$1)</f>
        <v>VENTUTGAS</v>
      </c>
      <c r="P678" s="42" t="str">
        <f>IF(+ISNA(+VLOOKUP($B678,#REF!,1,0)),"-",$P$1)</f>
        <v>VENLIBGAS</v>
      </c>
      <c r="Q678" s="42" t="str">
        <f>IF(+ISNA(+VLOOKUP($B678,#REF!,1,0)),"-",$Q$1)</f>
        <v>GASDIV</v>
      </c>
      <c r="R678" s="42" t="str">
        <f>IF(+ISNA(+VLOOKUP($B678,#REF!,1,0)),"-",$R$1)</f>
        <v>GASEST</v>
      </c>
      <c r="S678" s="42" t="str">
        <f>IF(+ISNA(+VLOOKUP($B678,#REF!,1,0)),"-",$S$1)</f>
        <v>ACQUE</v>
      </c>
      <c r="T678" s="42" t="str">
        <f>IF(+ISNA(+VLOOKUP($B678,#REF!,1,0)),"-",$T$1)</f>
        <v>FOGNA</v>
      </c>
      <c r="U678" s="42" t="str">
        <f>IF(+ISNA(+VLOOKUP($B678,#REF!,1,0)),"-",$U$1)</f>
        <v>DEPU</v>
      </c>
      <c r="V678" s="42" t="str">
        <f>IF(+ISNA(+VLOOKUP($B678,#REF!,1,0)),"-",$V$1)</f>
        <v>ALTRESII</v>
      </c>
      <c r="W678" s="42" t="str">
        <f>IF(+ISNA(+VLOOKUP($B678,#REF!,1,0)),"-",$W$1)</f>
        <v>ATTDIV</v>
      </c>
      <c r="X678" s="42" t="str">
        <f>IF(+ISNA(+VLOOKUP($B678,#REF!,1,0)),"-",$X$1)</f>
        <v>SC</v>
      </c>
      <c r="Y678" s="42" t="str">
        <f>IF(+ISNA(+VLOOKUP($B678,#REF!,1,0)),"-",$Y$1)</f>
        <v>FOC</v>
      </c>
    </row>
    <row r="679" spans="1:25" hidden="1" x14ac:dyDescent="0.2">
      <c r="A679" s="42" t="s">
        <v>123</v>
      </c>
      <c r="B679" s="42" t="s">
        <v>1388</v>
      </c>
      <c r="C679" s="62" t="s">
        <v>1285</v>
      </c>
      <c r="D679" s="42" t="str">
        <f>IF(+ISNA(+VLOOKUP($B679,#REF!,1,0)),"-",$D$1)</f>
        <v>PRODEE</v>
      </c>
      <c r="E679" s="42" t="str">
        <f>IF(+ISNA(+VLOOKUP($B679,#REF!,1,0)),"-",$E$1)</f>
        <v>DISTEE</v>
      </c>
      <c r="F679" s="42" t="str">
        <f>IF(+ISNA(+VLOOKUP($B679,#REF!,1,0)),"-",$F$1)</f>
        <v>MISEE</v>
      </c>
      <c r="G679" s="42" t="str">
        <f>IF(+ISNA(+VLOOKUP($B679,#REF!,1,0)),"-",$G$1)</f>
        <v>VENDIEE</v>
      </c>
      <c r="H679" s="42" t="str">
        <f>IF(+ISNA(+VLOOKUP($B679,#REF!,1,0)),"-",$H$1)</f>
        <v>VENDSALVEE</v>
      </c>
      <c r="I679" s="42" t="str">
        <f>IF(+ISNA(+VLOOKUP($B679,#REF!,1,0)),"-",$I$1)</f>
        <v>VENDTUTEE</v>
      </c>
      <c r="J679" s="42" t="str">
        <f>IF(+ISNA(+VLOOKUP($B679,#REF!,1,0)),"-",$J$1)</f>
        <v>VENDLIBEE</v>
      </c>
      <c r="K679" s="42" t="str">
        <f>IF(+ISNA(+VLOOKUP($B679,#REF!,1,0)),"-",$K$1)</f>
        <v>EEEST</v>
      </c>
      <c r="L679" s="42" t="str">
        <f>IF(+ISNA(+VLOOKUP($B679,#REF!,1,0)),"-",$L$1)</f>
        <v>DISTGAS</v>
      </c>
      <c r="M679" s="42" t="str">
        <f>IF(+ISNA(+VLOOKUP($B679,#REF!,1,0)),"-",$M$1)</f>
        <v>MISGAS</v>
      </c>
      <c r="N679" s="42" t="str">
        <f>IF(+ISNA(+VLOOKUP($B679,#REF!,1,0)),"-",$N$1)</f>
        <v>VENIGAS</v>
      </c>
      <c r="O679" s="42" t="str">
        <f>IF(+ISNA(+VLOOKUP($B679,#REF!,1,0)),"-",$O$1)</f>
        <v>VENTUTGAS</v>
      </c>
      <c r="P679" s="42" t="str">
        <f>IF(+ISNA(+VLOOKUP($B679,#REF!,1,0)),"-",$P$1)</f>
        <v>VENLIBGAS</v>
      </c>
      <c r="Q679" s="42" t="str">
        <f>IF(+ISNA(+VLOOKUP($B679,#REF!,1,0)),"-",$Q$1)</f>
        <v>GASDIV</v>
      </c>
      <c r="R679" s="42" t="str">
        <f>IF(+ISNA(+VLOOKUP($B679,#REF!,1,0)),"-",$R$1)</f>
        <v>GASEST</v>
      </c>
      <c r="S679" s="42" t="str">
        <f>IF(+ISNA(+VLOOKUP($B679,#REF!,1,0)),"-",$S$1)</f>
        <v>ACQUE</v>
      </c>
      <c r="T679" s="42" t="str">
        <f>IF(+ISNA(+VLOOKUP($B679,#REF!,1,0)),"-",$T$1)</f>
        <v>FOGNA</v>
      </c>
      <c r="U679" s="42" t="str">
        <f>IF(+ISNA(+VLOOKUP($B679,#REF!,1,0)),"-",$U$1)</f>
        <v>DEPU</v>
      </c>
      <c r="V679" s="42" t="str">
        <f>IF(+ISNA(+VLOOKUP($B679,#REF!,1,0)),"-",$V$1)</f>
        <v>ALTRESII</v>
      </c>
      <c r="W679" s="42" t="str">
        <f>IF(+ISNA(+VLOOKUP($B679,#REF!,1,0)),"-",$W$1)</f>
        <v>ATTDIV</v>
      </c>
      <c r="X679" s="42" t="str">
        <f>IF(+ISNA(+VLOOKUP($B679,#REF!,1,0)),"-",$X$1)</f>
        <v>SC</v>
      </c>
      <c r="Y679" s="42" t="str">
        <f>IF(+ISNA(+VLOOKUP($B679,#REF!,1,0)),"-",$Y$1)</f>
        <v>FOC</v>
      </c>
    </row>
    <row r="680" spans="1:25" hidden="1" x14ac:dyDescent="0.2">
      <c r="A680" s="91" t="s">
        <v>123</v>
      </c>
      <c r="B680" s="91" t="s">
        <v>1389</v>
      </c>
      <c r="C680" s="92" t="s">
        <v>1286</v>
      </c>
      <c r="D680" s="42" t="str">
        <f>IF(+ISNA(+VLOOKUP($B680,#REF!,1,0)),"-",$D$1)</f>
        <v>PRODEE</v>
      </c>
      <c r="E680" s="42" t="str">
        <f>IF(+ISNA(+VLOOKUP($B680,#REF!,1,0)),"-",$E$1)</f>
        <v>DISTEE</v>
      </c>
      <c r="F680" s="42" t="str">
        <f>IF(+ISNA(+VLOOKUP($B680,#REF!,1,0)),"-",$F$1)</f>
        <v>MISEE</v>
      </c>
      <c r="G680" s="42" t="str">
        <f>IF(+ISNA(+VLOOKUP($B680,#REF!,1,0)),"-",$G$1)</f>
        <v>VENDIEE</v>
      </c>
      <c r="H680" s="42" t="str">
        <f>IF(+ISNA(+VLOOKUP($B680,#REF!,1,0)),"-",$H$1)</f>
        <v>VENDSALVEE</v>
      </c>
      <c r="I680" s="42" t="str">
        <f>IF(+ISNA(+VLOOKUP($B680,#REF!,1,0)),"-",$I$1)</f>
        <v>VENDTUTEE</v>
      </c>
      <c r="J680" s="42" t="str">
        <f>IF(+ISNA(+VLOOKUP($B680,#REF!,1,0)),"-",$J$1)</f>
        <v>VENDLIBEE</v>
      </c>
      <c r="K680" s="42" t="str">
        <f>IF(+ISNA(+VLOOKUP($B680,#REF!,1,0)),"-",$K$1)</f>
        <v>EEEST</v>
      </c>
      <c r="L680" s="42" t="str">
        <f>IF(+ISNA(+VLOOKUP($B680,#REF!,1,0)),"-",$L$1)</f>
        <v>DISTGAS</v>
      </c>
      <c r="M680" s="42" t="str">
        <f>IF(+ISNA(+VLOOKUP($B680,#REF!,1,0)),"-",$M$1)</f>
        <v>MISGAS</v>
      </c>
      <c r="N680" s="42" t="str">
        <f>IF(+ISNA(+VLOOKUP($B680,#REF!,1,0)),"-",$N$1)</f>
        <v>VENIGAS</v>
      </c>
      <c r="O680" s="42" t="str">
        <f>IF(+ISNA(+VLOOKUP($B680,#REF!,1,0)),"-",$O$1)</f>
        <v>VENTUTGAS</v>
      </c>
      <c r="P680" s="42" t="str">
        <f>IF(+ISNA(+VLOOKUP($B680,#REF!,1,0)),"-",$P$1)</f>
        <v>VENLIBGAS</v>
      </c>
      <c r="Q680" s="42" t="str">
        <f>IF(+ISNA(+VLOOKUP($B680,#REF!,1,0)),"-",$Q$1)</f>
        <v>GASDIV</v>
      </c>
      <c r="R680" s="42" t="str">
        <f>IF(+ISNA(+VLOOKUP($B680,#REF!,1,0)),"-",$R$1)</f>
        <v>GASEST</v>
      </c>
      <c r="S680" s="42" t="str">
        <f>IF(+ISNA(+VLOOKUP($B680,#REF!,1,0)),"-",$S$1)</f>
        <v>ACQUE</v>
      </c>
      <c r="T680" s="42" t="str">
        <f>IF(+ISNA(+VLOOKUP($B680,#REF!,1,0)),"-",$T$1)</f>
        <v>FOGNA</v>
      </c>
      <c r="U680" s="42" t="str">
        <f>IF(+ISNA(+VLOOKUP($B680,#REF!,1,0)),"-",$U$1)</f>
        <v>DEPU</v>
      </c>
      <c r="V680" s="42" t="str">
        <f>IF(+ISNA(+VLOOKUP($B680,#REF!,1,0)),"-",$V$1)</f>
        <v>ALTRESII</v>
      </c>
      <c r="W680" s="42" t="str">
        <f>IF(+ISNA(+VLOOKUP($B680,#REF!,1,0)),"-",$W$1)</f>
        <v>ATTDIV</v>
      </c>
      <c r="X680" s="42" t="str">
        <f>IF(+ISNA(+VLOOKUP($B680,#REF!,1,0)),"-",$X$1)</f>
        <v>SC</v>
      </c>
      <c r="Y680" s="42" t="str">
        <f>IF(+ISNA(+VLOOKUP($B680,#REF!,1,0)),"-",$Y$1)</f>
        <v>FOC</v>
      </c>
    </row>
    <row r="681" spans="1:25" hidden="1" x14ac:dyDescent="0.2">
      <c r="A681" s="42" t="s">
        <v>123</v>
      </c>
      <c r="B681" s="42" t="s">
        <v>1390</v>
      </c>
      <c r="C681" s="62" t="s">
        <v>1287</v>
      </c>
      <c r="D681" s="42" t="str">
        <f>IF(+ISNA(+VLOOKUP($B681,#REF!,1,0)),"-",$D$1)</f>
        <v>PRODEE</v>
      </c>
      <c r="E681" s="42" t="str">
        <f>IF(+ISNA(+VLOOKUP($B681,#REF!,1,0)),"-",$E$1)</f>
        <v>DISTEE</v>
      </c>
      <c r="F681" s="42" t="str">
        <f>IF(+ISNA(+VLOOKUP($B681,#REF!,1,0)),"-",$F$1)</f>
        <v>MISEE</v>
      </c>
      <c r="G681" s="42" t="str">
        <f>IF(+ISNA(+VLOOKUP($B681,#REF!,1,0)),"-",$G$1)</f>
        <v>VENDIEE</v>
      </c>
      <c r="H681" s="42" t="str">
        <f>IF(+ISNA(+VLOOKUP($B681,#REF!,1,0)),"-",$H$1)</f>
        <v>VENDSALVEE</v>
      </c>
      <c r="I681" s="42" t="str">
        <f>IF(+ISNA(+VLOOKUP($B681,#REF!,1,0)),"-",$I$1)</f>
        <v>VENDTUTEE</v>
      </c>
      <c r="J681" s="42" t="str">
        <f>IF(+ISNA(+VLOOKUP($B681,#REF!,1,0)),"-",$J$1)</f>
        <v>VENDLIBEE</v>
      </c>
      <c r="K681" s="42" t="str">
        <f>IF(+ISNA(+VLOOKUP($B681,#REF!,1,0)),"-",$K$1)</f>
        <v>EEEST</v>
      </c>
      <c r="L681" s="42" t="str">
        <f>IF(+ISNA(+VLOOKUP($B681,#REF!,1,0)),"-",$L$1)</f>
        <v>DISTGAS</v>
      </c>
      <c r="M681" s="42" t="str">
        <f>IF(+ISNA(+VLOOKUP($B681,#REF!,1,0)),"-",$M$1)</f>
        <v>MISGAS</v>
      </c>
      <c r="N681" s="42" t="str">
        <f>IF(+ISNA(+VLOOKUP($B681,#REF!,1,0)),"-",$N$1)</f>
        <v>VENIGAS</v>
      </c>
      <c r="O681" s="42" t="str">
        <f>IF(+ISNA(+VLOOKUP($B681,#REF!,1,0)),"-",$O$1)</f>
        <v>VENTUTGAS</v>
      </c>
      <c r="P681" s="42" t="str">
        <f>IF(+ISNA(+VLOOKUP($B681,#REF!,1,0)),"-",$P$1)</f>
        <v>VENLIBGAS</v>
      </c>
      <c r="Q681" s="42" t="str">
        <f>IF(+ISNA(+VLOOKUP($B681,#REF!,1,0)),"-",$Q$1)</f>
        <v>GASDIV</v>
      </c>
      <c r="R681" s="42" t="str">
        <f>IF(+ISNA(+VLOOKUP($B681,#REF!,1,0)),"-",$R$1)</f>
        <v>GASEST</v>
      </c>
      <c r="S681" s="42" t="str">
        <f>IF(+ISNA(+VLOOKUP($B681,#REF!,1,0)),"-",$S$1)</f>
        <v>ACQUE</v>
      </c>
      <c r="T681" s="42" t="str">
        <f>IF(+ISNA(+VLOOKUP($B681,#REF!,1,0)),"-",$T$1)</f>
        <v>FOGNA</v>
      </c>
      <c r="U681" s="42" t="str">
        <f>IF(+ISNA(+VLOOKUP($B681,#REF!,1,0)),"-",$U$1)</f>
        <v>DEPU</v>
      </c>
      <c r="V681" s="42" t="str">
        <f>IF(+ISNA(+VLOOKUP($B681,#REF!,1,0)),"-",$V$1)</f>
        <v>ALTRESII</v>
      </c>
      <c r="W681" s="42" t="str">
        <f>IF(+ISNA(+VLOOKUP($B681,#REF!,1,0)),"-",$W$1)</f>
        <v>ATTDIV</v>
      </c>
      <c r="X681" s="42" t="str">
        <f>IF(+ISNA(+VLOOKUP($B681,#REF!,1,0)),"-",$X$1)</f>
        <v>SC</v>
      </c>
      <c r="Y681" s="42" t="str">
        <f>IF(+ISNA(+VLOOKUP($B681,#REF!,1,0)),"-",$Y$1)</f>
        <v>FOC</v>
      </c>
    </row>
    <row r="682" spans="1:25" x14ac:dyDescent="0.2">
      <c r="A682" s="42" t="s">
        <v>123</v>
      </c>
      <c r="B682" s="93" t="s">
        <v>1562</v>
      </c>
      <c r="C682" s="94" t="s">
        <v>1558</v>
      </c>
      <c r="D682" s="42" t="str">
        <f>IF(+ISNA(+VLOOKUP($B682,#REF!,1,0)),"-",$D$1)</f>
        <v>PRODEE</v>
      </c>
      <c r="E682" s="42" t="str">
        <f>IF(+ISNA(+VLOOKUP($B682,#REF!,1,0)),"-",$E$1)</f>
        <v>DISTEE</v>
      </c>
      <c r="F682" s="42" t="str">
        <f>IF(+ISNA(+VLOOKUP($B682,#REF!,1,0)),"-",$F$1)</f>
        <v>MISEE</v>
      </c>
      <c r="G682" s="42" t="str">
        <f>IF(+ISNA(+VLOOKUP($B682,#REF!,1,0)),"-",$G$1)</f>
        <v>VENDIEE</v>
      </c>
      <c r="H682" s="42" t="str">
        <f>IF(+ISNA(+VLOOKUP($B682,#REF!,1,0)),"-",$H$1)</f>
        <v>VENDSALVEE</v>
      </c>
      <c r="I682" s="42" t="str">
        <f>IF(+ISNA(+VLOOKUP($B682,#REF!,1,0)),"-",$I$1)</f>
        <v>VENDTUTEE</v>
      </c>
      <c r="J682" s="42" t="str">
        <f>IF(+ISNA(+VLOOKUP($B682,#REF!,1,0)),"-",$J$1)</f>
        <v>VENDLIBEE</v>
      </c>
      <c r="K682" s="42" t="str">
        <f>IF(+ISNA(+VLOOKUP($B682,#REF!,1,0)),"-",$K$1)</f>
        <v>EEEST</v>
      </c>
      <c r="L682" s="42" t="str">
        <f>IF(+ISNA(+VLOOKUP($B682,#REF!,1,0)),"-",$L$1)</f>
        <v>DISTGAS</v>
      </c>
      <c r="M682" s="42" t="str">
        <f>IF(+ISNA(+VLOOKUP($B682,#REF!,1,0)),"-",$M$1)</f>
        <v>MISGAS</v>
      </c>
      <c r="N682" s="42" t="str">
        <f>IF(+ISNA(+VLOOKUP($B682,#REF!,1,0)),"-",$N$1)</f>
        <v>VENIGAS</v>
      </c>
      <c r="O682" s="42" t="str">
        <f>IF(+ISNA(+VLOOKUP($B682,#REF!,1,0)),"-",$O$1)</f>
        <v>VENTUTGAS</v>
      </c>
      <c r="P682" s="42" t="str">
        <f>IF(+ISNA(+VLOOKUP($B682,#REF!,1,0)),"-",$P$1)</f>
        <v>VENLIBGAS</v>
      </c>
      <c r="Q682" s="42" t="str">
        <f>IF(+ISNA(+VLOOKUP($B682,#REF!,1,0)),"-",$Q$1)</f>
        <v>GASDIV</v>
      </c>
      <c r="R682" s="42" t="str">
        <f>IF(+ISNA(+VLOOKUP($B682,#REF!,1,0)),"-",$R$1)</f>
        <v>GASEST</v>
      </c>
      <c r="S682" s="42" t="str">
        <f>IF(+ISNA(+VLOOKUP($B682,#REF!,1,0)),"-",$S$1)</f>
        <v>ACQUE</v>
      </c>
      <c r="T682" s="42" t="str">
        <f>IF(+ISNA(+VLOOKUP($B682,#REF!,1,0)),"-",$T$1)</f>
        <v>FOGNA</v>
      </c>
      <c r="U682" s="42" t="str">
        <f>IF(+ISNA(+VLOOKUP($B682,#REF!,1,0)),"-",$U$1)</f>
        <v>DEPU</v>
      </c>
      <c r="V682" s="42" t="str">
        <f>IF(+ISNA(+VLOOKUP($B682,#REF!,1,0)),"-",$V$1)</f>
        <v>ALTRESII</v>
      </c>
      <c r="W682" s="42" t="str">
        <f>IF(+ISNA(+VLOOKUP($B682,#REF!,1,0)),"-",$W$1)</f>
        <v>ATTDIV</v>
      </c>
      <c r="X682" s="42" t="str">
        <f>IF(+ISNA(+VLOOKUP($B682,#REF!,1,0)),"-",$X$1)</f>
        <v>SC</v>
      </c>
      <c r="Y682" s="42" t="str">
        <f>IF(+ISNA(+VLOOKUP($B682,#REF!,1,0)),"-",$Y$1)</f>
        <v>FOC</v>
      </c>
    </row>
    <row r="683" spans="1:25" x14ac:dyDescent="0.2">
      <c r="A683" s="42" t="s">
        <v>123</v>
      </c>
      <c r="B683" s="93" t="s">
        <v>1563</v>
      </c>
      <c r="C683" s="94" t="s">
        <v>1559</v>
      </c>
      <c r="D683" s="42" t="str">
        <f>IF(+ISNA(+VLOOKUP($B683,#REF!,1,0)),"-",$D$1)</f>
        <v>PRODEE</v>
      </c>
      <c r="E683" s="42" t="str">
        <f>IF(+ISNA(+VLOOKUP($B683,#REF!,1,0)),"-",$E$1)</f>
        <v>DISTEE</v>
      </c>
      <c r="F683" s="42" t="str">
        <f>IF(+ISNA(+VLOOKUP($B683,#REF!,1,0)),"-",$F$1)</f>
        <v>MISEE</v>
      </c>
      <c r="G683" s="42" t="str">
        <f>IF(+ISNA(+VLOOKUP($B683,#REF!,1,0)),"-",$G$1)</f>
        <v>VENDIEE</v>
      </c>
      <c r="H683" s="42" t="str">
        <f>IF(+ISNA(+VLOOKUP($B683,#REF!,1,0)),"-",$H$1)</f>
        <v>VENDSALVEE</v>
      </c>
      <c r="I683" s="42" t="str">
        <f>IF(+ISNA(+VLOOKUP($B683,#REF!,1,0)),"-",$I$1)</f>
        <v>VENDTUTEE</v>
      </c>
      <c r="J683" s="42" t="str">
        <f>IF(+ISNA(+VLOOKUP($B683,#REF!,1,0)),"-",$J$1)</f>
        <v>VENDLIBEE</v>
      </c>
      <c r="K683" s="42" t="str">
        <f>IF(+ISNA(+VLOOKUP($B683,#REF!,1,0)),"-",$K$1)</f>
        <v>EEEST</v>
      </c>
      <c r="L683" s="42" t="str">
        <f>IF(+ISNA(+VLOOKUP($B683,#REF!,1,0)),"-",$L$1)</f>
        <v>DISTGAS</v>
      </c>
      <c r="M683" s="42" t="str">
        <f>IF(+ISNA(+VLOOKUP($B683,#REF!,1,0)),"-",$M$1)</f>
        <v>MISGAS</v>
      </c>
      <c r="N683" s="42" t="str">
        <f>IF(+ISNA(+VLOOKUP($B683,#REF!,1,0)),"-",$N$1)</f>
        <v>VENIGAS</v>
      </c>
      <c r="O683" s="42" t="str">
        <f>IF(+ISNA(+VLOOKUP($B683,#REF!,1,0)),"-",$O$1)</f>
        <v>VENTUTGAS</v>
      </c>
      <c r="P683" s="42" t="str">
        <f>IF(+ISNA(+VLOOKUP($B683,#REF!,1,0)),"-",$P$1)</f>
        <v>VENLIBGAS</v>
      </c>
      <c r="Q683" s="42" t="str">
        <f>IF(+ISNA(+VLOOKUP($B683,#REF!,1,0)),"-",$Q$1)</f>
        <v>GASDIV</v>
      </c>
      <c r="R683" s="42" t="str">
        <f>IF(+ISNA(+VLOOKUP($B683,#REF!,1,0)),"-",$R$1)</f>
        <v>GASEST</v>
      </c>
      <c r="S683" s="42" t="str">
        <f>IF(+ISNA(+VLOOKUP($B683,#REF!,1,0)),"-",$S$1)</f>
        <v>ACQUE</v>
      </c>
      <c r="T683" s="42" t="str">
        <f>IF(+ISNA(+VLOOKUP($B683,#REF!,1,0)),"-",$T$1)</f>
        <v>FOGNA</v>
      </c>
      <c r="U683" s="42" t="str">
        <f>IF(+ISNA(+VLOOKUP($B683,#REF!,1,0)),"-",$U$1)</f>
        <v>DEPU</v>
      </c>
      <c r="V683" s="42" t="str">
        <f>IF(+ISNA(+VLOOKUP($B683,#REF!,1,0)),"-",$V$1)</f>
        <v>ALTRESII</v>
      </c>
      <c r="W683" s="42" t="str">
        <f>IF(+ISNA(+VLOOKUP($B683,#REF!,1,0)),"-",$W$1)</f>
        <v>ATTDIV</v>
      </c>
      <c r="X683" s="42" t="str">
        <f>IF(+ISNA(+VLOOKUP($B683,#REF!,1,0)),"-",$X$1)</f>
        <v>SC</v>
      </c>
      <c r="Y683" s="42" t="str">
        <f>IF(+ISNA(+VLOOKUP($B683,#REF!,1,0)),"-",$Y$1)</f>
        <v>FOC</v>
      </c>
    </row>
    <row r="684" spans="1:25" x14ac:dyDescent="0.2">
      <c r="A684" s="42" t="s">
        <v>123</v>
      </c>
      <c r="B684" s="93" t="s">
        <v>1564</v>
      </c>
      <c r="C684" s="94" t="s">
        <v>1560</v>
      </c>
      <c r="D684" s="42" t="str">
        <f>IF(+ISNA(+VLOOKUP($B684,#REF!,1,0)),"-",$D$1)</f>
        <v>PRODEE</v>
      </c>
      <c r="E684" s="42" t="str">
        <f>IF(+ISNA(+VLOOKUP($B684,#REF!,1,0)),"-",$E$1)</f>
        <v>DISTEE</v>
      </c>
      <c r="F684" s="42" t="str">
        <f>IF(+ISNA(+VLOOKUP($B684,#REF!,1,0)),"-",$F$1)</f>
        <v>MISEE</v>
      </c>
      <c r="G684" s="42" t="str">
        <f>IF(+ISNA(+VLOOKUP($B684,#REF!,1,0)),"-",$G$1)</f>
        <v>VENDIEE</v>
      </c>
      <c r="H684" s="42" t="str">
        <f>IF(+ISNA(+VLOOKUP($B684,#REF!,1,0)),"-",$H$1)</f>
        <v>VENDSALVEE</v>
      </c>
      <c r="I684" s="42" t="str">
        <f>IF(+ISNA(+VLOOKUP($B684,#REF!,1,0)),"-",$I$1)</f>
        <v>VENDTUTEE</v>
      </c>
      <c r="J684" s="42" t="str">
        <f>IF(+ISNA(+VLOOKUP($B684,#REF!,1,0)),"-",$J$1)</f>
        <v>VENDLIBEE</v>
      </c>
      <c r="K684" s="42" t="str">
        <f>IF(+ISNA(+VLOOKUP($B684,#REF!,1,0)),"-",$K$1)</f>
        <v>EEEST</v>
      </c>
      <c r="L684" s="42" t="str">
        <f>IF(+ISNA(+VLOOKUP($B684,#REF!,1,0)),"-",$L$1)</f>
        <v>DISTGAS</v>
      </c>
      <c r="M684" s="42" t="str">
        <f>IF(+ISNA(+VLOOKUP($B684,#REF!,1,0)),"-",$M$1)</f>
        <v>MISGAS</v>
      </c>
      <c r="N684" s="42" t="str">
        <f>IF(+ISNA(+VLOOKUP($B684,#REF!,1,0)),"-",$N$1)</f>
        <v>VENIGAS</v>
      </c>
      <c r="O684" s="42" t="str">
        <f>IF(+ISNA(+VLOOKUP($B684,#REF!,1,0)),"-",$O$1)</f>
        <v>VENTUTGAS</v>
      </c>
      <c r="P684" s="42" t="str">
        <f>IF(+ISNA(+VLOOKUP($B684,#REF!,1,0)),"-",$P$1)</f>
        <v>VENLIBGAS</v>
      </c>
      <c r="Q684" s="42" t="str">
        <f>IF(+ISNA(+VLOOKUP($B684,#REF!,1,0)),"-",$Q$1)</f>
        <v>GASDIV</v>
      </c>
      <c r="R684" s="42" t="str">
        <f>IF(+ISNA(+VLOOKUP($B684,#REF!,1,0)),"-",$R$1)</f>
        <v>GASEST</v>
      </c>
      <c r="S684" s="42" t="str">
        <f>IF(+ISNA(+VLOOKUP($B684,#REF!,1,0)),"-",$S$1)</f>
        <v>ACQUE</v>
      </c>
      <c r="T684" s="42" t="str">
        <f>IF(+ISNA(+VLOOKUP($B684,#REF!,1,0)),"-",$T$1)</f>
        <v>FOGNA</v>
      </c>
      <c r="U684" s="42" t="str">
        <f>IF(+ISNA(+VLOOKUP($B684,#REF!,1,0)),"-",$U$1)</f>
        <v>DEPU</v>
      </c>
      <c r="V684" s="42" t="str">
        <f>IF(+ISNA(+VLOOKUP($B684,#REF!,1,0)),"-",$V$1)</f>
        <v>ALTRESII</v>
      </c>
      <c r="W684" s="42" t="str">
        <f>IF(+ISNA(+VLOOKUP($B684,#REF!,1,0)),"-",$W$1)</f>
        <v>ATTDIV</v>
      </c>
      <c r="X684" s="42" t="str">
        <f>IF(+ISNA(+VLOOKUP($B684,#REF!,1,0)),"-",$X$1)</f>
        <v>SC</v>
      </c>
      <c r="Y684" s="42" t="str">
        <f>IF(+ISNA(+VLOOKUP($B684,#REF!,1,0)),"-",$Y$1)</f>
        <v>FOC</v>
      </c>
    </row>
    <row r="685" spans="1:25" x14ac:dyDescent="0.2">
      <c r="A685" s="42" t="s">
        <v>123</v>
      </c>
      <c r="B685" s="93" t="s">
        <v>1565</v>
      </c>
      <c r="C685" s="94" t="s">
        <v>1561</v>
      </c>
      <c r="D685" s="42" t="str">
        <f>IF(+ISNA(+VLOOKUP($B685,#REF!,1,0)),"-",$D$1)</f>
        <v>PRODEE</v>
      </c>
      <c r="E685" s="42" t="str">
        <f>IF(+ISNA(+VLOOKUP($B685,#REF!,1,0)),"-",$E$1)</f>
        <v>DISTEE</v>
      </c>
      <c r="F685" s="42" t="str">
        <f>IF(+ISNA(+VLOOKUP($B685,#REF!,1,0)),"-",$F$1)</f>
        <v>MISEE</v>
      </c>
      <c r="G685" s="42" t="str">
        <f>IF(+ISNA(+VLOOKUP($B685,#REF!,1,0)),"-",$G$1)</f>
        <v>VENDIEE</v>
      </c>
      <c r="H685" s="42" t="str">
        <f>IF(+ISNA(+VLOOKUP($B685,#REF!,1,0)),"-",$H$1)</f>
        <v>VENDSALVEE</v>
      </c>
      <c r="I685" s="42" t="str">
        <f>IF(+ISNA(+VLOOKUP($B685,#REF!,1,0)),"-",$I$1)</f>
        <v>VENDTUTEE</v>
      </c>
      <c r="J685" s="42" t="str">
        <f>IF(+ISNA(+VLOOKUP($B685,#REF!,1,0)),"-",$J$1)</f>
        <v>VENDLIBEE</v>
      </c>
      <c r="K685" s="42" t="str">
        <f>IF(+ISNA(+VLOOKUP($B685,#REF!,1,0)),"-",$K$1)</f>
        <v>EEEST</v>
      </c>
      <c r="L685" s="42" t="str">
        <f>IF(+ISNA(+VLOOKUP($B685,#REF!,1,0)),"-",$L$1)</f>
        <v>DISTGAS</v>
      </c>
      <c r="M685" s="42" t="str">
        <f>IF(+ISNA(+VLOOKUP($B685,#REF!,1,0)),"-",$M$1)</f>
        <v>MISGAS</v>
      </c>
      <c r="N685" s="42" t="str">
        <f>IF(+ISNA(+VLOOKUP($B685,#REF!,1,0)),"-",$N$1)</f>
        <v>VENIGAS</v>
      </c>
      <c r="O685" s="42" t="str">
        <f>IF(+ISNA(+VLOOKUP($B685,#REF!,1,0)),"-",$O$1)</f>
        <v>VENTUTGAS</v>
      </c>
      <c r="P685" s="42" t="str">
        <f>IF(+ISNA(+VLOOKUP($B685,#REF!,1,0)),"-",$P$1)</f>
        <v>VENLIBGAS</v>
      </c>
      <c r="Q685" s="42" t="str">
        <f>IF(+ISNA(+VLOOKUP($B685,#REF!,1,0)),"-",$Q$1)</f>
        <v>GASDIV</v>
      </c>
      <c r="R685" s="42" t="str">
        <f>IF(+ISNA(+VLOOKUP($B685,#REF!,1,0)),"-",$R$1)</f>
        <v>GASEST</v>
      </c>
      <c r="S685" s="42" t="str">
        <f>IF(+ISNA(+VLOOKUP($B685,#REF!,1,0)),"-",$S$1)</f>
        <v>ACQUE</v>
      </c>
      <c r="T685" s="42" t="str">
        <f>IF(+ISNA(+VLOOKUP($B685,#REF!,1,0)),"-",$T$1)</f>
        <v>FOGNA</v>
      </c>
      <c r="U685" s="42" t="str">
        <f>IF(+ISNA(+VLOOKUP($B685,#REF!,1,0)),"-",$U$1)</f>
        <v>DEPU</v>
      </c>
      <c r="V685" s="42" t="str">
        <f>IF(+ISNA(+VLOOKUP($B685,#REF!,1,0)),"-",$V$1)</f>
        <v>ALTRESII</v>
      </c>
      <c r="W685" s="42" t="str">
        <f>IF(+ISNA(+VLOOKUP($B685,#REF!,1,0)),"-",$W$1)</f>
        <v>ATTDIV</v>
      </c>
      <c r="X685" s="42" t="str">
        <f>IF(+ISNA(+VLOOKUP($B685,#REF!,1,0)),"-",$X$1)</f>
        <v>SC</v>
      </c>
      <c r="Y685" s="42" t="str">
        <f>IF(+ISNA(+VLOOKUP($B685,#REF!,1,0)),"-",$Y$1)</f>
        <v>FOC</v>
      </c>
    </row>
    <row r="686" spans="1:25" hidden="1" x14ac:dyDescent="0.2">
      <c r="A686" s="42" t="s">
        <v>123</v>
      </c>
      <c r="B686" s="42" t="s">
        <v>1391</v>
      </c>
      <c r="C686" s="62" t="s">
        <v>818</v>
      </c>
      <c r="D686" s="42" t="str">
        <f>IF(+ISNA(+VLOOKUP($B686,#REF!,1,0)),"-",$D$1)</f>
        <v>PRODEE</v>
      </c>
      <c r="E686" s="42" t="str">
        <f>IF(+ISNA(+VLOOKUP($B686,#REF!,1,0)),"-",$E$1)</f>
        <v>DISTEE</v>
      </c>
      <c r="F686" s="42" t="str">
        <f>IF(+ISNA(+VLOOKUP($B686,#REF!,1,0)),"-",$F$1)</f>
        <v>MISEE</v>
      </c>
      <c r="G686" s="42" t="str">
        <f>IF(+ISNA(+VLOOKUP($B686,#REF!,1,0)),"-",$G$1)</f>
        <v>VENDIEE</v>
      </c>
      <c r="H686" s="42" t="str">
        <f>IF(+ISNA(+VLOOKUP($B686,#REF!,1,0)),"-",$H$1)</f>
        <v>VENDSALVEE</v>
      </c>
      <c r="I686" s="42" t="str">
        <f>IF(+ISNA(+VLOOKUP($B686,#REF!,1,0)),"-",$I$1)</f>
        <v>VENDTUTEE</v>
      </c>
      <c r="J686" s="42" t="str">
        <f>IF(+ISNA(+VLOOKUP($B686,#REF!,1,0)),"-",$J$1)</f>
        <v>VENDLIBEE</v>
      </c>
      <c r="K686" s="42" t="str">
        <f>IF(+ISNA(+VLOOKUP($B686,#REF!,1,0)),"-",$K$1)</f>
        <v>EEEST</v>
      </c>
      <c r="L686" s="42" t="str">
        <f>IF(+ISNA(+VLOOKUP($B686,#REF!,1,0)),"-",$L$1)</f>
        <v>DISTGAS</v>
      </c>
      <c r="M686" s="42" t="str">
        <f>IF(+ISNA(+VLOOKUP($B686,#REF!,1,0)),"-",$M$1)</f>
        <v>MISGAS</v>
      </c>
      <c r="N686" s="42" t="str">
        <f>IF(+ISNA(+VLOOKUP($B686,#REF!,1,0)),"-",$N$1)</f>
        <v>VENIGAS</v>
      </c>
      <c r="O686" s="42" t="str">
        <f>IF(+ISNA(+VLOOKUP($B686,#REF!,1,0)),"-",$O$1)</f>
        <v>VENTUTGAS</v>
      </c>
      <c r="P686" s="42" t="str">
        <f>IF(+ISNA(+VLOOKUP($B686,#REF!,1,0)),"-",$P$1)</f>
        <v>VENLIBGAS</v>
      </c>
      <c r="Q686" s="42" t="str">
        <f>IF(+ISNA(+VLOOKUP($B686,#REF!,1,0)),"-",$Q$1)</f>
        <v>GASDIV</v>
      </c>
      <c r="R686" s="42" t="str">
        <f>IF(+ISNA(+VLOOKUP($B686,#REF!,1,0)),"-",$R$1)</f>
        <v>GASEST</v>
      </c>
      <c r="S686" s="42" t="str">
        <f>IF(+ISNA(+VLOOKUP($B686,#REF!,1,0)),"-",$S$1)</f>
        <v>ACQUE</v>
      </c>
      <c r="T686" s="42" t="str">
        <f>IF(+ISNA(+VLOOKUP($B686,#REF!,1,0)),"-",$T$1)</f>
        <v>FOGNA</v>
      </c>
      <c r="U686" s="42" t="str">
        <f>IF(+ISNA(+VLOOKUP($B686,#REF!,1,0)),"-",$U$1)</f>
        <v>DEPU</v>
      </c>
      <c r="V686" s="42" t="str">
        <f>IF(+ISNA(+VLOOKUP($B686,#REF!,1,0)),"-",$V$1)</f>
        <v>ALTRESII</v>
      </c>
      <c r="W686" s="42" t="str">
        <f>IF(+ISNA(+VLOOKUP($B686,#REF!,1,0)),"-",$W$1)</f>
        <v>ATTDIV</v>
      </c>
      <c r="X686" s="42" t="str">
        <f>IF(+ISNA(+VLOOKUP($B686,#REF!,1,0)),"-",$X$1)</f>
        <v>SC</v>
      </c>
      <c r="Y686" s="42" t="str">
        <f>IF(+ISNA(+VLOOKUP($B686,#REF!,1,0)),"-",$Y$1)</f>
        <v>FOC</v>
      </c>
    </row>
    <row r="687" spans="1:25" x14ac:dyDescent="0.2">
      <c r="A687" s="39" t="s">
        <v>1395</v>
      </c>
      <c r="B687" s="39" t="s">
        <v>1395</v>
      </c>
      <c r="C687" s="57" t="s">
        <v>1482</v>
      </c>
      <c r="D687" s="40" t="str">
        <f>IF(+ISNA(+VLOOKUP($B687,#REF!,1,0)),"-",$D$1)</f>
        <v>PRODEE</v>
      </c>
      <c r="E687" s="40" t="str">
        <f>IF(+ISNA(+VLOOKUP($B687,#REF!,1,0)),"-",$E$1)</f>
        <v>DISTEE</v>
      </c>
      <c r="F687" s="40" t="str">
        <f>IF(+ISNA(+VLOOKUP($B687,#REF!,1,0)),"-",$F$1)</f>
        <v>MISEE</v>
      </c>
      <c r="G687" s="40" t="str">
        <f>IF(+ISNA(+VLOOKUP($B687,#REF!,1,0)),"-",$G$1)</f>
        <v>VENDIEE</v>
      </c>
      <c r="H687" s="40" t="str">
        <f>IF(+ISNA(+VLOOKUP($B687,#REF!,1,0)),"-",$H$1)</f>
        <v>VENDSALVEE</v>
      </c>
      <c r="I687" s="40" t="str">
        <f>IF(+ISNA(+VLOOKUP($B687,#REF!,1,0)),"-",$I$1)</f>
        <v>VENDTUTEE</v>
      </c>
      <c r="J687" s="40" t="str">
        <f>IF(+ISNA(+VLOOKUP($B687,#REF!,1,0)),"-",$J$1)</f>
        <v>VENDLIBEE</v>
      </c>
      <c r="K687" s="40" t="str">
        <f>IF(+ISNA(+VLOOKUP($B687,#REF!,1,0)),"-",$K$1)</f>
        <v>EEEST</v>
      </c>
      <c r="L687" s="40" t="str">
        <f>IF(+ISNA(+VLOOKUP($B687,#REF!,1,0)),"-",$L$1)</f>
        <v>DISTGAS</v>
      </c>
      <c r="M687" s="40" t="str">
        <f>IF(+ISNA(+VLOOKUP($B687,#REF!,1,0)),"-",$M$1)</f>
        <v>MISGAS</v>
      </c>
      <c r="N687" s="40" t="str">
        <f>IF(+ISNA(+VLOOKUP($B687,#REF!,1,0)),"-",$N$1)</f>
        <v>VENIGAS</v>
      </c>
      <c r="O687" s="40" t="str">
        <f>IF(+ISNA(+VLOOKUP($B687,#REF!,1,0)),"-",$O$1)</f>
        <v>VENTUTGAS</v>
      </c>
      <c r="P687" s="40" t="str">
        <f>IF(+ISNA(+VLOOKUP($B687,#REF!,1,0)),"-",$P$1)</f>
        <v>VENLIBGAS</v>
      </c>
      <c r="Q687" s="40" t="str">
        <f>IF(+ISNA(+VLOOKUP($B687,#REF!,1,0)),"-",$Q$1)</f>
        <v>GASDIV</v>
      </c>
      <c r="R687" s="40" t="str">
        <f>IF(+ISNA(+VLOOKUP($B687,#REF!,1,0)),"-",$R$1)</f>
        <v>GASEST</v>
      </c>
      <c r="S687" s="40" t="str">
        <f>IF(+ISNA(+VLOOKUP($B687,#REF!,1,0)),"-",$S$1)</f>
        <v>ACQUE</v>
      </c>
      <c r="T687" s="40" t="str">
        <f>IF(+ISNA(+VLOOKUP($B687,#REF!,1,0)),"-",$T$1)</f>
        <v>FOGNA</v>
      </c>
      <c r="U687" s="40" t="str">
        <f>IF(+ISNA(+VLOOKUP($B687,#REF!,1,0)),"-",$U$1)</f>
        <v>DEPU</v>
      </c>
      <c r="V687" s="40" t="str">
        <f>IF(+ISNA(+VLOOKUP($B687,#REF!,1,0)),"-",$V$1)</f>
        <v>ALTRESII</v>
      </c>
      <c r="W687" s="40" t="str">
        <f>IF(+ISNA(+VLOOKUP($B687,#REF!,1,0)),"-",$W$1)</f>
        <v>ATTDIV</v>
      </c>
      <c r="X687" s="40" t="str">
        <f>IF(+ISNA(+VLOOKUP($B687,#REF!,1,0)),"-",$X$1)</f>
        <v>SC</v>
      </c>
      <c r="Y687" s="40" t="str">
        <f>IF(+ISNA(+VLOOKUP($B687,#REF!,1,0)),"-",$Y$1)</f>
        <v>FOC</v>
      </c>
    </row>
    <row r="688" spans="1:25" hidden="1" x14ac:dyDescent="0.2">
      <c r="A688" s="42" t="s">
        <v>1395</v>
      </c>
      <c r="B688" s="93" t="s">
        <v>1524</v>
      </c>
      <c r="C688" s="94" t="s">
        <v>1526</v>
      </c>
      <c r="D688" s="42" t="str">
        <f>IF(+ISNA(+VLOOKUP($B688,#REF!,1,0)),"-",$D$1)</f>
        <v>PRODEE</v>
      </c>
      <c r="E688" s="42" t="str">
        <f>IF(+ISNA(+VLOOKUP($B688,#REF!,1,0)),"-",$E$1)</f>
        <v>DISTEE</v>
      </c>
      <c r="F688" s="42" t="str">
        <f>IF(+ISNA(+VLOOKUP($B688,#REF!,1,0)),"-",$F$1)</f>
        <v>MISEE</v>
      </c>
      <c r="G688" s="42" t="str">
        <f>IF(+ISNA(+VLOOKUP($B688,#REF!,1,0)),"-",$G$1)</f>
        <v>VENDIEE</v>
      </c>
      <c r="H688" s="42" t="str">
        <f>IF(+ISNA(+VLOOKUP($B688,#REF!,1,0)),"-",$H$1)</f>
        <v>VENDSALVEE</v>
      </c>
      <c r="I688" s="42" t="str">
        <f>IF(+ISNA(+VLOOKUP($B688,#REF!,1,0)),"-",$I$1)</f>
        <v>VENDTUTEE</v>
      </c>
      <c r="J688" s="42" t="str">
        <f>IF(+ISNA(+VLOOKUP($B688,#REF!,1,0)),"-",$J$1)</f>
        <v>VENDLIBEE</v>
      </c>
      <c r="K688" s="42" t="str">
        <f>IF(+ISNA(+VLOOKUP($B688,#REF!,1,0)),"-",$K$1)</f>
        <v>EEEST</v>
      </c>
      <c r="L688" s="42" t="str">
        <f>IF(+ISNA(+VLOOKUP($B688,#REF!,1,0)),"-",$L$1)</f>
        <v>DISTGAS</v>
      </c>
      <c r="M688" s="42" t="str">
        <f>IF(+ISNA(+VLOOKUP($B688,#REF!,1,0)),"-",$M$1)</f>
        <v>MISGAS</v>
      </c>
      <c r="N688" s="42" t="str">
        <f>IF(+ISNA(+VLOOKUP($B688,#REF!,1,0)),"-",$N$1)</f>
        <v>VENIGAS</v>
      </c>
      <c r="O688" s="42" t="str">
        <f>IF(+ISNA(+VLOOKUP($B688,#REF!,1,0)),"-",$O$1)</f>
        <v>VENTUTGAS</v>
      </c>
      <c r="P688" s="42" t="str">
        <f>IF(+ISNA(+VLOOKUP($B688,#REF!,1,0)),"-",$P$1)</f>
        <v>VENLIBGAS</v>
      </c>
      <c r="Q688" s="42" t="str">
        <f>IF(+ISNA(+VLOOKUP($B688,#REF!,1,0)),"-",$Q$1)</f>
        <v>GASDIV</v>
      </c>
      <c r="R688" s="42" t="str">
        <f>IF(+ISNA(+VLOOKUP($B688,#REF!,1,0)),"-",$R$1)</f>
        <v>GASEST</v>
      </c>
      <c r="S688" s="42" t="str">
        <f>IF(+ISNA(+VLOOKUP($B688,#REF!,1,0)),"-",$S$1)</f>
        <v>ACQUE</v>
      </c>
      <c r="T688" s="42" t="str">
        <f>IF(+ISNA(+VLOOKUP($B688,#REF!,1,0)),"-",$T$1)</f>
        <v>FOGNA</v>
      </c>
      <c r="U688" s="42" t="str">
        <f>IF(+ISNA(+VLOOKUP($B688,#REF!,1,0)),"-",$U$1)</f>
        <v>DEPU</v>
      </c>
      <c r="V688" s="42" t="str">
        <f>IF(+ISNA(+VLOOKUP($B688,#REF!,1,0)),"-",$V$1)</f>
        <v>ALTRESII</v>
      </c>
      <c r="W688" s="42" t="str">
        <f>IF(+ISNA(+VLOOKUP($B688,#REF!,1,0)),"-",$W$1)</f>
        <v>ATTDIV</v>
      </c>
      <c r="X688" s="42" t="str">
        <f>IF(+ISNA(+VLOOKUP($B688,#REF!,1,0)),"-",$X$1)</f>
        <v>SC</v>
      </c>
      <c r="Y688" s="42" t="str">
        <f>IF(+ISNA(+VLOOKUP($B688,#REF!,1,0)),"-",$Y$1)</f>
        <v>FOC</v>
      </c>
    </row>
    <row r="689" spans="1:25" hidden="1" x14ac:dyDescent="0.2">
      <c r="A689" s="42" t="s">
        <v>1395</v>
      </c>
      <c r="B689" s="93" t="s">
        <v>1525</v>
      </c>
      <c r="C689" s="94" t="s">
        <v>1527</v>
      </c>
      <c r="D689" s="42" t="str">
        <f>IF(+ISNA(+VLOOKUP($B689,#REF!,1,0)),"-",$D$1)</f>
        <v>PRODEE</v>
      </c>
      <c r="E689" s="42" t="str">
        <f>IF(+ISNA(+VLOOKUP($B689,#REF!,1,0)),"-",$E$1)</f>
        <v>DISTEE</v>
      </c>
      <c r="F689" s="42" t="str">
        <f>IF(+ISNA(+VLOOKUP($B689,#REF!,1,0)),"-",$F$1)</f>
        <v>MISEE</v>
      </c>
      <c r="G689" s="42" t="str">
        <f>IF(+ISNA(+VLOOKUP($B689,#REF!,1,0)),"-",$G$1)</f>
        <v>VENDIEE</v>
      </c>
      <c r="H689" s="42" t="str">
        <f>IF(+ISNA(+VLOOKUP($B689,#REF!,1,0)),"-",$H$1)</f>
        <v>VENDSALVEE</v>
      </c>
      <c r="I689" s="42" t="str">
        <f>IF(+ISNA(+VLOOKUP($B689,#REF!,1,0)),"-",$I$1)</f>
        <v>VENDTUTEE</v>
      </c>
      <c r="J689" s="42" t="str">
        <f>IF(+ISNA(+VLOOKUP($B689,#REF!,1,0)),"-",$J$1)</f>
        <v>VENDLIBEE</v>
      </c>
      <c r="K689" s="42" t="str">
        <f>IF(+ISNA(+VLOOKUP($B689,#REF!,1,0)),"-",$K$1)</f>
        <v>EEEST</v>
      </c>
      <c r="L689" s="42" t="str">
        <f>IF(+ISNA(+VLOOKUP($B689,#REF!,1,0)),"-",$L$1)</f>
        <v>DISTGAS</v>
      </c>
      <c r="M689" s="42" t="str">
        <f>IF(+ISNA(+VLOOKUP($B689,#REF!,1,0)),"-",$M$1)</f>
        <v>MISGAS</v>
      </c>
      <c r="N689" s="42" t="str">
        <f>IF(+ISNA(+VLOOKUP($B689,#REF!,1,0)),"-",$N$1)</f>
        <v>VENIGAS</v>
      </c>
      <c r="O689" s="42" t="str">
        <f>IF(+ISNA(+VLOOKUP($B689,#REF!,1,0)),"-",$O$1)</f>
        <v>VENTUTGAS</v>
      </c>
      <c r="P689" s="42" t="str">
        <f>IF(+ISNA(+VLOOKUP($B689,#REF!,1,0)),"-",$P$1)</f>
        <v>VENLIBGAS</v>
      </c>
      <c r="Q689" s="42" t="str">
        <f>IF(+ISNA(+VLOOKUP($B689,#REF!,1,0)),"-",$Q$1)</f>
        <v>GASDIV</v>
      </c>
      <c r="R689" s="42" t="str">
        <f>IF(+ISNA(+VLOOKUP($B689,#REF!,1,0)),"-",$R$1)</f>
        <v>GASEST</v>
      </c>
      <c r="S689" s="42" t="str">
        <f>IF(+ISNA(+VLOOKUP($B689,#REF!,1,0)),"-",$S$1)</f>
        <v>ACQUE</v>
      </c>
      <c r="T689" s="42" t="str">
        <f>IF(+ISNA(+VLOOKUP($B689,#REF!,1,0)),"-",$T$1)</f>
        <v>FOGNA</v>
      </c>
      <c r="U689" s="42" t="str">
        <f>IF(+ISNA(+VLOOKUP($B689,#REF!,1,0)),"-",$U$1)</f>
        <v>DEPU</v>
      </c>
      <c r="V689" s="42" t="str">
        <f>IF(+ISNA(+VLOOKUP($B689,#REF!,1,0)),"-",$V$1)</f>
        <v>ALTRESII</v>
      </c>
      <c r="W689" s="42" t="str">
        <f>IF(+ISNA(+VLOOKUP($B689,#REF!,1,0)),"-",$W$1)</f>
        <v>ATTDIV</v>
      </c>
      <c r="X689" s="42" t="str">
        <f>IF(+ISNA(+VLOOKUP($B689,#REF!,1,0)),"-",$X$1)</f>
        <v>SC</v>
      </c>
      <c r="Y689" s="42" t="str">
        <f>IF(+ISNA(+VLOOKUP($B689,#REF!,1,0)),"-",$Y$1)</f>
        <v>FOC</v>
      </c>
    </row>
    <row r="690" spans="1:25" x14ac:dyDescent="0.2">
      <c r="A690" s="42" t="s">
        <v>1395</v>
      </c>
      <c r="B690" s="93" t="s">
        <v>1554</v>
      </c>
      <c r="C690" s="94" t="s">
        <v>1556</v>
      </c>
      <c r="D690" s="42" t="str">
        <f>IF(+ISNA(+VLOOKUP($B690,#REF!,1,0)),"-",$D$1)</f>
        <v>PRODEE</v>
      </c>
      <c r="E690" s="42" t="str">
        <f>IF(+ISNA(+VLOOKUP($B690,#REF!,1,0)),"-",$E$1)</f>
        <v>DISTEE</v>
      </c>
      <c r="F690" s="42" t="str">
        <f>IF(+ISNA(+VLOOKUP($B690,#REF!,1,0)),"-",$F$1)</f>
        <v>MISEE</v>
      </c>
      <c r="G690" s="42" t="str">
        <f>IF(+ISNA(+VLOOKUP($B690,#REF!,1,0)),"-",$G$1)</f>
        <v>VENDIEE</v>
      </c>
      <c r="H690" s="42" t="str">
        <f>IF(+ISNA(+VLOOKUP($B690,#REF!,1,0)),"-",$H$1)</f>
        <v>VENDSALVEE</v>
      </c>
      <c r="I690" s="42" t="str">
        <f>IF(+ISNA(+VLOOKUP($B690,#REF!,1,0)),"-",$I$1)</f>
        <v>VENDTUTEE</v>
      </c>
      <c r="J690" s="42" t="str">
        <f>IF(+ISNA(+VLOOKUP($B690,#REF!,1,0)),"-",$J$1)</f>
        <v>VENDLIBEE</v>
      </c>
      <c r="K690" s="42" t="str">
        <f>IF(+ISNA(+VLOOKUP($B690,#REF!,1,0)),"-",$K$1)</f>
        <v>EEEST</v>
      </c>
      <c r="L690" s="42" t="str">
        <f>IF(+ISNA(+VLOOKUP($B690,#REF!,1,0)),"-",$L$1)</f>
        <v>DISTGAS</v>
      </c>
      <c r="M690" s="42" t="str">
        <f>IF(+ISNA(+VLOOKUP($B690,#REF!,1,0)),"-",$M$1)</f>
        <v>MISGAS</v>
      </c>
      <c r="N690" s="42" t="str">
        <f>IF(+ISNA(+VLOOKUP($B690,#REF!,1,0)),"-",$N$1)</f>
        <v>VENIGAS</v>
      </c>
      <c r="O690" s="42" t="str">
        <f>IF(+ISNA(+VLOOKUP($B690,#REF!,1,0)),"-",$O$1)</f>
        <v>VENTUTGAS</v>
      </c>
      <c r="P690" s="42" t="str">
        <f>IF(+ISNA(+VLOOKUP($B690,#REF!,1,0)),"-",$P$1)</f>
        <v>VENLIBGAS</v>
      </c>
      <c r="Q690" s="42" t="str">
        <f>IF(+ISNA(+VLOOKUP($B690,#REF!,1,0)),"-",$Q$1)</f>
        <v>GASDIV</v>
      </c>
      <c r="R690" s="42" t="str">
        <f>IF(+ISNA(+VLOOKUP($B690,#REF!,1,0)),"-",$R$1)</f>
        <v>GASEST</v>
      </c>
      <c r="S690" s="42" t="str">
        <f>IF(+ISNA(+VLOOKUP($B690,#REF!,1,0)),"-",$S$1)</f>
        <v>ACQUE</v>
      </c>
      <c r="T690" s="42" t="str">
        <f>IF(+ISNA(+VLOOKUP($B690,#REF!,1,0)),"-",$T$1)</f>
        <v>FOGNA</v>
      </c>
      <c r="U690" s="42" t="str">
        <f>IF(+ISNA(+VLOOKUP($B690,#REF!,1,0)),"-",$U$1)</f>
        <v>DEPU</v>
      </c>
      <c r="V690" s="42" t="str">
        <f>IF(+ISNA(+VLOOKUP($B690,#REF!,1,0)),"-",$V$1)</f>
        <v>ALTRESII</v>
      </c>
      <c r="W690" s="42" t="str">
        <f>IF(+ISNA(+VLOOKUP($B690,#REF!,1,0)),"-",$W$1)</f>
        <v>ATTDIV</v>
      </c>
      <c r="X690" s="42" t="str">
        <f>IF(+ISNA(+VLOOKUP($B690,#REF!,1,0)),"-",$X$1)</f>
        <v>SC</v>
      </c>
      <c r="Y690" s="42" t="str">
        <f>IF(+ISNA(+VLOOKUP($B690,#REF!,1,0)),"-",$Y$1)</f>
        <v>FOC</v>
      </c>
    </row>
    <row r="691" spans="1:25" x14ac:dyDescent="0.2">
      <c r="A691" s="42" t="s">
        <v>1395</v>
      </c>
      <c r="B691" s="93" t="s">
        <v>1555</v>
      </c>
      <c r="C691" s="94" t="s">
        <v>1557</v>
      </c>
      <c r="D691" s="42" t="str">
        <f>IF(+ISNA(+VLOOKUP($B691,#REF!,1,0)),"-",$D$1)</f>
        <v>PRODEE</v>
      </c>
      <c r="E691" s="42" t="str">
        <f>IF(+ISNA(+VLOOKUP($B691,#REF!,1,0)),"-",$E$1)</f>
        <v>DISTEE</v>
      </c>
      <c r="F691" s="42" t="str">
        <f>IF(+ISNA(+VLOOKUP($B691,#REF!,1,0)),"-",$F$1)</f>
        <v>MISEE</v>
      </c>
      <c r="G691" s="42" t="str">
        <f>IF(+ISNA(+VLOOKUP($B691,#REF!,1,0)),"-",$G$1)</f>
        <v>VENDIEE</v>
      </c>
      <c r="H691" s="42" t="str">
        <f>IF(+ISNA(+VLOOKUP($B691,#REF!,1,0)),"-",$H$1)</f>
        <v>VENDSALVEE</v>
      </c>
      <c r="I691" s="42" t="str">
        <f>IF(+ISNA(+VLOOKUP($B691,#REF!,1,0)),"-",$I$1)</f>
        <v>VENDTUTEE</v>
      </c>
      <c r="J691" s="42" t="str">
        <f>IF(+ISNA(+VLOOKUP($B691,#REF!,1,0)),"-",$J$1)</f>
        <v>VENDLIBEE</v>
      </c>
      <c r="K691" s="42" t="str">
        <f>IF(+ISNA(+VLOOKUP($B691,#REF!,1,0)),"-",$K$1)</f>
        <v>EEEST</v>
      </c>
      <c r="L691" s="42" t="str">
        <f>IF(+ISNA(+VLOOKUP($B691,#REF!,1,0)),"-",$L$1)</f>
        <v>DISTGAS</v>
      </c>
      <c r="M691" s="42" t="str">
        <f>IF(+ISNA(+VLOOKUP($B691,#REF!,1,0)),"-",$M$1)</f>
        <v>MISGAS</v>
      </c>
      <c r="N691" s="42" t="str">
        <f>IF(+ISNA(+VLOOKUP($B691,#REF!,1,0)),"-",$N$1)</f>
        <v>VENIGAS</v>
      </c>
      <c r="O691" s="42" t="str">
        <f>IF(+ISNA(+VLOOKUP($B691,#REF!,1,0)),"-",$O$1)</f>
        <v>VENTUTGAS</v>
      </c>
      <c r="P691" s="42" t="str">
        <f>IF(+ISNA(+VLOOKUP($B691,#REF!,1,0)),"-",$P$1)</f>
        <v>VENLIBGAS</v>
      </c>
      <c r="Q691" s="42" t="str">
        <f>IF(+ISNA(+VLOOKUP($B691,#REF!,1,0)),"-",$Q$1)</f>
        <v>GASDIV</v>
      </c>
      <c r="R691" s="42" t="str">
        <f>IF(+ISNA(+VLOOKUP($B691,#REF!,1,0)),"-",$R$1)</f>
        <v>GASEST</v>
      </c>
      <c r="S691" s="42" t="str">
        <f>IF(+ISNA(+VLOOKUP($B691,#REF!,1,0)),"-",$S$1)</f>
        <v>ACQUE</v>
      </c>
      <c r="T691" s="42" t="str">
        <f>IF(+ISNA(+VLOOKUP($B691,#REF!,1,0)),"-",$T$1)</f>
        <v>FOGNA</v>
      </c>
      <c r="U691" s="42" t="str">
        <f>IF(+ISNA(+VLOOKUP($B691,#REF!,1,0)),"-",$U$1)</f>
        <v>DEPU</v>
      </c>
      <c r="V691" s="42" t="str">
        <f>IF(+ISNA(+VLOOKUP($B691,#REF!,1,0)),"-",$V$1)</f>
        <v>ALTRESII</v>
      </c>
      <c r="W691" s="42" t="str">
        <f>IF(+ISNA(+VLOOKUP($B691,#REF!,1,0)),"-",$W$1)</f>
        <v>ATTDIV</v>
      </c>
      <c r="X691" s="42" t="str">
        <f>IF(+ISNA(+VLOOKUP($B691,#REF!,1,0)),"-",$X$1)</f>
        <v>SC</v>
      </c>
      <c r="Y691" s="42" t="str">
        <f>IF(+ISNA(+VLOOKUP($B691,#REF!,1,0)),"-",$Y$1)</f>
        <v>FOC</v>
      </c>
    </row>
    <row r="692" spans="1:25" hidden="1" x14ac:dyDescent="0.2">
      <c r="A692" s="42" t="s">
        <v>124</v>
      </c>
      <c r="B692" s="42" t="s">
        <v>125</v>
      </c>
      <c r="C692" s="55" t="s">
        <v>1503</v>
      </c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</row>
    <row r="693" spans="1:25" hidden="1" x14ac:dyDescent="0.2">
      <c r="A693" s="42" t="s">
        <v>124</v>
      </c>
      <c r="B693" s="42" t="s">
        <v>126</v>
      </c>
      <c r="C693" s="55" t="s">
        <v>1504</v>
      </c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</row>
    <row r="694" spans="1:25" hidden="1" x14ac:dyDescent="0.2">
      <c r="A694" s="42" t="s">
        <v>124</v>
      </c>
      <c r="B694" s="42" t="s">
        <v>73</v>
      </c>
      <c r="C694" s="55" t="s">
        <v>1505</v>
      </c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</row>
    <row r="695" spans="1:25" hidden="1" x14ac:dyDescent="0.2">
      <c r="A695" s="42" t="s">
        <v>124</v>
      </c>
      <c r="B695" s="42" t="s">
        <v>1123</v>
      </c>
      <c r="C695" s="55" t="s">
        <v>1506</v>
      </c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</row>
    <row r="696" spans="1:25" hidden="1" x14ac:dyDescent="0.2">
      <c r="A696" s="42" t="s">
        <v>127</v>
      </c>
      <c r="B696" s="42" t="s">
        <v>582</v>
      </c>
      <c r="C696" s="55" t="s">
        <v>1091</v>
      </c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</row>
    <row r="697" spans="1:25" hidden="1" x14ac:dyDescent="0.2">
      <c r="A697" s="42" t="s">
        <v>127</v>
      </c>
      <c r="B697" s="42" t="s">
        <v>583</v>
      </c>
      <c r="C697" s="55" t="s">
        <v>1507</v>
      </c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</row>
    <row r="698" spans="1:25" hidden="1" x14ac:dyDescent="0.2">
      <c r="A698" s="42" t="s">
        <v>127</v>
      </c>
      <c r="B698" s="42" t="s">
        <v>584</v>
      </c>
      <c r="C698" s="55" t="s">
        <v>1508</v>
      </c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</row>
    <row r="699" spans="1:25" hidden="1" x14ac:dyDescent="0.2">
      <c r="A699" s="42" t="s">
        <v>128</v>
      </c>
      <c r="B699" s="42" t="s">
        <v>129</v>
      </c>
      <c r="C699" s="55" t="s">
        <v>1509</v>
      </c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</row>
    <row r="700" spans="1:25" hidden="1" x14ac:dyDescent="0.2">
      <c r="A700" s="42" t="s">
        <v>128</v>
      </c>
      <c r="B700" s="42" t="s">
        <v>130</v>
      </c>
      <c r="C700" s="55" t="s">
        <v>1510</v>
      </c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idden="1" x14ac:dyDescent="0.2">
      <c r="A701" s="42" t="s">
        <v>128</v>
      </c>
      <c r="B701" s="42" t="s">
        <v>131</v>
      </c>
      <c r="C701" s="55" t="s">
        <v>1511</v>
      </c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</row>
    <row r="702" spans="1:25" hidden="1" x14ac:dyDescent="0.2">
      <c r="A702" s="42" t="s">
        <v>128</v>
      </c>
      <c r="B702" s="42" t="s">
        <v>74</v>
      </c>
      <c r="C702" s="55" t="s">
        <v>1512</v>
      </c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</row>
    <row r="703" spans="1:25" hidden="1" x14ac:dyDescent="0.2">
      <c r="A703" s="42" t="s">
        <v>128</v>
      </c>
      <c r="B703" s="42" t="s">
        <v>585</v>
      </c>
      <c r="C703" s="55" t="s">
        <v>1513</v>
      </c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</row>
    <row r="704" spans="1:25" hidden="1" x14ac:dyDescent="0.2">
      <c r="A704" s="42" t="s">
        <v>128</v>
      </c>
      <c r="B704" s="42" t="s">
        <v>586</v>
      </c>
      <c r="C704" s="55" t="s">
        <v>1514</v>
      </c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</row>
    <row r="705" spans="1:25" hidden="1" x14ac:dyDescent="0.2">
      <c r="A705" s="42" t="s">
        <v>128</v>
      </c>
      <c r="B705" s="42" t="s">
        <v>730</v>
      </c>
      <c r="C705" s="55" t="s">
        <v>1515</v>
      </c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</row>
    <row r="706" spans="1:25" hidden="1" x14ac:dyDescent="0.2">
      <c r="A706" s="42" t="s">
        <v>128</v>
      </c>
      <c r="B706" s="42" t="s">
        <v>1124</v>
      </c>
      <c r="C706" s="55" t="s">
        <v>1516</v>
      </c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</row>
    <row r="707" spans="1:25" hidden="1" x14ac:dyDescent="0.2">
      <c r="A707" s="42" t="s">
        <v>128</v>
      </c>
      <c r="B707" s="42" t="s">
        <v>1393</v>
      </c>
      <c r="C707" s="55" t="s">
        <v>1517</v>
      </c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</row>
    <row r="708" spans="1:25" hidden="1" x14ac:dyDescent="0.2">
      <c r="A708" s="42" t="s">
        <v>132</v>
      </c>
      <c r="B708" s="42" t="s">
        <v>132</v>
      </c>
      <c r="C708" s="55" t="s">
        <v>1092</v>
      </c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</row>
    <row r="709" spans="1:25" hidden="1" x14ac:dyDescent="0.2">
      <c r="A709" s="42" t="s">
        <v>133</v>
      </c>
      <c r="B709" s="42" t="s">
        <v>1125</v>
      </c>
      <c r="C709" s="55" t="s">
        <v>1518</v>
      </c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</row>
    <row r="710" spans="1:25" hidden="1" x14ac:dyDescent="0.2">
      <c r="A710" s="42" t="s">
        <v>133</v>
      </c>
      <c r="B710" s="42" t="s">
        <v>1126</v>
      </c>
      <c r="C710" s="55" t="s">
        <v>1519</v>
      </c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</row>
    <row r="711" spans="1:25" hidden="1" x14ac:dyDescent="0.2">
      <c r="A711" s="42" t="s">
        <v>133</v>
      </c>
      <c r="B711" s="42" t="s">
        <v>1127</v>
      </c>
      <c r="C711" s="55" t="s">
        <v>1520</v>
      </c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</row>
    <row r="712" spans="1:25" hidden="1" x14ac:dyDescent="0.2">
      <c r="A712" s="42" t="s">
        <v>133</v>
      </c>
      <c r="B712" s="42" t="s">
        <v>1128</v>
      </c>
      <c r="C712" s="55" t="s">
        <v>1521</v>
      </c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</row>
    <row r="713" spans="1:25" hidden="1" x14ac:dyDescent="0.2">
      <c r="A713" s="42" t="s">
        <v>134</v>
      </c>
      <c r="B713" s="42" t="s">
        <v>1129</v>
      </c>
      <c r="C713" s="55" t="s">
        <v>1518</v>
      </c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</row>
    <row r="714" spans="1:25" hidden="1" x14ac:dyDescent="0.2">
      <c r="A714" s="42" t="s">
        <v>134</v>
      </c>
      <c r="B714" s="42" t="s">
        <v>1130</v>
      </c>
      <c r="C714" s="55" t="s">
        <v>1519</v>
      </c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</row>
    <row r="715" spans="1:25" hidden="1" x14ac:dyDescent="0.2">
      <c r="A715" s="42" t="s">
        <v>134</v>
      </c>
      <c r="B715" s="42" t="s">
        <v>1131</v>
      </c>
      <c r="C715" s="55" t="s">
        <v>1520</v>
      </c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</row>
    <row r="716" spans="1:25" hidden="1" x14ac:dyDescent="0.2">
      <c r="A716" s="42" t="s">
        <v>134</v>
      </c>
      <c r="B716" s="42" t="s">
        <v>1132</v>
      </c>
      <c r="C716" s="55" t="s">
        <v>1521</v>
      </c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</row>
    <row r="717" spans="1:25" hidden="1" x14ac:dyDescent="0.2">
      <c r="A717" s="42" t="s">
        <v>135</v>
      </c>
      <c r="B717" s="42" t="s">
        <v>1421</v>
      </c>
      <c r="C717" s="55" t="s">
        <v>1472</v>
      </c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</row>
    <row r="718" spans="1:25" hidden="1" x14ac:dyDescent="0.2">
      <c r="A718" s="42" t="s">
        <v>135</v>
      </c>
      <c r="B718" s="42" t="s">
        <v>1422</v>
      </c>
      <c r="C718" s="55" t="s">
        <v>1473</v>
      </c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</row>
    <row r="719" spans="1:25" hidden="1" x14ac:dyDescent="0.2">
      <c r="A719" s="42" t="s">
        <v>135</v>
      </c>
      <c r="B719" s="42" t="s">
        <v>1477</v>
      </c>
      <c r="C719" s="55" t="s">
        <v>1474</v>
      </c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</row>
    <row r="720" spans="1:25" hidden="1" x14ac:dyDescent="0.2">
      <c r="A720" s="42" t="s">
        <v>135</v>
      </c>
      <c r="B720" s="42" t="s">
        <v>1478</v>
      </c>
      <c r="C720" s="55" t="s">
        <v>1475</v>
      </c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</row>
    <row r="721" spans="1:25" hidden="1" x14ac:dyDescent="0.2">
      <c r="A721" s="42" t="s">
        <v>135</v>
      </c>
      <c r="B721" s="42" t="s">
        <v>1479</v>
      </c>
      <c r="C721" s="55" t="s">
        <v>1476</v>
      </c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</row>
    <row r="722" spans="1:25" hidden="1" x14ac:dyDescent="0.2">
      <c r="A722" s="90"/>
      <c r="B722" s="42" t="s">
        <v>1484</v>
      </c>
      <c r="C722" s="55" t="s">
        <v>1483</v>
      </c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</row>
    <row r="723" spans="1:25" hidden="1" x14ac:dyDescent="0.2">
      <c r="A723" s="42" t="s">
        <v>581</v>
      </c>
      <c r="B723" s="42" t="s">
        <v>581</v>
      </c>
      <c r="C723" s="55" t="s">
        <v>581</v>
      </c>
      <c r="D723" s="42" t="str">
        <f>IF(+ISNA(+VLOOKUP($B723,#REF!,1,0)),"-",$D$1)</f>
        <v>PRODEE</v>
      </c>
      <c r="E723" s="42" t="str">
        <f>IF(+ISNA(+VLOOKUP($B723,#REF!,1,0)),"-",$E$1)</f>
        <v>DISTEE</v>
      </c>
      <c r="F723" s="42" t="str">
        <f>IF(+ISNA(+VLOOKUP($B723,#REF!,1,0)),"-",$F$1)</f>
        <v>MISEE</v>
      </c>
      <c r="G723" s="42" t="str">
        <f>IF(+ISNA(+VLOOKUP($B723,#REF!,1,0)),"-",$G$1)</f>
        <v>VENDIEE</v>
      </c>
      <c r="H723" s="42" t="str">
        <f>IF(+ISNA(+VLOOKUP($B723,#REF!,1,0)),"-",$H$1)</f>
        <v>VENDSALVEE</v>
      </c>
      <c r="I723" s="42" t="str">
        <f>IF(+ISNA(+VLOOKUP($B723,#REF!,1,0)),"-",$I$1)</f>
        <v>VENDTUTEE</v>
      </c>
      <c r="J723" s="42" t="str">
        <f>IF(+ISNA(+VLOOKUP($B723,#REF!,1,0)),"-",$J$1)</f>
        <v>VENDLIBEE</v>
      </c>
      <c r="K723" s="42" t="str">
        <f>IF(+ISNA(+VLOOKUP($B723,#REF!,1,0)),"-",$K$1)</f>
        <v>EEEST</v>
      </c>
      <c r="L723" s="42" t="str">
        <f>IF(+ISNA(+VLOOKUP($B723,#REF!,1,0)),"-",$L$1)</f>
        <v>DISTGAS</v>
      </c>
      <c r="M723" s="42" t="str">
        <f>IF(+ISNA(+VLOOKUP($B723,#REF!,1,0)),"-",$M$1)</f>
        <v>MISGAS</v>
      </c>
      <c r="N723" s="42" t="str">
        <f>IF(+ISNA(+VLOOKUP($B723,#REF!,1,0)),"-",$N$1)</f>
        <v>VENIGAS</v>
      </c>
      <c r="O723" s="42" t="str">
        <f>IF(+ISNA(+VLOOKUP($B723,#REF!,1,0)),"-",$O$1)</f>
        <v>VENTUTGAS</v>
      </c>
      <c r="P723" s="42" t="str">
        <f>IF(+ISNA(+VLOOKUP($B723,#REF!,1,0)),"-",$P$1)</f>
        <v>VENLIBGAS</v>
      </c>
      <c r="Q723" s="42" t="str">
        <f>IF(+ISNA(+VLOOKUP($B723,#REF!,1,0)),"-",$Q$1)</f>
        <v>GASDIV</v>
      </c>
      <c r="R723" s="42" t="str">
        <f>IF(+ISNA(+VLOOKUP($B723,#REF!,1,0)),"-",$R$1)</f>
        <v>GASEST</v>
      </c>
      <c r="S723" s="42" t="str">
        <f>IF(+ISNA(+VLOOKUP($B723,#REF!,1,0)),"-",$S$1)</f>
        <v>ACQUE</v>
      </c>
      <c r="T723" s="42" t="str">
        <f>IF(+ISNA(+VLOOKUP($B723,#REF!,1,0)),"-",$T$1)</f>
        <v>FOGNA</v>
      </c>
      <c r="U723" s="42" t="str">
        <f>IF(+ISNA(+VLOOKUP($B723,#REF!,1,0)),"-",$U$1)</f>
        <v>DEPU</v>
      </c>
      <c r="V723" s="42" t="str">
        <f>IF(+ISNA(+VLOOKUP($B723,#REF!,1,0)),"-",$V$1)</f>
        <v>ALTRESII</v>
      </c>
      <c r="W723" s="42" t="str">
        <f>IF(+ISNA(+VLOOKUP($B723,#REF!,1,0)),"-",$W$1)</f>
        <v>ATTDIV</v>
      </c>
      <c r="X723" s="42" t="str">
        <f>IF(+ISNA(+VLOOKUP($B723,#REF!,1,0)),"-",$X$1)</f>
        <v>SC</v>
      </c>
      <c r="Y723" s="42" t="str">
        <f>IF(+ISNA(+VLOOKUP($B723,#REF!,1,0)),"-",$Y$1)</f>
        <v>FOC</v>
      </c>
    </row>
    <row r="724" spans="1:25" hidden="1" x14ac:dyDescent="0.2"/>
    <row r="725" spans="1:25" hidden="1" x14ac:dyDescent="0.2"/>
    <row r="726" spans="1:25" hidden="1" x14ac:dyDescent="0.2"/>
    <row r="727" spans="1:25" hidden="1" x14ac:dyDescent="0.2"/>
    <row r="728" spans="1:25" hidden="1" x14ac:dyDescent="0.2"/>
    <row r="729" spans="1:25" hidden="1" x14ac:dyDescent="0.2"/>
    <row r="730" spans="1:25" hidden="1" x14ac:dyDescent="0.2"/>
    <row r="731" spans="1:25" hidden="1" x14ac:dyDescent="0.2"/>
    <row r="732" spans="1:25" hidden="1" x14ac:dyDescent="0.2"/>
    <row r="733" spans="1:25" hidden="1" x14ac:dyDescent="0.2"/>
    <row r="734" spans="1:25" hidden="1" x14ac:dyDescent="0.2"/>
    <row r="735" spans="1:25" hidden="1" x14ac:dyDescent="0.2"/>
    <row r="736" spans="1:25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</sheetData>
  <autoFilter ref="A1:Y789" xr:uid="{00000000-0009-0000-0000-000003000000}">
    <filterColumn colId="4">
      <filters>
        <filter val="DISTEE"/>
      </filters>
    </filterColumn>
  </autoFilter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A1:AO123"/>
  <sheetViews>
    <sheetView zoomScaleNormal="100" workbookViewId="0">
      <pane xSplit="3" ySplit="5" topLeftCell="D102" activePane="bottomRight" state="frozen"/>
      <selection pane="topRight" activeCell="D1" sqref="D1"/>
      <selection pane="bottomLeft" activeCell="A6" sqref="A6"/>
      <selection pane="bottomRight" activeCell="G9" sqref="G9"/>
    </sheetView>
  </sheetViews>
  <sheetFormatPr defaultColWidth="9.140625" defaultRowHeight="10.5" outlineLevelRow="1" x14ac:dyDescent="0.15"/>
  <cols>
    <col min="1" max="1" width="14.42578125" style="228" bestFit="1" customWidth="1"/>
    <col min="2" max="2" width="7" style="228" customWidth="1"/>
    <col min="3" max="3" width="67.85546875" style="228" customWidth="1"/>
    <col min="4" max="7" width="10.42578125" style="228" customWidth="1"/>
    <col min="8" max="18" width="10.42578125" style="228" hidden="1" customWidth="1"/>
    <col min="19" max="19" width="10.42578125" style="228" customWidth="1"/>
    <col min="20" max="26" width="10.42578125" style="228" hidden="1" customWidth="1"/>
    <col min="27" max="31" width="10.42578125" style="228" customWidth="1"/>
    <col min="32" max="33" width="10.42578125" style="228" hidden="1" customWidth="1"/>
    <col min="34" max="35" width="10.42578125" style="228" customWidth="1"/>
    <col min="36" max="36" width="12.42578125" style="228" customWidth="1"/>
    <col min="37" max="37" width="10.42578125" style="228" customWidth="1"/>
    <col min="38" max="38" width="2.85546875" style="228" customWidth="1"/>
    <col min="39" max="39" width="10.42578125" style="228" customWidth="1"/>
    <col min="40" max="40" width="7.28515625" style="228" customWidth="1"/>
    <col min="41" max="41" width="9.140625" style="229"/>
    <col min="42" max="16384" width="9.140625" style="228"/>
  </cols>
  <sheetData>
    <row r="1" spans="1:40" x14ac:dyDescent="0.15">
      <c r="A1" s="230"/>
      <c r="B1" s="231" t="s">
        <v>1646</v>
      </c>
      <c r="C1" s="23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9"/>
      <c r="AF1" s="2"/>
      <c r="AG1" s="2"/>
      <c r="AH1" s="2"/>
      <c r="AI1" s="9"/>
      <c r="AJ1" s="2"/>
      <c r="AK1" s="9"/>
      <c r="AL1" s="2"/>
      <c r="AM1" s="2"/>
      <c r="AN1" s="2"/>
    </row>
    <row r="2" spans="1:40" ht="11.25" thickBot="1" x14ac:dyDescent="0.2">
      <c r="A2" s="230"/>
      <c r="B2" s="231"/>
      <c r="C2" s="233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/>
      <c r="AF2" s="2"/>
      <c r="AG2" s="2"/>
      <c r="AH2" s="2"/>
      <c r="AI2" s="9"/>
      <c r="AJ2" s="2"/>
      <c r="AK2" s="9"/>
      <c r="AL2" s="2"/>
      <c r="AM2" s="2"/>
      <c r="AN2" s="2"/>
    </row>
    <row r="3" spans="1:40" hidden="1" outlineLevel="1" x14ac:dyDescent="0.15">
      <c r="A3" s="230"/>
      <c r="B3" s="232"/>
      <c r="C3" s="234" t="s">
        <v>323</v>
      </c>
      <c r="D3" s="81" t="str">
        <f>+Attività!$A$4</f>
        <v>ATT01</v>
      </c>
      <c r="E3" s="81" t="str">
        <f>+Attività!$A$5</f>
        <v>ATT02</v>
      </c>
      <c r="F3" s="81" t="str">
        <f>+Attività!$A$6</f>
        <v>ATT03</v>
      </c>
      <c r="G3" s="81" t="str">
        <f>+Attività!$A$7</f>
        <v>ATT04</v>
      </c>
      <c r="H3" s="81" t="str">
        <f>+Attività!$A$8</f>
        <v>ATT05</v>
      </c>
      <c r="I3" s="81" t="str">
        <f>+Attività!$A$9</f>
        <v>ATT06</v>
      </c>
      <c r="J3" s="81" t="str">
        <f>+Attività!$A$10</f>
        <v>ATT07</v>
      </c>
      <c r="K3" s="81" t="str">
        <f>+Attività!$A$11</f>
        <v>ATT08</v>
      </c>
      <c r="L3" s="81" t="str">
        <f>+Attività!$A$12</f>
        <v>ATT09</v>
      </c>
      <c r="M3" s="81" t="str">
        <f>+Attività!$A$13</f>
        <v>ATT10</v>
      </c>
      <c r="N3" s="81" t="str">
        <f>+Attività!$A$14</f>
        <v>ATT11</v>
      </c>
      <c r="O3" s="81" t="str">
        <f>+Attività!$A$15</f>
        <v>ATT12</v>
      </c>
      <c r="P3" s="81" t="str">
        <f>+Attività!$A$16</f>
        <v>ATT13</v>
      </c>
      <c r="Q3" s="81" t="str">
        <f>+Attività!$A$17</f>
        <v>ATT14</v>
      </c>
      <c r="R3" s="81" t="str">
        <f>+Attività!$A$18</f>
        <v>ATT15</v>
      </c>
      <c r="S3" s="81" t="s">
        <v>323</v>
      </c>
      <c r="T3" s="81" t="s">
        <v>339</v>
      </c>
      <c r="U3" s="81" t="s">
        <v>108</v>
      </c>
      <c r="V3" s="81" t="s">
        <v>340</v>
      </c>
      <c r="W3" s="81" t="s">
        <v>341</v>
      </c>
      <c r="X3" s="81" t="s">
        <v>342</v>
      </c>
      <c r="Y3" s="81" t="s">
        <v>343</v>
      </c>
      <c r="Z3" s="81" t="s">
        <v>344</v>
      </c>
      <c r="AA3" s="81" t="s">
        <v>345</v>
      </c>
      <c r="AB3" s="81" t="s">
        <v>346</v>
      </c>
      <c r="AC3" s="81" t="s">
        <v>347</v>
      </c>
      <c r="AD3" s="81" t="s">
        <v>348</v>
      </c>
      <c r="AE3" s="158" t="s">
        <v>336</v>
      </c>
      <c r="AF3" s="81" t="s">
        <v>349</v>
      </c>
      <c r="AG3" s="81" t="s">
        <v>350</v>
      </c>
      <c r="AH3" s="81" t="s">
        <v>351</v>
      </c>
      <c r="AI3" s="158" t="s">
        <v>337</v>
      </c>
      <c r="AJ3" s="81" t="s">
        <v>338</v>
      </c>
      <c r="AK3" s="158" t="s">
        <v>72</v>
      </c>
      <c r="AL3" s="2"/>
      <c r="AM3" s="44" t="s">
        <v>64</v>
      </c>
      <c r="AN3" s="44" t="s">
        <v>352</v>
      </c>
    </row>
    <row r="4" spans="1:40" ht="11.25" hidden="1" outlineLevel="1" thickBot="1" x14ac:dyDescent="0.2">
      <c r="A4" s="230"/>
      <c r="B4" s="230"/>
      <c r="C4" s="230"/>
      <c r="D4" s="1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9"/>
      <c r="AF4" s="149"/>
      <c r="AG4" s="149"/>
      <c r="AH4" s="149"/>
      <c r="AI4" s="159"/>
      <c r="AJ4" s="149"/>
      <c r="AK4" s="159"/>
      <c r="AL4" s="149"/>
      <c r="AM4" s="149"/>
      <c r="AN4" s="149"/>
    </row>
    <row r="5" spans="1:40" ht="52.5" collapsed="1" x14ac:dyDescent="0.15">
      <c r="A5" s="230"/>
      <c r="B5" s="410" t="s">
        <v>98</v>
      </c>
      <c r="C5" s="411"/>
      <c r="D5" s="180" t="str">
        <f>+Attività!$B$4</f>
        <v>Impianto trattamento rifiuti Castelceriolo</v>
      </c>
      <c r="E5" s="167" t="str">
        <f>+Attività!$B$5</f>
        <v>Gestione post-morten discarica esaurita Castelceriolo</v>
      </c>
      <c r="F5" s="167" t="str">
        <f>+Attività!$B$6</f>
        <v>Gestione discarica esaurita Mugarone</v>
      </c>
      <c r="G5" s="167" t="str">
        <f>+Attività!$B$7</f>
        <v>Gestione conferimenti discarica di Solero</v>
      </c>
      <c r="H5" s="167" t="str">
        <f>+Attività!$B$8</f>
        <v>Attività 5</v>
      </c>
      <c r="I5" s="167" t="str">
        <f>+Attività!$B$9</f>
        <v>Attività 6</v>
      </c>
      <c r="J5" s="167" t="str">
        <f>+Attività!$B$10</f>
        <v>Attività 7</v>
      </c>
      <c r="K5" s="167" t="str">
        <f>+Attività!$B$11</f>
        <v>Attività 8</v>
      </c>
      <c r="L5" s="167" t="str">
        <f>+Attività!$B$12</f>
        <v>Attività 9</v>
      </c>
      <c r="M5" s="167" t="str">
        <f>+Attività!$B$13</f>
        <v>Attività 10</v>
      </c>
      <c r="N5" s="167" t="str">
        <f>+Attività!$B$14</f>
        <v>Attività 11</v>
      </c>
      <c r="O5" s="167" t="str">
        <f>+Attività!$B$15</f>
        <v>Attività 12</v>
      </c>
      <c r="P5" s="167" t="str">
        <f>+Attività!$B$16</f>
        <v>Attività 13</v>
      </c>
      <c r="Q5" s="167" t="str">
        <f>+Attività!$B$17</f>
        <v>Attività 14</v>
      </c>
      <c r="R5" s="174" t="str">
        <f>+Attività!$B$18</f>
        <v>Attività 15</v>
      </c>
      <c r="S5" s="181" t="s">
        <v>1716</v>
      </c>
      <c r="T5" s="180" t="s">
        <v>1400</v>
      </c>
      <c r="U5" s="167" t="s">
        <v>79</v>
      </c>
      <c r="V5" s="167" t="s">
        <v>90</v>
      </c>
      <c r="W5" s="167" t="s">
        <v>1401</v>
      </c>
      <c r="X5" s="167" t="s">
        <v>91</v>
      </c>
      <c r="Y5" s="167" t="s">
        <v>92</v>
      </c>
      <c r="Z5" s="167" t="s">
        <v>1402</v>
      </c>
      <c r="AA5" s="167" t="s">
        <v>1403</v>
      </c>
      <c r="AB5" s="167" t="s">
        <v>1404</v>
      </c>
      <c r="AC5" s="167" t="s">
        <v>84</v>
      </c>
      <c r="AD5" s="174" t="s">
        <v>1405</v>
      </c>
      <c r="AE5" s="181" t="s">
        <v>1717</v>
      </c>
      <c r="AF5" s="180" t="s">
        <v>1718</v>
      </c>
      <c r="AG5" s="167" t="s">
        <v>1719</v>
      </c>
      <c r="AH5" s="174" t="s">
        <v>1720</v>
      </c>
      <c r="AI5" s="181" t="s">
        <v>1721</v>
      </c>
      <c r="AJ5" s="187" t="s">
        <v>625</v>
      </c>
      <c r="AK5" s="181" t="s">
        <v>1093</v>
      </c>
      <c r="AL5" s="149"/>
      <c r="AM5" s="157" t="s">
        <v>1722</v>
      </c>
      <c r="AN5" s="157" t="s">
        <v>352</v>
      </c>
    </row>
    <row r="6" spans="1:40" x14ac:dyDescent="0.15">
      <c r="A6" s="230"/>
      <c r="B6" s="235"/>
      <c r="C6" s="236" t="s">
        <v>1645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75"/>
      <c r="S6" s="182"/>
      <c r="T6" s="88"/>
      <c r="U6" s="88"/>
      <c r="V6" s="88"/>
      <c r="W6" s="88"/>
      <c r="X6" s="88"/>
      <c r="Y6" s="88"/>
      <c r="Z6" s="88"/>
      <c r="AA6" s="88"/>
      <c r="AB6" s="88"/>
      <c r="AC6" s="88"/>
      <c r="AD6" s="175"/>
      <c r="AE6" s="182"/>
      <c r="AF6" s="88"/>
      <c r="AG6" s="88"/>
      <c r="AH6" s="175"/>
      <c r="AI6" s="182"/>
      <c r="AJ6" s="175"/>
      <c r="AK6" s="182"/>
      <c r="AL6" s="2"/>
      <c r="AM6" s="2"/>
      <c r="AN6" s="2"/>
    </row>
    <row r="7" spans="1:40" x14ac:dyDescent="0.15">
      <c r="A7" s="237" t="s">
        <v>1715</v>
      </c>
      <c r="B7" s="238" t="s">
        <v>357</v>
      </c>
      <c r="C7" s="236" t="s">
        <v>363</v>
      </c>
      <c r="D7" s="154">
        <f>+D8+D13+D14+D15+D20</f>
        <v>19643174.739999998</v>
      </c>
      <c r="E7" s="154">
        <f t="shared" ref="E7:R7" si="0">+E8+E13+E14+E15+E20</f>
        <v>6302.64</v>
      </c>
      <c r="F7" s="154">
        <f t="shared" si="0"/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76">
        <f t="shared" si="0"/>
        <v>0</v>
      </c>
      <c r="S7" s="183">
        <f>+SUM(D7:R7)</f>
        <v>19649477.379999999</v>
      </c>
      <c r="T7" s="154">
        <f t="shared" ref="T7" si="1">+T8+T13+T14+T15+T20</f>
        <v>0</v>
      </c>
      <c r="U7" s="154">
        <f t="shared" ref="U7:AD7" si="2">+U8+U13+U14+U15+U20</f>
        <v>0</v>
      </c>
      <c r="V7" s="154">
        <f t="shared" si="2"/>
        <v>0</v>
      </c>
      <c r="W7" s="154">
        <f t="shared" si="2"/>
        <v>0</v>
      </c>
      <c r="X7" s="154">
        <f t="shared" si="2"/>
        <v>0</v>
      </c>
      <c r="Y7" s="154">
        <f t="shared" si="2"/>
        <v>0</v>
      </c>
      <c r="Z7" s="154">
        <f t="shared" si="2"/>
        <v>0</v>
      </c>
      <c r="AA7" s="154">
        <f t="shared" si="2"/>
        <v>0</v>
      </c>
      <c r="AB7" s="154">
        <f t="shared" si="2"/>
        <v>0</v>
      </c>
      <c r="AC7" s="154">
        <f t="shared" si="2"/>
        <v>0</v>
      </c>
      <c r="AD7" s="176">
        <f t="shared" si="2"/>
        <v>0</v>
      </c>
      <c r="AE7" s="183">
        <f>+SUM(T7:AD7)</f>
        <v>0</v>
      </c>
      <c r="AF7" s="154">
        <f>+AF8+AF13+AF14+AF15+AF20</f>
        <v>0</v>
      </c>
      <c r="AG7" s="154">
        <f>+AG8+AG13+AG14+AG15+AG20</f>
        <v>0</v>
      </c>
      <c r="AH7" s="176">
        <f>+AH8+AH13+AH14+AH15+AH20</f>
        <v>0</v>
      </c>
      <c r="AI7" s="183">
        <f>+SUM(AF7:AH7)</f>
        <v>0</v>
      </c>
      <c r="AJ7" s="176">
        <f>+AJ8+AJ13+AJ14+AJ15+AJ20</f>
        <v>0</v>
      </c>
      <c r="AK7" s="183">
        <f>+AJ7+AI7+AE7+S7</f>
        <v>19649477.379999999</v>
      </c>
      <c r="AL7" s="2"/>
      <c r="AM7" s="2"/>
      <c r="AN7" s="2"/>
    </row>
    <row r="8" spans="1:40" x14ac:dyDescent="0.15">
      <c r="A8" s="237" t="s">
        <v>107</v>
      </c>
      <c r="B8" s="239" t="s">
        <v>358</v>
      </c>
      <c r="C8" s="240" t="s">
        <v>99</v>
      </c>
      <c r="D8" s="154">
        <f>+SUM(D9:D12)</f>
        <v>18936607.379999999</v>
      </c>
      <c r="E8" s="154">
        <f t="shared" ref="E8:R8" si="3">+SUM(E9:E12)</f>
        <v>0</v>
      </c>
      <c r="F8" s="154">
        <f t="shared" si="3"/>
        <v>0</v>
      </c>
      <c r="G8" s="154">
        <f t="shared" si="3"/>
        <v>0</v>
      </c>
      <c r="H8" s="154">
        <f t="shared" si="3"/>
        <v>0</v>
      </c>
      <c r="I8" s="154">
        <f t="shared" si="3"/>
        <v>0</v>
      </c>
      <c r="J8" s="154">
        <f t="shared" si="3"/>
        <v>0</v>
      </c>
      <c r="K8" s="154">
        <f t="shared" si="3"/>
        <v>0</v>
      </c>
      <c r="L8" s="154">
        <f t="shared" si="3"/>
        <v>0</v>
      </c>
      <c r="M8" s="154">
        <f t="shared" si="3"/>
        <v>0</v>
      </c>
      <c r="N8" s="154">
        <f t="shared" si="3"/>
        <v>0</v>
      </c>
      <c r="O8" s="154">
        <f t="shared" si="3"/>
        <v>0</v>
      </c>
      <c r="P8" s="154">
        <f t="shared" si="3"/>
        <v>0</v>
      </c>
      <c r="Q8" s="154">
        <f t="shared" si="3"/>
        <v>0</v>
      </c>
      <c r="R8" s="176">
        <f t="shared" si="3"/>
        <v>0</v>
      </c>
      <c r="S8" s="183">
        <f t="shared" ref="S8:S34" si="4">+SUM(D8:R8)</f>
        <v>18936607.379999999</v>
      </c>
      <c r="T8" s="154">
        <f t="shared" ref="T8" si="5">+SUM(T9:T12)</f>
        <v>0</v>
      </c>
      <c r="U8" s="154">
        <f t="shared" ref="U8:AD8" si="6">+SUM(U9:U12)</f>
        <v>0</v>
      </c>
      <c r="V8" s="154">
        <f t="shared" si="6"/>
        <v>0</v>
      </c>
      <c r="W8" s="154">
        <f t="shared" si="6"/>
        <v>0</v>
      </c>
      <c r="X8" s="154">
        <f t="shared" si="6"/>
        <v>0</v>
      </c>
      <c r="Y8" s="154">
        <f t="shared" si="6"/>
        <v>0</v>
      </c>
      <c r="Z8" s="154">
        <f t="shared" si="6"/>
        <v>0</v>
      </c>
      <c r="AA8" s="154">
        <f t="shared" si="6"/>
        <v>0</v>
      </c>
      <c r="AB8" s="154">
        <f t="shared" si="6"/>
        <v>0</v>
      </c>
      <c r="AC8" s="154">
        <f t="shared" si="6"/>
        <v>0</v>
      </c>
      <c r="AD8" s="176">
        <f t="shared" si="6"/>
        <v>0</v>
      </c>
      <c r="AE8" s="183">
        <f t="shared" ref="AE8:AE34" si="7">+SUM(T8:AD8)</f>
        <v>0</v>
      </c>
      <c r="AF8" s="154">
        <f>+SUM(AF9:AF12)</f>
        <v>0</v>
      </c>
      <c r="AG8" s="154">
        <f t="shared" ref="AG8:AH8" si="8">+SUM(AG9:AG12)</f>
        <v>0</v>
      </c>
      <c r="AH8" s="176">
        <f t="shared" si="8"/>
        <v>0</v>
      </c>
      <c r="AI8" s="183">
        <f t="shared" ref="AI8:AI34" si="9">+SUM(AF8:AH8)</f>
        <v>0</v>
      </c>
      <c r="AJ8" s="176">
        <f>+SUM(AJ9:AJ12)</f>
        <v>0</v>
      </c>
      <c r="AK8" s="183">
        <f t="shared" ref="AK8:AK34" si="10">+AJ8+AI8+AE8+S8</f>
        <v>18936607.379999999</v>
      </c>
      <c r="AL8" s="2"/>
      <c r="AM8" s="160">
        <v>18936607.379999999</v>
      </c>
      <c r="AN8" s="161">
        <f>AM8-AK8</f>
        <v>0</v>
      </c>
    </row>
    <row r="9" spans="1:40" x14ac:dyDescent="0.15">
      <c r="A9" s="241" t="s">
        <v>1693</v>
      </c>
      <c r="B9" s="242"/>
      <c r="C9" s="243" t="s">
        <v>1647</v>
      </c>
      <c r="D9" s="151">
        <f>+INDEX('CE ATT'!$A$1:$BK$107,MATCH($A9,'CE ATT'!$A:$A,0),MATCH(D$3,'CE ATT'!$3:$3,0))</f>
        <v>0</v>
      </c>
      <c r="E9" s="151">
        <f>+INDEX('CE ATT'!$A$1:$BK$107,MATCH($A9,'CE ATT'!$A:$A,0),MATCH(E$3,'CE ATT'!$3:$3,0))</f>
        <v>0</v>
      </c>
      <c r="F9" s="151">
        <f>+INDEX('CE ATT'!$A$1:$BK$107,MATCH($A9,'CE ATT'!$A:$A,0),MATCH(F$3,'CE ATT'!$3:$3,0))</f>
        <v>0</v>
      </c>
      <c r="G9" s="151">
        <f>+INDEX('CE ATT'!$A$1:$BK$107,MATCH($A9,'CE ATT'!$A:$A,0),MATCH(G$3,'CE ATT'!$3:$3,0))</f>
        <v>0</v>
      </c>
      <c r="H9" s="151">
        <f>+INDEX('CE ATT'!$A$1:$BK$107,MATCH($A9,'CE ATT'!$A:$A,0),MATCH(H$3,'CE ATT'!$3:$3,0))</f>
        <v>0</v>
      </c>
      <c r="I9" s="151">
        <f>+INDEX('CE ATT'!$A$1:$BK$107,MATCH($A9,'CE ATT'!$A:$A,0),MATCH(I$3,'CE ATT'!$3:$3,0))</f>
        <v>0</v>
      </c>
      <c r="J9" s="151">
        <f>+INDEX('CE ATT'!$A$1:$BK$107,MATCH($A9,'CE ATT'!$A:$A,0),MATCH(J$3,'CE ATT'!$3:$3,0))</f>
        <v>0</v>
      </c>
      <c r="K9" s="151">
        <f>+INDEX('CE ATT'!$A$1:$BK$107,MATCH($A9,'CE ATT'!$A:$A,0),MATCH(K$3,'CE ATT'!$3:$3,0))</f>
        <v>0</v>
      </c>
      <c r="L9" s="151">
        <f>+INDEX('CE ATT'!$A$1:$BK$107,MATCH($A9,'CE ATT'!$A:$A,0),MATCH(L$3,'CE ATT'!$3:$3,0))</f>
        <v>0</v>
      </c>
      <c r="M9" s="151">
        <f>+INDEX('CE ATT'!$A$1:$BK$107,MATCH($A9,'CE ATT'!$A:$A,0),MATCH(M$3,'CE ATT'!$3:$3,0))</f>
        <v>0</v>
      </c>
      <c r="N9" s="151">
        <f>+INDEX('CE ATT'!$A$1:$BK$107,MATCH($A9,'CE ATT'!$A:$A,0),MATCH(N$3,'CE ATT'!$3:$3,0))</f>
        <v>0</v>
      </c>
      <c r="O9" s="151">
        <f>+INDEX('CE ATT'!$A$1:$BK$107,MATCH($A9,'CE ATT'!$A:$A,0),MATCH(O$3,'CE ATT'!$3:$3,0))</f>
        <v>0</v>
      </c>
      <c r="P9" s="151">
        <f>+INDEX('CE ATT'!$A$1:$BK$107,MATCH($A9,'CE ATT'!$A:$A,0),MATCH(P$3,'CE ATT'!$3:$3,0))</f>
        <v>0</v>
      </c>
      <c r="Q9" s="151">
        <f>+INDEX('CE ATT'!$A$1:$BK$107,MATCH($A9,'CE ATT'!$A:$A,0),MATCH(Q$3,'CE ATT'!$3:$3,0))</f>
        <v>0</v>
      </c>
      <c r="R9" s="177">
        <f>+INDEX('CE ATT'!$A$1:$BK$107,MATCH($A9,'CE ATT'!$A:$A,0),MATCH(R$3,'CE ATT'!$3:$3,0))</f>
        <v>0</v>
      </c>
      <c r="S9" s="184">
        <f t="shared" si="4"/>
        <v>0</v>
      </c>
      <c r="T9" s="151">
        <f>+INDEX('CE SC'!$A$1:$BK$83,MATCH($A9,'CE SC'!$A:$A,0),MATCH(T$3,'CE SC'!$3:$3,0))</f>
        <v>0</v>
      </c>
      <c r="U9" s="151">
        <f>+INDEX('CE SC'!$A$1:$BK$83,MATCH($A9,'CE SC'!$A:$A,0),MATCH(U$3,'CE SC'!$3:$3,0))</f>
        <v>0</v>
      </c>
      <c r="V9" s="151">
        <f>+INDEX('CE SC'!$A$1:$BK$83,MATCH($A9,'CE SC'!$A:$A,0),MATCH(V$3,'CE SC'!$3:$3,0))</f>
        <v>0</v>
      </c>
      <c r="W9" s="151">
        <f>+INDEX('CE SC'!$A$1:$BK$83,MATCH($A9,'CE SC'!$A:$A,0),MATCH(W$3,'CE SC'!$3:$3,0))</f>
        <v>0</v>
      </c>
      <c r="X9" s="151">
        <f>+INDEX('CE SC'!$A$1:$BK$83,MATCH($A9,'CE SC'!$A:$A,0),MATCH(X$3,'CE SC'!$3:$3,0))</f>
        <v>0</v>
      </c>
      <c r="Y9" s="151">
        <f>+INDEX('CE SC'!$A$1:$BK$83,MATCH($A9,'CE SC'!$A:$A,0),MATCH(Y$3,'CE SC'!$3:$3,0))</f>
        <v>0</v>
      </c>
      <c r="Z9" s="151">
        <f>+INDEX('CE SC'!$A$1:$BK$83,MATCH($A9,'CE SC'!$A:$A,0),MATCH(Z$3,'CE SC'!$3:$3,0))</f>
        <v>0</v>
      </c>
      <c r="AA9" s="151">
        <f>+INDEX('CE SC'!$A$1:$BK$83,MATCH($A9,'CE SC'!$A:$A,0),MATCH(AA$3,'CE SC'!$3:$3,0))</f>
        <v>0</v>
      </c>
      <c r="AB9" s="151">
        <f>+INDEX('CE SC'!$A$1:$BK$83,MATCH($A9,'CE SC'!$A:$A,0),MATCH(AB$3,'CE SC'!$3:$3,0))</f>
        <v>0</v>
      </c>
      <c r="AC9" s="151">
        <f>+INDEX('CE SC'!$A$1:$BK$83,MATCH($A9,'CE SC'!$A:$A,0),MATCH(AC$3,'CE SC'!$3:$3,0))</f>
        <v>0</v>
      </c>
      <c r="AD9" s="177">
        <f>+INDEX('CE SC'!$A$1:$BK$83,MATCH($A9,'CE SC'!$A:$A,0),MATCH(AD$3,'CE SC'!$3:$3,0))</f>
        <v>0</v>
      </c>
      <c r="AE9" s="184">
        <f t="shared" si="7"/>
        <v>0</v>
      </c>
      <c r="AF9" s="151">
        <f>+INDEX('CE FOC'!$A$1:$BK$83,MATCH($A9,'CE FOC'!$A:$A,0),MATCH(AF$3,'CE FOC'!$3:$3,0))</f>
        <v>0</v>
      </c>
      <c r="AG9" s="151">
        <f>+INDEX('CE FOC'!$A$1:$BK$83,MATCH($A9,'CE FOC'!$A:$A,0),MATCH(AG$3,'CE FOC'!$3:$3,0))</f>
        <v>0</v>
      </c>
      <c r="AH9" s="177">
        <f>+INDEX('CE FOC'!$A$1:$BK$83,MATCH($A9,'CE FOC'!$A:$A,0),MATCH(AH$3,'CE FOC'!$3:$3,0))</f>
        <v>0</v>
      </c>
      <c r="AI9" s="184">
        <f t="shared" si="9"/>
        <v>0</v>
      </c>
      <c r="AJ9" s="343">
        <f>ROUND(+SUMIF(BdV_2022!$L:$L,$A9&amp;AJ$3,BdV_2022!$E:$E),2)</f>
        <v>0</v>
      </c>
      <c r="AK9" s="184">
        <f t="shared" si="10"/>
        <v>0</v>
      </c>
      <c r="AL9" s="2"/>
      <c r="AM9" s="2"/>
      <c r="AN9" s="2"/>
    </row>
    <row r="10" spans="1:40" x14ac:dyDescent="0.15">
      <c r="A10" s="241" t="s">
        <v>1694</v>
      </c>
      <c r="B10" s="242"/>
      <c r="C10" s="243" t="s">
        <v>1648</v>
      </c>
      <c r="D10" s="151">
        <f>+INDEX('CE ATT'!$A$1:$BK$107,MATCH($A10,'CE ATT'!$A:$A,0),MATCH(D$3,'CE ATT'!$3:$3,0))</f>
        <v>0</v>
      </c>
      <c r="E10" s="151">
        <f>+INDEX('CE ATT'!$A$1:$BK$107,MATCH($A10,'CE ATT'!$A:$A,0),MATCH(E$3,'CE ATT'!$3:$3,0))</f>
        <v>0</v>
      </c>
      <c r="F10" s="151">
        <f>+INDEX('CE ATT'!$A$1:$BK$107,MATCH($A10,'CE ATT'!$A:$A,0),MATCH(F$3,'CE ATT'!$3:$3,0))</f>
        <v>0</v>
      </c>
      <c r="G10" s="151">
        <f>+INDEX('CE ATT'!$A$1:$BK$107,MATCH($A10,'CE ATT'!$A:$A,0),MATCH(G$3,'CE ATT'!$3:$3,0))</f>
        <v>0</v>
      </c>
      <c r="H10" s="151">
        <f>+INDEX('CE ATT'!$A$1:$BK$107,MATCH($A10,'CE ATT'!$A:$A,0),MATCH(H$3,'CE ATT'!$3:$3,0))</f>
        <v>0</v>
      </c>
      <c r="I10" s="151">
        <f>+INDEX('CE ATT'!$A$1:$BK$107,MATCH($A10,'CE ATT'!$A:$A,0),MATCH(I$3,'CE ATT'!$3:$3,0))</f>
        <v>0</v>
      </c>
      <c r="J10" s="151">
        <f>+INDEX('CE ATT'!$A$1:$BK$107,MATCH($A10,'CE ATT'!$A:$A,0),MATCH(J$3,'CE ATT'!$3:$3,0))</f>
        <v>0</v>
      </c>
      <c r="K10" s="151">
        <f>+INDEX('CE ATT'!$A$1:$BK$107,MATCH($A10,'CE ATT'!$A:$A,0),MATCH(K$3,'CE ATT'!$3:$3,0))</f>
        <v>0</v>
      </c>
      <c r="L10" s="151">
        <f>+INDEX('CE ATT'!$A$1:$BK$107,MATCH($A10,'CE ATT'!$A:$A,0),MATCH(L$3,'CE ATT'!$3:$3,0))</f>
        <v>0</v>
      </c>
      <c r="M10" s="151">
        <f>+INDEX('CE ATT'!$A$1:$BK$107,MATCH($A10,'CE ATT'!$A:$A,0),MATCH(M$3,'CE ATT'!$3:$3,0))</f>
        <v>0</v>
      </c>
      <c r="N10" s="151">
        <f>+INDEX('CE ATT'!$A$1:$BK$107,MATCH($A10,'CE ATT'!$A:$A,0),MATCH(N$3,'CE ATT'!$3:$3,0))</f>
        <v>0</v>
      </c>
      <c r="O10" s="151">
        <f>+INDEX('CE ATT'!$A$1:$BK$107,MATCH($A10,'CE ATT'!$A:$A,0),MATCH(O$3,'CE ATT'!$3:$3,0))</f>
        <v>0</v>
      </c>
      <c r="P10" s="151">
        <f>+INDEX('CE ATT'!$A$1:$BK$107,MATCH($A10,'CE ATT'!$A:$A,0),MATCH(P$3,'CE ATT'!$3:$3,0))</f>
        <v>0</v>
      </c>
      <c r="Q10" s="151">
        <f>+INDEX('CE ATT'!$A$1:$BK$107,MATCH($A10,'CE ATT'!$A:$A,0),MATCH(Q$3,'CE ATT'!$3:$3,0))</f>
        <v>0</v>
      </c>
      <c r="R10" s="177">
        <f>+INDEX('CE ATT'!$A$1:$BK$107,MATCH($A10,'CE ATT'!$A:$A,0),MATCH(R$3,'CE ATT'!$3:$3,0))</f>
        <v>0</v>
      </c>
      <c r="S10" s="184">
        <f t="shared" si="4"/>
        <v>0</v>
      </c>
      <c r="T10" s="151">
        <f>+INDEX('CE SC'!$A$1:$BK$83,MATCH($A10,'CE SC'!$A:$A,0),MATCH(T$3,'CE SC'!$3:$3,0))</f>
        <v>0</v>
      </c>
      <c r="U10" s="151">
        <f>+INDEX('CE SC'!$A$1:$BK$83,MATCH($A10,'CE SC'!$A:$A,0),MATCH(U$3,'CE SC'!$3:$3,0))</f>
        <v>0</v>
      </c>
      <c r="V10" s="151">
        <f>+INDEX('CE SC'!$A$1:$BK$83,MATCH($A10,'CE SC'!$A:$A,0),MATCH(V$3,'CE SC'!$3:$3,0))</f>
        <v>0</v>
      </c>
      <c r="W10" s="151">
        <f>+INDEX('CE SC'!$A$1:$BK$83,MATCH($A10,'CE SC'!$A:$A,0),MATCH(W$3,'CE SC'!$3:$3,0))</f>
        <v>0</v>
      </c>
      <c r="X10" s="151">
        <f>+INDEX('CE SC'!$A$1:$BK$83,MATCH($A10,'CE SC'!$A:$A,0),MATCH(X$3,'CE SC'!$3:$3,0))</f>
        <v>0</v>
      </c>
      <c r="Y10" s="151">
        <f>+INDEX('CE SC'!$A$1:$BK$83,MATCH($A10,'CE SC'!$A:$A,0),MATCH(Y$3,'CE SC'!$3:$3,0))</f>
        <v>0</v>
      </c>
      <c r="Z10" s="151">
        <f>+INDEX('CE SC'!$A$1:$BK$83,MATCH($A10,'CE SC'!$A:$A,0),MATCH(Z$3,'CE SC'!$3:$3,0))</f>
        <v>0</v>
      </c>
      <c r="AA10" s="151">
        <f>+INDEX('CE SC'!$A$1:$BK$83,MATCH($A10,'CE SC'!$A:$A,0),MATCH(AA$3,'CE SC'!$3:$3,0))</f>
        <v>0</v>
      </c>
      <c r="AB10" s="151">
        <f>+INDEX('CE SC'!$A$1:$BK$83,MATCH($A10,'CE SC'!$A:$A,0),MATCH(AB$3,'CE SC'!$3:$3,0))</f>
        <v>0</v>
      </c>
      <c r="AC10" s="151">
        <f>+INDEX('CE SC'!$A$1:$BK$83,MATCH($A10,'CE SC'!$A:$A,0),MATCH(AC$3,'CE SC'!$3:$3,0))</f>
        <v>0</v>
      </c>
      <c r="AD10" s="177">
        <f>+INDEX('CE SC'!$A$1:$BK$83,MATCH($A10,'CE SC'!$A:$A,0),MATCH(AD$3,'CE SC'!$3:$3,0))</f>
        <v>0</v>
      </c>
      <c r="AE10" s="184">
        <f t="shared" si="7"/>
        <v>0</v>
      </c>
      <c r="AF10" s="151">
        <f>+INDEX('CE FOC'!$A$1:$BK$83,MATCH($A10,'CE FOC'!$A:$A,0),MATCH(AF$3,'CE FOC'!$3:$3,0))</f>
        <v>0</v>
      </c>
      <c r="AG10" s="151">
        <f>+INDEX('CE FOC'!$A$1:$BK$83,MATCH($A10,'CE FOC'!$A:$A,0),MATCH(AG$3,'CE FOC'!$3:$3,0))</f>
        <v>0</v>
      </c>
      <c r="AH10" s="177">
        <f>+INDEX('CE FOC'!$A$1:$BK$83,MATCH($A10,'CE FOC'!$A:$A,0),MATCH(AH$3,'CE FOC'!$3:$3,0))</f>
        <v>0</v>
      </c>
      <c r="AI10" s="184">
        <f t="shared" si="9"/>
        <v>0</v>
      </c>
      <c r="AJ10" s="343">
        <f>ROUND(+SUMIF(BdV_2022!$L:$L,$A10&amp;AJ$3,BdV_2022!$E:$E),2)</f>
        <v>0</v>
      </c>
      <c r="AK10" s="184">
        <f t="shared" si="10"/>
        <v>0</v>
      </c>
      <c r="AL10" s="2"/>
      <c r="AM10" s="2"/>
      <c r="AN10" s="2"/>
    </row>
    <row r="11" spans="1:40" x14ac:dyDescent="0.15">
      <c r="A11" s="241" t="s">
        <v>1696</v>
      </c>
      <c r="B11" s="242"/>
      <c r="C11" s="243" t="s">
        <v>1649</v>
      </c>
      <c r="D11" s="151">
        <f>+INDEX('CE ATT'!$A$1:$BK$107,MATCH($A11,'CE ATT'!$A:$A,0),MATCH(D$3,'CE ATT'!$3:$3,0))</f>
        <v>0</v>
      </c>
      <c r="E11" s="151">
        <f>+INDEX('CE ATT'!$A$1:$BK$107,MATCH($A11,'CE ATT'!$A:$A,0),MATCH(E$3,'CE ATT'!$3:$3,0))</f>
        <v>0</v>
      </c>
      <c r="F11" s="151">
        <f>+INDEX('CE ATT'!$A$1:$BK$107,MATCH($A11,'CE ATT'!$A:$A,0),MATCH(F$3,'CE ATT'!$3:$3,0))</f>
        <v>0</v>
      </c>
      <c r="G11" s="151">
        <f>+INDEX('CE ATT'!$A$1:$BK$107,MATCH($A11,'CE ATT'!$A:$A,0),MATCH(G$3,'CE ATT'!$3:$3,0))</f>
        <v>0</v>
      </c>
      <c r="H11" s="151">
        <f>+INDEX('CE ATT'!$A$1:$BK$107,MATCH($A11,'CE ATT'!$A:$A,0),MATCH(H$3,'CE ATT'!$3:$3,0))</f>
        <v>0</v>
      </c>
      <c r="I11" s="151">
        <f>+INDEX('CE ATT'!$A$1:$BK$107,MATCH($A11,'CE ATT'!$A:$A,0),MATCH(I$3,'CE ATT'!$3:$3,0))</f>
        <v>0</v>
      </c>
      <c r="J11" s="151">
        <f>+INDEX('CE ATT'!$A$1:$BK$107,MATCH($A11,'CE ATT'!$A:$A,0),MATCH(J$3,'CE ATT'!$3:$3,0))</f>
        <v>0</v>
      </c>
      <c r="K11" s="151">
        <f>+INDEX('CE ATT'!$A$1:$BK$107,MATCH($A11,'CE ATT'!$A:$A,0),MATCH(K$3,'CE ATT'!$3:$3,0))</f>
        <v>0</v>
      </c>
      <c r="L11" s="151">
        <f>+INDEX('CE ATT'!$A$1:$BK$107,MATCH($A11,'CE ATT'!$A:$A,0),MATCH(L$3,'CE ATT'!$3:$3,0))</f>
        <v>0</v>
      </c>
      <c r="M11" s="151">
        <f>+INDEX('CE ATT'!$A$1:$BK$107,MATCH($A11,'CE ATT'!$A:$A,0),MATCH(M$3,'CE ATT'!$3:$3,0))</f>
        <v>0</v>
      </c>
      <c r="N11" s="151">
        <f>+INDEX('CE ATT'!$A$1:$BK$107,MATCH($A11,'CE ATT'!$A:$A,0),MATCH(N$3,'CE ATT'!$3:$3,0))</f>
        <v>0</v>
      </c>
      <c r="O11" s="151">
        <f>+INDEX('CE ATT'!$A$1:$BK$107,MATCH($A11,'CE ATT'!$A:$A,0),MATCH(O$3,'CE ATT'!$3:$3,0))</f>
        <v>0</v>
      </c>
      <c r="P11" s="151">
        <f>+INDEX('CE ATT'!$A$1:$BK$107,MATCH($A11,'CE ATT'!$A:$A,0),MATCH(P$3,'CE ATT'!$3:$3,0))</f>
        <v>0</v>
      </c>
      <c r="Q11" s="151">
        <f>+INDEX('CE ATT'!$A$1:$BK$107,MATCH($A11,'CE ATT'!$A:$A,0),MATCH(Q$3,'CE ATT'!$3:$3,0))</f>
        <v>0</v>
      </c>
      <c r="R11" s="177">
        <f>+INDEX('CE ATT'!$A$1:$BK$107,MATCH($A11,'CE ATT'!$A:$A,0),MATCH(R$3,'CE ATT'!$3:$3,0))</f>
        <v>0</v>
      </c>
      <c r="S11" s="184">
        <f t="shared" si="4"/>
        <v>0</v>
      </c>
      <c r="T11" s="151">
        <f>+INDEX('CE SC'!$A$1:$BK$83,MATCH($A11,'CE SC'!$A:$A,0),MATCH(T$3,'CE SC'!$3:$3,0))</f>
        <v>0</v>
      </c>
      <c r="U11" s="151">
        <f>+INDEX('CE SC'!$A$1:$BK$83,MATCH($A11,'CE SC'!$A:$A,0),MATCH(U$3,'CE SC'!$3:$3,0))</f>
        <v>0</v>
      </c>
      <c r="V11" s="151">
        <f>+INDEX('CE SC'!$A$1:$BK$83,MATCH($A11,'CE SC'!$A:$A,0),MATCH(V$3,'CE SC'!$3:$3,0))</f>
        <v>0</v>
      </c>
      <c r="W11" s="151">
        <f>+INDEX('CE SC'!$A$1:$BK$83,MATCH($A11,'CE SC'!$A:$A,0),MATCH(W$3,'CE SC'!$3:$3,0))</f>
        <v>0</v>
      </c>
      <c r="X11" s="151">
        <f>+INDEX('CE SC'!$A$1:$BK$83,MATCH($A11,'CE SC'!$A:$A,0),MATCH(X$3,'CE SC'!$3:$3,0))</f>
        <v>0</v>
      </c>
      <c r="Y11" s="151">
        <f>+INDEX('CE SC'!$A$1:$BK$83,MATCH($A11,'CE SC'!$A:$A,0),MATCH(Y$3,'CE SC'!$3:$3,0))</f>
        <v>0</v>
      </c>
      <c r="Z11" s="151">
        <f>+INDEX('CE SC'!$A$1:$BK$83,MATCH($A11,'CE SC'!$A:$A,0),MATCH(Z$3,'CE SC'!$3:$3,0))</f>
        <v>0</v>
      </c>
      <c r="AA11" s="151">
        <f>+INDEX('CE SC'!$A$1:$BK$83,MATCH($A11,'CE SC'!$A:$A,0),MATCH(AA$3,'CE SC'!$3:$3,0))</f>
        <v>0</v>
      </c>
      <c r="AB11" s="151">
        <f>+INDEX('CE SC'!$A$1:$BK$83,MATCH($A11,'CE SC'!$A:$A,0),MATCH(AB$3,'CE SC'!$3:$3,0))</f>
        <v>0</v>
      </c>
      <c r="AC11" s="151">
        <f>+INDEX('CE SC'!$A$1:$BK$83,MATCH($A11,'CE SC'!$A:$A,0),MATCH(AC$3,'CE SC'!$3:$3,0))</f>
        <v>0</v>
      </c>
      <c r="AD11" s="177">
        <f>+INDEX('CE SC'!$A$1:$BK$83,MATCH($A11,'CE SC'!$A:$A,0),MATCH(AD$3,'CE SC'!$3:$3,0))</f>
        <v>0</v>
      </c>
      <c r="AE11" s="184">
        <f t="shared" si="7"/>
        <v>0</v>
      </c>
      <c r="AF11" s="151">
        <f>+INDEX('CE FOC'!$A$1:$BK$83,MATCH($A11,'CE FOC'!$A:$A,0),MATCH(AF$3,'CE FOC'!$3:$3,0))</f>
        <v>0</v>
      </c>
      <c r="AG11" s="151">
        <f>+INDEX('CE FOC'!$A$1:$BK$83,MATCH($A11,'CE FOC'!$A:$A,0),MATCH(AG$3,'CE FOC'!$3:$3,0))</f>
        <v>0</v>
      </c>
      <c r="AH11" s="177">
        <f>+INDEX('CE FOC'!$A$1:$BK$83,MATCH($A11,'CE FOC'!$A:$A,0),MATCH(AH$3,'CE FOC'!$3:$3,0))</f>
        <v>0</v>
      </c>
      <c r="AI11" s="184">
        <f t="shared" si="9"/>
        <v>0</v>
      </c>
      <c r="AJ11" s="343">
        <f>ROUND(+SUMIF(BdV_2022!$L:$L,$A11&amp;AJ$3,BdV_2022!$E:$E),2)</f>
        <v>0</v>
      </c>
      <c r="AK11" s="184">
        <f t="shared" si="10"/>
        <v>0</v>
      </c>
      <c r="AL11" s="2"/>
      <c r="AM11" s="2"/>
      <c r="AN11" s="2"/>
    </row>
    <row r="12" spans="1:40" x14ac:dyDescent="0.15">
      <c r="A12" s="241" t="s">
        <v>1695</v>
      </c>
      <c r="B12" s="244"/>
      <c r="C12" s="243" t="s">
        <v>1650</v>
      </c>
      <c r="D12" s="151">
        <f>+INDEX('CE ATT'!$A$1:$BK$107,MATCH($A12,'CE ATT'!$A:$A,0),MATCH(D$3,'CE ATT'!$3:$3,0))</f>
        <v>18936607.379999999</v>
      </c>
      <c r="E12" s="151">
        <f>+INDEX('CE ATT'!$A$1:$BK$107,MATCH($A12,'CE ATT'!$A:$A,0),MATCH(E$3,'CE ATT'!$3:$3,0))</f>
        <v>0</v>
      </c>
      <c r="F12" s="151">
        <f>+INDEX('CE ATT'!$A$1:$BK$107,MATCH($A12,'CE ATT'!$A:$A,0),MATCH(F$3,'CE ATT'!$3:$3,0))</f>
        <v>0</v>
      </c>
      <c r="G12" s="151">
        <f>+INDEX('CE ATT'!$A$1:$BK$107,MATCH($A12,'CE ATT'!$A:$A,0),MATCH(G$3,'CE ATT'!$3:$3,0))</f>
        <v>0</v>
      </c>
      <c r="H12" s="151">
        <f>+INDEX('CE ATT'!$A$1:$BK$107,MATCH($A12,'CE ATT'!$A:$A,0),MATCH(H$3,'CE ATT'!$3:$3,0))</f>
        <v>0</v>
      </c>
      <c r="I12" s="151">
        <f>+INDEX('CE ATT'!$A$1:$BK$107,MATCH($A12,'CE ATT'!$A:$A,0),MATCH(I$3,'CE ATT'!$3:$3,0))</f>
        <v>0</v>
      </c>
      <c r="J12" s="151">
        <f>+INDEX('CE ATT'!$A$1:$BK$107,MATCH($A12,'CE ATT'!$A:$A,0),MATCH(J$3,'CE ATT'!$3:$3,0))</f>
        <v>0</v>
      </c>
      <c r="K12" s="151">
        <f>+INDEX('CE ATT'!$A$1:$BK$107,MATCH($A12,'CE ATT'!$A:$A,0),MATCH(K$3,'CE ATT'!$3:$3,0))</f>
        <v>0</v>
      </c>
      <c r="L12" s="151">
        <f>+INDEX('CE ATT'!$A$1:$BK$107,MATCH($A12,'CE ATT'!$A:$A,0),MATCH(L$3,'CE ATT'!$3:$3,0))</f>
        <v>0</v>
      </c>
      <c r="M12" s="151">
        <f>+INDEX('CE ATT'!$A$1:$BK$107,MATCH($A12,'CE ATT'!$A:$A,0),MATCH(M$3,'CE ATT'!$3:$3,0))</f>
        <v>0</v>
      </c>
      <c r="N12" s="151">
        <f>+INDEX('CE ATT'!$A$1:$BK$107,MATCH($A12,'CE ATT'!$A:$A,0),MATCH(N$3,'CE ATT'!$3:$3,0))</f>
        <v>0</v>
      </c>
      <c r="O12" s="151">
        <f>+INDEX('CE ATT'!$A$1:$BK$107,MATCH($A12,'CE ATT'!$A:$A,0),MATCH(O$3,'CE ATT'!$3:$3,0))</f>
        <v>0</v>
      </c>
      <c r="P12" s="151">
        <f>+INDEX('CE ATT'!$A$1:$BK$107,MATCH($A12,'CE ATT'!$A:$A,0),MATCH(P$3,'CE ATT'!$3:$3,0))</f>
        <v>0</v>
      </c>
      <c r="Q12" s="151">
        <f>+INDEX('CE ATT'!$A$1:$BK$107,MATCH($A12,'CE ATT'!$A:$A,0),MATCH(Q$3,'CE ATT'!$3:$3,0))</f>
        <v>0</v>
      </c>
      <c r="R12" s="177">
        <f>+INDEX('CE ATT'!$A$1:$BK$107,MATCH($A12,'CE ATT'!$A:$A,0),MATCH(R$3,'CE ATT'!$3:$3,0))</f>
        <v>0</v>
      </c>
      <c r="S12" s="184">
        <f t="shared" si="4"/>
        <v>18936607.379999999</v>
      </c>
      <c r="T12" s="151">
        <f>+INDEX('CE SC'!$A$1:$BK$83,MATCH($A12,'CE SC'!$A:$A,0),MATCH(T$3,'CE SC'!$3:$3,0))</f>
        <v>0</v>
      </c>
      <c r="U12" s="151">
        <f>+INDEX('CE SC'!$A$1:$BK$83,MATCH($A12,'CE SC'!$A:$A,0),MATCH(U$3,'CE SC'!$3:$3,0))</f>
        <v>0</v>
      </c>
      <c r="V12" s="151">
        <f>+INDEX('CE SC'!$A$1:$BK$83,MATCH($A12,'CE SC'!$A:$A,0),MATCH(V$3,'CE SC'!$3:$3,0))</f>
        <v>0</v>
      </c>
      <c r="W12" s="151">
        <f>+INDEX('CE SC'!$A$1:$BK$83,MATCH($A12,'CE SC'!$A:$A,0),MATCH(W$3,'CE SC'!$3:$3,0))</f>
        <v>0</v>
      </c>
      <c r="X12" s="151">
        <f>+INDEX('CE SC'!$A$1:$BK$83,MATCH($A12,'CE SC'!$A:$A,0),MATCH(X$3,'CE SC'!$3:$3,0))</f>
        <v>0</v>
      </c>
      <c r="Y12" s="151">
        <f>+INDEX('CE SC'!$A$1:$BK$83,MATCH($A12,'CE SC'!$A:$A,0),MATCH(Y$3,'CE SC'!$3:$3,0))</f>
        <v>0</v>
      </c>
      <c r="Z12" s="151">
        <f>+INDEX('CE SC'!$A$1:$BK$83,MATCH($A12,'CE SC'!$A:$A,0),MATCH(Z$3,'CE SC'!$3:$3,0))</f>
        <v>0</v>
      </c>
      <c r="AA12" s="151">
        <f>+INDEX('CE SC'!$A$1:$BK$83,MATCH($A12,'CE SC'!$A:$A,0),MATCH(AA$3,'CE SC'!$3:$3,0))</f>
        <v>0</v>
      </c>
      <c r="AB12" s="151">
        <f>+INDEX('CE SC'!$A$1:$BK$83,MATCH($A12,'CE SC'!$A:$A,0),MATCH(AB$3,'CE SC'!$3:$3,0))</f>
        <v>0</v>
      </c>
      <c r="AC12" s="151">
        <f>+INDEX('CE SC'!$A$1:$BK$83,MATCH($A12,'CE SC'!$A:$A,0),MATCH(AC$3,'CE SC'!$3:$3,0))</f>
        <v>0</v>
      </c>
      <c r="AD12" s="177">
        <f>+INDEX('CE SC'!$A$1:$BK$83,MATCH($A12,'CE SC'!$A:$A,0),MATCH(AD$3,'CE SC'!$3:$3,0))</f>
        <v>0</v>
      </c>
      <c r="AE12" s="184">
        <f t="shared" si="7"/>
        <v>0</v>
      </c>
      <c r="AF12" s="151">
        <f>+INDEX('CE FOC'!$A$1:$BK$83,MATCH($A12,'CE FOC'!$A:$A,0),MATCH(AF$3,'CE FOC'!$3:$3,0))</f>
        <v>0</v>
      </c>
      <c r="AG12" s="151">
        <f>+INDEX('CE FOC'!$A$1:$BK$83,MATCH($A12,'CE FOC'!$A:$A,0),MATCH(AG$3,'CE FOC'!$3:$3,0))</f>
        <v>0</v>
      </c>
      <c r="AH12" s="177">
        <f>+INDEX('CE FOC'!$A$1:$BK$83,MATCH($A12,'CE FOC'!$A:$A,0),MATCH(AH$3,'CE FOC'!$3:$3,0))</f>
        <v>0</v>
      </c>
      <c r="AI12" s="184">
        <f t="shared" si="9"/>
        <v>0</v>
      </c>
      <c r="AJ12" s="343">
        <f>ROUND(+SUMIF(BdV_2022!$L:$L,$A12&amp;AJ$3,BdV_2022!$E:$E),2)</f>
        <v>0</v>
      </c>
      <c r="AK12" s="184">
        <f t="shared" si="10"/>
        <v>18936607.379999999</v>
      </c>
      <c r="AL12" s="2"/>
      <c r="AM12" s="2"/>
      <c r="AN12" s="2"/>
    </row>
    <row r="13" spans="1:40" x14ac:dyDescent="0.15">
      <c r="A13" s="237" t="s">
        <v>109</v>
      </c>
      <c r="B13" s="245" t="s">
        <v>359</v>
      </c>
      <c r="C13" s="240" t="s">
        <v>386</v>
      </c>
      <c r="D13" s="152">
        <f>+INDEX('CE ATT'!$A$1:$BK$107,MATCH($A13,'CE ATT'!$A:$A,0),MATCH(D$3,'CE ATT'!$3:$3,0))</f>
        <v>0</v>
      </c>
      <c r="E13" s="152">
        <f>+INDEX('CE ATT'!$A$1:$BK$107,MATCH($A13,'CE ATT'!$A:$A,0),MATCH(E$3,'CE ATT'!$3:$3,0))</f>
        <v>0</v>
      </c>
      <c r="F13" s="152">
        <f>+INDEX('CE ATT'!$A$1:$BK$107,MATCH($A13,'CE ATT'!$A:$A,0),MATCH(F$3,'CE ATT'!$3:$3,0))</f>
        <v>0</v>
      </c>
      <c r="G13" s="152">
        <f>+INDEX('CE ATT'!$A$1:$BK$107,MATCH($A13,'CE ATT'!$A:$A,0),MATCH(G$3,'CE ATT'!$3:$3,0))</f>
        <v>0</v>
      </c>
      <c r="H13" s="152">
        <f>+INDEX('CE ATT'!$A$1:$BK$107,MATCH($A13,'CE ATT'!$A:$A,0),MATCH(H$3,'CE ATT'!$3:$3,0))</f>
        <v>0</v>
      </c>
      <c r="I13" s="152">
        <f>+INDEX('CE ATT'!$A$1:$BK$107,MATCH($A13,'CE ATT'!$A:$A,0),MATCH(I$3,'CE ATT'!$3:$3,0))</f>
        <v>0</v>
      </c>
      <c r="J13" s="152">
        <f>+INDEX('CE ATT'!$A$1:$BK$107,MATCH($A13,'CE ATT'!$A:$A,0),MATCH(J$3,'CE ATT'!$3:$3,0))</f>
        <v>0</v>
      </c>
      <c r="K13" s="152">
        <f>+INDEX('CE ATT'!$A$1:$BK$107,MATCH($A13,'CE ATT'!$A:$A,0),MATCH(K$3,'CE ATT'!$3:$3,0))</f>
        <v>0</v>
      </c>
      <c r="L13" s="152">
        <f>+INDEX('CE ATT'!$A$1:$BK$107,MATCH($A13,'CE ATT'!$A:$A,0),MATCH(L$3,'CE ATT'!$3:$3,0))</f>
        <v>0</v>
      </c>
      <c r="M13" s="152">
        <f>+INDEX('CE ATT'!$A$1:$BK$107,MATCH($A13,'CE ATT'!$A:$A,0),MATCH(M$3,'CE ATT'!$3:$3,0))</f>
        <v>0</v>
      </c>
      <c r="N13" s="152">
        <f>+INDEX('CE ATT'!$A$1:$BK$107,MATCH($A13,'CE ATT'!$A:$A,0),MATCH(N$3,'CE ATT'!$3:$3,0))</f>
        <v>0</v>
      </c>
      <c r="O13" s="152">
        <f>+INDEX('CE ATT'!$A$1:$BK$107,MATCH($A13,'CE ATT'!$A:$A,0),MATCH(O$3,'CE ATT'!$3:$3,0))</f>
        <v>0</v>
      </c>
      <c r="P13" s="152">
        <f>+INDEX('CE ATT'!$A$1:$BK$107,MATCH($A13,'CE ATT'!$A:$A,0),MATCH(P$3,'CE ATT'!$3:$3,0))</f>
        <v>0</v>
      </c>
      <c r="Q13" s="152">
        <f>+INDEX('CE ATT'!$A$1:$BK$107,MATCH($A13,'CE ATT'!$A:$A,0),MATCH(Q$3,'CE ATT'!$3:$3,0))</f>
        <v>0</v>
      </c>
      <c r="R13" s="178">
        <f>+INDEX('CE ATT'!$A$1:$BK$107,MATCH($A13,'CE ATT'!$A:$A,0),MATCH(R$3,'CE ATT'!$3:$3,0))</f>
        <v>0</v>
      </c>
      <c r="S13" s="185">
        <f t="shared" si="4"/>
        <v>0</v>
      </c>
      <c r="T13" s="152">
        <f>+INDEX('CE SC'!$A$1:$BK$83,MATCH($A13,'CE SC'!$A:$A,0),MATCH(T$3,'CE SC'!$3:$3,0))</f>
        <v>0</v>
      </c>
      <c r="U13" s="152">
        <f>+INDEX('CE SC'!$A$1:$BK$83,MATCH($A13,'CE SC'!$A:$A,0),MATCH(U$3,'CE SC'!$3:$3,0))</f>
        <v>0</v>
      </c>
      <c r="V13" s="152">
        <f>+INDEX('CE SC'!$A$1:$BK$83,MATCH($A13,'CE SC'!$A:$A,0),MATCH(V$3,'CE SC'!$3:$3,0))</f>
        <v>0</v>
      </c>
      <c r="W13" s="152">
        <f>+INDEX('CE SC'!$A$1:$BK$83,MATCH($A13,'CE SC'!$A:$A,0),MATCH(W$3,'CE SC'!$3:$3,0))</f>
        <v>0</v>
      </c>
      <c r="X13" s="152">
        <f>+INDEX('CE SC'!$A$1:$BK$83,MATCH($A13,'CE SC'!$A:$A,0),MATCH(X$3,'CE SC'!$3:$3,0))</f>
        <v>0</v>
      </c>
      <c r="Y13" s="152">
        <f>+INDEX('CE SC'!$A$1:$BK$83,MATCH($A13,'CE SC'!$A:$A,0),MATCH(Y$3,'CE SC'!$3:$3,0))</f>
        <v>0</v>
      </c>
      <c r="Z13" s="152">
        <f>+INDEX('CE SC'!$A$1:$BK$83,MATCH($A13,'CE SC'!$A:$A,0),MATCH(Z$3,'CE SC'!$3:$3,0))</f>
        <v>0</v>
      </c>
      <c r="AA13" s="152">
        <f>+INDEX('CE SC'!$A$1:$BK$83,MATCH($A13,'CE SC'!$A:$A,0),MATCH(AA$3,'CE SC'!$3:$3,0))</f>
        <v>0</v>
      </c>
      <c r="AB13" s="152">
        <f>+INDEX('CE SC'!$A$1:$BK$83,MATCH($A13,'CE SC'!$A:$A,0),MATCH(AB$3,'CE SC'!$3:$3,0))</f>
        <v>0</v>
      </c>
      <c r="AC13" s="152">
        <f>+INDEX('CE SC'!$A$1:$BK$83,MATCH($A13,'CE SC'!$A:$A,0),MATCH(AC$3,'CE SC'!$3:$3,0))</f>
        <v>0</v>
      </c>
      <c r="AD13" s="178">
        <f>+INDEX('CE SC'!$A$1:$BK$83,MATCH($A13,'CE SC'!$A:$A,0),MATCH(AD$3,'CE SC'!$3:$3,0))</f>
        <v>0</v>
      </c>
      <c r="AE13" s="185">
        <f t="shared" si="7"/>
        <v>0</v>
      </c>
      <c r="AF13" s="152">
        <f>+INDEX('CE FOC'!$A$1:$BK$83,MATCH($A13,'CE FOC'!$A:$A,0),MATCH(AF$3,'CE FOC'!$3:$3,0))</f>
        <v>0</v>
      </c>
      <c r="AG13" s="152">
        <f>+INDEX('CE FOC'!$A$1:$BK$83,MATCH($A13,'CE FOC'!$A:$A,0),MATCH(AG$3,'CE FOC'!$3:$3,0))</f>
        <v>0</v>
      </c>
      <c r="AH13" s="178">
        <f>+INDEX('CE FOC'!$A$1:$BK$83,MATCH($A13,'CE FOC'!$A:$A,0),MATCH(AH$3,'CE FOC'!$3:$3,0))</f>
        <v>0</v>
      </c>
      <c r="AI13" s="185">
        <f t="shared" si="9"/>
        <v>0</v>
      </c>
      <c r="AJ13" s="344">
        <f>ROUND(+SUMIF(BdV_2022!$L:$L,$A13&amp;AJ$3,BdV_2022!$E:$E),2)</f>
        <v>0</v>
      </c>
      <c r="AK13" s="185">
        <f t="shared" si="10"/>
        <v>0</v>
      </c>
      <c r="AL13" s="2"/>
      <c r="AM13" s="160">
        <v>0</v>
      </c>
      <c r="AN13" s="161">
        <f>AM13-AK13</f>
        <v>0</v>
      </c>
    </row>
    <row r="14" spans="1:40" x14ac:dyDescent="0.15">
      <c r="A14" s="237" t="s">
        <v>110</v>
      </c>
      <c r="B14" s="245" t="s">
        <v>360</v>
      </c>
      <c r="C14" s="240" t="s">
        <v>364</v>
      </c>
      <c r="D14" s="152">
        <f>+INDEX('CE ATT'!$A$1:$BK$107,MATCH($A14,'CE ATT'!$A:$A,0),MATCH(D$3,'CE ATT'!$3:$3,0))</f>
        <v>0</v>
      </c>
      <c r="E14" s="152">
        <f>+INDEX('CE ATT'!$A$1:$BK$107,MATCH($A14,'CE ATT'!$A:$A,0),MATCH(E$3,'CE ATT'!$3:$3,0))</f>
        <v>0</v>
      </c>
      <c r="F14" s="152">
        <f>+INDEX('CE ATT'!$A$1:$BK$107,MATCH($A14,'CE ATT'!$A:$A,0),MATCH(F$3,'CE ATT'!$3:$3,0))</f>
        <v>0</v>
      </c>
      <c r="G14" s="152">
        <f>+INDEX('CE ATT'!$A$1:$BK$107,MATCH($A14,'CE ATT'!$A:$A,0),MATCH(G$3,'CE ATT'!$3:$3,0))</f>
        <v>0</v>
      </c>
      <c r="H14" s="152">
        <f>+INDEX('CE ATT'!$A$1:$BK$107,MATCH($A14,'CE ATT'!$A:$A,0),MATCH(H$3,'CE ATT'!$3:$3,0))</f>
        <v>0</v>
      </c>
      <c r="I14" s="152">
        <f>+INDEX('CE ATT'!$A$1:$BK$107,MATCH($A14,'CE ATT'!$A:$A,0),MATCH(I$3,'CE ATT'!$3:$3,0))</f>
        <v>0</v>
      </c>
      <c r="J14" s="152">
        <f>+INDEX('CE ATT'!$A$1:$BK$107,MATCH($A14,'CE ATT'!$A:$A,0),MATCH(J$3,'CE ATT'!$3:$3,0))</f>
        <v>0</v>
      </c>
      <c r="K14" s="152">
        <f>+INDEX('CE ATT'!$A$1:$BK$107,MATCH($A14,'CE ATT'!$A:$A,0),MATCH(K$3,'CE ATT'!$3:$3,0))</f>
        <v>0</v>
      </c>
      <c r="L14" s="152">
        <f>+INDEX('CE ATT'!$A$1:$BK$107,MATCH($A14,'CE ATT'!$A:$A,0),MATCH(L$3,'CE ATT'!$3:$3,0))</f>
        <v>0</v>
      </c>
      <c r="M14" s="152">
        <f>+INDEX('CE ATT'!$A$1:$BK$107,MATCH($A14,'CE ATT'!$A:$A,0),MATCH(M$3,'CE ATT'!$3:$3,0))</f>
        <v>0</v>
      </c>
      <c r="N14" s="152">
        <f>+INDEX('CE ATT'!$A$1:$BK$107,MATCH($A14,'CE ATT'!$A:$A,0),MATCH(N$3,'CE ATT'!$3:$3,0))</f>
        <v>0</v>
      </c>
      <c r="O14" s="152">
        <f>+INDEX('CE ATT'!$A$1:$BK$107,MATCH($A14,'CE ATT'!$A:$A,0),MATCH(O$3,'CE ATT'!$3:$3,0))</f>
        <v>0</v>
      </c>
      <c r="P14" s="152">
        <f>+INDEX('CE ATT'!$A$1:$BK$107,MATCH($A14,'CE ATT'!$A:$A,0),MATCH(P$3,'CE ATT'!$3:$3,0))</f>
        <v>0</v>
      </c>
      <c r="Q14" s="152">
        <f>+INDEX('CE ATT'!$A$1:$BK$107,MATCH($A14,'CE ATT'!$A:$A,0),MATCH(Q$3,'CE ATT'!$3:$3,0))</f>
        <v>0</v>
      </c>
      <c r="R14" s="178">
        <f>+INDEX('CE ATT'!$A$1:$BK$107,MATCH($A14,'CE ATT'!$A:$A,0),MATCH(R$3,'CE ATT'!$3:$3,0))</f>
        <v>0</v>
      </c>
      <c r="S14" s="185">
        <f t="shared" si="4"/>
        <v>0</v>
      </c>
      <c r="T14" s="152">
        <f>+INDEX('CE SC'!$A$1:$BK$83,MATCH($A14,'CE SC'!$A:$A,0),MATCH(T$3,'CE SC'!$3:$3,0))</f>
        <v>0</v>
      </c>
      <c r="U14" s="152">
        <f>+INDEX('CE SC'!$A$1:$BK$83,MATCH($A14,'CE SC'!$A:$A,0),MATCH(U$3,'CE SC'!$3:$3,0))</f>
        <v>0</v>
      </c>
      <c r="V14" s="152">
        <f>+INDEX('CE SC'!$A$1:$BK$83,MATCH($A14,'CE SC'!$A:$A,0),MATCH(V$3,'CE SC'!$3:$3,0))</f>
        <v>0</v>
      </c>
      <c r="W14" s="152">
        <f>+INDEX('CE SC'!$A$1:$BK$83,MATCH($A14,'CE SC'!$A:$A,0),MATCH(W$3,'CE SC'!$3:$3,0))</f>
        <v>0</v>
      </c>
      <c r="X14" s="152">
        <f>+INDEX('CE SC'!$A$1:$BK$83,MATCH($A14,'CE SC'!$A:$A,0),MATCH(X$3,'CE SC'!$3:$3,0))</f>
        <v>0</v>
      </c>
      <c r="Y14" s="152">
        <f>+INDEX('CE SC'!$A$1:$BK$83,MATCH($A14,'CE SC'!$A:$A,0),MATCH(Y$3,'CE SC'!$3:$3,0))</f>
        <v>0</v>
      </c>
      <c r="Z14" s="152">
        <f>+INDEX('CE SC'!$A$1:$BK$83,MATCH($A14,'CE SC'!$A:$A,0),MATCH(Z$3,'CE SC'!$3:$3,0))</f>
        <v>0</v>
      </c>
      <c r="AA14" s="152">
        <f>+INDEX('CE SC'!$A$1:$BK$83,MATCH($A14,'CE SC'!$A:$A,0),MATCH(AA$3,'CE SC'!$3:$3,0))</f>
        <v>0</v>
      </c>
      <c r="AB14" s="152">
        <f>+INDEX('CE SC'!$A$1:$BK$83,MATCH($A14,'CE SC'!$A:$A,0),MATCH(AB$3,'CE SC'!$3:$3,0))</f>
        <v>0</v>
      </c>
      <c r="AC14" s="152">
        <f>+INDEX('CE SC'!$A$1:$BK$83,MATCH($A14,'CE SC'!$A:$A,0),MATCH(AC$3,'CE SC'!$3:$3,0))</f>
        <v>0</v>
      </c>
      <c r="AD14" s="178">
        <f>+INDEX('CE SC'!$A$1:$BK$83,MATCH($A14,'CE SC'!$A:$A,0),MATCH(AD$3,'CE SC'!$3:$3,0))</f>
        <v>0</v>
      </c>
      <c r="AE14" s="185">
        <f t="shared" si="7"/>
        <v>0</v>
      </c>
      <c r="AF14" s="152">
        <f>+INDEX('CE FOC'!$A$1:$BK$83,MATCH($A14,'CE FOC'!$A:$A,0),MATCH(AF$3,'CE FOC'!$3:$3,0))</f>
        <v>0</v>
      </c>
      <c r="AG14" s="152">
        <f>+INDEX('CE FOC'!$A$1:$BK$83,MATCH($A14,'CE FOC'!$A:$A,0),MATCH(AG$3,'CE FOC'!$3:$3,0))</f>
        <v>0</v>
      </c>
      <c r="AH14" s="178">
        <f>+INDEX('CE FOC'!$A$1:$BK$83,MATCH($A14,'CE FOC'!$A:$A,0),MATCH(AH$3,'CE FOC'!$3:$3,0))</f>
        <v>0</v>
      </c>
      <c r="AI14" s="185">
        <f t="shared" si="9"/>
        <v>0</v>
      </c>
      <c r="AJ14" s="344">
        <f>ROUND(+SUMIF(BdV_2022!$L:$L,$A14&amp;AJ$3,BdV_2022!$E:$E),2)</f>
        <v>0</v>
      </c>
      <c r="AK14" s="185">
        <f t="shared" si="10"/>
        <v>0</v>
      </c>
      <c r="AL14" s="2"/>
      <c r="AM14" s="160">
        <v>0</v>
      </c>
      <c r="AN14" s="161">
        <f>AM14-AK14</f>
        <v>0</v>
      </c>
    </row>
    <row r="15" spans="1:40" x14ac:dyDescent="0.15">
      <c r="A15" s="237" t="s">
        <v>111</v>
      </c>
      <c r="B15" s="239" t="s">
        <v>361</v>
      </c>
      <c r="C15" s="240" t="s">
        <v>365</v>
      </c>
      <c r="D15" s="154">
        <f>+SUM(D16:D19)</f>
        <v>0</v>
      </c>
      <c r="E15" s="154">
        <f t="shared" ref="E15:R15" si="11">+SUM(E16:E19)</f>
        <v>0</v>
      </c>
      <c r="F15" s="154">
        <f t="shared" si="11"/>
        <v>0</v>
      </c>
      <c r="G15" s="154">
        <f t="shared" si="11"/>
        <v>0</v>
      </c>
      <c r="H15" s="154">
        <f t="shared" si="11"/>
        <v>0</v>
      </c>
      <c r="I15" s="154">
        <f t="shared" si="11"/>
        <v>0</v>
      </c>
      <c r="J15" s="154">
        <f t="shared" si="11"/>
        <v>0</v>
      </c>
      <c r="K15" s="154">
        <f t="shared" si="11"/>
        <v>0</v>
      </c>
      <c r="L15" s="154">
        <f t="shared" si="11"/>
        <v>0</v>
      </c>
      <c r="M15" s="154">
        <f t="shared" si="11"/>
        <v>0</v>
      </c>
      <c r="N15" s="154">
        <f t="shared" si="11"/>
        <v>0</v>
      </c>
      <c r="O15" s="154">
        <f t="shared" si="11"/>
        <v>0</v>
      </c>
      <c r="P15" s="154">
        <f t="shared" si="11"/>
        <v>0</v>
      </c>
      <c r="Q15" s="154">
        <f t="shared" si="11"/>
        <v>0</v>
      </c>
      <c r="R15" s="176">
        <f t="shared" si="11"/>
        <v>0</v>
      </c>
      <c r="S15" s="183">
        <f t="shared" si="4"/>
        <v>0</v>
      </c>
      <c r="T15" s="154">
        <f t="shared" ref="T15" si="12">+SUM(T16:T19)</f>
        <v>0</v>
      </c>
      <c r="U15" s="154">
        <f t="shared" ref="U15:AD15" si="13">+SUM(U16:U19)</f>
        <v>0</v>
      </c>
      <c r="V15" s="154">
        <f t="shared" si="13"/>
        <v>0</v>
      </c>
      <c r="W15" s="154">
        <f t="shared" si="13"/>
        <v>0</v>
      </c>
      <c r="X15" s="154">
        <f t="shared" si="13"/>
        <v>0</v>
      </c>
      <c r="Y15" s="154">
        <f t="shared" si="13"/>
        <v>0</v>
      </c>
      <c r="Z15" s="154">
        <f t="shared" si="13"/>
        <v>0</v>
      </c>
      <c r="AA15" s="154">
        <f t="shared" si="13"/>
        <v>0</v>
      </c>
      <c r="AB15" s="154">
        <f t="shared" si="13"/>
        <v>0</v>
      </c>
      <c r="AC15" s="154">
        <f t="shared" si="13"/>
        <v>0</v>
      </c>
      <c r="AD15" s="176">
        <f t="shared" si="13"/>
        <v>0</v>
      </c>
      <c r="AE15" s="183">
        <f t="shared" si="7"/>
        <v>0</v>
      </c>
      <c r="AF15" s="154">
        <f>+SUM(AF16:AF19)</f>
        <v>0</v>
      </c>
      <c r="AG15" s="154">
        <f t="shared" ref="AG15:AH15" si="14">+SUM(AG16:AG19)</f>
        <v>0</v>
      </c>
      <c r="AH15" s="176">
        <f t="shared" si="14"/>
        <v>0</v>
      </c>
      <c r="AI15" s="183">
        <f t="shared" si="9"/>
        <v>0</v>
      </c>
      <c r="AJ15" s="176">
        <f>+SUM(AJ16:AJ19)</f>
        <v>0</v>
      </c>
      <c r="AK15" s="183">
        <f t="shared" si="10"/>
        <v>0</v>
      </c>
      <c r="AL15" s="2"/>
      <c r="AM15" s="160">
        <v>0</v>
      </c>
      <c r="AN15" s="161">
        <f>AM15-AK15</f>
        <v>0</v>
      </c>
    </row>
    <row r="16" spans="1:40" x14ac:dyDescent="0.15">
      <c r="A16" s="241" t="s">
        <v>1697</v>
      </c>
      <c r="B16" s="238"/>
      <c r="C16" s="243" t="s">
        <v>814</v>
      </c>
      <c r="D16" s="151">
        <f>+INDEX('CE ATT'!$A$1:$BK$107,MATCH($A16,'CE ATT'!$A:$A,0),MATCH(D$3,'CE ATT'!$3:$3,0))</f>
        <v>0</v>
      </c>
      <c r="E16" s="151">
        <f>+INDEX('CE ATT'!$A$1:$BK$107,MATCH($A16,'CE ATT'!$A:$A,0),MATCH(E$3,'CE ATT'!$3:$3,0))</f>
        <v>0</v>
      </c>
      <c r="F16" s="151">
        <f>+INDEX('CE ATT'!$A$1:$BK$107,MATCH($A16,'CE ATT'!$A:$A,0),MATCH(F$3,'CE ATT'!$3:$3,0))</f>
        <v>0</v>
      </c>
      <c r="G16" s="151">
        <f>+INDEX('CE ATT'!$A$1:$BK$107,MATCH($A16,'CE ATT'!$A:$A,0),MATCH(G$3,'CE ATT'!$3:$3,0))</f>
        <v>0</v>
      </c>
      <c r="H16" s="151">
        <f>+INDEX('CE ATT'!$A$1:$BK$107,MATCH($A16,'CE ATT'!$A:$A,0),MATCH(H$3,'CE ATT'!$3:$3,0))</f>
        <v>0</v>
      </c>
      <c r="I16" s="151">
        <f>+INDEX('CE ATT'!$A$1:$BK$107,MATCH($A16,'CE ATT'!$A:$A,0),MATCH(I$3,'CE ATT'!$3:$3,0))</f>
        <v>0</v>
      </c>
      <c r="J16" s="151">
        <f>+INDEX('CE ATT'!$A$1:$BK$107,MATCH($A16,'CE ATT'!$A:$A,0),MATCH(J$3,'CE ATT'!$3:$3,0))</f>
        <v>0</v>
      </c>
      <c r="K16" s="151">
        <f>+INDEX('CE ATT'!$A$1:$BK$107,MATCH($A16,'CE ATT'!$A:$A,0),MATCH(K$3,'CE ATT'!$3:$3,0))</f>
        <v>0</v>
      </c>
      <c r="L16" s="151">
        <f>+INDEX('CE ATT'!$A$1:$BK$107,MATCH($A16,'CE ATT'!$A:$A,0),MATCH(L$3,'CE ATT'!$3:$3,0))</f>
        <v>0</v>
      </c>
      <c r="M16" s="151">
        <f>+INDEX('CE ATT'!$A$1:$BK$107,MATCH($A16,'CE ATT'!$A:$A,0),MATCH(M$3,'CE ATT'!$3:$3,0))</f>
        <v>0</v>
      </c>
      <c r="N16" s="151">
        <f>+INDEX('CE ATT'!$A$1:$BK$107,MATCH($A16,'CE ATT'!$A:$A,0),MATCH(N$3,'CE ATT'!$3:$3,0))</f>
        <v>0</v>
      </c>
      <c r="O16" s="151">
        <f>+INDEX('CE ATT'!$A$1:$BK$107,MATCH($A16,'CE ATT'!$A:$A,0),MATCH(O$3,'CE ATT'!$3:$3,0))</f>
        <v>0</v>
      </c>
      <c r="P16" s="151">
        <f>+INDEX('CE ATT'!$A$1:$BK$107,MATCH($A16,'CE ATT'!$A:$A,0),MATCH(P$3,'CE ATT'!$3:$3,0))</f>
        <v>0</v>
      </c>
      <c r="Q16" s="151">
        <f>+INDEX('CE ATT'!$A$1:$BK$107,MATCH($A16,'CE ATT'!$A:$A,0),MATCH(Q$3,'CE ATT'!$3:$3,0))</f>
        <v>0</v>
      </c>
      <c r="R16" s="177">
        <f>+INDEX('CE ATT'!$A$1:$BK$107,MATCH($A16,'CE ATT'!$A:$A,0),MATCH(R$3,'CE ATT'!$3:$3,0))</f>
        <v>0</v>
      </c>
      <c r="S16" s="184">
        <f t="shared" si="4"/>
        <v>0</v>
      </c>
      <c r="T16" s="151">
        <f>+INDEX('CE SC'!$A$1:$BK$83,MATCH($A16,'CE SC'!$A:$A,0),MATCH(T$3,'CE SC'!$3:$3,0))</f>
        <v>0</v>
      </c>
      <c r="U16" s="151">
        <f>+INDEX('CE SC'!$A$1:$BK$83,MATCH($A16,'CE SC'!$A:$A,0),MATCH(U$3,'CE SC'!$3:$3,0))</f>
        <v>0</v>
      </c>
      <c r="V16" s="151">
        <f>+INDEX('CE SC'!$A$1:$BK$83,MATCH($A16,'CE SC'!$A:$A,0),MATCH(V$3,'CE SC'!$3:$3,0))</f>
        <v>0</v>
      </c>
      <c r="W16" s="151">
        <f>+INDEX('CE SC'!$A$1:$BK$83,MATCH($A16,'CE SC'!$A:$A,0),MATCH(W$3,'CE SC'!$3:$3,0))</f>
        <v>0</v>
      </c>
      <c r="X16" s="151">
        <f>+INDEX('CE SC'!$A$1:$BK$83,MATCH($A16,'CE SC'!$A:$A,0),MATCH(X$3,'CE SC'!$3:$3,0))</f>
        <v>0</v>
      </c>
      <c r="Y16" s="151">
        <f>+INDEX('CE SC'!$A$1:$BK$83,MATCH($A16,'CE SC'!$A:$A,0),MATCH(Y$3,'CE SC'!$3:$3,0))</f>
        <v>0</v>
      </c>
      <c r="Z16" s="151">
        <f>+INDEX('CE SC'!$A$1:$BK$83,MATCH($A16,'CE SC'!$A:$A,0),MATCH(Z$3,'CE SC'!$3:$3,0))</f>
        <v>0</v>
      </c>
      <c r="AA16" s="151">
        <f>+INDEX('CE SC'!$A$1:$BK$83,MATCH($A16,'CE SC'!$A:$A,0),MATCH(AA$3,'CE SC'!$3:$3,0))</f>
        <v>0</v>
      </c>
      <c r="AB16" s="151">
        <f>+INDEX('CE SC'!$A$1:$BK$83,MATCH($A16,'CE SC'!$A:$A,0),MATCH(AB$3,'CE SC'!$3:$3,0))</f>
        <v>0</v>
      </c>
      <c r="AC16" s="151">
        <f>+INDEX('CE SC'!$A$1:$BK$83,MATCH($A16,'CE SC'!$A:$A,0),MATCH(AC$3,'CE SC'!$3:$3,0))</f>
        <v>0</v>
      </c>
      <c r="AD16" s="177">
        <f>+INDEX('CE SC'!$A$1:$BK$83,MATCH($A16,'CE SC'!$A:$A,0),MATCH(AD$3,'CE SC'!$3:$3,0))</f>
        <v>0</v>
      </c>
      <c r="AE16" s="184">
        <f t="shared" si="7"/>
        <v>0</v>
      </c>
      <c r="AF16" s="151">
        <f>+INDEX('CE FOC'!$A$1:$BK$83,MATCH($A16,'CE FOC'!$A:$A,0),MATCH(AF$3,'CE FOC'!$3:$3,0))</f>
        <v>0</v>
      </c>
      <c r="AG16" s="151">
        <f>+INDEX('CE FOC'!$A$1:$BK$83,MATCH($A16,'CE FOC'!$A:$A,0),MATCH(AG$3,'CE FOC'!$3:$3,0))</f>
        <v>0</v>
      </c>
      <c r="AH16" s="177">
        <f>+INDEX('CE FOC'!$A$1:$BK$83,MATCH($A16,'CE FOC'!$A:$A,0),MATCH(AH$3,'CE FOC'!$3:$3,0))</f>
        <v>0</v>
      </c>
      <c r="AI16" s="184">
        <f t="shared" si="9"/>
        <v>0</v>
      </c>
      <c r="AJ16" s="343">
        <f>ROUND(+SUMIF(BdV_2022!$L:$L,$A16&amp;AJ$3,BdV_2022!$E:$E),2)</f>
        <v>0</v>
      </c>
      <c r="AK16" s="184">
        <f t="shared" si="10"/>
        <v>0</v>
      </c>
      <c r="AL16" s="2"/>
      <c r="AM16" s="2"/>
      <c r="AN16" s="2"/>
    </row>
    <row r="17" spans="1:40" x14ac:dyDescent="0.15">
      <c r="A17" s="241" t="s">
        <v>1698</v>
      </c>
      <c r="B17" s="238"/>
      <c r="C17" s="243" t="s">
        <v>815</v>
      </c>
      <c r="D17" s="151">
        <f>+INDEX('CE ATT'!$A$1:$BK$107,MATCH($A17,'CE ATT'!$A:$A,0),MATCH(D$3,'CE ATT'!$3:$3,0))</f>
        <v>0</v>
      </c>
      <c r="E17" s="151">
        <f>+INDEX('CE ATT'!$A$1:$BK$107,MATCH($A17,'CE ATT'!$A:$A,0),MATCH(E$3,'CE ATT'!$3:$3,0))</f>
        <v>0</v>
      </c>
      <c r="F17" s="151">
        <f>+INDEX('CE ATT'!$A$1:$BK$107,MATCH($A17,'CE ATT'!$A:$A,0),MATCH(F$3,'CE ATT'!$3:$3,0))</f>
        <v>0</v>
      </c>
      <c r="G17" s="151">
        <f>+INDEX('CE ATT'!$A$1:$BK$107,MATCH($A17,'CE ATT'!$A:$A,0),MATCH(G$3,'CE ATT'!$3:$3,0))</f>
        <v>0</v>
      </c>
      <c r="H17" s="151">
        <f>+INDEX('CE ATT'!$A$1:$BK$107,MATCH($A17,'CE ATT'!$A:$A,0),MATCH(H$3,'CE ATT'!$3:$3,0))</f>
        <v>0</v>
      </c>
      <c r="I17" s="151">
        <f>+INDEX('CE ATT'!$A$1:$BK$107,MATCH($A17,'CE ATT'!$A:$A,0),MATCH(I$3,'CE ATT'!$3:$3,0))</f>
        <v>0</v>
      </c>
      <c r="J17" s="151">
        <f>+INDEX('CE ATT'!$A$1:$BK$107,MATCH($A17,'CE ATT'!$A:$A,0),MATCH(J$3,'CE ATT'!$3:$3,0))</f>
        <v>0</v>
      </c>
      <c r="K17" s="151">
        <f>+INDEX('CE ATT'!$A$1:$BK$107,MATCH($A17,'CE ATT'!$A:$A,0),MATCH(K$3,'CE ATT'!$3:$3,0))</f>
        <v>0</v>
      </c>
      <c r="L17" s="151">
        <f>+INDEX('CE ATT'!$A$1:$BK$107,MATCH($A17,'CE ATT'!$A:$A,0),MATCH(L$3,'CE ATT'!$3:$3,0))</f>
        <v>0</v>
      </c>
      <c r="M17" s="151">
        <f>+INDEX('CE ATT'!$A$1:$BK$107,MATCH($A17,'CE ATT'!$A:$A,0),MATCH(M$3,'CE ATT'!$3:$3,0))</f>
        <v>0</v>
      </c>
      <c r="N17" s="151">
        <f>+INDEX('CE ATT'!$A$1:$BK$107,MATCH($A17,'CE ATT'!$A:$A,0),MATCH(N$3,'CE ATT'!$3:$3,0))</f>
        <v>0</v>
      </c>
      <c r="O17" s="151">
        <f>+INDEX('CE ATT'!$A$1:$BK$107,MATCH($A17,'CE ATT'!$A:$A,0),MATCH(O$3,'CE ATT'!$3:$3,0))</f>
        <v>0</v>
      </c>
      <c r="P17" s="151">
        <f>+INDEX('CE ATT'!$A$1:$BK$107,MATCH($A17,'CE ATT'!$A:$A,0),MATCH(P$3,'CE ATT'!$3:$3,0))</f>
        <v>0</v>
      </c>
      <c r="Q17" s="151">
        <f>+INDEX('CE ATT'!$A$1:$BK$107,MATCH($A17,'CE ATT'!$A:$A,0),MATCH(Q$3,'CE ATT'!$3:$3,0))</f>
        <v>0</v>
      </c>
      <c r="R17" s="177">
        <f>+INDEX('CE ATT'!$A$1:$BK$107,MATCH($A17,'CE ATT'!$A:$A,0),MATCH(R$3,'CE ATT'!$3:$3,0))</f>
        <v>0</v>
      </c>
      <c r="S17" s="184">
        <f t="shared" si="4"/>
        <v>0</v>
      </c>
      <c r="T17" s="151">
        <f>+INDEX('CE SC'!$A$1:$BK$83,MATCH($A17,'CE SC'!$A:$A,0),MATCH(T$3,'CE SC'!$3:$3,0))</f>
        <v>0</v>
      </c>
      <c r="U17" s="151">
        <f>+INDEX('CE SC'!$A$1:$BK$83,MATCH($A17,'CE SC'!$A:$A,0),MATCH(U$3,'CE SC'!$3:$3,0))</f>
        <v>0</v>
      </c>
      <c r="V17" s="151">
        <f>+INDEX('CE SC'!$A$1:$BK$83,MATCH($A17,'CE SC'!$A:$A,0),MATCH(V$3,'CE SC'!$3:$3,0))</f>
        <v>0</v>
      </c>
      <c r="W17" s="151">
        <f>+INDEX('CE SC'!$A$1:$BK$83,MATCH($A17,'CE SC'!$A:$A,0),MATCH(W$3,'CE SC'!$3:$3,0))</f>
        <v>0</v>
      </c>
      <c r="X17" s="151">
        <f>+INDEX('CE SC'!$A$1:$BK$83,MATCH($A17,'CE SC'!$A:$A,0),MATCH(X$3,'CE SC'!$3:$3,0))</f>
        <v>0</v>
      </c>
      <c r="Y17" s="151">
        <f>+INDEX('CE SC'!$A$1:$BK$83,MATCH($A17,'CE SC'!$A:$A,0),MATCH(Y$3,'CE SC'!$3:$3,0))</f>
        <v>0</v>
      </c>
      <c r="Z17" s="151">
        <f>+INDEX('CE SC'!$A$1:$BK$83,MATCH($A17,'CE SC'!$A:$A,0),MATCH(Z$3,'CE SC'!$3:$3,0))</f>
        <v>0</v>
      </c>
      <c r="AA17" s="151">
        <f>+INDEX('CE SC'!$A$1:$BK$83,MATCH($A17,'CE SC'!$A:$A,0),MATCH(AA$3,'CE SC'!$3:$3,0))</f>
        <v>0</v>
      </c>
      <c r="AB17" s="151">
        <f>+INDEX('CE SC'!$A$1:$BK$83,MATCH($A17,'CE SC'!$A:$A,0),MATCH(AB$3,'CE SC'!$3:$3,0))</f>
        <v>0</v>
      </c>
      <c r="AC17" s="151">
        <f>+INDEX('CE SC'!$A$1:$BK$83,MATCH($A17,'CE SC'!$A:$A,0),MATCH(AC$3,'CE SC'!$3:$3,0))</f>
        <v>0</v>
      </c>
      <c r="AD17" s="177">
        <f>+INDEX('CE SC'!$A$1:$BK$83,MATCH($A17,'CE SC'!$A:$A,0),MATCH(AD$3,'CE SC'!$3:$3,0))</f>
        <v>0</v>
      </c>
      <c r="AE17" s="184">
        <f t="shared" si="7"/>
        <v>0</v>
      </c>
      <c r="AF17" s="151">
        <f>+INDEX('CE FOC'!$A$1:$BK$83,MATCH($A17,'CE FOC'!$A:$A,0),MATCH(AF$3,'CE FOC'!$3:$3,0))</f>
        <v>0</v>
      </c>
      <c r="AG17" s="151">
        <f>+INDEX('CE FOC'!$A$1:$BK$83,MATCH($A17,'CE FOC'!$A:$A,0),MATCH(AG$3,'CE FOC'!$3:$3,0))</f>
        <v>0</v>
      </c>
      <c r="AH17" s="177">
        <f>+INDEX('CE FOC'!$A$1:$BK$83,MATCH($A17,'CE FOC'!$A:$A,0),MATCH(AH$3,'CE FOC'!$3:$3,0))</f>
        <v>0</v>
      </c>
      <c r="AI17" s="184">
        <f t="shared" si="9"/>
        <v>0</v>
      </c>
      <c r="AJ17" s="343">
        <f>ROUND(+SUMIF(BdV_2022!$L:$L,$A17&amp;AJ$3,BdV_2022!$E:$E),2)</f>
        <v>0</v>
      </c>
      <c r="AK17" s="184">
        <f t="shared" si="10"/>
        <v>0</v>
      </c>
      <c r="AL17" s="2"/>
      <c r="AM17" s="2"/>
      <c r="AN17" s="2"/>
    </row>
    <row r="18" spans="1:40" x14ac:dyDescent="0.15">
      <c r="A18" s="241" t="s">
        <v>1699</v>
      </c>
      <c r="B18" s="238"/>
      <c r="C18" s="243" t="s">
        <v>816</v>
      </c>
      <c r="D18" s="151">
        <f>+INDEX('CE ATT'!$A$1:$BK$107,MATCH($A18,'CE ATT'!$A:$A,0),MATCH(D$3,'CE ATT'!$3:$3,0))</f>
        <v>0</v>
      </c>
      <c r="E18" s="151">
        <f>+INDEX('CE ATT'!$A$1:$BK$107,MATCH($A18,'CE ATT'!$A:$A,0),MATCH(E$3,'CE ATT'!$3:$3,0))</f>
        <v>0</v>
      </c>
      <c r="F18" s="151">
        <f>+INDEX('CE ATT'!$A$1:$BK$107,MATCH($A18,'CE ATT'!$A:$A,0),MATCH(F$3,'CE ATT'!$3:$3,0))</f>
        <v>0</v>
      </c>
      <c r="G18" s="151">
        <f>+INDEX('CE ATT'!$A$1:$BK$107,MATCH($A18,'CE ATT'!$A:$A,0),MATCH(G$3,'CE ATT'!$3:$3,0))</f>
        <v>0</v>
      </c>
      <c r="H18" s="151">
        <f>+INDEX('CE ATT'!$A$1:$BK$107,MATCH($A18,'CE ATT'!$A:$A,0),MATCH(H$3,'CE ATT'!$3:$3,0))</f>
        <v>0</v>
      </c>
      <c r="I18" s="151">
        <f>+INDEX('CE ATT'!$A$1:$BK$107,MATCH($A18,'CE ATT'!$A:$A,0),MATCH(I$3,'CE ATT'!$3:$3,0))</f>
        <v>0</v>
      </c>
      <c r="J18" s="151">
        <f>+INDEX('CE ATT'!$A$1:$BK$107,MATCH($A18,'CE ATT'!$A:$A,0),MATCH(J$3,'CE ATT'!$3:$3,0))</f>
        <v>0</v>
      </c>
      <c r="K18" s="151">
        <f>+INDEX('CE ATT'!$A$1:$BK$107,MATCH($A18,'CE ATT'!$A:$A,0),MATCH(K$3,'CE ATT'!$3:$3,0))</f>
        <v>0</v>
      </c>
      <c r="L18" s="151">
        <f>+INDEX('CE ATT'!$A$1:$BK$107,MATCH($A18,'CE ATT'!$A:$A,0),MATCH(L$3,'CE ATT'!$3:$3,0))</f>
        <v>0</v>
      </c>
      <c r="M18" s="151">
        <f>+INDEX('CE ATT'!$A$1:$BK$107,MATCH($A18,'CE ATT'!$A:$A,0),MATCH(M$3,'CE ATT'!$3:$3,0))</f>
        <v>0</v>
      </c>
      <c r="N18" s="151">
        <f>+INDEX('CE ATT'!$A$1:$BK$107,MATCH($A18,'CE ATT'!$A:$A,0),MATCH(N$3,'CE ATT'!$3:$3,0))</f>
        <v>0</v>
      </c>
      <c r="O18" s="151">
        <f>+INDEX('CE ATT'!$A$1:$BK$107,MATCH($A18,'CE ATT'!$A:$A,0),MATCH(O$3,'CE ATT'!$3:$3,0))</f>
        <v>0</v>
      </c>
      <c r="P18" s="151">
        <f>+INDEX('CE ATT'!$A$1:$BK$107,MATCH($A18,'CE ATT'!$A:$A,0),MATCH(P$3,'CE ATT'!$3:$3,0))</f>
        <v>0</v>
      </c>
      <c r="Q18" s="151">
        <f>+INDEX('CE ATT'!$A$1:$BK$107,MATCH($A18,'CE ATT'!$A:$A,0),MATCH(Q$3,'CE ATT'!$3:$3,0))</f>
        <v>0</v>
      </c>
      <c r="R18" s="177">
        <f>+INDEX('CE ATT'!$A$1:$BK$107,MATCH($A18,'CE ATT'!$A:$A,0),MATCH(R$3,'CE ATT'!$3:$3,0))</f>
        <v>0</v>
      </c>
      <c r="S18" s="184">
        <f t="shared" si="4"/>
        <v>0</v>
      </c>
      <c r="T18" s="151">
        <f>+INDEX('CE SC'!$A$1:$BK$83,MATCH($A18,'CE SC'!$A:$A,0),MATCH(T$3,'CE SC'!$3:$3,0))</f>
        <v>0</v>
      </c>
      <c r="U18" s="151">
        <f>+INDEX('CE SC'!$A$1:$BK$83,MATCH($A18,'CE SC'!$A:$A,0),MATCH(U$3,'CE SC'!$3:$3,0))</f>
        <v>0</v>
      </c>
      <c r="V18" s="151">
        <f>+INDEX('CE SC'!$A$1:$BK$83,MATCH($A18,'CE SC'!$A:$A,0),MATCH(V$3,'CE SC'!$3:$3,0))</f>
        <v>0</v>
      </c>
      <c r="W18" s="151">
        <f>+INDEX('CE SC'!$A$1:$BK$83,MATCH($A18,'CE SC'!$A:$A,0),MATCH(W$3,'CE SC'!$3:$3,0))</f>
        <v>0</v>
      </c>
      <c r="X18" s="151">
        <f>+INDEX('CE SC'!$A$1:$BK$83,MATCH($A18,'CE SC'!$A:$A,0),MATCH(X$3,'CE SC'!$3:$3,0))</f>
        <v>0</v>
      </c>
      <c r="Y18" s="151">
        <f>+INDEX('CE SC'!$A$1:$BK$83,MATCH($A18,'CE SC'!$A:$A,0),MATCH(Y$3,'CE SC'!$3:$3,0))</f>
        <v>0</v>
      </c>
      <c r="Z18" s="151">
        <f>+INDEX('CE SC'!$A$1:$BK$83,MATCH($A18,'CE SC'!$A:$A,0),MATCH(Z$3,'CE SC'!$3:$3,0))</f>
        <v>0</v>
      </c>
      <c r="AA18" s="151">
        <f>+INDEX('CE SC'!$A$1:$BK$83,MATCH($A18,'CE SC'!$A:$A,0),MATCH(AA$3,'CE SC'!$3:$3,0))</f>
        <v>0</v>
      </c>
      <c r="AB18" s="151">
        <f>+INDEX('CE SC'!$A$1:$BK$83,MATCH($A18,'CE SC'!$A:$A,0),MATCH(AB$3,'CE SC'!$3:$3,0))</f>
        <v>0</v>
      </c>
      <c r="AC18" s="151">
        <f>+INDEX('CE SC'!$A$1:$BK$83,MATCH($A18,'CE SC'!$A:$A,0),MATCH(AC$3,'CE SC'!$3:$3,0))</f>
        <v>0</v>
      </c>
      <c r="AD18" s="177">
        <f>+INDEX('CE SC'!$A$1:$BK$83,MATCH($A18,'CE SC'!$A:$A,0),MATCH(AD$3,'CE SC'!$3:$3,0))</f>
        <v>0</v>
      </c>
      <c r="AE18" s="184">
        <f t="shared" si="7"/>
        <v>0</v>
      </c>
      <c r="AF18" s="151">
        <f>+INDEX('CE FOC'!$A$1:$BK$83,MATCH($A18,'CE FOC'!$A:$A,0),MATCH(AF$3,'CE FOC'!$3:$3,0))</f>
        <v>0</v>
      </c>
      <c r="AG18" s="151">
        <f>+INDEX('CE FOC'!$A$1:$BK$83,MATCH($A18,'CE FOC'!$A:$A,0),MATCH(AG$3,'CE FOC'!$3:$3,0))</f>
        <v>0</v>
      </c>
      <c r="AH18" s="177">
        <f>+INDEX('CE FOC'!$A$1:$BK$83,MATCH($A18,'CE FOC'!$A:$A,0),MATCH(AH$3,'CE FOC'!$3:$3,0))</f>
        <v>0</v>
      </c>
      <c r="AI18" s="184">
        <f t="shared" si="9"/>
        <v>0</v>
      </c>
      <c r="AJ18" s="343">
        <f>ROUND(+SUMIF(BdV_2022!$L:$L,$A18&amp;AJ$3,BdV_2022!$E:$E),2)</f>
        <v>0</v>
      </c>
      <c r="AK18" s="184">
        <f t="shared" si="10"/>
        <v>0</v>
      </c>
      <c r="AL18" s="2"/>
      <c r="AM18" s="2"/>
      <c r="AN18" s="2"/>
    </row>
    <row r="19" spans="1:40" x14ac:dyDescent="0.15">
      <c r="A19" s="241" t="s">
        <v>1700</v>
      </c>
      <c r="B19" s="238"/>
      <c r="C19" s="243" t="s">
        <v>818</v>
      </c>
      <c r="D19" s="151">
        <f>+INDEX('CE ATT'!$A$1:$BK$107,MATCH($A19,'CE ATT'!$A:$A,0),MATCH(D$3,'CE ATT'!$3:$3,0))</f>
        <v>0</v>
      </c>
      <c r="E19" s="151">
        <f>+INDEX('CE ATT'!$A$1:$BK$107,MATCH($A19,'CE ATT'!$A:$A,0),MATCH(E$3,'CE ATT'!$3:$3,0))</f>
        <v>0</v>
      </c>
      <c r="F19" s="151">
        <f>+INDEX('CE ATT'!$A$1:$BK$107,MATCH($A19,'CE ATT'!$A:$A,0),MATCH(F$3,'CE ATT'!$3:$3,0))</f>
        <v>0</v>
      </c>
      <c r="G19" s="151">
        <f>+INDEX('CE ATT'!$A$1:$BK$107,MATCH($A19,'CE ATT'!$A:$A,0),MATCH(G$3,'CE ATT'!$3:$3,0))</f>
        <v>0</v>
      </c>
      <c r="H19" s="151">
        <f>+INDEX('CE ATT'!$A$1:$BK$107,MATCH($A19,'CE ATT'!$A:$A,0),MATCH(H$3,'CE ATT'!$3:$3,0))</f>
        <v>0</v>
      </c>
      <c r="I19" s="151">
        <f>+INDEX('CE ATT'!$A$1:$BK$107,MATCH($A19,'CE ATT'!$A:$A,0),MATCH(I$3,'CE ATT'!$3:$3,0))</f>
        <v>0</v>
      </c>
      <c r="J19" s="151">
        <f>+INDEX('CE ATT'!$A$1:$BK$107,MATCH($A19,'CE ATT'!$A:$A,0),MATCH(J$3,'CE ATT'!$3:$3,0))</f>
        <v>0</v>
      </c>
      <c r="K19" s="151">
        <f>+INDEX('CE ATT'!$A$1:$BK$107,MATCH($A19,'CE ATT'!$A:$A,0),MATCH(K$3,'CE ATT'!$3:$3,0))</f>
        <v>0</v>
      </c>
      <c r="L19" s="151">
        <f>+INDEX('CE ATT'!$A$1:$BK$107,MATCH($A19,'CE ATT'!$A:$A,0),MATCH(L$3,'CE ATT'!$3:$3,0))</f>
        <v>0</v>
      </c>
      <c r="M19" s="151">
        <f>+INDEX('CE ATT'!$A$1:$BK$107,MATCH($A19,'CE ATT'!$A:$A,0),MATCH(M$3,'CE ATT'!$3:$3,0))</f>
        <v>0</v>
      </c>
      <c r="N19" s="151">
        <f>+INDEX('CE ATT'!$A$1:$BK$107,MATCH($A19,'CE ATT'!$A:$A,0),MATCH(N$3,'CE ATT'!$3:$3,0))</f>
        <v>0</v>
      </c>
      <c r="O19" s="151">
        <f>+INDEX('CE ATT'!$A$1:$BK$107,MATCH($A19,'CE ATT'!$A:$A,0),MATCH(O$3,'CE ATT'!$3:$3,0))</f>
        <v>0</v>
      </c>
      <c r="P19" s="151">
        <f>+INDEX('CE ATT'!$A$1:$BK$107,MATCH($A19,'CE ATT'!$A:$A,0),MATCH(P$3,'CE ATT'!$3:$3,0))</f>
        <v>0</v>
      </c>
      <c r="Q19" s="151">
        <f>+INDEX('CE ATT'!$A$1:$BK$107,MATCH($A19,'CE ATT'!$A:$A,0),MATCH(Q$3,'CE ATT'!$3:$3,0))</f>
        <v>0</v>
      </c>
      <c r="R19" s="177">
        <f>+INDEX('CE ATT'!$A$1:$BK$107,MATCH($A19,'CE ATT'!$A:$A,0),MATCH(R$3,'CE ATT'!$3:$3,0))</f>
        <v>0</v>
      </c>
      <c r="S19" s="184">
        <f t="shared" si="4"/>
        <v>0</v>
      </c>
      <c r="T19" s="151">
        <f>+INDEX('CE SC'!$A$1:$BK$83,MATCH($A19,'CE SC'!$A:$A,0),MATCH(T$3,'CE SC'!$3:$3,0))</f>
        <v>0</v>
      </c>
      <c r="U19" s="151">
        <f>+INDEX('CE SC'!$A$1:$BK$83,MATCH($A19,'CE SC'!$A:$A,0),MATCH(U$3,'CE SC'!$3:$3,0))</f>
        <v>0</v>
      </c>
      <c r="V19" s="151">
        <f>+INDEX('CE SC'!$A$1:$BK$83,MATCH($A19,'CE SC'!$A:$A,0),MATCH(V$3,'CE SC'!$3:$3,0))</f>
        <v>0</v>
      </c>
      <c r="W19" s="151">
        <f>+INDEX('CE SC'!$A$1:$BK$83,MATCH($A19,'CE SC'!$A:$A,0),MATCH(W$3,'CE SC'!$3:$3,0))</f>
        <v>0</v>
      </c>
      <c r="X19" s="151">
        <f>+INDEX('CE SC'!$A$1:$BK$83,MATCH($A19,'CE SC'!$A:$A,0),MATCH(X$3,'CE SC'!$3:$3,0))</f>
        <v>0</v>
      </c>
      <c r="Y19" s="151">
        <f>+INDEX('CE SC'!$A$1:$BK$83,MATCH($A19,'CE SC'!$A:$A,0),MATCH(Y$3,'CE SC'!$3:$3,0))</f>
        <v>0</v>
      </c>
      <c r="Z19" s="151">
        <f>+INDEX('CE SC'!$A$1:$BK$83,MATCH($A19,'CE SC'!$A:$A,0),MATCH(Z$3,'CE SC'!$3:$3,0))</f>
        <v>0</v>
      </c>
      <c r="AA19" s="151">
        <f>+INDEX('CE SC'!$A$1:$BK$83,MATCH($A19,'CE SC'!$A:$A,0),MATCH(AA$3,'CE SC'!$3:$3,0))</f>
        <v>0</v>
      </c>
      <c r="AB19" s="151">
        <f>+INDEX('CE SC'!$A$1:$BK$83,MATCH($A19,'CE SC'!$A:$A,0),MATCH(AB$3,'CE SC'!$3:$3,0))</f>
        <v>0</v>
      </c>
      <c r="AC19" s="151">
        <f>+INDEX('CE SC'!$A$1:$BK$83,MATCH($A19,'CE SC'!$A:$A,0),MATCH(AC$3,'CE SC'!$3:$3,0))</f>
        <v>0</v>
      </c>
      <c r="AD19" s="177">
        <f>+INDEX('CE SC'!$A$1:$BK$83,MATCH($A19,'CE SC'!$A:$A,0),MATCH(AD$3,'CE SC'!$3:$3,0))</f>
        <v>0</v>
      </c>
      <c r="AE19" s="184">
        <f t="shared" si="7"/>
        <v>0</v>
      </c>
      <c r="AF19" s="151">
        <f>+INDEX('CE FOC'!$A$1:$BK$83,MATCH($A19,'CE FOC'!$A:$A,0),MATCH(AF$3,'CE FOC'!$3:$3,0))</f>
        <v>0</v>
      </c>
      <c r="AG19" s="151">
        <f>+INDEX('CE FOC'!$A$1:$BK$83,MATCH($A19,'CE FOC'!$A:$A,0),MATCH(AG$3,'CE FOC'!$3:$3,0))</f>
        <v>0</v>
      </c>
      <c r="AH19" s="177">
        <f>+INDEX('CE FOC'!$A$1:$BK$83,MATCH($A19,'CE FOC'!$A:$A,0),MATCH(AH$3,'CE FOC'!$3:$3,0))</f>
        <v>0</v>
      </c>
      <c r="AI19" s="184">
        <f t="shared" si="9"/>
        <v>0</v>
      </c>
      <c r="AJ19" s="343">
        <f>ROUND(+SUMIF(BdV_2022!$L:$L,$A19&amp;AJ$3,BdV_2022!$E:$E),2)</f>
        <v>0</v>
      </c>
      <c r="AK19" s="184">
        <f t="shared" si="10"/>
        <v>0</v>
      </c>
      <c r="AL19" s="2"/>
      <c r="AM19" s="2"/>
      <c r="AN19" s="2"/>
    </row>
    <row r="20" spans="1:40" x14ac:dyDescent="0.15">
      <c r="A20" s="237" t="s">
        <v>112</v>
      </c>
      <c r="B20" s="239" t="s">
        <v>362</v>
      </c>
      <c r="C20" s="240" t="s">
        <v>1651</v>
      </c>
      <c r="D20" s="154">
        <f>+SUM(D21:D28)</f>
        <v>706567.36</v>
      </c>
      <c r="E20" s="154">
        <f t="shared" ref="E20:R20" si="15">+SUM(E21:E28)</f>
        <v>6302.64</v>
      </c>
      <c r="F20" s="154">
        <f t="shared" si="15"/>
        <v>0</v>
      </c>
      <c r="G20" s="154">
        <f t="shared" si="15"/>
        <v>0</v>
      </c>
      <c r="H20" s="154">
        <f t="shared" si="15"/>
        <v>0</v>
      </c>
      <c r="I20" s="154">
        <f t="shared" si="15"/>
        <v>0</v>
      </c>
      <c r="J20" s="154">
        <f t="shared" si="15"/>
        <v>0</v>
      </c>
      <c r="K20" s="154">
        <f t="shared" si="15"/>
        <v>0</v>
      </c>
      <c r="L20" s="154">
        <f t="shared" si="15"/>
        <v>0</v>
      </c>
      <c r="M20" s="154">
        <f t="shared" si="15"/>
        <v>0</v>
      </c>
      <c r="N20" s="154">
        <f t="shared" si="15"/>
        <v>0</v>
      </c>
      <c r="O20" s="154">
        <f t="shared" si="15"/>
        <v>0</v>
      </c>
      <c r="P20" s="154">
        <f t="shared" si="15"/>
        <v>0</v>
      </c>
      <c r="Q20" s="154">
        <f t="shared" si="15"/>
        <v>0</v>
      </c>
      <c r="R20" s="176">
        <f t="shared" si="15"/>
        <v>0</v>
      </c>
      <c r="S20" s="183">
        <f t="shared" si="4"/>
        <v>712870</v>
      </c>
      <c r="T20" s="154">
        <f t="shared" ref="T20" si="16">+SUM(T21:T28)</f>
        <v>0</v>
      </c>
      <c r="U20" s="154">
        <f t="shared" ref="U20:AD20" si="17">+SUM(U21:U28)</f>
        <v>0</v>
      </c>
      <c r="V20" s="154">
        <f t="shared" si="17"/>
        <v>0</v>
      </c>
      <c r="W20" s="154">
        <f t="shared" si="17"/>
        <v>0</v>
      </c>
      <c r="X20" s="154">
        <f t="shared" si="17"/>
        <v>0</v>
      </c>
      <c r="Y20" s="154">
        <f t="shared" si="17"/>
        <v>0</v>
      </c>
      <c r="Z20" s="154">
        <f t="shared" si="17"/>
        <v>0</v>
      </c>
      <c r="AA20" s="154">
        <f t="shared" si="17"/>
        <v>0</v>
      </c>
      <c r="AB20" s="154">
        <f t="shared" si="17"/>
        <v>0</v>
      </c>
      <c r="AC20" s="154">
        <f t="shared" si="17"/>
        <v>0</v>
      </c>
      <c r="AD20" s="176">
        <f t="shared" si="17"/>
        <v>0</v>
      </c>
      <c r="AE20" s="183">
        <f t="shared" si="7"/>
        <v>0</v>
      </c>
      <c r="AF20" s="154">
        <f>+SUM(AF21:AF28)</f>
        <v>0</v>
      </c>
      <c r="AG20" s="154">
        <f t="shared" ref="AG20:AH20" si="18">+SUM(AG21:AG28)</f>
        <v>0</v>
      </c>
      <c r="AH20" s="176">
        <f t="shared" si="18"/>
        <v>0</v>
      </c>
      <c r="AI20" s="183">
        <f t="shared" si="9"/>
        <v>0</v>
      </c>
      <c r="AJ20" s="176">
        <f>+SUM(AJ21:AJ28)</f>
        <v>0</v>
      </c>
      <c r="AK20" s="183">
        <f t="shared" si="10"/>
        <v>712870</v>
      </c>
      <c r="AL20" s="2"/>
      <c r="AM20" s="160">
        <v>712871</v>
      </c>
      <c r="AN20" s="161">
        <f>AM20-AK20</f>
        <v>1</v>
      </c>
    </row>
    <row r="21" spans="1:40" x14ac:dyDescent="0.15">
      <c r="A21" s="241" t="s">
        <v>1701</v>
      </c>
      <c r="B21" s="246"/>
      <c r="C21" s="243" t="s">
        <v>1209</v>
      </c>
      <c r="D21" s="151">
        <f>+INDEX('CE ATT'!$A$1:$BK$107,MATCH($A21,'CE ATT'!$A:$A,0),MATCH(D$3,'CE ATT'!$3:$3,0))</f>
        <v>0</v>
      </c>
      <c r="E21" s="151">
        <f>+INDEX('CE ATT'!$A$1:$BK$107,MATCH($A21,'CE ATT'!$A:$A,0),MATCH(E$3,'CE ATT'!$3:$3,0))</f>
        <v>0</v>
      </c>
      <c r="F21" s="151">
        <f>+INDEX('CE ATT'!$A$1:$BK$107,MATCH($A21,'CE ATT'!$A:$A,0),MATCH(F$3,'CE ATT'!$3:$3,0))</f>
        <v>0</v>
      </c>
      <c r="G21" s="151">
        <f>+INDEX('CE ATT'!$A$1:$BK$107,MATCH($A21,'CE ATT'!$A:$A,0),MATCH(G$3,'CE ATT'!$3:$3,0))</f>
        <v>0</v>
      </c>
      <c r="H21" s="151">
        <f>+INDEX('CE ATT'!$A$1:$BK$107,MATCH($A21,'CE ATT'!$A:$A,0),MATCH(H$3,'CE ATT'!$3:$3,0))</f>
        <v>0</v>
      </c>
      <c r="I21" s="151">
        <f>+INDEX('CE ATT'!$A$1:$BK$107,MATCH($A21,'CE ATT'!$A:$A,0),MATCH(I$3,'CE ATT'!$3:$3,0))</f>
        <v>0</v>
      </c>
      <c r="J21" s="151">
        <f>+INDEX('CE ATT'!$A$1:$BK$107,MATCH($A21,'CE ATT'!$A:$A,0),MATCH(J$3,'CE ATT'!$3:$3,0))</f>
        <v>0</v>
      </c>
      <c r="K21" s="151">
        <f>+INDEX('CE ATT'!$A$1:$BK$107,MATCH($A21,'CE ATT'!$A:$A,0),MATCH(K$3,'CE ATT'!$3:$3,0))</f>
        <v>0</v>
      </c>
      <c r="L21" s="151">
        <f>+INDEX('CE ATT'!$A$1:$BK$107,MATCH($A21,'CE ATT'!$A:$A,0),MATCH(L$3,'CE ATT'!$3:$3,0))</f>
        <v>0</v>
      </c>
      <c r="M21" s="151">
        <f>+INDEX('CE ATT'!$A$1:$BK$107,MATCH($A21,'CE ATT'!$A:$A,0),MATCH(M$3,'CE ATT'!$3:$3,0))</f>
        <v>0</v>
      </c>
      <c r="N21" s="151">
        <f>+INDEX('CE ATT'!$A$1:$BK$107,MATCH($A21,'CE ATT'!$A:$A,0),MATCH(N$3,'CE ATT'!$3:$3,0))</f>
        <v>0</v>
      </c>
      <c r="O21" s="151">
        <f>+INDEX('CE ATT'!$A$1:$BK$107,MATCH($A21,'CE ATT'!$A:$A,0),MATCH(O$3,'CE ATT'!$3:$3,0))</f>
        <v>0</v>
      </c>
      <c r="P21" s="151">
        <f>+INDEX('CE ATT'!$A$1:$BK$107,MATCH($A21,'CE ATT'!$A:$A,0),MATCH(P$3,'CE ATT'!$3:$3,0))</f>
        <v>0</v>
      </c>
      <c r="Q21" s="151">
        <f>+INDEX('CE ATT'!$A$1:$BK$107,MATCH($A21,'CE ATT'!$A:$A,0),MATCH(Q$3,'CE ATT'!$3:$3,0))</f>
        <v>0</v>
      </c>
      <c r="R21" s="177">
        <f>+INDEX('CE ATT'!$A$1:$BK$107,MATCH($A21,'CE ATT'!$A:$A,0),MATCH(R$3,'CE ATT'!$3:$3,0))</f>
        <v>0</v>
      </c>
      <c r="S21" s="184">
        <f t="shared" si="4"/>
        <v>0</v>
      </c>
      <c r="T21" s="151">
        <f>+INDEX('CE SC'!$A$1:$BK$83,MATCH($A21,'CE SC'!$A:$A,0),MATCH(T$3,'CE SC'!$3:$3,0))</f>
        <v>0</v>
      </c>
      <c r="U21" s="151">
        <f>+INDEX('CE SC'!$A$1:$BK$83,MATCH($A21,'CE SC'!$A:$A,0),MATCH(U$3,'CE SC'!$3:$3,0))</f>
        <v>0</v>
      </c>
      <c r="V21" s="151">
        <f>+INDEX('CE SC'!$A$1:$BK$83,MATCH($A21,'CE SC'!$A:$A,0),MATCH(V$3,'CE SC'!$3:$3,0))</f>
        <v>0</v>
      </c>
      <c r="W21" s="151">
        <f>+INDEX('CE SC'!$A$1:$BK$83,MATCH($A21,'CE SC'!$A:$A,0),MATCH(W$3,'CE SC'!$3:$3,0))</f>
        <v>0</v>
      </c>
      <c r="X21" s="151">
        <f>+INDEX('CE SC'!$A$1:$BK$83,MATCH($A21,'CE SC'!$A:$A,0),MATCH(X$3,'CE SC'!$3:$3,0))</f>
        <v>0</v>
      </c>
      <c r="Y21" s="151">
        <f>+INDEX('CE SC'!$A$1:$BK$83,MATCH($A21,'CE SC'!$A:$A,0),MATCH(Y$3,'CE SC'!$3:$3,0))</f>
        <v>0</v>
      </c>
      <c r="Z21" s="151">
        <f>+INDEX('CE SC'!$A$1:$BK$83,MATCH($A21,'CE SC'!$A:$A,0),MATCH(Z$3,'CE SC'!$3:$3,0))</f>
        <v>0</v>
      </c>
      <c r="AA21" s="151">
        <f>+INDEX('CE SC'!$A$1:$BK$83,MATCH($A21,'CE SC'!$A:$A,0),MATCH(AA$3,'CE SC'!$3:$3,0))</f>
        <v>0</v>
      </c>
      <c r="AB21" s="151">
        <f>+INDEX('CE SC'!$A$1:$BK$83,MATCH($A21,'CE SC'!$A:$A,0),MATCH(AB$3,'CE SC'!$3:$3,0))</f>
        <v>0</v>
      </c>
      <c r="AC21" s="151">
        <f>+INDEX('CE SC'!$A$1:$BK$83,MATCH($A21,'CE SC'!$A:$A,0),MATCH(AC$3,'CE SC'!$3:$3,0))</f>
        <v>0</v>
      </c>
      <c r="AD21" s="177">
        <f>+INDEX('CE SC'!$A$1:$BK$83,MATCH($A21,'CE SC'!$A:$A,0),MATCH(AD$3,'CE SC'!$3:$3,0))</f>
        <v>0</v>
      </c>
      <c r="AE21" s="184">
        <f t="shared" si="7"/>
        <v>0</v>
      </c>
      <c r="AF21" s="151">
        <f>+INDEX('CE FOC'!$A$1:$BK$83,MATCH($A21,'CE FOC'!$A:$A,0),MATCH(AF$3,'CE FOC'!$3:$3,0))</f>
        <v>0</v>
      </c>
      <c r="AG21" s="151">
        <f>+INDEX('CE FOC'!$A$1:$BK$83,MATCH($A21,'CE FOC'!$A:$A,0),MATCH(AG$3,'CE FOC'!$3:$3,0))</f>
        <v>0</v>
      </c>
      <c r="AH21" s="177">
        <f>+INDEX('CE FOC'!$A$1:$BK$83,MATCH($A21,'CE FOC'!$A:$A,0),MATCH(AH$3,'CE FOC'!$3:$3,0))</f>
        <v>0</v>
      </c>
      <c r="AI21" s="184">
        <f t="shared" si="9"/>
        <v>0</v>
      </c>
      <c r="AJ21" s="343">
        <f>ROUND(+SUMIF(BdV_2022!$L:$L,$A21&amp;AJ$3,BdV_2022!$E:$E),2)</f>
        <v>0</v>
      </c>
      <c r="AK21" s="184">
        <f t="shared" si="10"/>
        <v>0</v>
      </c>
      <c r="AL21" s="2"/>
      <c r="AM21" s="2"/>
      <c r="AN21" s="2"/>
    </row>
    <row r="22" spans="1:40" x14ac:dyDescent="0.15">
      <c r="A22" s="241" t="s">
        <v>1702</v>
      </c>
      <c r="B22" s="238"/>
      <c r="C22" s="243" t="s">
        <v>1214</v>
      </c>
      <c r="D22" s="151">
        <f>+INDEX('CE ATT'!$A$1:$BK$107,MATCH($A22,'CE ATT'!$A:$A,0),MATCH(D$3,'CE ATT'!$3:$3,0))</f>
        <v>0</v>
      </c>
      <c r="E22" s="151">
        <f>+INDEX('CE ATT'!$A$1:$BK$107,MATCH($A22,'CE ATT'!$A:$A,0),MATCH(E$3,'CE ATT'!$3:$3,0))</f>
        <v>0</v>
      </c>
      <c r="F22" s="151">
        <f>+INDEX('CE ATT'!$A$1:$BK$107,MATCH($A22,'CE ATT'!$A:$A,0),MATCH(F$3,'CE ATT'!$3:$3,0))</f>
        <v>0</v>
      </c>
      <c r="G22" s="151">
        <f>+INDEX('CE ATT'!$A$1:$BK$107,MATCH($A22,'CE ATT'!$A:$A,0),MATCH(G$3,'CE ATT'!$3:$3,0))</f>
        <v>0</v>
      </c>
      <c r="H22" s="151">
        <f>+INDEX('CE ATT'!$A$1:$BK$107,MATCH($A22,'CE ATT'!$A:$A,0),MATCH(H$3,'CE ATT'!$3:$3,0))</f>
        <v>0</v>
      </c>
      <c r="I22" s="151">
        <f>+INDEX('CE ATT'!$A$1:$BK$107,MATCH($A22,'CE ATT'!$A:$A,0),MATCH(I$3,'CE ATT'!$3:$3,0))</f>
        <v>0</v>
      </c>
      <c r="J22" s="151">
        <f>+INDEX('CE ATT'!$A$1:$BK$107,MATCH($A22,'CE ATT'!$A:$A,0),MATCH(J$3,'CE ATT'!$3:$3,0))</f>
        <v>0</v>
      </c>
      <c r="K22" s="151">
        <f>+INDEX('CE ATT'!$A$1:$BK$107,MATCH($A22,'CE ATT'!$A:$A,0),MATCH(K$3,'CE ATT'!$3:$3,0))</f>
        <v>0</v>
      </c>
      <c r="L22" s="151">
        <f>+INDEX('CE ATT'!$A$1:$BK$107,MATCH($A22,'CE ATT'!$A:$A,0),MATCH(L$3,'CE ATT'!$3:$3,0))</f>
        <v>0</v>
      </c>
      <c r="M22" s="151">
        <f>+INDEX('CE ATT'!$A$1:$BK$107,MATCH($A22,'CE ATT'!$A:$A,0),MATCH(M$3,'CE ATT'!$3:$3,0))</f>
        <v>0</v>
      </c>
      <c r="N22" s="151">
        <f>+INDEX('CE ATT'!$A$1:$BK$107,MATCH($A22,'CE ATT'!$A:$A,0),MATCH(N$3,'CE ATT'!$3:$3,0))</f>
        <v>0</v>
      </c>
      <c r="O22" s="151">
        <f>+INDEX('CE ATT'!$A$1:$BK$107,MATCH($A22,'CE ATT'!$A:$A,0),MATCH(O$3,'CE ATT'!$3:$3,0))</f>
        <v>0</v>
      </c>
      <c r="P22" s="151">
        <f>+INDEX('CE ATT'!$A$1:$BK$107,MATCH($A22,'CE ATT'!$A:$A,0),MATCH(P$3,'CE ATT'!$3:$3,0))</f>
        <v>0</v>
      </c>
      <c r="Q22" s="151">
        <f>+INDEX('CE ATT'!$A$1:$BK$107,MATCH($A22,'CE ATT'!$A:$A,0),MATCH(Q$3,'CE ATT'!$3:$3,0))</f>
        <v>0</v>
      </c>
      <c r="R22" s="177">
        <f>+INDEX('CE ATT'!$A$1:$BK$107,MATCH($A22,'CE ATT'!$A:$A,0),MATCH(R$3,'CE ATT'!$3:$3,0))</f>
        <v>0</v>
      </c>
      <c r="S22" s="184">
        <f t="shared" si="4"/>
        <v>0</v>
      </c>
      <c r="T22" s="151">
        <f>+INDEX('CE SC'!$A$1:$BK$83,MATCH($A22,'CE SC'!$A:$A,0),MATCH(T$3,'CE SC'!$3:$3,0))</f>
        <v>0</v>
      </c>
      <c r="U22" s="151">
        <f>+INDEX('CE SC'!$A$1:$BK$83,MATCH($A22,'CE SC'!$A:$A,0),MATCH(U$3,'CE SC'!$3:$3,0))</f>
        <v>0</v>
      </c>
      <c r="V22" s="151">
        <f>+INDEX('CE SC'!$A$1:$BK$83,MATCH($A22,'CE SC'!$A:$A,0),MATCH(V$3,'CE SC'!$3:$3,0))</f>
        <v>0</v>
      </c>
      <c r="W22" s="151">
        <f>+INDEX('CE SC'!$A$1:$BK$83,MATCH($A22,'CE SC'!$A:$A,0),MATCH(W$3,'CE SC'!$3:$3,0))</f>
        <v>0</v>
      </c>
      <c r="X22" s="151">
        <f>+INDEX('CE SC'!$A$1:$BK$83,MATCH($A22,'CE SC'!$A:$A,0),MATCH(X$3,'CE SC'!$3:$3,0))</f>
        <v>0</v>
      </c>
      <c r="Y22" s="151">
        <f>+INDEX('CE SC'!$A$1:$BK$83,MATCH($A22,'CE SC'!$A:$A,0),MATCH(Y$3,'CE SC'!$3:$3,0))</f>
        <v>0</v>
      </c>
      <c r="Z22" s="151">
        <f>+INDEX('CE SC'!$A$1:$BK$83,MATCH($A22,'CE SC'!$A:$A,0),MATCH(Z$3,'CE SC'!$3:$3,0))</f>
        <v>0</v>
      </c>
      <c r="AA22" s="151">
        <f>+INDEX('CE SC'!$A$1:$BK$83,MATCH($A22,'CE SC'!$A:$A,0),MATCH(AA$3,'CE SC'!$3:$3,0))</f>
        <v>0</v>
      </c>
      <c r="AB22" s="151">
        <f>+INDEX('CE SC'!$A$1:$BK$83,MATCH($A22,'CE SC'!$A:$A,0),MATCH(AB$3,'CE SC'!$3:$3,0))</f>
        <v>0</v>
      </c>
      <c r="AC22" s="151">
        <f>+INDEX('CE SC'!$A$1:$BK$83,MATCH($A22,'CE SC'!$A:$A,0),MATCH(AC$3,'CE SC'!$3:$3,0))</f>
        <v>0</v>
      </c>
      <c r="AD22" s="177">
        <f>+INDEX('CE SC'!$A$1:$BK$83,MATCH($A22,'CE SC'!$A:$A,0),MATCH(AD$3,'CE SC'!$3:$3,0))</f>
        <v>0</v>
      </c>
      <c r="AE22" s="184">
        <f t="shared" si="7"/>
        <v>0</v>
      </c>
      <c r="AF22" s="151">
        <f>+INDEX('CE FOC'!$A$1:$BK$83,MATCH($A22,'CE FOC'!$A:$A,0),MATCH(AF$3,'CE FOC'!$3:$3,0))</f>
        <v>0</v>
      </c>
      <c r="AG22" s="151">
        <f>+INDEX('CE FOC'!$A$1:$BK$83,MATCH($A22,'CE FOC'!$A:$A,0),MATCH(AG$3,'CE FOC'!$3:$3,0))</f>
        <v>0</v>
      </c>
      <c r="AH22" s="177">
        <f>+INDEX('CE FOC'!$A$1:$BK$83,MATCH($A22,'CE FOC'!$A:$A,0),MATCH(AH$3,'CE FOC'!$3:$3,0))</f>
        <v>0</v>
      </c>
      <c r="AI22" s="184">
        <f t="shared" si="9"/>
        <v>0</v>
      </c>
      <c r="AJ22" s="343">
        <f>ROUND(+SUMIF(BdV_2022!$L:$L,$A22&amp;AJ$3,BdV_2022!$E:$E),2)</f>
        <v>0</v>
      </c>
      <c r="AK22" s="184">
        <f t="shared" si="10"/>
        <v>0</v>
      </c>
      <c r="AL22" s="2"/>
      <c r="AM22" s="2"/>
      <c r="AN22" s="2"/>
    </row>
    <row r="23" spans="1:40" x14ac:dyDescent="0.15">
      <c r="A23" s="241" t="s">
        <v>1703</v>
      </c>
      <c r="B23" s="238"/>
      <c r="C23" s="243" t="s">
        <v>1652</v>
      </c>
      <c r="D23" s="151">
        <f>+INDEX('CE ATT'!$A$1:$BK$107,MATCH($A23,'CE ATT'!$A:$A,0),MATCH(D$3,'CE ATT'!$3:$3,0))</f>
        <v>0</v>
      </c>
      <c r="E23" s="151">
        <f>+INDEX('CE ATT'!$A$1:$BK$107,MATCH($A23,'CE ATT'!$A:$A,0),MATCH(E$3,'CE ATT'!$3:$3,0))</f>
        <v>0</v>
      </c>
      <c r="F23" s="151">
        <f>+INDEX('CE ATT'!$A$1:$BK$107,MATCH($A23,'CE ATT'!$A:$A,0),MATCH(F$3,'CE ATT'!$3:$3,0))</f>
        <v>0</v>
      </c>
      <c r="G23" s="151">
        <f>+INDEX('CE ATT'!$A$1:$BK$107,MATCH($A23,'CE ATT'!$A:$A,0),MATCH(G$3,'CE ATT'!$3:$3,0))</f>
        <v>0</v>
      </c>
      <c r="H23" s="151">
        <f>+INDEX('CE ATT'!$A$1:$BK$107,MATCH($A23,'CE ATT'!$A:$A,0),MATCH(H$3,'CE ATT'!$3:$3,0))</f>
        <v>0</v>
      </c>
      <c r="I23" s="151">
        <f>+INDEX('CE ATT'!$A$1:$BK$107,MATCH($A23,'CE ATT'!$A:$A,0),MATCH(I$3,'CE ATT'!$3:$3,0))</f>
        <v>0</v>
      </c>
      <c r="J23" s="151">
        <f>+INDEX('CE ATT'!$A$1:$BK$107,MATCH($A23,'CE ATT'!$A:$A,0),MATCH(J$3,'CE ATT'!$3:$3,0))</f>
        <v>0</v>
      </c>
      <c r="K23" s="151">
        <f>+INDEX('CE ATT'!$A$1:$BK$107,MATCH($A23,'CE ATT'!$A:$A,0),MATCH(K$3,'CE ATT'!$3:$3,0))</f>
        <v>0</v>
      </c>
      <c r="L23" s="151">
        <f>+INDEX('CE ATT'!$A$1:$BK$107,MATCH($A23,'CE ATT'!$A:$A,0),MATCH(L$3,'CE ATT'!$3:$3,0))</f>
        <v>0</v>
      </c>
      <c r="M23" s="151">
        <f>+INDEX('CE ATT'!$A$1:$BK$107,MATCH($A23,'CE ATT'!$A:$A,0),MATCH(M$3,'CE ATT'!$3:$3,0))</f>
        <v>0</v>
      </c>
      <c r="N23" s="151">
        <f>+INDEX('CE ATT'!$A$1:$BK$107,MATCH($A23,'CE ATT'!$A:$A,0),MATCH(N$3,'CE ATT'!$3:$3,0))</f>
        <v>0</v>
      </c>
      <c r="O23" s="151">
        <f>+INDEX('CE ATT'!$A$1:$BK$107,MATCH($A23,'CE ATT'!$A:$A,0),MATCH(O$3,'CE ATT'!$3:$3,0))</f>
        <v>0</v>
      </c>
      <c r="P23" s="151">
        <f>+INDEX('CE ATT'!$A$1:$BK$107,MATCH($A23,'CE ATT'!$A:$A,0),MATCH(P$3,'CE ATT'!$3:$3,0))</f>
        <v>0</v>
      </c>
      <c r="Q23" s="151">
        <f>+INDEX('CE ATT'!$A$1:$BK$107,MATCH($A23,'CE ATT'!$A:$A,0),MATCH(Q$3,'CE ATT'!$3:$3,0))</f>
        <v>0</v>
      </c>
      <c r="R23" s="177">
        <f>+INDEX('CE ATT'!$A$1:$BK$107,MATCH($A23,'CE ATT'!$A:$A,0),MATCH(R$3,'CE ATT'!$3:$3,0))</f>
        <v>0</v>
      </c>
      <c r="S23" s="184">
        <f t="shared" si="4"/>
        <v>0</v>
      </c>
      <c r="T23" s="151">
        <f>+INDEX('CE SC'!$A$1:$BK$83,MATCH($A23,'CE SC'!$A:$A,0),MATCH(T$3,'CE SC'!$3:$3,0))</f>
        <v>0</v>
      </c>
      <c r="U23" s="151">
        <f>+INDEX('CE SC'!$A$1:$BK$83,MATCH($A23,'CE SC'!$A:$A,0),MATCH(U$3,'CE SC'!$3:$3,0))</f>
        <v>0</v>
      </c>
      <c r="V23" s="151">
        <f>+INDEX('CE SC'!$A$1:$BK$83,MATCH($A23,'CE SC'!$A:$A,0),MATCH(V$3,'CE SC'!$3:$3,0))</f>
        <v>0</v>
      </c>
      <c r="W23" s="151">
        <f>+INDEX('CE SC'!$A$1:$BK$83,MATCH($A23,'CE SC'!$A:$A,0),MATCH(W$3,'CE SC'!$3:$3,0))</f>
        <v>0</v>
      </c>
      <c r="X23" s="151">
        <f>+INDEX('CE SC'!$A$1:$BK$83,MATCH($A23,'CE SC'!$A:$A,0),MATCH(X$3,'CE SC'!$3:$3,0))</f>
        <v>0</v>
      </c>
      <c r="Y23" s="151">
        <f>+INDEX('CE SC'!$A$1:$BK$83,MATCH($A23,'CE SC'!$A:$A,0),MATCH(Y$3,'CE SC'!$3:$3,0))</f>
        <v>0</v>
      </c>
      <c r="Z23" s="151">
        <f>+INDEX('CE SC'!$A$1:$BK$83,MATCH($A23,'CE SC'!$A:$A,0),MATCH(Z$3,'CE SC'!$3:$3,0))</f>
        <v>0</v>
      </c>
      <c r="AA23" s="151">
        <f>+INDEX('CE SC'!$A$1:$BK$83,MATCH($A23,'CE SC'!$A:$A,0),MATCH(AA$3,'CE SC'!$3:$3,0))</f>
        <v>0</v>
      </c>
      <c r="AB23" s="151">
        <f>+INDEX('CE SC'!$A$1:$BK$83,MATCH($A23,'CE SC'!$A:$A,0),MATCH(AB$3,'CE SC'!$3:$3,0))</f>
        <v>0</v>
      </c>
      <c r="AC23" s="151">
        <f>+INDEX('CE SC'!$A$1:$BK$83,MATCH($A23,'CE SC'!$A:$A,0),MATCH(AC$3,'CE SC'!$3:$3,0))</f>
        <v>0</v>
      </c>
      <c r="AD23" s="177">
        <f>+INDEX('CE SC'!$A$1:$BK$83,MATCH($A23,'CE SC'!$A:$A,0),MATCH(AD$3,'CE SC'!$3:$3,0))</f>
        <v>0</v>
      </c>
      <c r="AE23" s="184">
        <f t="shared" si="7"/>
        <v>0</v>
      </c>
      <c r="AF23" s="151">
        <f>+INDEX('CE FOC'!$A$1:$BK$83,MATCH($A23,'CE FOC'!$A:$A,0),MATCH(AF$3,'CE FOC'!$3:$3,0))</f>
        <v>0</v>
      </c>
      <c r="AG23" s="151">
        <f>+INDEX('CE FOC'!$A$1:$BK$83,MATCH($A23,'CE FOC'!$A:$A,0),MATCH(AG$3,'CE FOC'!$3:$3,0))</f>
        <v>0</v>
      </c>
      <c r="AH23" s="177">
        <f>+INDEX('CE FOC'!$A$1:$BK$83,MATCH($A23,'CE FOC'!$A:$A,0),MATCH(AH$3,'CE FOC'!$3:$3,0))</f>
        <v>0</v>
      </c>
      <c r="AI23" s="184">
        <f t="shared" si="9"/>
        <v>0</v>
      </c>
      <c r="AJ23" s="343">
        <f>ROUND(+SUMIF(BdV_2022!$L:$L,$A23&amp;AJ$3,BdV_2022!$E:$E),2)</f>
        <v>0</v>
      </c>
      <c r="AK23" s="184">
        <f t="shared" si="10"/>
        <v>0</v>
      </c>
      <c r="AL23" s="2"/>
      <c r="AM23" s="2"/>
      <c r="AN23" s="2"/>
    </row>
    <row r="24" spans="1:40" x14ac:dyDescent="0.15">
      <c r="A24" s="241" t="s">
        <v>1704</v>
      </c>
      <c r="B24" s="238"/>
      <c r="C24" s="243" t="s">
        <v>1216</v>
      </c>
      <c r="D24" s="151">
        <f>+INDEX('CE ATT'!$A$1:$BK$107,MATCH($A24,'CE ATT'!$A:$A,0),MATCH(D$3,'CE ATT'!$3:$3,0))</f>
        <v>8730.7999999999993</v>
      </c>
      <c r="E24" s="151">
        <f>+INDEX('CE ATT'!$A$1:$BK$107,MATCH($A24,'CE ATT'!$A:$A,0),MATCH(E$3,'CE ATT'!$3:$3,0))</f>
        <v>0</v>
      </c>
      <c r="F24" s="151">
        <f>+INDEX('CE ATT'!$A$1:$BK$107,MATCH($A24,'CE ATT'!$A:$A,0),MATCH(F$3,'CE ATT'!$3:$3,0))</f>
        <v>0</v>
      </c>
      <c r="G24" s="151">
        <f>+INDEX('CE ATT'!$A$1:$BK$107,MATCH($A24,'CE ATT'!$A:$A,0),MATCH(G$3,'CE ATT'!$3:$3,0))</f>
        <v>0</v>
      </c>
      <c r="H24" s="151">
        <f>+INDEX('CE ATT'!$A$1:$BK$107,MATCH($A24,'CE ATT'!$A:$A,0),MATCH(H$3,'CE ATT'!$3:$3,0))</f>
        <v>0</v>
      </c>
      <c r="I24" s="151">
        <f>+INDEX('CE ATT'!$A$1:$BK$107,MATCH($A24,'CE ATT'!$A:$A,0),MATCH(I$3,'CE ATT'!$3:$3,0))</f>
        <v>0</v>
      </c>
      <c r="J24" s="151">
        <f>+INDEX('CE ATT'!$A$1:$BK$107,MATCH($A24,'CE ATT'!$A:$A,0),MATCH(J$3,'CE ATT'!$3:$3,0))</f>
        <v>0</v>
      </c>
      <c r="K24" s="151">
        <f>+INDEX('CE ATT'!$A$1:$BK$107,MATCH($A24,'CE ATT'!$A:$A,0),MATCH(K$3,'CE ATT'!$3:$3,0))</f>
        <v>0</v>
      </c>
      <c r="L24" s="151">
        <f>+INDEX('CE ATT'!$A$1:$BK$107,MATCH($A24,'CE ATT'!$A:$A,0),MATCH(L$3,'CE ATT'!$3:$3,0))</f>
        <v>0</v>
      </c>
      <c r="M24" s="151">
        <f>+INDEX('CE ATT'!$A$1:$BK$107,MATCH($A24,'CE ATT'!$A:$A,0),MATCH(M$3,'CE ATT'!$3:$3,0))</f>
        <v>0</v>
      </c>
      <c r="N24" s="151">
        <f>+INDEX('CE ATT'!$A$1:$BK$107,MATCH($A24,'CE ATT'!$A:$A,0),MATCH(N$3,'CE ATT'!$3:$3,0))</f>
        <v>0</v>
      </c>
      <c r="O24" s="151">
        <f>+INDEX('CE ATT'!$A$1:$BK$107,MATCH($A24,'CE ATT'!$A:$A,0),MATCH(O$3,'CE ATT'!$3:$3,0))</f>
        <v>0</v>
      </c>
      <c r="P24" s="151">
        <f>+INDEX('CE ATT'!$A$1:$BK$107,MATCH($A24,'CE ATT'!$A:$A,0),MATCH(P$3,'CE ATT'!$3:$3,0))</f>
        <v>0</v>
      </c>
      <c r="Q24" s="151">
        <f>+INDEX('CE ATT'!$A$1:$BK$107,MATCH($A24,'CE ATT'!$A:$A,0),MATCH(Q$3,'CE ATT'!$3:$3,0))</f>
        <v>0</v>
      </c>
      <c r="R24" s="177">
        <f>+INDEX('CE ATT'!$A$1:$BK$107,MATCH($A24,'CE ATT'!$A:$A,0),MATCH(R$3,'CE ATT'!$3:$3,0))</f>
        <v>0</v>
      </c>
      <c r="S24" s="184">
        <f t="shared" si="4"/>
        <v>8730.7999999999993</v>
      </c>
      <c r="T24" s="151">
        <f>+INDEX('CE SC'!$A$1:$BK$83,MATCH($A24,'CE SC'!$A:$A,0),MATCH(T$3,'CE SC'!$3:$3,0))</f>
        <v>0</v>
      </c>
      <c r="U24" s="151">
        <f>+INDEX('CE SC'!$A$1:$BK$83,MATCH($A24,'CE SC'!$A:$A,0),MATCH(U$3,'CE SC'!$3:$3,0))</f>
        <v>0</v>
      </c>
      <c r="V24" s="151">
        <f>+INDEX('CE SC'!$A$1:$BK$83,MATCH($A24,'CE SC'!$A:$A,0),MATCH(V$3,'CE SC'!$3:$3,0))</f>
        <v>0</v>
      </c>
      <c r="W24" s="151">
        <f>+INDEX('CE SC'!$A$1:$BK$83,MATCH($A24,'CE SC'!$A:$A,0),MATCH(W$3,'CE SC'!$3:$3,0))</f>
        <v>0</v>
      </c>
      <c r="X24" s="151">
        <f>+INDEX('CE SC'!$A$1:$BK$83,MATCH($A24,'CE SC'!$A:$A,0),MATCH(X$3,'CE SC'!$3:$3,0))</f>
        <v>0</v>
      </c>
      <c r="Y24" s="151">
        <f>+INDEX('CE SC'!$A$1:$BK$83,MATCH($A24,'CE SC'!$A:$A,0),MATCH(Y$3,'CE SC'!$3:$3,0))</f>
        <v>0</v>
      </c>
      <c r="Z24" s="151">
        <f>+INDEX('CE SC'!$A$1:$BK$83,MATCH($A24,'CE SC'!$A:$A,0),MATCH(Z$3,'CE SC'!$3:$3,0))</f>
        <v>0</v>
      </c>
      <c r="AA24" s="151">
        <f>+INDEX('CE SC'!$A$1:$BK$83,MATCH($A24,'CE SC'!$A:$A,0),MATCH(AA$3,'CE SC'!$3:$3,0))</f>
        <v>0</v>
      </c>
      <c r="AB24" s="151">
        <f>+INDEX('CE SC'!$A$1:$BK$83,MATCH($A24,'CE SC'!$A:$A,0),MATCH(AB$3,'CE SC'!$3:$3,0))</f>
        <v>0</v>
      </c>
      <c r="AC24" s="151">
        <f>+INDEX('CE SC'!$A$1:$BK$83,MATCH($A24,'CE SC'!$A:$A,0),MATCH(AC$3,'CE SC'!$3:$3,0))</f>
        <v>0</v>
      </c>
      <c r="AD24" s="177">
        <f>+INDEX('CE SC'!$A$1:$BK$83,MATCH($A24,'CE SC'!$A:$A,0),MATCH(AD$3,'CE SC'!$3:$3,0))</f>
        <v>0</v>
      </c>
      <c r="AE24" s="184">
        <f t="shared" si="7"/>
        <v>0</v>
      </c>
      <c r="AF24" s="151">
        <f>+INDEX('CE FOC'!$A$1:$BK$83,MATCH($A24,'CE FOC'!$A:$A,0),MATCH(AF$3,'CE FOC'!$3:$3,0))</f>
        <v>0</v>
      </c>
      <c r="AG24" s="151">
        <f>+INDEX('CE FOC'!$A$1:$BK$83,MATCH($A24,'CE FOC'!$A:$A,0),MATCH(AG$3,'CE FOC'!$3:$3,0))</f>
        <v>0</v>
      </c>
      <c r="AH24" s="177">
        <f>+INDEX('CE FOC'!$A$1:$BK$83,MATCH($A24,'CE FOC'!$A:$A,0),MATCH(AH$3,'CE FOC'!$3:$3,0))</f>
        <v>0</v>
      </c>
      <c r="AI24" s="184">
        <f t="shared" si="9"/>
        <v>0</v>
      </c>
      <c r="AJ24" s="343">
        <f>ROUND(+SUMIF(BdV_2022!$L:$L,$A24&amp;AJ$3,BdV_2022!$E:$E),2)</f>
        <v>0</v>
      </c>
      <c r="AK24" s="184">
        <f t="shared" si="10"/>
        <v>8730.7999999999993</v>
      </c>
      <c r="AL24" s="2"/>
      <c r="AM24" s="2"/>
      <c r="AN24" s="2"/>
    </row>
    <row r="25" spans="1:40" x14ac:dyDescent="0.15">
      <c r="A25" s="241" t="s">
        <v>1705</v>
      </c>
      <c r="B25" s="238"/>
      <c r="C25" s="243" t="s">
        <v>1653</v>
      </c>
      <c r="D25" s="151">
        <f>+INDEX('CE ATT'!$A$1:$BK$107,MATCH($A25,'CE ATT'!$A:$A,0),MATCH(D$3,'CE ATT'!$3:$3,0))</f>
        <v>218506.81</v>
      </c>
      <c r="E25" s="151">
        <f>+INDEX('CE ATT'!$A$1:$BK$107,MATCH($A25,'CE ATT'!$A:$A,0),MATCH(E$3,'CE ATT'!$3:$3,0))</f>
        <v>0</v>
      </c>
      <c r="F25" s="151">
        <f>+INDEX('CE ATT'!$A$1:$BK$107,MATCH($A25,'CE ATT'!$A:$A,0),MATCH(F$3,'CE ATT'!$3:$3,0))</f>
        <v>0</v>
      </c>
      <c r="G25" s="151">
        <f>+INDEX('CE ATT'!$A$1:$BK$107,MATCH($A25,'CE ATT'!$A:$A,0),MATCH(G$3,'CE ATT'!$3:$3,0))</f>
        <v>0</v>
      </c>
      <c r="H25" s="151">
        <f>+INDEX('CE ATT'!$A$1:$BK$107,MATCH($A25,'CE ATT'!$A:$A,0),MATCH(H$3,'CE ATT'!$3:$3,0))</f>
        <v>0</v>
      </c>
      <c r="I25" s="151">
        <f>+INDEX('CE ATT'!$A$1:$BK$107,MATCH($A25,'CE ATT'!$A:$A,0),MATCH(I$3,'CE ATT'!$3:$3,0))</f>
        <v>0</v>
      </c>
      <c r="J25" s="151">
        <f>+INDEX('CE ATT'!$A$1:$BK$107,MATCH($A25,'CE ATT'!$A:$A,0),MATCH(J$3,'CE ATT'!$3:$3,0))</f>
        <v>0</v>
      </c>
      <c r="K25" s="151">
        <f>+INDEX('CE ATT'!$A$1:$BK$107,MATCH($A25,'CE ATT'!$A:$A,0),MATCH(K$3,'CE ATT'!$3:$3,0))</f>
        <v>0</v>
      </c>
      <c r="L25" s="151">
        <f>+INDEX('CE ATT'!$A$1:$BK$107,MATCH($A25,'CE ATT'!$A:$A,0),MATCH(L$3,'CE ATT'!$3:$3,0))</f>
        <v>0</v>
      </c>
      <c r="M25" s="151">
        <f>+INDEX('CE ATT'!$A$1:$BK$107,MATCH($A25,'CE ATT'!$A:$A,0),MATCH(M$3,'CE ATT'!$3:$3,0))</f>
        <v>0</v>
      </c>
      <c r="N25" s="151">
        <f>+INDEX('CE ATT'!$A$1:$BK$107,MATCH($A25,'CE ATT'!$A:$A,0),MATCH(N$3,'CE ATT'!$3:$3,0))</f>
        <v>0</v>
      </c>
      <c r="O25" s="151">
        <f>+INDEX('CE ATT'!$A$1:$BK$107,MATCH($A25,'CE ATT'!$A:$A,0),MATCH(O$3,'CE ATT'!$3:$3,0))</f>
        <v>0</v>
      </c>
      <c r="P25" s="151">
        <f>+INDEX('CE ATT'!$A$1:$BK$107,MATCH($A25,'CE ATT'!$A:$A,0),MATCH(P$3,'CE ATT'!$3:$3,0))</f>
        <v>0</v>
      </c>
      <c r="Q25" s="151">
        <f>+INDEX('CE ATT'!$A$1:$BK$107,MATCH($A25,'CE ATT'!$A:$A,0),MATCH(Q$3,'CE ATT'!$3:$3,0))</f>
        <v>0</v>
      </c>
      <c r="R25" s="177">
        <f>+INDEX('CE ATT'!$A$1:$BK$107,MATCH($A25,'CE ATT'!$A:$A,0),MATCH(R$3,'CE ATT'!$3:$3,0))</f>
        <v>0</v>
      </c>
      <c r="S25" s="184">
        <f t="shared" si="4"/>
        <v>218506.81</v>
      </c>
      <c r="T25" s="151">
        <f>+INDEX('CE SC'!$A$1:$BK$83,MATCH($A25,'CE SC'!$A:$A,0),MATCH(T$3,'CE SC'!$3:$3,0))</f>
        <v>0</v>
      </c>
      <c r="U25" s="151">
        <f>+INDEX('CE SC'!$A$1:$BK$83,MATCH($A25,'CE SC'!$A:$A,0),MATCH(U$3,'CE SC'!$3:$3,0))</f>
        <v>0</v>
      </c>
      <c r="V25" s="151">
        <f>+INDEX('CE SC'!$A$1:$BK$83,MATCH($A25,'CE SC'!$A:$A,0),MATCH(V$3,'CE SC'!$3:$3,0))</f>
        <v>0</v>
      </c>
      <c r="W25" s="151">
        <f>+INDEX('CE SC'!$A$1:$BK$83,MATCH($A25,'CE SC'!$A:$A,0),MATCH(W$3,'CE SC'!$3:$3,0))</f>
        <v>0</v>
      </c>
      <c r="X25" s="151">
        <f>+INDEX('CE SC'!$A$1:$BK$83,MATCH($A25,'CE SC'!$A:$A,0),MATCH(X$3,'CE SC'!$3:$3,0))</f>
        <v>0</v>
      </c>
      <c r="Y25" s="151">
        <f>+INDEX('CE SC'!$A$1:$BK$83,MATCH($A25,'CE SC'!$A:$A,0),MATCH(Y$3,'CE SC'!$3:$3,0))</f>
        <v>0</v>
      </c>
      <c r="Z25" s="151">
        <f>+INDEX('CE SC'!$A$1:$BK$83,MATCH($A25,'CE SC'!$A:$A,0),MATCH(Z$3,'CE SC'!$3:$3,0))</f>
        <v>0</v>
      </c>
      <c r="AA25" s="151">
        <f>+INDEX('CE SC'!$A$1:$BK$83,MATCH($A25,'CE SC'!$A:$A,0),MATCH(AA$3,'CE SC'!$3:$3,0))</f>
        <v>0</v>
      </c>
      <c r="AB25" s="151">
        <f>+INDEX('CE SC'!$A$1:$BK$83,MATCH($A25,'CE SC'!$A:$A,0),MATCH(AB$3,'CE SC'!$3:$3,0))</f>
        <v>0</v>
      </c>
      <c r="AC25" s="151">
        <f>+INDEX('CE SC'!$A$1:$BK$83,MATCH($A25,'CE SC'!$A:$A,0),MATCH(AC$3,'CE SC'!$3:$3,0))</f>
        <v>0</v>
      </c>
      <c r="AD25" s="177">
        <f>+INDEX('CE SC'!$A$1:$BK$83,MATCH($A25,'CE SC'!$A:$A,0),MATCH(AD$3,'CE SC'!$3:$3,0))</f>
        <v>0</v>
      </c>
      <c r="AE25" s="184">
        <f t="shared" si="7"/>
        <v>0</v>
      </c>
      <c r="AF25" s="151">
        <f>+INDEX('CE FOC'!$A$1:$BK$83,MATCH($A25,'CE FOC'!$A:$A,0),MATCH(AF$3,'CE FOC'!$3:$3,0))</f>
        <v>0</v>
      </c>
      <c r="AG25" s="151">
        <f>+INDEX('CE FOC'!$A$1:$BK$83,MATCH($A25,'CE FOC'!$A:$A,0),MATCH(AG$3,'CE FOC'!$3:$3,0))</f>
        <v>0</v>
      </c>
      <c r="AH25" s="177">
        <f>+INDEX('CE FOC'!$A$1:$BK$83,MATCH($A25,'CE FOC'!$A:$A,0),MATCH(AH$3,'CE FOC'!$3:$3,0))</f>
        <v>0</v>
      </c>
      <c r="AI25" s="184">
        <f t="shared" si="9"/>
        <v>0</v>
      </c>
      <c r="AJ25" s="343">
        <f>ROUND(+SUMIF(BdV_2022!$L:$L,$A25&amp;AJ$3,BdV_2022!$E:$E),2)</f>
        <v>0</v>
      </c>
      <c r="AK25" s="184">
        <f t="shared" si="10"/>
        <v>218506.81</v>
      </c>
      <c r="AL25" s="2"/>
      <c r="AM25" s="2"/>
      <c r="AN25" s="2"/>
    </row>
    <row r="26" spans="1:40" x14ac:dyDescent="0.15">
      <c r="A26" s="241" t="s">
        <v>1706</v>
      </c>
      <c r="B26" s="238"/>
      <c r="C26" s="243" t="s">
        <v>630</v>
      </c>
      <c r="D26" s="151">
        <f>+INDEX('CE ATT'!$A$1:$BK$107,MATCH($A26,'CE ATT'!$A:$A,0),MATCH(D$3,'CE ATT'!$3:$3,0))</f>
        <v>1378.68</v>
      </c>
      <c r="E26" s="151">
        <f>+INDEX('CE ATT'!$A$1:$BK$107,MATCH($A26,'CE ATT'!$A:$A,0),MATCH(E$3,'CE ATT'!$3:$3,0))</f>
        <v>0</v>
      </c>
      <c r="F26" s="151">
        <f>+INDEX('CE ATT'!$A$1:$BK$107,MATCH($A26,'CE ATT'!$A:$A,0),MATCH(F$3,'CE ATT'!$3:$3,0))</f>
        <v>0</v>
      </c>
      <c r="G26" s="151">
        <f>+INDEX('CE ATT'!$A$1:$BK$107,MATCH($A26,'CE ATT'!$A:$A,0),MATCH(G$3,'CE ATT'!$3:$3,0))</f>
        <v>0</v>
      </c>
      <c r="H26" s="151">
        <f>+INDEX('CE ATT'!$A$1:$BK$107,MATCH($A26,'CE ATT'!$A:$A,0),MATCH(H$3,'CE ATT'!$3:$3,0))</f>
        <v>0</v>
      </c>
      <c r="I26" s="151">
        <f>+INDEX('CE ATT'!$A$1:$BK$107,MATCH($A26,'CE ATT'!$A:$A,0),MATCH(I$3,'CE ATT'!$3:$3,0))</f>
        <v>0</v>
      </c>
      <c r="J26" s="151">
        <f>+INDEX('CE ATT'!$A$1:$BK$107,MATCH($A26,'CE ATT'!$A:$A,0),MATCH(J$3,'CE ATT'!$3:$3,0))</f>
        <v>0</v>
      </c>
      <c r="K26" s="151">
        <f>+INDEX('CE ATT'!$A$1:$BK$107,MATCH($A26,'CE ATT'!$A:$A,0),MATCH(K$3,'CE ATT'!$3:$3,0))</f>
        <v>0</v>
      </c>
      <c r="L26" s="151">
        <f>+INDEX('CE ATT'!$A$1:$BK$107,MATCH($A26,'CE ATT'!$A:$A,0),MATCH(L$3,'CE ATT'!$3:$3,0))</f>
        <v>0</v>
      </c>
      <c r="M26" s="151">
        <f>+INDEX('CE ATT'!$A$1:$BK$107,MATCH($A26,'CE ATT'!$A:$A,0),MATCH(M$3,'CE ATT'!$3:$3,0))</f>
        <v>0</v>
      </c>
      <c r="N26" s="151">
        <f>+INDEX('CE ATT'!$A$1:$BK$107,MATCH($A26,'CE ATT'!$A:$A,0),MATCH(N$3,'CE ATT'!$3:$3,0))</f>
        <v>0</v>
      </c>
      <c r="O26" s="151">
        <f>+INDEX('CE ATT'!$A$1:$BK$107,MATCH($A26,'CE ATT'!$A:$A,0),MATCH(O$3,'CE ATT'!$3:$3,0))</f>
        <v>0</v>
      </c>
      <c r="P26" s="151">
        <f>+INDEX('CE ATT'!$A$1:$BK$107,MATCH($A26,'CE ATT'!$A:$A,0),MATCH(P$3,'CE ATT'!$3:$3,0))</f>
        <v>0</v>
      </c>
      <c r="Q26" s="151">
        <f>+INDEX('CE ATT'!$A$1:$BK$107,MATCH($A26,'CE ATT'!$A:$A,0),MATCH(Q$3,'CE ATT'!$3:$3,0))</f>
        <v>0</v>
      </c>
      <c r="R26" s="177">
        <f>+INDEX('CE ATT'!$A$1:$BK$107,MATCH($A26,'CE ATT'!$A:$A,0),MATCH(R$3,'CE ATT'!$3:$3,0))</f>
        <v>0</v>
      </c>
      <c r="S26" s="184">
        <f t="shared" si="4"/>
        <v>1378.68</v>
      </c>
      <c r="T26" s="151">
        <f>+INDEX('CE SC'!$A$1:$BK$83,MATCH($A26,'CE SC'!$A:$A,0),MATCH(T$3,'CE SC'!$3:$3,0))</f>
        <v>0</v>
      </c>
      <c r="U26" s="151">
        <f>+INDEX('CE SC'!$A$1:$BK$83,MATCH($A26,'CE SC'!$A:$A,0),MATCH(U$3,'CE SC'!$3:$3,0))</f>
        <v>0</v>
      </c>
      <c r="V26" s="151">
        <f>+INDEX('CE SC'!$A$1:$BK$83,MATCH($A26,'CE SC'!$A:$A,0),MATCH(V$3,'CE SC'!$3:$3,0))</f>
        <v>0</v>
      </c>
      <c r="W26" s="151">
        <f>+INDEX('CE SC'!$A$1:$BK$83,MATCH($A26,'CE SC'!$A:$A,0),MATCH(W$3,'CE SC'!$3:$3,0))</f>
        <v>0</v>
      </c>
      <c r="X26" s="151">
        <f>+INDEX('CE SC'!$A$1:$BK$83,MATCH($A26,'CE SC'!$A:$A,0),MATCH(X$3,'CE SC'!$3:$3,0))</f>
        <v>0</v>
      </c>
      <c r="Y26" s="151">
        <f>+INDEX('CE SC'!$A$1:$BK$83,MATCH($A26,'CE SC'!$A:$A,0),MATCH(Y$3,'CE SC'!$3:$3,0))</f>
        <v>0</v>
      </c>
      <c r="Z26" s="151">
        <f>+INDEX('CE SC'!$A$1:$BK$83,MATCH($A26,'CE SC'!$A:$A,0),MATCH(Z$3,'CE SC'!$3:$3,0))</f>
        <v>0</v>
      </c>
      <c r="AA26" s="151">
        <f>+INDEX('CE SC'!$A$1:$BK$83,MATCH($A26,'CE SC'!$A:$A,0),MATCH(AA$3,'CE SC'!$3:$3,0))</f>
        <v>0</v>
      </c>
      <c r="AB26" s="151">
        <f>+INDEX('CE SC'!$A$1:$BK$83,MATCH($A26,'CE SC'!$A:$A,0),MATCH(AB$3,'CE SC'!$3:$3,0))</f>
        <v>0</v>
      </c>
      <c r="AC26" s="151">
        <f>+INDEX('CE SC'!$A$1:$BK$83,MATCH($A26,'CE SC'!$A:$A,0),MATCH(AC$3,'CE SC'!$3:$3,0))</f>
        <v>0</v>
      </c>
      <c r="AD26" s="177">
        <f>+INDEX('CE SC'!$A$1:$BK$83,MATCH($A26,'CE SC'!$A:$A,0),MATCH(AD$3,'CE SC'!$3:$3,0))</f>
        <v>0</v>
      </c>
      <c r="AE26" s="184">
        <f t="shared" si="7"/>
        <v>0</v>
      </c>
      <c r="AF26" s="151">
        <f>+INDEX('CE FOC'!$A$1:$BK$83,MATCH($A26,'CE FOC'!$A:$A,0),MATCH(AF$3,'CE FOC'!$3:$3,0))</f>
        <v>0</v>
      </c>
      <c r="AG26" s="151">
        <f>+INDEX('CE FOC'!$A$1:$BK$83,MATCH($A26,'CE FOC'!$A:$A,0),MATCH(AG$3,'CE FOC'!$3:$3,0))</f>
        <v>0</v>
      </c>
      <c r="AH26" s="177">
        <f>+INDEX('CE FOC'!$A$1:$BK$83,MATCH($A26,'CE FOC'!$A:$A,0),MATCH(AH$3,'CE FOC'!$3:$3,0))</f>
        <v>0</v>
      </c>
      <c r="AI26" s="184">
        <f t="shared" si="9"/>
        <v>0</v>
      </c>
      <c r="AJ26" s="343">
        <f>ROUND(+SUMIF(BdV_2022!$L:$L,$A26&amp;AJ$3,BdV_2022!$E:$E),2)</f>
        <v>0</v>
      </c>
      <c r="AK26" s="184">
        <f t="shared" si="10"/>
        <v>1378.68</v>
      </c>
      <c r="AL26" s="2"/>
      <c r="AM26" s="2"/>
      <c r="AN26" s="2"/>
    </row>
    <row r="27" spans="1:40" x14ac:dyDescent="0.15">
      <c r="A27" s="241" t="s">
        <v>1707</v>
      </c>
      <c r="B27" s="238"/>
      <c r="C27" s="243" t="s">
        <v>825</v>
      </c>
      <c r="D27" s="151">
        <f>+INDEX('CE ATT'!$A$1:$BK$107,MATCH($A27,'CE ATT'!$A:$A,0),MATCH(D$3,'CE ATT'!$3:$3,0))</f>
        <v>371475.73</v>
      </c>
      <c r="E27" s="151">
        <f>+INDEX('CE ATT'!$A$1:$BK$107,MATCH($A27,'CE ATT'!$A:$A,0),MATCH(E$3,'CE ATT'!$3:$3,0))</f>
        <v>0</v>
      </c>
      <c r="F27" s="151">
        <f>+INDEX('CE ATT'!$A$1:$BK$107,MATCH($A27,'CE ATT'!$A:$A,0),MATCH(F$3,'CE ATT'!$3:$3,0))</f>
        <v>0</v>
      </c>
      <c r="G27" s="151">
        <f>+INDEX('CE ATT'!$A$1:$BK$107,MATCH($A27,'CE ATT'!$A:$A,0),MATCH(G$3,'CE ATT'!$3:$3,0))</f>
        <v>0</v>
      </c>
      <c r="H27" s="151">
        <f>+INDEX('CE ATT'!$A$1:$BK$107,MATCH($A27,'CE ATT'!$A:$A,0),MATCH(H$3,'CE ATT'!$3:$3,0))</f>
        <v>0</v>
      </c>
      <c r="I27" s="151">
        <f>+INDEX('CE ATT'!$A$1:$BK$107,MATCH($A27,'CE ATT'!$A:$A,0),MATCH(I$3,'CE ATT'!$3:$3,0))</f>
        <v>0</v>
      </c>
      <c r="J27" s="151">
        <f>+INDEX('CE ATT'!$A$1:$BK$107,MATCH($A27,'CE ATT'!$A:$A,0),MATCH(J$3,'CE ATT'!$3:$3,0))</f>
        <v>0</v>
      </c>
      <c r="K27" s="151">
        <f>+INDEX('CE ATT'!$A$1:$BK$107,MATCH($A27,'CE ATT'!$A:$A,0),MATCH(K$3,'CE ATT'!$3:$3,0))</f>
        <v>0</v>
      </c>
      <c r="L27" s="151">
        <f>+INDEX('CE ATT'!$A$1:$BK$107,MATCH($A27,'CE ATT'!$A:$A,0),MATCH(L$3,'CE ATT'!$3:$3,0))</f>
        <v>0</v>
      </c>
      <c r="M27" s="151">
        <f>+INDEX('CE ATT'!$A$1:$BK$107,MATCH($A27,'CE ATT'!$A:$A,0),MATCH(M$3,'CE ATT'!$3:$3,0))</f>
        <v>0</v>
      </c>
      <c r="N27" s="151">
        <f>+INDEX('CE ATT'!$A$1:$BK$107,MATCH($A27,'CE ATT'!$A:$A,0),MATCH(N$3,'CE ATT'!$3:$3,0))</f>
        <v>0</v>
      </c>
      <c r="O27" s="151">
        <f>+INDEX('CE ATT'!$A$1:$BK$107,MATCH($A27,'CE ATT'!$A:$A,0),MATCH(O$3,'CE ATT'!$3:$3,0))</f>
        <v>0</v>
      </c>
      <c r="P27" s="151">
        <f>+INDEX('CE ATT'!$A$1:$BK$107,MATCH($A27,'CE ATT'!$A:$A,0),MATCH(P$3,'CE ATT'!$3:$3,0))</f>
        <v>0</v>
      </c>
      <c r="Q27" s="151">
        <f>+INDEX('CE ATT'!$A$1:$BK$107,MATCH($A27,'CE ATT'!$A:$A,0),MATCH(Q$3,'CE ATT'!$3:$3,0))</f>
        <v>0</v>
      </c>
      <c r="R27" s="177">
        <f>+INDEX('CE ATT'!$A$1:$BK$107,MATCH($A27,'CE ATT'!$A:$A,0),MATCH(R$3,'CE ATT'!$3:$3,0))</f>
        <v>0</v>
      </c>
      <c r="S27" s="184">
        <f t="shared" si="4"/>
        <v>371475.73</v>
      </c>
      <c r="T27" s="151">
        <f>+INDEX('CE SC'!$A$1:$BK$83,MATCH($A27,'CE SC'!$A:$A,0),MATCH(T$3,'CE SC'!$3:$3,0))</f>
        <v>0</v>
      </c>
      <c r="U27" s="151">
        <f>+INDEX('CE SC'!$A$1:$BK$83,MATCH($A27,'CE SC'!$A:$A,0),MATCH(U$3,'CE SC'!$3:$3,0))</f>
        <v>0</v>
      </c>
      <c r="V27" s="151">
        <f>+INDEX('CE SC'!$A$1:$BK$83,MATCH($A27,'CE SC'!$A:$A,0),MATCH(V$3,'CE SC'!$3:$3,0))</f>
        <v>0</v>
      </c>
      <c r="W27" s="151">
        <f>+INDEX('CE SC'!$A$1:$BK$83,MATCH($A27,'CE SC'!$A:$A,0),MATCH(W$3,'CE SC'!$3:$3,0))</f>
        <v>0</v>
      </c>
      <c r="X27" s="151">
        <f>+INDEX('CE SC'!$A$1:$BK$83,MATCH($A27,'CE SC'!$A:$A,0),MATCH(X$3,'CE SC'!$3:$3,0))</f>
        <v>0</v>
      </c>
      <c r="Y27" s="151">
        <f>+INDEX('CE SC'!$A$1:$BK$83,MATCH($A27,'CE SC'!$A:$A,0),MATCH(Y$3,'CE SC'!$3:$3,0))</f>
        <v>0</v>
      </c>
      <c r="Z27" s="151">
        <f>+INDEX('CE SC'!$A$1:$BK$83,MATCH($A27,'CE SC'!$A:$A,0),MATCH(Z$3,'CE SC'!$3:$3,0))</f>
        <v>0</v>
      </c>
      <c r="AA27" s="151">
        <f>+INDEX('CE SC'!$A$1:$BK$83,MATCH($A27,'CE SC'!$A:$A,0),MATCH(AA$3,'CE SC'!$3:$3,0))</f>
        <v>0</v>
      </c>
      <c r="AB27" s="151">
        <f>+INDEX('CE SC'!$A$1:$BK$83,MATCH($A27,'CE SC'!$A:$A,0),MATCH(AB$3,'CE SC'!$3:$3,0))</f>
        <v>0</v>
      </c>
      <c r="AC27" s="151">
        <f>+INDEX('CE SC'!$A$1:$BK$83,MATCH($A27,'CE SC'!$A:$A,0),MATCH(AC$3,'CE SC'!$3:$3,0))</f>
        <v>0</v>
      </c>
      <c r="AD27" s="177">
        <f>+INDEX('CE SC'!$A$1:$BK$83,MATCH($A27,'CE SC'!$A:$A,0),MATCH(AD$3,'CE SC'!$3:$3,0))</f>
        <v>0</v>
      </c>
      <c r="AE27" s="184">
        <f t="shared" si="7"/>
        <v>0</v>
      </c>
      <c r="AF27" s="151">
        <f>+INDEX('CE FOC'!$A$1:$BK$83,MATCH($A27,'CE FOC'!$A:$A,0),MATCH(AF$3,'CE FOC'!$3:$3,0))</f>
        <v>0</v>
      </c>
      <c r="AG27" s="151">
        <f>+INDEX('CE FOC'!$A$1:$BK$83,MATCH($A27,'CE FOC'!$A:$A,0),MATCH(AG$3,'CE FOC'!$3:$3,0))</f>
        <v>0</v>
      </c>
      <c r="AH27" s="177">
        <f>+INDEX('CE FOC'!$A$1:$BK$83,MATCH($A27,'CE FOC'!$A:$A,0),MATCH(AH$3,'CE FOC'!$3:$3,0))</f>
        <v>0</v>
      </c>
      <c r="AI27" s="184">
        <f t="shared" si="9"/>
        <v>0</v>
      </c>
      <c r="AJ27" s="343">
        <f>ROUND(+SUMIF(BdV_2022!$L:$L,$A27&amp;AJ$3,BdV_2022!$E:$E),2)</f>
        <v>0</v>
      </c>
      <c r="AK27" s="184">
        <f t="shared" si="10"/>
        <v>371475.73</v>
      </c>
      <c r="AL27" s="2"/>
      <c r="AM27" s="2"/>
      <c r="AN27" s="2"/>
    </row>
    <row r="28" spans="1:40" x14ac:dyDescent="0.15">
      <c r="A28" s="241" t="s">
        <v>1708</v>
      </c>
      <c r="B28" s="238"/>
      <c r="C28" s="243" t="s">
        <v>353</v>
      </c>
      <c r="D28" s="151">
        <f>+INDEX('CE ATT'!$A$1:$BK$107,MATCH($A28,'CE ATT'!$A:$A,0),MATCH(D$3,'CE ATT'!$3:$3,0))</f>
        <v>106475.34</v>
      </c>
      <c r="E28" s="151">
        <f>+INDEX('CE ATT'!$A$1:$BK$107,MATCH($A28,'CE ATT'!$A:$A,0),MATCH(E$3,'CE ATT'!$3:$3,0))</f>
        <v>6302.64</v>
      </c>
      <c r="F28" s="151">
        <f>+INDEX('CE ATT'!$A$1:$BK$107,MATCH($A28,'CE ATT'!$A:$A,0),MATCH(F$3,'CE ATT'!$3:$3,0))</f>
        <v>0</v>
      </c>
      <c r="G28" s="151">
        <f>+INDEX('CE ATT'!$A$1:$BK$107,MATCH($A28,'CE ATT'!$A:$A,0),MATCH(G$3,'CE ATT'!$3:$3,0))</f>
        <v>0</v>
      </c>
      <c r="H28" s="151">
        <f>+INDEX('CE ATT'!$A$1:$BK$107,MATCH($A28,'CE ATT'!$A:$A,0),MATCH(H$3,'CE ATT'!$3:$3,0))</f>
        <v>0</v>
      </c>
      <c r="I28" s="151">
        <f>+INDEX('CE ATT'!$A$1:$BK$107,MATCH($A28,'CE ATT'!$A:$A,0),MATCH(I$3,'CE ATT'!$3:$3,0))</f>
        <v>0</v>
      </c>
      <c r="J28" s="151">
        <f>+INDEX('CE ATT'!$A$1:$BK$107,MATCH($A28,'CE ATT'!$A:$A,0),MATCH(J$3,'CE ATT'!$3:$3,0))</f>
        <v>0</v>
      </c>
      <c r="K28" s="151">
        <f>+INDEX('CE ATT'!$A$1:$BK$107,MATCH($A28,'CE ATT'!$A:$A,0),MATCH(K$3,'CE ATT'!$3:$3,0))</f>
        <v>0</v>
      </c>
      <c r="L28" s="151">
        <f>+INDEX('CE ATT'!$A$1:$BK$107,MATCH($A28,'CE ATT'!$A:$A,0),MATCH(L$3,'CE ATT'!$3:$3,0))</f>
        <v>0</v>
      </c>
      <c r="M28" s="151">
        <f>+INDEX('CE ATT'!$A$1:$BK$107,MATCH($A28,'CE ATT'!$A:$A,0),MATCH(M$3,'CE ATT'!$3:$3,0))</f>
        <v>0</v>
      </c>
      <c r="N28" s="151">
        <f>+INDEX('CE ATT'!$A$1:$BK$107,MATCH($A28,'CE ATT'!$A:$A,0),MATCH(N$3,'CE ATT'!$3:$3,0))</f>
        <v>0</v>
      </c>
      <c r="O28" s="151">
        <f>+INDEX('CE ATT'!$A$1:$BK$107,MATCH($A28,'CE ATT'!$A:$A,0),MATCH(O$3,'CE ATT'!$3:$3,0))</f>
        <v>0</v>
      </c>
      <c r="P28" s="151">
        <f>+INDEX('CE ATT'!$A$1:$BK$107,MATCH($A28,'CE ATT'!$A:$A,0),MATCH(P$3,'CE ATT'!$3:$3,0))</f>
        <v>0</v>
      </c>
      <c r="Q28" s="151">
        <f>+INDEX('CE ATT'!$A$1:$BK$107,MATCH($A28,'CE ATT'!$A:$A,0),MATCH(Q$3,'CE ATT'!$3:$3,0))</f>
        <v>0</v>
      </c>
      <c r="R28" s="177">
        <f>+INDEX('CE ATT'!$A$1:$BK$107,MATCH($A28,'CE ATT'!$A:$A,0),MATCH(R$3,'CE ATT'!$3:$3,0))</f>
        <v>0</v>
      </c>
      <c r="S28" s="184">
        <f t="shared" si="4"/>
        <v>112777.98</v>
      </c>
      <c r="T28" s="151">
        <f>+INDEX('CE SC'!$A$1:$BK$83,MATCH($A28,'CE SC'!$A:$A,0),MATCH(T$3,'CE SC'!$3:$3,0))</f>
        <v>0</v>
      </c>
      <c r="U28" s="151">
        <f>+INDEX('CE SC'!$A$1:$BK$83,MATCH($A28,'CE SC'!$A:$A,0),MATCH(U$3,'CE SC'!$3:$3,0))</f>
        <v>0</v>
      </c>
      <c r="V28" s="151">
        <f>+INDEX('CE SC'!$A$1:$BK$83,MATCH($A28,'CE SC'!$A:$A,0),MATCH(V$3,'CE SC'!$3:$3,0))</f>
        <v>0</v>
      </c>
      <c r="W28" s="151">
        <f>+INDEX('CE SC'!$A$1:$BK$83,MATCH($A28,'CE SC'!$A:$A,0),MATCH(W$3,'CE SC'!$3:$3,0))</f>
        <v>0</v>
      </c>
      <c r="X28" s="151">
        <f>+INDEX('CE SC'!$A$1:$BK$83,MATCH($A28,'CE SC'!$A:$A,0),MATCH(X$3,'CE SC'!$3:$3,0))</f>
        <v>0</v>
      </c>
      <c r="Y28" s="151">
        <f>+INDEX('CE SC'!$A$1:$BK$83,MATCH($A28,'CE SC'!$A:$A,0),MATCH(Y$3,'CE SC'!$3:$3,0))</f>
        <v>0</v>
      </c>
      <c r="Z28" s="151">
        <f>+INDEX('CE SC'!$A$1:$BK$83,MATCH($A28,'CE SC'!$A:$A,0),MATCH(Z$3,'CE SC'!$3:$3,0))</f>
        <v>0</v>
      </c>
      <c r="AA28" s="151">
        <f>+INDEX('CE SC'!$A$1:$BK$83,MATCH($A28,'CE SC'!$A:$A,0),MATCH(AA$3,'CE SC'!$3:$3,0))</f>
        <v>0</v>
      </c>
      <c r="AB28" s="151">
        <f>+INDEX('CE SC'!$A$1:$BK$83,MATCH($A28,'CE SC'!$A:$A,0),MATCH(AB$3,'CE SC'!$3:$3,0))</f>
        <v>0</v>
      </c>
      <c r="AC28" s="151">
        <f>+INDEX('CE SC'!$A$1:$BK$83,MATCH($A28,'CE SC'!$A:$A,0),MATCH(AC$3,'CE SC'!$3:$3,0))</f>
        <v>0</v>
      </c>
      <c r="AD28" s="177">
        <f>+INDEX('CE SC'!$A$1:$BK$83,MATCH($A28,'CE SC'!$A:$A,0),MATCH(AD$3,'CE SC'!$3:$3,0))</f>
        <v>0</v>
      </c>
      <c r="AE28" s="184">
        <f t="shared" si="7"/>
        <v>0</v>
      </c>
      <c r="AF28" s="151">
        <f>+INDEX('CE FOC'!$A$1:$BK$83,MATCH($A28,'CE FOC'!$A:$A,0),MATCH(AF$3,'CE FOC'!$3:$3,0))</f>
        <v>0</v>
      </c>
      <c r="AG28" s="151">
        <f>+INDEX('CE FOC'!$A$1:$BK$83,MATCH($A28,'CE FOC'!$A:$A,0),MATCH(AG$3,'CE FOC'!$3:$3,0))</f>
        <v>0</v>
      </c>
      <c r="AH28" s="177">
        <f>+INDEX('CE FOC'!$A$1:$BK$83,MATCH($A28,'CE FOC'!$A:$A,0),MATCH(AH$3,'CE FOC'!$3:$3,0))</f>
        <v>0</v>
      </c>
      <c r="AI28" s="184">
        <f t="shared" si="9"/>
        <v>0</v>
      </c>
      <c r="AJ28" s="343">
        <f>ROUND(+SUMIF(BdV_2022!$L:$L,$A28&amp;AJ$3,BdV_2022!$E:$E),2)</f>
        <v>0</v>
      </c>
      <c r="AK28" s="184">
        <f t="shared" si="10"/>
        <v>112777.98</v>
      </c>
      <c r="AL28" s="2"/>
      <c r="AM28" s="2"/>
      <c r="AN28" s="2"/>
    </row>
    <row r="29" spans="1:40" x14ac:dyDescent="0.15">
      <c r="A29" s="230"/>
      <c r="B29" s="247"/>
      <c r="C29" s="248" t="s">
        <v>1080</v>
      </c>
      <c r="D29" s="154">
        <f t="shared" ref="D29:R29" si="19">+SUM(D30:D33)</f>
        <v>0</v>
      </c>
      <c r="E29" s="154">
        <f t="shared" si="19"/>
        <v>0</v>
      </c>
      <c r="F29" s="154">
        <f t="shared" si="19"/>
        <v>0</v>
      </c>
      <c r="G29" s="154">
        <f t="shared" si="19"/>
        <v>0</v>
      </c>
      <c r="H29" s="154">
        <f t="shared" si="19"/>
        <v>0</v>
      </c>
      <c r="I29" s="154">
        <f t="shared" si="19"/>
        <v>0</v>
      </c>
      <c r="J29" s="154">
        <f t="shared" si="19"/>
        <v>0</v>
      </c>
      <c r="K29" s="154">
        <f t="shared" si="19"/>
        <v>0</v>
      </c>
      <c r="L29" s="154">
        <f t="shared" si="19"/>
        <v>0</v>
      </c>
      <c r="M29" s="154">
        <f t="shared" si="19"/>
        <v>0</v>
      </c>
      <c r="N29" s="154">
        <f t="shared" si="19"/>
        <v>0</v>
      </c>
      <c r="O29" s="154">
        <f t="shared" si="19"/>
        <v>0</v>
      </c>
      <c r="P29" s="154">
        <f t="shared" si="19"/>
        <v>0</v>
      </c>
      <c r="Q29" s="154">
        <f t="shared" si="19"/>
        <v>0</v>
      </c>
      <c r="R29" s="176">
        <f t="shared" si="19"/>
        <v>0</v>
      </c>
      <c r="S29" s="183">
        <f t="shared" si="4"/>
        <v>0</v>
      </c>
      <c r="T29" s="154">
        <f>+SUM(T30:T33)</f>
        <v>0</v>
      </c>
      <c r="U29" s="154">
        <f t="shared" ref="U29:AD29" si="20">+SUM(U30:U33)</f>
        <v>0</v>
      </c>
      <c r="V29" s="154">
        <f t="shared" si="20"/>
        <v>0</v>
      </c>
      <c r="W29" s="154">
        <f t="shared" si="20"/>
        <v>0</v>
      </c>
      <c r="X29" s="154">
        <f t="shared" si="20"/>
        <v>0</v>
      </c>
      <c r="Y29" s="154">
        <f t="shared" si="20"/>
        <v>0</v>
      </c>
      <c r="Z29" s="154">
        <f t="shared" si="20"/>
        <v>0</v>
      </c>
      <c r="AA29" s="154">
        <f t="shared" si="20"/>
        <v>0</v>
      </c>
      <c r="AB29" s="154">
        <f t="shared" si="20"/>
        <v>0</v>
      </c>
      <c r="AC29" s="154">
        <f t="shared" si="20"/>
        <v>0</v>
      </c>
      <c r="AD29" s="176">
        <f t="shared" si="20"/>
        <v>0</v>
      </c>
      <c r="AE29" s="183">
        <f t="shared" si="7"/>
        <v>0</v>
      </c>
      <c r="AF29" s="154">
        <f t="shared" ref="AF29:AJ29" si="21">+SUM(AF30:AF33)</f>
        <v>0</v>
      </c>
      <c r="AG29" s="154">
        <f t="shared" si="21"/>
        <v>0</v>
      </c>
      <c r="AH29" s="176">
        <f t="shared" si="21"/>
        <v>0</v>
      </c>
      <c r="AI29" s="183">
        <f t="shared" si="9"/>
        <v>0</v>
      </c>
      <c r="AJ29" s="176">
        <f t="shared" si="21"/>
        <v>0</v>
      </c>
      <c r="AK29" s="183">
        <f t="shared" si="10"/>
        <v>0</v>
      </c>
      <c r="AL29" s="2"/>
      <c r="AM29" s="2"/>
      <c r="AN29" s="2"/>
    </row>
    <row r="30" spans="1:40" x14ac:dyDescent="0.15">
      <c r="A30" s="241" t="s">
        <v>1081</v>
      </c>
      <c r="B30" s="249"/>
      <c r="C30" s="250" t="s">
        <v>1654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84">
        <f t="shared" si="4"/>
        <v>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184">
        <f t="shared" si="7"/>
        <v>0</v>
      </c>
      <c r="AF30" s="88"/>
      <c r="AG30" s="88"/>
      <c r="AH30" s="88"/>
      <c r="AI30" s="184">
        <f t="shared" si="9"/>
        <v>0</v>
      </c>
      <c r="AJ30" s="88"/>
      <c r="AK30" s="184">
        <f t="shared" si="10"/>
        <v>0</v>
      </c>
      <c r="AL30" s="2"/>
      <c r="AM30" s="2"/>
      <c r="AN30" s="2"/>
    </row>
    <row r="31" spans="1:40" x14ac:dyDescent="0.15">
      <c r="A31" s="241" t="s">
        <v>1082</v>
      </c>
      <c r="B31" s="249"/>
      <c r="C31" s="250" t="s">
        <v>1655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84">
        <f t="shared" si="4"/>
        <v>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184">
        <f t="shared" si="7"/>
        <v>0</v>
      </c>
      <c r="AF31" s="88"/>
      <c r="AG31" s="88"/>
      <c r="AH31" s="88"/>
      <c r="AI31" s="184">
        <f t="shared" si="9"/>
        <v>0</v>
      </c>
      <c r="AJ31" s="88"/>
      <c r="AK31" s="184">
        <f t="shared" si="10"/>
        <v>0</v>
      </c>
      <c r="AL31" s="2"/>
      <c r="AM31" s="2"/>
      <c r="AN31" s="2"/>
    </row>
    <row r="32" spans="1:40" x14ac:dyDescent="0.15">
      <c r="A32" s="148" t="s">
        <v>69</v>
      </c>
      <c r="B32" s="249"/>
      <c r="C32" s="150" t="s">
        <v>87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84">
        <f t="shared" si="4"/>
        <v>0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184">
        <f t="shared" si="7"/>
        <v>0</v>
      </c>
      <c r="AF32" s="88"/>
      <c r="AG32" s="88"/>
      <c r="AH32" s="88"/>
      <c r="AI32" s="184">
        <f t="shared" si="9"/>
        <v>0</v>
      </c>
      <c r="AJ32" s="88"/>
      <c r="AK32" s="184">
        <f t="shared" si="10"/>
        <v>0</v>
      </c>
      <c r="AL32" s="2"/>
      <c r="AM32" s="2"/>
      <c r="AN32" s="2"/>
    </row>
    <row r="33" spans="1:40" x14ac:dyDescent="0.15">
      <c r="A33" s="148" t="s">
        <v>71</v>
      </c>
      <c r="B33" s="251"/>
      <c r="C33" s="150" t="s">
        <v>88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84">
        <f t="shared" si="4"/>
        <v>0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184">
        <f t="shared" si="7"/>
        <v>0</v>
      </c>
      <c r="AF33" s="88"/>
      <c r="AG33" s="88"/>
      <c r="AH33" s="88"/>
      <c r="AI33" s="184">
        <f t="shared" si="9"/>
        <v>0</v>
      </c>
      <c r="AJ33" s="88"/>
      <c r="AK33" s="184">
        <f t="shared" si="10"/>
        <v>0</v>
      </c>
      <c r="AL33" s="2"/>
      <c r="AM33" s="2"/>
      <c r="AN33" s="2"/>
    </row>
    <row r="34" spans="1:40" ht="11.25" thickBot="1" x14ac:dyDescent="0.2">
      <c r="A34" s="230"/>
      <c r="B34" s="252"/>
      <c r="C34" s="253" t="s">
        <v>100</v>
      </c>
      <c r="D34" s="173">
        <f>+D29+D7</f>
        <v>19643174.739999998</v>
      </c>
      <c r="E34" s="173">
        <f t="shared" ref="E34:R34" si="22">+E29+E7</f>
        <v>6302.64</v>
      </c>
      <c r="F34" s="173">
        <f t="shared" si="22"/>
        <v>0</v>
      </c>
      <c r="G34" s="173">
        <f t="shared" si="22"/>
        <v>0</v>
      </c>
      <c r="H34" s="173">
        <f t="shared" si="22"/>
        <v>0</v>
      </c>
      <c r="I34" s="173">
        <f t="shared" si="22"/>
        <v>0</v>
      </c>
      <c r="J34" s="173">
        <f t="shared" si="22"/>
        <v>0</v>
      </c>
      <c r="K34" s="173">
        <f t="shared" si="22"/>
        <v>0</v>
      </c>
      <c r="L34" s="173">
        <f t="shared" si="22"/>
        <v>0</v>
      </c>
      <c r="M34" s="173">
        <f t="shared" si="22"/>
        <v>0</v>
      </c>
      <c r="N34" s="173">
        <f t="shared" si="22"/>
        <v>0</v>
      </c>
      <c r="O34" s="173">
        <f t="shared" si="22"/>
        <v>0</v>
      </c>
      <c r="P34" s="173">
        <f t="shared" si="22"/>
        <v>0</v>
      </c>
      <c r="Q34" s="173">
        <f t="shared" si="22"/>
        <v>0</v>
      </c>
      <c r="R34" s="179">
        <f t="shared" si="22"/>
        <v>0</v>
      </c>
      <c r="S34" s="186">
        <f t="shared" si="4"/>
        <v>19649477.379999999</v>
      </c>
      <c r="T34" s="173">
        <f t="shared" ref="T34:AJ34" si="23">+T29+T7</f>
        <v>0</v>
      </c>
      <c r="U34" s="173">
        <f t="shared" ref="U34:AD34" si="24">+U29+U7</f>
        <v>0</v>
      </c>
      <c r="V34" s="173">
        <f t="shared" si="24"/>
        <v>0</v>
      </c>
      <c r="W34" s="173">
        <f t="shared" si="24"/>
        <v>0</v>
      </c>
      <c r="X34" s="173">
        <f t="shared" si="24"/>
        <v>0</v>
      </c>
      <c r="Y34" s="173">
        <f t="shared" si="24"/>
        <v>0</v>
      </c>
      <c r="Z34" s="173">
        <f t="shared" si="24"/>
        <v>0</v>
      </c>
      <c r="AA34" s="173">
        <f t="shared" si="24"/>
        <v>0</v>
      </c>
      <c r="AB34" s="173">
        <f t="shared" si="24"/>
        <v>0</v>
      </c>
      <c r="AC34" s="173">
        <f t="shared" si="24"/>
        <v>0</v>
      </c>
      <c r="AD34" s="179">
        <f t="shared" si="24"/>
        <v>0</v>
      </c>
      <c r="AE34" s="186">
        <f t="shared" si="7"/>
        <v>0</v>
      </c>
      <c r="AF34" s="173">
        <f t="shared" si="23"/>
        <v>0</v>
      </c>
      <c r="AG34" s="173">
        <f t="shared" ref="AG34:AH34" si="25">+AG29+AG7</f>
        <v>0</v>
      </c>
      <c r="AH34" s="179">
        <f t="shared" si="25"/>
        <v>0</v>
      </c>
      <c r="AI34" s="186">
        <f t="shared" si="9"/>
        <v>0</v>
      </c>
      <c r="AJ34" s="179">
        <f t="shared" si="23"/>
        <v>0</v>
      </c>
      <c r="AK34" s="186">
        <f t="shared" si="10"/>
        <v>19649477.379999999</v>
      </c>
      <c r="AL34" s="2"/>
      <c r="AM34" s="2"/>
      <c r="AN34" s="2"/>
    </row>
    <row r="35" spans="1:40" ht="11.25" thickBot="1" x14ac:dyDescent="0.2">
      <c r="A35" s="230"/>
      <c r="B35" s="237"/>
      <c r="C35" s="25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9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6"/>
      <c r="AF35" s="11"/>
      <c r="AG35" s="11"/>
      <c r="AH35" s="11"/>
      <c r="AI35" s="6"/>
      <c r="AJ35" s="11"/>
      <c r="AK35" s="6"/>
      <c r="AL35" s="2"/>
      <c r="AM35" s="2"/>
      <c r="AN35" s="2"/>
    </row>
    <row r="36" spans="1:40" x14ac:dyDescent="0.15">
      <c r="A36" s="230"/>
      <c r="B36" s="255"/>
      <c r="C36" s="256" t="s">
        <v>1656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7"/>
      <c r="S36" s="198"/>
      <c r="T36" s="195"/>
      <c r="U36" s="196"/>
      <c r="V36" s="196"/>
      <c r="W36" s="196"/>
      <c r="X36" s="196"/>
      <c r="Y36" s="196"/>
      <c r="Z36" s="196"/>
      <c r="AA36" s="196"/>
      <c r="AB36" s="196"/>
      <c r="AC36" s="196"/>
      <c r="AD36" s="197"/>
      <c r="AE36" s="194"/>
      <c r="AF36" s="195"/>
      <c r="AG36" s="196"/>
      <c r="AH36" s="197"/>
      <c r="AI36" s="194"/>
      <c r="AJ36" s="207"/>
      <c r="AK36" s="194"/>
      <c r="AL36" s="2"/>
      <c r="AM36" s="2"/>
      <c r="AN36" s="2"/>
    </row>
    <row r="37" spans="1:40" x14ac:dyDescent="0.15">
      <c r="A37" s="230"/>
      <c r="B37" s="245" t="s">
        <v>367</v>
      </c>
      <c r="C37" s="240" t="s">
        <v>369</v>
      </c>
      <c r="D37" s="154">
        <f>+D38+D39+D51+D57+D62+D63+D64+D65+D73</f>
        <v>16899202.449999999</v>
      </c>
      <c r="E37" s="154">
        <f t="shared" ref="E37:R37" si="26">+E38+E39+E51+E57+E62+E63+E64+E65+E73</f>
        <v>0</v>
      </c>
      <c r="F37" s="154">
        <f t="shared" si="26"/>
        <v>77976.72</v>
      </c>
      <c r="G37" s="154">
        <f t="shared" si="26"/>
        <v>2222011.79</v>
      </c>
      <c r="H37" s="154">
        <f t="shared" si="26"/>
        <v>0</v>
      </c>
      <c r="I37" s="154">
        <f t="shared" si="26"/>
        <v>0</v>
      </c>
      <c r="J37" s="154">
        <f t="shared" si="26"/>
        <v>0</v>
      </c>
      <c r="K37" s="154">
        <f t="shared" si="26"/>
        <v>0</v>
      </c>
      <c r="L37" s="154">
        <f t="shared" si="26"/>
        <v>0</v>
      </c>
      <c r="M37" s="154">
        <f t="shared" si="26"/>
        <v>0</v>
      </c>
      <c r="N37" s="154">
        <f t="shared" si="26"/>
        <v>0</v>
      </c>
      <c r="O37" s="154">
        <f t="shared" si="26"/>
        <v>0</v>
      </c>
      <c r="P37" s="154">
        <f t="shared" si="26"/>
        <v>0</v>
      </c>
      <c r="Q37" s="154">
        <f t="shared" si="26"/>
        <v>0</v>
      </c>
      <c r="R37" s="176">
        <f t="shared" si="26"/>
        <v>0</v>
      </c>
      <c r="S37" s="183">
        <f t="shared" ref="S37:S83" si="27">+SUM(D37:R37)</f>
        <v>19199190.959999997</v>
      </c>
      <c r="T37" s="154">
        <f t="shared" ref="T37" si="28">+T38+T39+T51+T57+T62+T63+T64+T65+T73</f>
        <v>0</v>
      </c>
      <c r="U37" s="154">
        <f t="shared" ref="U37:AD37" si="29">+U38+U39+U51+U57+U62+U63+U64+U65+U73</f>
        <v>0</v>
      </c>
      <c r="V37" s="154">
        <f t="shared" si="29"/>
        <v>0</v>
      </c>
      <c r="W37" s="154">
        <f t="shared" si="29"/>
        <v>0</v>
      </c>
      <c r="X37" s="154">
        <f t="shared" si="29"/>
        <v>0</v>
      </c>
      <c r="Y37" s="154">
        <f t="shared" si="29"/>
        <v>0</v>
      </c>
      <c r="Z37" s="154">
        <f t="shared" si="29"/>
        <v>0</v>
      </c>
      <c r="AA37" s="154">
        <f t="shared" si="29"/>
        <v>10178.870000000001</v>
      </c>
      <c r="AB37" s="154">
        <f t="shared" si="29"/>
        <v>155748.91999999998</v>
      </c>
      <c r="AC37" s="154">
        <f t="shared" si="29"/>
        <v>141726.17000000001</v>
      </c>
      <c r="AD37" s="176">
        <f t="shared" si="29"/>
        <v>74886.510000000009</v>
      </c>
      <c r="AE37" s="183">
        <f t="shared" ref="AE37:AE83" si="30">+SUM(T37:AD37)</f>
        <v>382540.47</v>
      </c>
      <c r="AF37" s="154">
        <f>+AF38+AF39+AF51+AF57+AF62+AF63+AF64+AF65+AF73</f>
        <v>0</v>
      </c>
      <c r="AG37" s="154">
        <f t="shared" ref="AG37:AH37" si="31">+AG38+AG39+AG51+AG57+AG62+AG63+AG64+AG65+AG73</f>
        <v>0</v>
      </c>
      <c r="AH37" s="176">
        <f t="shared" si="31"/>
        <v>16498.29</v>
      </c>
      <c r="AI37" s="183">
        <f t="shared" ref="AI37:AI83" si="32">+SUM(AF37:AH37)</f>
        <v>16498.29</v>
      </c>
      <c r="AJ37" s="176">
        <f>+AJ38+AJ39+AJ51+AJ57+AJ62+AJ63+AJ64+AJ65+AJ73</f>
        <v>0</v>
      </c>
      <c r="AK37" s="183">
        <f t="shared" ref="AK37:AK83" si="33">+AJ37+AI37+AE37+S37</f>
        <v>19598229.719999999</v>
      </c>
      <c r="AL37" s="2"/>
      <c r="AM37" s="160">
        <v>19598230</v>
      </c>
      <c r="AN37" s="161">
        <f>AM37-AK37</f>
        <v>0.2800000011920929</v>
      </c>
    </row>
    <row r="38" spans="1:40" x14ac:dyDescent="0.15">
      <c r="A38" s="237" t="s">
        <v>113</v>
      </c>
      <c r="B38" s="245" t="s">
        <v>368</v>
      </c>
      <c r="C38" s="240" t="s">
        <v>1803</v>
      </c>
      <c r="D38" s="152">
        <f>+INDEX('CE ATT'!$A$1:$BK$107,MATCH($A38,'CE ATT'!$A:$A,0),MATCH(D$3,'CE ATT'!$3:$3,0))</f>
        <v>328783.8</v>
      </c>
      <c r="E38" s="152">
        <f>+INDEX('CE ATT'!$A$1:$BK$107,MATCH($A38,'CE ATT'!$A:$A,0),MATCH(E$3,'CE ATT'!$3:$3,0))</f>
        <v>0</v>
      </c>
      <c r="F38" s="152">
        <f>+INDEX('CE ATT'!$A$1:$BK$107,MATCH($A38,'CE ATT'!$A:$A,0),MATCH(F$3,'CE ATT'!$3:$3,0))</f>
        <v>385</v>
      </c>
      <c r="G38" s="152">
        <f>+INDEX('CE ATT'!$A$1:$BK$107,MATCH($A38,'CE ATT'!$A:$A,0),MATCH(G$3,'CE ATT'!$3:$3,0))</f>
        <v>104619.84</v>
      </c>
      <c r="H38" s="152">
        <f>+INDEX('CE ATT'!$A$1:$BK$107,MATCH($A38,'CE ATT'!$A:$A,0),MATCH(H$3,'CE ATT'!$3:$3,0))</f>
        <v>0</v>
      </c>
      <c r="I38" s="152">
        <f>+INDEX('CE ATT'!$A$1:$BK$107,MATCH($A38,'CE ATT'!$A:$A,0),MATCH(I$3,'CE ATT'!$3:$3,0))</f>
        <v>0</v>
      </c>
      <c r="J38" s="152">
        <f>+INDEX('CE ATT'!$A$1:$BK$107,MATCH($A38,'CE ATT'!$A:$A,0),MATCH(J$3,'CE ATT'!$3:$3,0))</f>
        <v>0</v>
      </c>
      <c r="K38" s="152">
        <f>+INDEX('CE ATT'!$A$1:$BK$107,MATCH($A38,'CE ATT'!$A:$A,0),MATCH(K$3,'CE ATT'!$3:$3,0))</f>
        <v>0</v>
      </c>
      <c r="L38" s="152">
        <f>+INDEX('CE ATT'!$A$1:$BK$107,MATCH($A38,'CE ATT'!$A:$A,0),MATCH(L$3,'CE ATT'!$3:$3,0))</f>
        <v>0</v>
      </c>
      <c r="M38" s="152">
        <f>+INDEX('CE ATT'!$A$1:$BK$107,MATCH($A38,'CE ATT'!$A:$A,0),MATCH(M$3,'CE ATT'!$3:$3,0))</f>
        <v>0</v>
      </c>
      <c r="N38" s="152">
        <f>+INDEX('CE ATT'!$A$1:$BK$107,MATCH($A38,'CE ATT'!$A:$A,0),MATCH(N$3,'CE ATT'!$3:$3,0))</f>
        <v>0</v>
      </c>
      <c r="O38" s="152">
        <f>+INDEX('CE ATT'!$A$1:$BK$107,MATCH($A38,'CE ATT'!$A:$A,0),MATCH(O$3,'CE ATT'!$3:$3,0))</f>
        <v>0</v>
      </c>
      <c r="P38" s="152">
        <f>+INDEX('CE ATT'!$A$1:$BK$107,MATCH($A38,'CE ATT'!$A:$A,0),MATCH(P$3,'CE ATT'!$3:$3,0))</f>
        <v>0</v>
      </c>
      <c r="Q38" s="152">
        <f>+INDEX('CE ATT'!$A$1:$BK$107,MATCH($A38,'CE ATT'!$A:$A,0),MATCH(Q$3,'CE ATT'!$3:$3,0))</f>
        <v>0</v>
      </c>
      <c r="R38" s="178">
        <f>+INDEX('CE ATT'!$A$1:$BK$107,MATCH($A38,'CE ATT'!$A:$A,0),MATCH(R$3,'CE ATT'!$3:$3,0))</f>
        <v>0</v>
      </c>
      <c r="S38" s="185">
        <f t="shared" si="27"/>
        <v>433788.64</v>
      </c>
      <c r="T38" s="152">
        <f>+INDEX('CE SC'!$A$1:$BK$83,MATCH($A38,'CE SC'!$A:$A,0),MATCH(T$3,'CE SC'!$3:$3,0))</f>
        <v>0</v>
      </c>
      <c r="U38" s="152">
        <f>+INDEX('CE SC'!$A$1:$BK$83,MATCH($A38,'CE SC'!$A:$A,0),MATCH(U$3,'CE SC'!$3:$3,0))</f>
        <v>0</v>
      </c>
      <c r="V38" s="152">
        <f>+INDEX('CE SC'!$A$1:$BK$83,MATCH($A38,'CE SC'!$A:$A,0),MATCH(V$3,'CE SC'!$3:$3,0))</f>
        <v>0</v>
      </c>
      <c r="W38" s="152">
        <f>+INDEX('CE SC'!$A$1:$BK$83,MATCH($A38,'CE SC'!$A:$A,0),MATCH(W$3,'CE SC'!$3:$3,0))</f>
        <v>0</v>
      </c>
      <c r="X38" s="152">
        <f>+INDEX('CE SC'!$A$1:$BK$83,MATCH($A38,'CE SC'!$A:$A,0),MATCH(X$3,'CE SC'!$3:$3,0))</f>
        <v>0</v>
      </c>
      <c r="Y38" s="152">
        <f>+INDEX('CE SC'!$A$1:$BK$83,MATCH($A38,'CE SC'!$A:$A,0),MATCH(Y$3,'CE SC'!$3:$3,0))</f>
        <v>0</v>
      </c>
      <c r="Z38" s="152">
        <f>+INDEX('CE SC'!$A$1:$BK$83,MATCH($A38,'CE SC'!$A:$A,0),MATCH(Z$3,'CE SC'!$3:$3,0))</f>
        <v>0</v>
      </c>
      <c r="AA38" s="152">
        <f>+INDEX('CE SC'!$A$1:$BK$83,MATCH($A38,'CE SC'!$A:$A,0),MATCH(AA$3,'CE SC'!$3:$3,0))</f>
        <v>0</v>
      </c>
      <c r="AB38" s="152">
        <f>+INDEX('CE SC'!$A$1:$BK$83,MATCH($A38,'CE SC'!$A:$A,0),MATCH(AB$3,'CE SC'!$3:$3,0))</f>
        <v>8220.41</v>
      </c>
      <c r="AC38" s="152">
        <f>+INDEX('CE SC'!$A$1:$BK$83,MATCH($A38,'CE SC'!$A:$A,0),MATCH(AC$3,'CE SC'!$3:$3,0))</f>
        <v>2337</v>
      </c>
      <c r="AD38" s="178">
        <f>+INDEX('CE SC'!$A$1:$BK$83,MATCH($A38,'CE SC'!$A:$A,0),MATCH(AD$3,'CE SC'!$3:$3,0))</f>
        <v>0</v>
      </c>
      <c r="AE38" s="185">
        <f t="shared" si="30"/>
        <v>10557.41</v>
      </c>
      <c r="AF38" s="152">
        <f>+INDEX('CE FOC'!$A$1:$BK$83,MATCH($A38,'CE FOC'!$A:$A,0),MATCH(AF$3,'CE FOC'!$3:$3,0))</f>
        <v>0</v>
      </c>
      <c r="AG38" s="152">
        <f>+INDEX('CE FOC'!$A$1:$BK$83,MATCH($A38,'CE FOC'!$A:$A,0),MATCH(AG$3,'CE FOC'!$3:$3,0))</f>
        <v>0</v>
      </c>
      <c r="AH38" s="178">
        <f>+INDEX('CE FOC'!$A$1:$BK$83,MATCH($A38,'CE FOC'!$A:$A,0),MATCH(AH$3,'CE FOC'!$3:$3,0))</f>
        <v>16498.29</v>
      </c>
      <c r="AI38" s="185">
        <f t="shared" si="32"/>
        <v>16498.29</v>
      </c>
      <c r="AJ38" s="344">
        <f>ROUND(+SUMIF(BdV_2022!$L:$L,$A38&amp;AJ$3,BdV_2022!$E:$E),2)</f>
        <v>0</v>
      </c>
      <c r="AK38" s="185">
        <f t="shared" si="33"/>
        <v>460844.34</v>
      </c>
      <c r="AL38" s="2"/>
      <c r="AM38" s="160">
        <v>460844.34</v>
      </c>
      <c r="AN38" s="161">
        <f>AM38-AK38</f>
        <v>0</v>
      </c>
    </row>
    <row r="39" spans="1:40" x14ac:dyDescent="0.15">
      <c r="A39" s="237" t="s">
        <v>114</v>
      </c>
      <c r="B39" s="239" t="s">
        <v>371</v>
      </c>
      <c r="C39" s="240" t="s">
        <v>370</v>
      </c>
      <c r="D39" s="154">
        <f>+SUM(D40:D50)</f>
        <v>12322224.329999998</v>
      </c>
      <c r="E39" s="154">
        <f t="shared" ref="E39:R39" si="34">+SUM(E40:E50)</f>
        <v>0</v>
      </c>
      <c r="F39" s="154">
        <f t="shared" si="34"/>
        <v>71077.97</v>
      </c>
      <c r="G39" s="154">
        <f t="shared" si="34"/>
        <v>656391.14</v>
      </c>
      <c r="H39" s="154">
        <f t="shared" si="34"/>
        <v>0</v>
      </c>
      <c r="I39" s="154">
        <f t="shared" si="34"/>
        <v>0</v>
      </c>
      <c r="J39" s="154">
        <f t="shared" si="34"/>
        <v>0</v>
      </c>
      <c r="K39" s="154">
        <f t="shared" si="34"/>
        <v>0</v>
      </c>
      <c r="L39" s="154">
        <f t="shared" si="34"/>
        <v>0</v>
      </c>
      <c r="M39" s="154">
        <f t="shared" si="34"/>
        <v>0</v>
      </c>
      <c r="N39" s="154">
        <f t="shared" si="34"/>
        <v>0</v>
      </c>
      <c r="O39" s="154">
        <f t="shared" si="34"/>
        <v>0</v>
      </c>
      <c r="P39" s="154">
        <f t="shared" si="34"/>
        <v>0</v>
      </c>
      <c r="Q39" s="154">
        <f t="shared" si="34"/>
        <v>0</v>
      </c>
      <c r="R39" s="176">
        <f t="shared" si="34"/>
        <v>0</v>
      </c>
      <c r="S39" s="183">
        <f t="shared" si="27"/>
        <v>13049693.439999999</v>
      </c>
      <c r="T39" s="154">
        <f t="shared" ref="T39" si="35">+SUM(T40:T50)</f>
        <v>0</v>
      </c>
      <c r="U39" s="154">
        <f t="shared" ref="U39:AD39" si="36">+SUM(U40:U50)</f>
        <v>0</v>
      </c>
      <c r="V39" s="154">
        <f t="shared" si="36"/>
        <v>0</v>
      </c>
      <c r="W39" s="154">
        <f t="shared" si="36"/>
        <v>0</v>
      </c>
      <c r="X39" s="154">
        <f t="shared" si="36"/>
        <v>0</v>
      </c>
      <c r="Y39" s="154">
        <f t="shared" si="36"/>
        <v>0</v>
      </c>
      <c r="Z39" s="154">
        <f t="shared" si="36"/>
        <v>0</v>
      </c>
      <c r="AA39" s="154">
        <f t="shared" si="36"/>
        <v>10178.870000000001</v>
      </c>
      <c r="AB39" s="154">
        <f t="shared" si="36"/>
        <v>121191.67999999999</v>
      </c>
      <c r="AC39" s="154">
        <f t="shared" si="36"/>
        <v>139389.17000000001</v>
      </c>
      <c r="AD39" s="176">
        <f t="shared" si="36"/>
        <v>74886.510000000009</v>
      </c>
      <c r="AE39" s="183">
        <f t="shared" si="30"/>
        <v>345646.23</v>
      </c>
      <c r="AF39" s="154">
        <f>+SUM(AF40:AF50)</f>
        <v>0</v>
      </c>
      <c r="AG39" s="154">
        <f t="shared" ref="AG39:AH39" si="37">+SUM(AG40:AG50)</f>
        <v>0</v>
      </c>
      <c r="AH39" s="176">
        <f t="shared" si="37"/>
        <v>0</v>
      </c>
      <c r="AI39" s="183">
        <f t="shared" si="32"/>
        <v>0</v>
      </c>
      <c r="AJ39" s="176">
        <f>+SUM(AJ40:AJ50)</f>
        <v>0</v>
      </c>
      <c r="AK39" s="183">
        <f t="shared" si="33"/>
        <v>13395339.67</v>
      </c>
      <c r="AL39" s="2"/>
      <c r="AM39" s="160">
        <v>13395339</v>
      </c>
      <c r="AN39" s="161">
        <f>AM39-AK39</f>
        <v>-0.66999999992549419</v>
      </c>
    </row>
    <row r="40" spans="1:40" x14ac:dyDescent="0.15">
      <c r="A40" s="241" t="s">
        <v>1769</v>
      </c>
      <c r="B40" s="238"/>
      <c r="C40" s="257" t="s">
        <v>1657</v>
      </c>
      <c r="D40" s="151">
        <f>+INDEX('CE ATT'!$A$1:$BK$107,MATCH($A40,'CE ATT'!$A:$A,0),MATCH(D$3,'CE ATT'!$3:$3,0))</f>
        <v>2469868.17</v>
      </c>
      <c r="E40" s="151">
        <f>+INDEX('CE ATT'!$A$1:$BK$107,MATCH($A40,'CE ATT'!$A:$A,0),MATCH(E$3,'CE ATT'!$3:$3,0))</f>
        <v>0</v>
      </c>
      <c r="F40" s="151">
        <f>+INDEX('CE ATT'!$A$1:$BK$107,MATCH($A40,'CE ATT'!$A:$A,0),MATCH(F$3,'CE ATT'!$3:$3,0))</f>
        <v>42363.71</v>
      </c>
      <c r="G40" s="151">
        <f>+INDEX('CE ATT'!$A$1:$BK$107,MATCH($A40,'CE ATT'!$A:$A,0),MATCH(G$3,'CE ATT'!$3:$3,0))</f>
        <v>592818.03</v>
      </c>
      <c r="H40" s="151">
        <f>+INDEX('CE ATT'!$A$1:$BK$107,MATCH($A40,'CE ATT'!$A:$A,0),MATCH(H$3,'CE ATT'!$3:$3,0))</f>
        <v>0</v>
      </c>
      <c r="I40" s="151">
        <f>+INDEX('CE ATT'!$A$1:$BK$107,MATCH($A40,'CE ATT'!$A:$A,0),MATCH(I$3,'CE ATT'!$3:$3,0))</f>
        <v>0</v>
      </c>
      <c r="J40" s="151">
        <f>+INDEX('CE ATT'!$A$1:$BK$107,MATCH($A40,'CE ATT'!$A:$A,0),MATCH(J$3,'CE ATT'!$3:$3,0))</f>
        <v>0</v>
      </c>
      <c r="K40" s="151">
        <f>+INDEX('CE ATT'!$A$1:$BK$107,MATCH($A40,'CE ATT'!$A:$A,0),MATCH(K$3,'CE ATT'!$3:$3,0))</f>
        <v>0</v>
      </c>
      <c r="L40" s="151">
        <f>+INDEX('CE ATT'!$A$1:$BK$107,MATCH($A40,'CE ATT'!$A:$A,0),MATCH(L$3,'CE ATT'!$3:$3,0))</f>
        <v>0</v>
      </c>
      <c r="M40" s="151">
        <f>+INDEX('CE ATT'!$A$1:$BK$107,MATCH($A40,'CE ATT'!$A:$A,0),MATCH(M$3,'CE ATT'!$3:$3,0))</f>
        <v>0</v>
      </c>
      <c r="N40" s="151">
        <f>+INDEX('CE ATT'!$A$1:$BK$107,MATCH($A40,'CE ATT'!$A:$A,0),MATCH(N$3,'CE ATT'!$3:$3,0))</f>
        <v>0</v>
      </c>
      <c r="O40" s="151">
        <f>+INDEX('CE ATT'!$A$1:$BK$107,MATCH($A40,'CE ATT'!$A:$A,0),MATCH(O$3,'CE ATT'!$3:$3,0))</f>
        <v>0</v>
      </c>
      <c r="P40" s="151">
        <f>+INDEX('CE ATT'!$A$1:$BK$107,MATCH($A40,'CE ATT'!$A:$A,0),MATCH(P$3,'CE ATT'!$3:$3,0))</f>
        <v>0</v>
      </c>
      <c r="Q40" s="151">
        <f>+INDEX('CE ATT'!$A$1:$BK$107,MATCH($A40,'CE ATT'!$A:$A,0),MATCH(Q$3,'CE ATT'!$3:$3,0))</f>
        <v>0</v>
      </c>
      <c r="R40" s="177">
        <f>+INDEX('CE ATT'!$A$1:$BK$107,MATCH($A40,'CE ATT'!$A:$A,0),MATCH(R$3,'CE ATT'!$3:$3,0))</f>
        <v>0</v>
      </c>
      <c r="S40" s="184">
        <f t="shared" si="27"/>
        <v>3105049.91</v>
      </c>
      <c r="T40" s="151">
        <f>+INDEX('CE SC'!$A$1:$BK$83,MATCH($A40,'CE SC'!$A:$A,0),MATCH(T$3,'CE SC'!$3:$3,0))</f>
        <v>0</v>
      </c>
      <c r="U40" s="151">
        <f>+INDEX('CE SC'!$A$1:$BK$83,MATCH($A40,'CE SC'!$A:$A,0),MATCH(U$3,'CE SC'!$3:$3,0))</f>
        <v>0</v>
      </c>
      <c r="V40" s="151">
        <f>+INDEX('CE SC'!$A$1:$BK$83,MATCH($A40,'CE SC'!$A:$A,0),MATCH(V$3,'CE SC'!$3:$3,0))</f>
        <v>0</v>
      </c>
      <c r="W40" s="151">
        <f>+INDEX('CE SC'!$A$1:$BK$83,MATCH($A40,'CE SC'!$A:$A,0),MATCH(W$3,'CE SC'!$3:$3,0))</f>
        <v>0</v>
      </c>
      <c r="X40" s="151">
        <f>+INDEX('CE SC'!$A$1:$BK$83,MATCH($A40,'CE SC'!$A:$A,0),MATCH(X$3,'CE SC'!$3:$3,0))</f>
        <v>0</v>
      </c>
      <c r="Y40" s="151">
        <f>+INDEX('CE SC'!$A$1:$BK$83,MATCH($A40,'CE SC'!$A:$A,0),MATCH(Y$3,'CE SC'!$3:$3,0))</f>
        <v>0</v>
      </c>
      <c r="Z40" s="151">
        <f>+INDEX('CE SC'!$A$1:$BK$83,MATCH($A40,'CE SC'!$A:$A,0),MATCH(Z$3,'CE SC'!$3:$3,0))</f>
        <v>0</v>
      </c>
      <c r="AA40" s="151">
        <f>+INDEX('CE SC'!$A$1:$BK$83,MATCH($A40,'CE SC'!$A:$A,0),MATCH(AA$3,'CE SC'!$3:$3,0))</f>
        <v>10178.870000000001</v>
      </c>
      <c r="AB40" s="151">
        <f>+INDEX('CE SC'!$A$1:$BK$83,MATCH($A40,'CE SC'!$A:$A,0),MATCH(AB$3,'CE SC'!$3:$3,0))</f>
        <v>121191.67999999999</v>
      </c>
      <c r="AC40" s="151">
        <f>+INDEX('CE SC'!$A$1:$BK$83,MATCH($A40,'CE SC'!$A:$A,0),MATCH(AC$3,'CE SC'!$3:$3,0))</f>
        <v>26360</v>
      </c>
      <c r="AD40" s="177">
        <f>+INDEX('CE SC'!$A$1:$BK$83,MATCH($A40,'CE SC'!$A:$A,0),MATCH(AD$3,'CE SC'!$3:$3,0))</f>
        <v>74191.350000000006</v>
      </c>
      <c r="AE40" s="184">
        <f t="shared" si="30"/>
        <v>231921.9</v>
      </c>
      <c r="AF40" s="151">
        <f>+INDEX('CE FOC'!$A$1:$BK$83,MATCH($A40,'CE FOC'!$A:$A,0),MATCH(AF$3,'CE FOC'!$3:$3,0))</f>
        <v>0</v>
      </c>
      <c r="AG40" s="151">
        <f>+INDEX('CE FOC'!$A$1:$BK$83,MATCH($A40,'CE FOC'!$A:$A,0),MATCH(AG$3,'CE FOC'!$3:$3,0))</f>
        <v>0</v>
      </c>
      <c r="AH40" s="177">
        <f>+INDEX('CE FOC'!$A$1:$BK$83,MATCH($A40,'CE FOC'!$A:$A,0),MATCH(AH$3,'CE FOC'!$3:$3,0))</f>
        <v>0</v>
      </c>
      <c r="AI40" s="184">
        <f t="shared" si="32"/>
        <v>0</v>
      </c>
      <c r="AJ40" s="343">
        <f>ROUND(+SUMIF(BdV_2022!$L:$L,$A40&amp;AJ$3,BdV_2022!$E:$E),2)</f>
        <v>0</v>
      </c>
      <c r="AK40" s="184">
        <f t="shared" si="33"/>
        <v>3336971.81</v>
      </c>
      <c r="AL40" s="2"/>
      <c r="AM40" s="2"/>
      <c r="AN40" s="2"/>
    </row>
    <row r="41" spans="1:40" x14ac:dyDescent="0.15">
      <c r="A41" s="241" t="s">
        <v>1770</v>
      </c>
      <c r="B41" s="238"/>
      <c r="C41" s="258" t="s">
        <v>1658</v>
      </c>
      <c r="D41" s="151">
        <f>+INDEX('CE ATT'!$A$1:$BK$107,MATCH($A41,'CE ATT'!$A:$A,0),MATCH(D$3,'CE ATT'!$3:$3,0))</f>
        <v>0</v>
      </c>
      <c r="E41" s="151">
        <f>+INDEX('CE ATT'!$A$1:$BK$107,MATCH($A41,'CE ATT'!$A:$A,0),MATCH(E$3,'CE ATT'!$3:$3,0))</f>
        <v>0</v>
      </c>
      <c r="F41" s="151">
        <f>+INDEX('CE ATT'!$A$1:$BK$107,MATCH($A41,'CE ATT'!$A:$A,0),MATCH(F$3,'CE ATT'!$3:$3,0))</f>
        <v>0</v>
      </c>
      <c r="G41" s="151">
        <f>+INDEX('CE ATT'!$A$1:$BK$107,MATCH($A41,'CE ATT'!$A:$A,0),MATCH(G$3,'CE ATT'!$3:$3,0))</f>
        <v>0</v>
      </c>
      <c r="H41" s="151">
        <f>+INDEX('CE ATT'!$A$1:$BK$107,MATCH($A41,'CE ATT'!$A:$A,0),MATCH(H$3,'CE ATT'!$3:$3,0))</f>
        <v>0</v>
      </c>
      <c r="I41" s="151">
        <f>+INDEX('CE ATT'!$A$1:$BK$107,MATCH($A41,'CE ATT'!$A:$A,0),MATCH(I$3,'CE ATT'!$3:$3,0))</f>
        <v>0</v>
      </c>
      <c r="J41" s="151">
        <f>+INDEX('CE ATT'!$A$1:$BK$107,MATCH($A41,'CE ATT'!$A:$A,0),MATCH(J$3,'CE ATT'!$3:$3,0))</f>
        <v>0</v>
      </c>
      <c r="K41" s="151">
        <f>+INDEX('CE ATT'!$A$1:$BK$107,MATCH($A41,'CE ATT'!$A:$A,0),MATCH(K$3,'CE ATT'!$3:$3,0))</f>
        <v>0</v>
      </c>
      <c r="L41" s="151">
        <f>+INDEX('CE ATT'!$A$1:$BK$107,MATCH($A41,'CE ATT'!$A:$A,0),MATCH(L$3,'CE ATT'!$3:$3,0))</f>
        <v>0</v>
      </c>
      <c r="M41" s="151">
        <f>+INDEX('CE ATT'!$A$1:$BK$107,MATCH($A41,'CE ATT'!$A:$A,0),MATCH(M$3,'CE ATT'!$3:$3,0))</f>
        <v>0</v>
      </c>
      <c r="N41" s="151">
        <f>+INDEX('CE ATT'!$A$1:$BK$107,MATCH($A41,'CE ATT'!$A:$A,0),MATCH(N$3,'CE ATT'!$3:$3,0))</f>
        <v>0</v>
      </c>
      <c r="O41" s="151">
        <f>+INDEX('CE ATT'!$A$1:$BK$107,MATCH($A41,'CE ATT'!$A:$A,0),MATCH(O$3,'CE ATT'!$3:$3,0))</f>
        <v>0</v>
      </c>
      <c r="P41" s="151">
        <f>+INDEX('CE ATT'!$A$1:$BK$107,MATCH($A41,'CE ATT'!$A:$A,0),MATCH(P$3,'CE ATT'!$3:$3,0))</f>
        <v>0</v>
      </c>
      <c r="Q41" s="151">
        <f>+INDEX('CE ATT'!$A$1:$BK$107,MATCH($A41,'CE ATT'!$A:$A,0),MATCH(Q$3,'CE ATT'!$3:$3,0))</f>
        <v>0</v>
      </c>
      <c r="R41" s="177">
        <f>+INDEX('CE ATT'!$A$1:$BK$107,MATCH($A41,'CE ATT'!$A:$A,0),MATCH(R$3,'CE ATT'!$3:$3,0))</f>
        <v>0</v>
      </c>
      <c r="S41" s="184">
        <f t="shared" si="27"/>
        <v>0</v>
      </c>
      <c r="T41" s="151">
        <f>+INDEX('CE SC'!$A$1:$BK$83,MATCH($A41,'CE SC'!$A:$A,0),MATCH(T$3,'CE SC'!$3:$3,0))</f>
        <v>0</v>
      </c>
      <c r="U41" s="151">
        <f>+INDEX('CE SC'!$A$1:$BK$83,MATCH($A41,'CE SC'!$A:$A,0),MATCH(U$3,'CE SC'!$3:$3,0))</f>
        <v>0</v>
      </c>
      <c r="V41" s="151">
        <f>+INDEX('CE SC'!$A$1:$BK$83,MATCH($A41,'CE SC'!$A:$A,0),MATCH(V$3,'CE SC'!$3:$3,0))</f>
        <v>0</v>
      </c>
      <c r="W41" s="151">
        <f>+INDEX('CE SC'!$A$1:$BK$83,MATCH($A41,'CE SC'!$A:$A,0),MATCH(W$3,'CE SC'!$3:$3,0))</f>
        <v>0</v>
      </c>
      <c r="X41" s="151">
        <f>+INDEX('CE SC'!$A$1:$BK$83,MATCH($A41,'CE SC'!$A:$A,0),MATCH(X$3,'CE SC'!$3:$3,0))</f>
        <v>0</v>
      </c>
      <c r="Y41" s="151">
        <f>+INDEX('CE SC'!$A$1:$BK$83,MATCH($A41,'CE SC'!$A:$A,0),MATCH(Y$3,'CE SC'!$3:$3,0))</f>
        <v>0</v>
      </c>
      <c r="Z41" s="151">
        <f>+INDEX('CE SC'!$A$1:$BK$83,MATCH($A41,'CE SC'!$A:$A,0),MATCH(Z$3,'CE SC'!$3:$3,0))</f>
        <v>0</v>
      </c>
      <c r="AA41" s="151">
        <f>+INDEX('CE SC'!$A$1:$BK$83,MATCH($A41,'CE SC'!$A:$A,0),MATCH(AA$3,'CE SC'!$3:$3,0))</f>
        <v>0</v>
      </c>
      <c r="AB41" s="151">
        <f>+INDEX('CE SC'!$A$1:$BK$83,MATCH($A41,'CE SC'!$A:$A,0),MATCH(AB$3,'CE SC'!$3:$3,0))</f>
        <v>0</v>
      </c>
      <c r="AC41" s="151">
        <f>+INDEX('CE SC'!$A$1:$BK$83,MATCH($A41,'CE SC'!$A:$A,0),MATCH(AC$3,'CE SC'!$3:$3,0))</f>
        <v>0</v>
      </c>
      <c r="AD41" s="177">
        <f>+INDEX('CE SC'!$A$1:$BK$83,MATCH($A41,'CE SC'!$A:$A,0),MATCH(AD$3,'CE SC'!$3:$3,0))</f>
        <v>0</v>
      </c>
      <c r="AE41" s="184">
        <f t="shared" si="30"/>
        <v>0</v>
      </c>
      <c r="AF41" s="151">
        <f>+INDEX('CE FOC'!$A$1:$BK$83,MATCH($A41,'CE FOC'!$A:$A,0),MATCH(AF$3,'CE FOC'!$3:$3,0))</f>
        <v>0</v>
      </c>
      <c r="AG41" s="151">
        <f>+INDEX('CE FOC'!$A$1:$BK$83,MATCH($A41,'CE FOC'!$A:$A,0),MATCH(AG$3,'CE FOC'!$3:$3,0))</f>
        <v>0</v>
      </c>
      <c r="AH41" s="177">
        <f>+INDEX('CE FOC'!$A$1:$BK$83,MATCH($A41,'CE FOC'!$A:$A,0),MATCH(AH$3,'CE FOC'!$3:$3,0))</f>
        <v>0</v>
      </c>
      <c r="AI41" s="184">
        <f t="shared" si="32"/>
        <v>0</v>
      </c>
      <c r="AJ41" s="343">
        <f>ROUND(+SUMIF(BdV_2022!$L:$L,$A41&amp;AJ$3,BdV_2022!$E:$E),2)</f>
        <v>0</v>
      </c>
      <c r="AK41" s="184">
        <f t="shared" si="33"/>
        <v>0</v>
      </c>
      <c r="AL41" s="2"/>
      <c r="AM41" s="2"/>
      <c r="AN41" s="2"/>
    </row>
    <row r="42" spans="1:40" x14ac:dyDescent="0.15">
      <c r="A42" s="241" t="s">
        <v>1771</v>
      </c>
      <c r="B42" s="238"/>
      <c r="C42" s="258" t="s">
        <v>1659</v>
      </c>
      <c r="D42" s="151">
        <f>+INDEX('CE ATT'!$A$1:$BK$107,MATCH($A42,'CE ATT'!$A:$A,0),MATCH(D$3,'CE ATT'!$3:$3,0))</f>
        <v>4900</v>
      </c>
      <c r="E42" s="151">
        <f>+INDEX('CE ATT'!$A$1:$BK$107,MATCH($A42,'CE ATT'!$A:$A,0),MATCH(E$3,'CE ATT'!$3:$3,0))</f>
        <v>0</v>
      </c>
      <c r="F42" s="151">
        <f>+INDEX('CE ATT'!$A$1:$BK$107,MATCH($A42,'CE ATT'!$A:$A,0),MATCH(F$3,'CE ATT'!$3:$3,0))</f>
        <v>0</v>
      </c>
      <c r="G42" s="151">
        <f>+INDEX('CE ATT'!$A$1:$BK$107,MATCH($A42,'CE ATT'!$A:$A,0),MATCH(G$3,'CE ATT'!$3:$3,0))</f>
        <v>0</v>
      </c>
      <c r="H42" s="151">
        <f>+INDEX('CE ATT'!$A$1:$BK$107,MATCH($A42,'CE ATT'!$A:$A,0),MATCH(H$3,'CE ATT'!$3:$3,0))</f>
        <v>0</v>
      </c>
      <c r="I42" s="151">
        <f>+INDEX('CE ATT'!$A$1:$BK$107,MATCH($A42,'CE ATT'!$A:$A,0),MATCH(I$3,'CE ATT'!$3:$3,0))</f>
        <v>0</v>
      </c>
      <c r="J42" s="151">
        <f>+INDEX('CE ATT'!$A$1:$BK$107,MATCH($A42,'CE ATT'!$A:$A,0),MATCH(J$3,'CE ATT'!$3:$3,0))</f>
        <v>0</v>
      </c>
      <c r="K42" s="151">
        <f>+INDEX('CE ATT'!$A$1:$BK$107,MATCH($A42,'CE ATT'!$A:$A,0),MATCH(K$3,'CE ATT'!$3:$3,0))</f>
        <v>0</v>
      </c>
      <c r="L42" s="151">
        <f>+INDEX('CE ATT'!$A$1:$BK$107,MATCH($A42,'CE ATT'!$A:$A,0),MATCH(L$3,'CE ATT'!$3:$3,0))</f>
        <v>0</v>
      </c>
      <c r="M42" s="151">
        <f>+INDEX('CE ATT'!$A$1:$BK$107,MATCH($A42,'CE ATT'!$A:$A,0),MATCH(M$3,'CE ATT'!$3:$3,0))</f>
        <v>0</v>
      </c>
      <c r="N42" s="151">
        <f>+INDEX('CE ATT'!$A$1:$BK$107,MATCH($A42,'CE ATT'!$A:$A,0),MATCH(N$3,'CE ATT'!$3:$3,0))</f>
        <v>0</v>
      </c>
      <c r="O42" s="151">
        <f>+INDEX('CE ATT'!$A$1:$BK$107,MATCH($A42,'CE ATT'!$A:$A,0),MATCH(O$3,'CE ATT'!$3:$3,0))</f>
        <v>0</v>
      </c>
      <c r="P42" s="151">
        <f>+INDEX('CE ATT'!$A$1:$BK$107,MATCH($A42,'CE ATT'!$A:$A,0),MATCH(P$3,'CE ATT'!$3:$3,0))</f>
        <v>0</v>
      </c>
      <c r="Q42" s="151">
        <f>+INDEX('CE ATT'!$A$1:$BK$107,MATCH($A42,'CE ATT'!$A:$A,0),MATCH(Q$3,'CE ATT'!$3:$3,0))</f>
        <v>0</v>
      </c>
      <c r="R42" s="177">
        <f>+INDEX('CE ATT'!$A$1:$BK$107,MATCH($A42,'CE ATT'!$A:$A,0),MATCH(R$3,'CE ATT'!$3:$3,0))</f>
        <v>0</v>
      </c>
      <c r="S42" s="184">
        <f t="shared" si="27"/>
        <v>4900</v>
      </c>
      <c r="T42" s="151">
        <f>+INDEX('CE SC'!$A$1:$BK$83,MATCH($A42,'CE SC'!$A:$A,0),MATCH(T$3,'CE SC'!$3:$3,0))</f>
        <v>0</v>
      </c>
      <c r="U42" s="151">
        <f>+INDEX('CE SC'!$A$1:$BK$83,MATCH($A42,'CE SC'!$A:$A,0),MATCH(U$3,'CE SC'!$3:$3,0))</f>
        <v>0</v>
      </c>
      <c r="V42" s="151">
        <f>+INDEX('CE SC'!$A$1:$BK$83,MATCH($A42,'CE SC'!$A:$A,0),MATCH(V$3,'CE SC'!$3:$3,0))</f>
        <v>0</v>
      </c>
      <c r="W42" s="151">
        <f>+INDEX('CE SC'!$A$1:$BK$83,MATCH($A42,'CE SC'!$A:$A,0),MATCH(W$3,'CE SC'!$3:$3,0))</f>
        <v>0</v>
      </c>
      <c r="X42" s="151">
        <f>+INDEX('CE SC'!$A$1:$BK$83,MATCH($A42,'CE SC'!$A:$A,0),MATCH(X$3,'CE SC'!$3:$3,0))</f>
        <v>0</v>
      </c>
      <c r="Y42" s="151">
        <f>+INDEX('CE SC'!$A$1:$BK$83,MATCH($A42,'CE SC'!$A:$A,0),MATCH(Y$3,'CE SC'!$3:$3,0))</f>
        <v>0</v>
      </c>
      <c r="Z42" s="151">
        <f>+INDEX('CE SC'!$A$1:$BK$83,MATCH($A42,'CE SC'!$A:$A,0),MATCH(Z$3,'CE SC'!$3:$3,0))</f>
        <v>0</v>
      </c>
      <c r="AA42" s="151">
        <f>+INDEX('CE SC'!$A$1:$BK$83,MATCH($A42,'CE SC'!$A:$A,0),MATCH(AA$3,'CE SC'!$3:$3,0))</f>
        <v>0</v>
      </c>
      <c r="AB42" s="151">
        <f>+INDEX('CE SC'!$A$1:$BK$83,MATCH($A42,'CE SC'!$A:$A,0),MATCH(AB$3,'CE SC'!$3:$3,0))</f>
        <v>0</v>
      </c>
      <c r="AC42" s="151">
        <f>+INDEX('CE SC'!$A$1:$BK$83,MATCH($A42,'CE SC'!$A:$A,0),MATCH(AC$3,'CE SC'!$3:$3,0))</f>
        <v>0</v>
      </c>
      <c r="AD42" s="177">
        <f>+INDEX('CE SC'!$A$1:$BK$83,MATCH($A42,'CE SC'!$A:$A,0),MATCH(AD$3,'CE SC'!$3:$3,0))</f>
        <v>0</v>
      </c>
      <c r="AE42" s="184">
        <f t="shared" si="30"/>
        <v>0</v>
      </c>
      <c r="AF42" s="151">
        <f>+INDEX('CE FOC'!$A$1:$BK$83,MATCH($A42,'CE FOC'!$A:$A,0),MATCH(AF$3,'CE FOC'!$3:$3,0))</f>
        <v>0</v>
      </c>
      <c r="AG42" s="151">
        <f>+INDEX('CE FOC'!$A$1:$BK$83,MATCH($A42,'CE FOC'!$A:$A,0),MATCH(AG$3,'CE FOC'!$3:$3,0))</f>
        <v>0</v>
      </c>
      <c r="AH42" s="177">
        <f>+INDEX('CE FOC'!$A$1:$BK$83,MATCH($A42,'CE FOC'!$A:$A,0),MATCH(AH$3,'CE FOC'!$3:$3,0))</f>
        <v>0</v>
      </c>
      <c r="AI42" s="184">
        <f t="shared" si="32"/>
        <v>0</v>
      </c>
      <c r="AJ42" s="343">
        <f>ROUND(+SUMIF(BdV_2022!$L:$L,$A42&amp;AJ$3,BdV_2022!$E:$E),2)</f>
        <v>0</v>
      </c>
      <c r="AK42" s="184">
        <f t="shared" si="33"/>
        <v>4900</v>
      </c>
      <c r="AL42" s="2"/>
      <c r="AM42" s="2"/>
      <c r="AN42" s="2"/>
    </row>
    <row r="43" spans="1:40" x14ac:dyDescent="0.15">
      <c r="A43" s="241" t="s">
        <v>1772</v>
      </c>
      <c r="B43" s="238"/>
      <c r="C43" s="257" t="s">
        <v>1660</v>
      </c>
      <c r="D43" s="151">
        <f>+INDEX('CE ATT'!$A$1:$BK$107,MATCH($A43,'CE ATT'!$A:$A,0),MATCH(D$3,'CE ATT'!$3:$3,0))</f>
        <v>36036.01</v>
      </c>
      <c r="E43" s="151">
        <f>+INDEX('CE ATT'!$A$1:$BK$107,MATCH($A43,'CE ATT'!$A:$A,0),MATCH(E$3,'CE ATT'!$3:$3,0))</f>
        <v>0</v>
      </c>
      <c r="F43" s="151">
        <f>+INDEX('CE ATT'!$A$1:$BK$107,MATCH($A43,'CE ATT'!$A:$A,0),MATCH(F$3,'CE ATT'!$3:$3,0))</f>
        <v>0</v>
      </c>
      <c r="G43" s="151">
        <f>+INDEX('CE ATT'!$A$1:$BK$107,MATCH($A43,'CE ATT'!$A:$A,0),MATCH(G$3,'CE ATT'!$3:$3,0))</f>
        <v>0</v>
      </c>
      <c r="H43" s="151">
        <f>+INDEX('CE ATT'!$A$1:$BK$107,MATCH($A43,'CE ATT'!$A:$A,0),MATCH(H$3,'CE ATT'!$3:$3,0))</f>
        <v>0</v>
      </c>
      <c r="I43" s="151">
        <f>+INDEX('CE ATT'!$A$1:$BK$107,MATCH($A43,'CE ATT'!$A:$A,0),MATCH(I$3,'CE ATT'!$3:$3,0))</f>
        <v>0</v>
      </c>
      <c r="J43" s="151">
        <f>+INDEX('CE ATT'!$A$1:$BK$107,MATCH($A43,'CE ATT'!$A:$A,0),MATCH(J$3,'CE ATT'!$3:$3,0))</f>
        <v>0</v>
      </c>
      <c r="K43" s="151">
        <f>+INDEX('CE ATT'!$A$1:$BK$107,MATCH($A43,'CE ATT'!$A:$A,0),MATCH(K$3,'CE ATT'!$3:$3,0))</f>
        <v>0</v>
      </c>
      <c r="L43" s="151">
        <f>+INDEX('CE ATT'!$A$1:$BK$107,MATCH($A43,'CE ATT'!$A:$A,0),MATCH(L$3,'CE ATT'!$3:$3,0))</f>
        <v>0</v>
      </c>
      <c r="M43" s="151">
        <f>+INDEX('CE ATT'!$A$1:$BK$107,MATCH($A43,'CE ATT'!$A:$A,0),MATCH(M$3,'CE ATT'!$3:$3,0))</f>
        <v>0</v>
      </c>
      <c r="N43" s="151">
        <f>+INDEX('CE ATT'!$A$1:$BK$107,MATCH($A43,'CE ATT'!$A:$A,0),MATCH(N$3,'CE ATT'!$3:$3,0))</f>
        <v>0</v>
      </c>
      <c r="O43" s="151">
        <f>+INDEX('CE ATT'!$A$1:$BK$107,MATCH($A43,'CE ATT'!$A:$A,0),MATCH(O$3,'CE ATT'!$3:$3,0))</f>
        <v>0</v>
      </c>
      <c r="P43" s="151">
        <f>+INDEX('CE ATT'!$A$1:$BK$107,MATCH($A43,'CE ATT'!$A:$A,0),MATCH(P$3,'CE ATT'!$3:$3,0))</f>
        <v>0</v>
      </c>
      <c r="Q43" s="151">
        <f>+INDEX('CE ATT'!$A$1:$BK$107,MATCH($A43,'CE ATT'!$A:$A,0),MATCH(Q$3,'CE ATT'!$3:$3,0))</f>
        <v>0</v>
      </c>
      <c r="R43" s="177">
        <f>+INDEX('CE ATT'!$A$1:$BK$107,MATCH($A43,'CE ATT'!$A:$A,0),MATCH(R$3,'CE ATT'!$3:$3,0))</f>
        <v>0</v>
      </c>
      <c r="S43" s="184">
        <f t="shared" si="27"/>
        <v>36036.01</v>
      </c>
      <c r="T43" s="151">
        <f>+INDEX('CE SC'!$A$1:$BK$83,MATCH($A43,'CE SC'!$A:$A,0),MATCH(T$3,'CE SC'!$3:$3,0))</f>
        <v>0</v>
      </c>
      <c r="U43" s="151">
        <f>+INDEX('CE SC'!$A$1:$BK$83,MATCH($A43,'CE SC'!$A:$A,0),MATCH(U$3,'CE SC'!$3:$3,0))</f>
        <v>0</v>
      </c>
      <c r="V43" s="151">
        <f>+INDEX('CE SC'!$A$1:$BK$83,MATCH($A43,'CE SC'!$A:$A,0),MATCH(V$3,'CE SC'!$3:$3,0))</f>
        <v>0</v>
      </c>
      <c r="W43" s="151">
        <f>+INDEX('CE SC'!$A$1:$BK$83,MATCH($A43,'CE SC'!$A:$A,0),MATCH(W$3,'CE SC'!$3:$3,0))</f>
        <v>0</v>
      </c>
      <c r="X43" s="151">
        <f>+INDEX('CE SC'!$A$1:$BK$83,MATCH($A43,'CE SC'!$A:$A,0),MATCH(X$3,'CE SC'!$3:$3,0))</f>
        <v>0</v>
      </c>
      <c r="Y43" s="151">
        <f>+INDEX('CE SC'!$A$1:$BK$83,MATCH($A43,'CE SC'!$A:$A,0),MATCH(Y$3,'CE SC'!$3:$3,0))</f>
        <v>0</v>
      </c>
      <c r="Z43" s="151">
        <f>+INDEX('CE SC'!$A$1:$BK$83,MATCH($A43,'CE SC'!$A:$A,0),MATCH(Z$3,'CE SC'!$3:$3,0))</f>
        <v>0</v>
      </c>
      <c r="AA43" s="151">
        <f>+INDEX('CE SC'!$A$1:$BK$83,MATCH($A43,'CE SC'!$A:$A,0),MATCH(AA$3,'CE SC'!$3:$3,0))</f>
        <v>0</v>
      </c>
      <c r="AB43" s="151">
        <f>+INDEX('CE SC'!$A$1:$BK$83,MATCH($A43,'CE SC'!$A:$A,0),MATCH(AB$3,'CE SC'!$3:$3,0))</f>
        <v>0</v>
      </c>
      <c r="AC43" s="151">
        <f>+INDEX('CE SC'!$A$1:$BK$83,MATCH($A43,'CE SC'!$A:$A,0),MATCH(AC$3,'CE SC'!$3:$3,0))</f>
        <v>0</v>
      </c>
      <c r="AD43" s="177">
        <f>+INDEX('CE SC'!$A$1:$BK$83,MATCH($A43,'CE SC'!$A:$A,0),MATCH(AD$3,'CE SC'!$3:$3,0))</f>
        <v>0</v>
      </c>
      <c r="AE43" s="184">
        <f t="shared" si="30"/>
        <v>0</v>
      </c>
      <c r="AF43" s="151">
        <f>+INDEX('CE FOC'!$A$1:$BK$83,MATCH($A43,'CE FOC'!$A:$A,0),MATCH(AF$3,'CE FOC'!$3:$3,0))</f>
        <v>0</v>
      </c>
      <c r="AG43" s="151">
        <f>+INDEX('CE FOC'!$A$1:$BK$83,MATCH($A43,'CE FOC'!$A:$A,0),MATCH(AG$3,'CE FOC'!$3:$3,0))</f>
        <v>0</v>
      </c>
      <c r="AH43" s="177">
        <f>+INDEX('CE FOC'!$A$1:$BK$83,MATCH($A43,'CE FOC'!$A:$A,0),MATCH(AH$3,'CE FOC'!$3:$3,0))</f>
        <v>0</v>
      </c>
      <c r="AI43" s="184">
        <f t="shared" si="32"/>
        <v>0</v>
      </c>
      <c r="AJ43" s="343">
        <f>ROUND(+SUMIF(BdV_2022!$L:$L,$A43&amp;AJ$3,BdV_2022!$E:$E),2)</f>
        <v>0</v>
      </c>
      <c r="AK43" s="184">
        <f t="shared" si="33"/>
        <v>36036.01</v>
      </c>
      <c r="AL43" s="2"/>
      <c r="AM43" s="2"/>
      <c r="AN43" s="2"/>
    </row>
    <row r="44" spans="1:40" x14ac:dyDescent="0.15">
      <c r="A44" s="241" t="s">
        <v>1773</v>
      </c>
      <c r="B44" s="238"/>
      <c r="C44" s="258" t="s">
        <v>1661</v>
      </c>
      <c r="D44" s="151">
        <f>+INDEX('CE ATT'!$A$1:$BK$107,MATCH($A44,'CE ATT'!$A:$A,0),MATCH(D$3,'CE ATT'!$3:$3,0))</f>
        <v>0</v>
      </c>
      <c r="E44" s="151">
        <f>+INDEX('CE ATT'!$A$1:$BK$107,MATCH($A44,'CE ATT'!$A:$A,0),MATCH(E$3,'CE ATT'!$3:$3,0))</f>
        <v>0</v>
      </c>
      <c r="F44" s="151">
        <f>+INDEX('CE ATT'!$A$1:$BK$107,MATCH($A44,'CE ATT'!$A:$A,0),MATCH(F$3,'CE ATT'!$3:$3,0))</f>
        <v>0</v>
      </c>
      <c r="G44" s="151">
        <f>+INDEX('CE ATT'!$A$1:$BK$107,MATCH($A44,'CE ATT'!$A:$A,0),MATCH(G$3,'CE ATT'!$3:$3,0))</f>
        <v>0</v>
      </c>
      <c r="H44" s="151">
        <f>+INDEX('CE ATT'!$A$1:$BK$107,MATCH($A44,'CE ATT'!$A:$A,0),MATCH(H$3,'CE ATT'!$3:$3,0))</f>
        <v>0</v>
      </c>
      <c r="I44" s="151">
        <f>+INDEX('CE ATT'!$A$1:$BK$107,MATCH($A44,'CE ATT'!$A:$A,0),MATCH(I$3,'CE ATT'!$3:$3,0))</f>
        <v>0</v>
      </c>
      <c r="J44" s="151">
        <f>+INDEX('CE ATT'!$A$1:$BK$107,MATCH($A44,'CE ATT'!$A:$A,0),MATCH(J$3,'CE ATT'!$3:$3,0))</f>
        <v>0</v>
      </c>
      <c r="K44" s="151">
        <f>+INDEX('CE ATT'!$A$1:$BK$107,MATCH($A44,'CE ATT'!$A:$A,0),MATCH(K$3,'CE ATT'!$3:$3,0))</f>
        <v>0</v>
      </c>
      <c r="L44" s="151">
        <f>+INDEX('CE ATT'!$A$1:$BK$107,MATCH($A44,'CE ATT'!$A:$A,0),MATCH(L$3,'CE ATT'!$3:$3,0))</f>
        <v>0</v>
      </c>
      <c r="M44" s="151">
        <f>+INDEX('CE ATT'!$A$1:$BK$107,MATCH($A44,'CE ATT'!$A:$A,0),MATCH(M$3,'CE ATT'!$3:$3,0))</f>
        <v>0</v>
      </c>
      <c r="N44" s="151">
        <f>+INDEX('CE ATT'!$A$1:$BK$107,MATCH($A44,'CE ATT'!$A:$A,0),MATCH(N$3,'CE ATT'!$3:$3,0))</f>
        <v>0</v>
      </c>
      <c r="O44" s="151">
        <f>+INDEX('CE ATT'!$A$1:$BK$107,MATCH($A44,'CE ATT'!$A:$A,0),MATCH(O$3,'CE ATT'!$3:$3,0))</f>
        <v>0</v>
      </c>
      <c r="P44" s="151">
        <f>+INDEX('CE ATT'!$A$1:$BK$107,MATCH($A44,'CE ATT'!$A:$A,0),MATCH(P$3,'CE ATT'!$3:$3,0))</f>
        <v>0</v>
      </c>
      <c r="Q44" s="151">
        <f>+INDEX('CE ATT'!$A$1:$BK$107,MATCH($A44,'CE ATT'!$A:$A,0),MATCH(Q$3,'CE ATT'!$3:$3,0))</f>
        <v>0</v>
      </c>
      <c r="R44" s="177">
        <f>+INDEX('CE ATT'!$A$1:$BK$107,MATCH($A44,'CE ATT'!$A:$A,0),MATCH(R$3,'CE ATT'!$3:$3,0))</f>
        <v>0</v>
      </c>
      <c r="S44" s="184">
        <f t="shared" si="27"/>
        <v>0</v>
      </c>
      <c r="T44" s="151">
        <f>+INDEX('CE SC'!$A$1:$BK$83,MATCH($A44,'CE SC'!$A:$A,0),MATCH(T$3,'CE SC'!$3:$3,0))</f>
        <v>0</v>
      </c>
      <c r="U44" s="151">
        <f>+INDEX('CE SC'!$A$1:$BK$83,MATCH($A44,'CE SC'!$A:$A,0),MATCH(U$3,'CE SC'!$3:$3,0))</f>
        <v>0</v>
      </c>
      <c r="V44" s="151">
        <f>+INDEX('CE SC'!$A$1:$BK$83,MATCH($A44,'CE SC'!$A:$A,0),MATCH(V$3,'CE SC'!$3:$3,0))</f>
        <v>0</v>
      </c>
      <c r="W44" s="151">
        <f>+INDEX('CE SC'!$A$1:$BK$83,MATCH($A44,'CE SC'!$A:$A,0),MATCH(W$3,'CE SC'!$3:$3,0))</f>
        <v>0</v>
      </c>
      <c r="X44" s="151">
        <f>+INDEX('CE SC'!$A$1:$BK$83,MATCH($A44,'CE SC'!$A:$A,0),MATCH(X$3,'CE SC'!$3:$3,0))</f>
        <v>0</v>
      </c>
      <c r="Y44" s="151">
        <f>+INDEX('CE SC'!$A$1:$BK$83,MATCH($A44,'CE SC'!$A:$A,0),MATCH(Y$3,'CE SC'!$3:$3,0))</f>
        <v>0</v>
      </c>
      <c r="Z44" s="151">
        <f>+INDEX('CE SC'!$A$1:$BK$83,MATCH($A44,'CE SC'!$A:$A,0),MATCH(Z$3,'CE SC'!$3:$3,0))</f>
        <v>0</v>
      </c>
      <c r="AA44" s="151">
        <f>+INDEX('CE SC'!$A$1:$BK$83,MATCH($A44,'CE SC'!$A:$A,0),MATCH(AA$3,'CE SC'!$3:$3,0))</f>
        <v>0</v>
      </c>
      <c r="AB44" s="151">
        <f>+INDEX('CE SC'!$A$1:$BK$83,MATCH($A44,'CE SC'!$A:$A,0),MATCH(AB$3,'CE SC'!$3:$3,0))</f>
        <v>0</v>
      </c>
      <c r="AC44" s="151">
        <f>+INDEX('CE SC'!$A$1:$BK$83,MATCH($A44,'CE SC'!$A:$A,0),MATCH(AC$3,'CE SC'!$3:$3,0))</f>
        <v>0</v>
      </c>
      <c r="AD44" s="177">
        <f>+INDEX('CE SC'!$A$1:$BK$83,MATCH($A44,'CE SC'!$A:$A,0),MATCH(AD$3,'CE SC'!$3:$3,0))</f>
        <v>0</v>
      </c>
      <c r="AE44" s="184">
        <f t="shared" si="30"/>
        <v>0</v>
      </c>
      <c r="AF44" s="151">
        <f>+INDEX('CE FOC'!$A$1:$BK$83,MATCH($A44,'CE FOC'!$A:$A,0),MATCH(AF$3,'CE FOC'!$3:$3,0))</f>
        <v>0</v>
      </c>
      <c r="AG44" s="151">
        <f>+INDEX('CE FOC'!$A$1:$BK$83,MATCH($A44,'CE FOC'!$A:$A,0),MATCH(AG$3,'CE FOC'!$3:$3,0))</f>
        <v>0</v>
      </c>
      <c r="AH44" s="177">
        <f>+INDEX('CE FOC'!$A$1:$BK$83,MATCH($A44,'CE FOC'!$A:$A,0),MATCH(AH$3,'CE FOC'!$3:$3,0))</f>
        <v>0</v>
      </c>
      <c r="AI44" s="184">
        <f t="shared" si="32"/>
        <v>0</v>
      </c>
      <c r="AJ44" s="343">
        <f>ROUND(+SUMIF(BdV_2022!$L:$L,$A44&amp;AJ$3,BdV_2022!$E:$E),2)</f>
        <v>0</v>
      </c>
      <c r="AK44" s="184">
        <f t="shared" si="33"/>
        <v>0</v>
      </c>
      <c r="AL44" s="2"/>
      <c r="AM44" s="2"/>
      <c r="AN44" s="2"/>
    </row>
    <row r="45" spans="1:40" x14ac:dyDescent="0.15">
      <c r="A45" s="241" t="s">
        <v>1774</v>
      </c>
      <c r="B45" s="238"/>
      <c r="C45" s="258" t="s">
        <v>1252</v>
      </c>
      <c r="D45" s="151">
        <f>+INDEX('CE ATT'!$A$1:$BK$107,MATCH($A45,'CE ATT'!$A:$A,0),MATCH(D$3,'CE ATT'!$3:$3,0))</f>
        <v>98369.02</v>
      </c>
      <c r="E45" s="151">
        <f>+INDEX('CE ATT'!$A$1:$BK$107,MATCH($A45,'CE ATT'!$A:$A,0),MATCH(E$3,'CE ATT'!$3:$3,0))</f>
        <v>0</v>
      </c>
      <c r="F45" s="151">
        <f>+INDEX('CE ATT'!$A$1:$BK$107,MATCH($A45,'CE ATT'!$A:$A,0),MATCH(F$3,'CE ATT'!$3:$3,0))</f>
        <v>20161.009999999998</v>
      </c>
      <c r="G45" s="151">
        <f>+INDEX('CE ATT'!$A$1:$BK$107,MATCH($A45,'CE ATT'!$A:$A,0),MATCH(G$3,'CE ATT'!$3:$3,0))</f>
        <v>42226.22</v>
      </c>
      <c r="H45" s="151">
        <f>+INDEX('CE ATT'!$A$1:$BK$107,MATCH($A45,'CE ATT'!$A:$A,0),MATCH(H$3,'CE ATT'!$3:$3,0))</f>
        <v>0</v>
      </c>
      <c r="I45" s="151">
        <f>+INDEX('CE ATT'!$A$1:$BK$107,MATCH($A45,'CE ATT'!$A:$A,0),MATCH(I$3,'CE ATT'!$3:$3,0))</f>
        <v>0</v>
      </c>
      <c r="J45" s="151">
        <f>+INDEX('CE ATT'!$A$1:$BK$107,MATCH($A45,'CE ATT'!$A:$A,0),MATCH(J$3,'CE ATT'!$3:$3,0))</f>
        <v>0</v>
      </c>
      <c r="K45" s="151">
        <f>+INDEX('CE ATT'!$A$1:$BK$107,MATCH($A45,'CE ATT'!$A:$A,0),MATCH(K$3,'CE ATT'!$3:$3,0))</f>
        <v>0</v>
      </c>
      <c r="L45" s="151">
        <f>+INDEX('CE ATT'!$A$1:$BK$107,MATCH($A45,'CE ATT'!$A:$A,0),MATCH(L$3,'CE ATT'!$3:$3,0))</f>
        <v>0</v>
      </c>
      <c r="M45" s="151">
        <f>+INDEX('CE ATT'!$A$1:$BK$107,MATCH($A45,'CE ATT'!$A:$A,0),MATCH(M$3,'CE ATT'!$3:$3,0))</f>
        <v>0</v>
      </c>
      <c r="N45" s="151">
        <f>+INDEX('CE ATT'!$A$1:$BK$107,MATCH($A45,'CE ATT'!$A:$A,0),MATCH(N$3,'CE ATT'!$3:$3,0))</f>
        <v>0</v>
      </c>
      <c r="O45" s="151">
        <f>+INDEX('CE ATT'!$A$1:$BK$107,MATCH($A45,'CE ATT'!$A:$A,0),MATCH(O$3,'CE ATT'!$3:$3,0))</f>
        <v>0</v>
      </c>
      <c r="P45" s="151">
        <f>+INDEX('CE ATT'!$A$1:$BK$107,MATCH($A45,'CE ATT'!$A:$A,0),MATCH(P$3,'CE ATT'!$3:$3,0))</f>
        <v>0</v>
      </c>
      <c r="Q45" s="151">
        <f>+INDEX('CE ATT'!$A$1:$BK$107,MATCH($A45,'CE ATT'!$A:$A,0),MATCH(Q$3,'CE ATT'!$3:$3,0))</f>
        <v>0</v>
      </c>
      <c r="R45" s="177">
        <f>+INDEX('CE ATT'!$A$1:$BK$107,MATCH($A45,'CE ATT'!$A:$A,0),MATCH(R$3,'CE ATT'!$3:$3,0))</f>
        <v>0</v>
      </c>
      <c r="S45" s="184">
        <f t="shared" si="27"/>
        <v>160756.25</v>
      </c>
      <c r="T45" s="151">
        <f>+INDEX('CE SC'!$A$1:$BK$83,MATCH($A45,'CE SC'!$A:$A,0),MATCH(T$3,'CE SC'!$3:$3,0))</f>
        <v>0</v>
      </c>
      <c r="U45" s="151">
        <f>+INDEX('CE SC'!$A$1:$BK$83,MATCH($A45,'CE SC'!$A:$A,0),MATCH(U$3,'CE SC'!$3:$3,0))</f>
        <v>0</v>
      </c>
      <c r="V45" s="151">
        <f>+INDEX('CE SC'!$A$1:$BK$83,MATCH($A45,'CE SC'!$A:$A,0),MATCH(V$3,'CE SC'!$3:$3,0))</f>
        <v>0</v>
      </c>
      <c r="W45" s="151">
        <f>+INDEX('CE SC'!$A$1:$BK$83,MATCH($A45,'CE SC'!$A:$A,0),MATCH(W$3,'CE SC'!$3:$3,0))</f>
        <v>0</v>
      </c>
      <c r="X45" s="151">
        <f>+INDEX('CE SC'!$A$1:$BK$83,MATCH($A45,'CE SC'!$A:$A,0),MATCH(X$3,'CE SC'!$3:$3,0))</f>
        <v>0</v>
      </c>
      <c r="Y45" s="151">
        <f>+INDEX('CE SC'!$A$1:$BK$83,MATCH($A45,'CE SC'!$A:$A,0),MATCH(Y$3,'CE SC'!$3:$3,0))</f>
        <v>0</v>
      </c>
      <c r="Z45" s="151">
        <f>+INDEX('CE SC'!$A$1:$BK$83,MATCH($A45,'CE SC'!$A:$A,0),MATCH(Z$3,'CE SC'!$3:$3,0))</f>
        <v>0</v>
      </c>
      <c r="AA45" s="151">
        <f>+INDEX('CE SC'!$A$1:$BK$83,MATCH($A45,'CE SC'!$A:$A,0),MATCH(AA$3,'CE SC'!$3:$3,0))</f>
        <v>0</v>
      </c>
      <c r="AB45" s="151">
        <f>+INDEX('CE SC'!$A$1:$BK$83,MATCH($A45,'CE SC'!$A:$A,0),MATCH(AB$3,'CE SC'!$3:$3,0))</f>
        <v>0</v>
      </c>
      <c r="AC45" s="151">
        <f>+INDEX('CE SC'!$A$1:$BK$83,MATCH($A45,'CE SC'!$A:$A,0),MATCH(AC$3,'CE SC'!$3:$3,0))</f>
        <v>0</v>
      </c>
      <c r="AD45" s="177">
        <f>+INDEX('CE SC'!$A$1:$BK$83,MATCH($A45,'CE SC'!$A:$A,0),MATCH(AD$3,'CE SC'!$3:$3,0))</f>
        <v>0</v>
      </c>
      <c r="AE45" s="184">
        <f t="shared" si="30"/>
        <v>0</v>
      </c>
      <c r="AF45" s="151">
        <f>+INDEX('CE FOC'!$A$1:$BK$83,MATCH($A45,'CE FOC'!$A:$A,0),MATCH(AF$3,'CE FOC'!$3:$3,0))</f>
        <v>0</v>
      </c>
      <c r="AG45" s="151">
        <f>+INDEX('CE FOC'!$A$1:$BK$83,MATCH($A45,'CE FOC'!$A:$A,0),MATCH(AG$3,'CE FOC'!$3:$3,0))</f>
        <v>0</v>
      </c>
      <c r="AH45" s="177">
        <f>+INDEX('CE FOC'!$A$1:$BK$83,MATCH($A45,'CE FOC'!$A:$A,0),MATCH(AH$3,'CE FOC'!$3:$3,0))</f>
        <v>0</v>
      </c>
      <c r="AI45" s="184">
        <f t="shared" si="32"/>
        <v>0</v>
      </c>
      <c r="AJ45" s="343">
        <f>ROUND(+SUMIF(BdV_2022!$L:$L,$A45&amp;AJ$3,BdV_2022!$E:$E),2)</f>
        <v>0</v>
      </c>
      <c r="AK45" s="184">
        <f t="shared" si="33"/>
        <v>160756.25</v>
      </c>
      <c r="AL45" s="2"/>
      <c r="AM45" s="2"/>
      <c r="AN45" s="2"/>
    </row>
    <row r="46" spans="1:40" x14ac:dyDescent="0.15">
      <c r="A46" s="241" t="s">
        <v>1775</v>
      </c>
      <c r="B46" s="238"/>
      <c r="C46" s="258" t="s">
        <v>1253</v>
      </c>
      <c r="D46" s="151">
        <f>+INDEX('CE ATT'!$A$1:$BK$107,MATCH($A46,'CE ATT'!$A:$A,0),MATCH(D$3,'CE ATT'!$3:$3,0))</f>
        <v>6313.64</v>
      </c>
      <c r="E46" s="151">
        <f>+INDEX('CE ATT'!$A$1:$BK$107,MATCH($A46,'CE ATT'!$A:$A,0),MATCH(E$3,'CE ATT'!$3:$3,0))</f>
        <v>0</v>
      </c>
      <c r="F46" s="151">
        <f>+INDEX('CE ATT'!$A$1:$BK$107,MATCH($A46,'CE ATT'!$A:$A,0),MATCH(F$3,'CE ATT'!$3:$3,0))</f>
        <v>620.12</v>
      </c>
      <c r="G46" s="151">
        <f>+INDEX('CE ATT'!$A$1:$BK$107,MATCH($A46,'CE ATT'!$A:$A,0),MATCH(G$3,'CE ATT'!$3:$3,0))</f>
        <v>640.28</v>
      </c>
      <c r="H46" s="151">
        <f>+INDEX('CE ATT'!$A$1:$BK$107,MATCH($A46,'CE ATT'!$A:$A,0),MATCH(H$3,'CE ATT'!$3:$3,0))</f>
        <v>0</v>
      </c>
      <c r="I46" s="151">
        <f>+INDEX('CE ATT'!$A$1:$BK$107,MATCH($A46,'CE ATT'!$A:$A,0),MATCH(I$3,'CE ATT'!$3:$3,0))</f>
        <v>0</v>
      </c>
      <c r="J46" s="151">
        <f>+INDEX('CE ATT'!$A$1:$BK$107,MATCH($A46,'CE ATT'!$A:$A,0),MATCH(J$3,'CE ATT'!$3:$3,0))</f>
        <v>0</v>
      </c>
      <c r="K46" s="151">
        <f>+INDEX('CE ATT'!$A$1:$BK$107,MATCH($A46,'CE ATT'!$A:$A,0),MATCH(K$3,'CE ATT'!$3:$3,0))</f>
        <v>0</v>
      </c>
      <c r="L46" s="151">
        <f>+INDEX('CE ATT'!$A$1:$BK$107,MATCH($A46,'CE ATT'!$A:$A,0),MATCH(L$3,'CE ATT'!$3:$3,0))</f>
        <v>0</v>
      </c>
      <c r="M46" s="151">
        <f>+INDEX('CE ATT'!$A$1:$BK$107,MATCH($A46,'CE ATT'!$A:$A,0),MATCH(M$3,'CE ATT'!$3:$3,0))</f>
        <v>0</v>
      </c>
      <c r="N46" s="151">
        <f>+INDEX('CE ATT'!$A$1:$BK$107,MATCH($A46,'CE ATT'!$A:$A,0),MATCH(N$3,'CE ATT'!$3:$3,0))</f>
        <v>0</v>
      </c>
      <c r="O46" s="151">
        <f>+INDEX('CE ATT'!$A$1:$BK$107,MATCH($A46,'CE ATT'!$A:$A,0),MATCH(O$3,'CE ATT'!$3:$3,0))</f>
        <v>0</v>
      </c>
      <c r="P46" s="151">
        <f>+INDEX('CE ATT'!$A$1:$BK$107,MATCH($A46,'CE ATT'!$A:$A,0),MATCH(P$3,'CE ATT'!$3:$3,0))</f>
        <v>0</v>
      </c>
      <c r="Q46" s="151">
        <f>+INDEX('CE ATT'!$A$1:$BK$107,MATCH($A46,'CE ATT'!$A:$A,0),MATCH(Q$3,'CE ATT'!$3:$3,0))</f>
        <v>0</v>
      </c>
      <c r="R46" s="177">
        <f>+INDEX('CE ATT'!$A$1:$BK$107,MATCH($A46,'CE ATT'!$A:$A,0),MATCH(R$3,'CE ATT'!$3:$3,0))</f>
        <v>0</v>
      </c>
      <c r="S46" s="184">
        <f t="shared" si="27"/>
        <v>7574.04</v>
      </c>
      <c r="T46" s="151">
        <f>+INDEX('CE SC'!$A$1:$BK$83,MATCH($A46,'CE SC'!$A:$A,0),MATCH(T$3,'CE SC'!$3:$3,0))</f>
        <v>0</v>
      </c>
      <c r="U46" s="151">
        <f>+INDEX('CE SC'!$A$1:$BK$83,MATCH($A46,'CE SC'!$A:$A,0),MATCH(U$3,'CE SC'!$3:$3,0))</f>
        <v>0</v>
      </c>
      <c r="V46" s="151">
        <f>+INDEX('CE SC'!$A$1:$BK$83,MATCH($A46,'CE SC'!$A:$A,0),MATCH(V$3,'CE SC'!$3:$3,0))</f>
        <v>0</v>
      </c>
      <c r="W46" s="151">
        <f>+INDEX('CE SC'!$A$1:$BK$83,MATCH($A46,'CE SC'!$A:$A,0),MATCH(W$3,'CE SC'!$3:$3,0))</f>
        <v>0</v>
      </c>
      <c r="X46" s="151">
        <f>+INDEX('CE SC'!$A$1:$BK$83,MATCH($A46,'CE SC'!$A:$A,0),MATCH(X$3,'CE SC'!$3:$3,0))</f>
        <v>0</v>
      </c>
      <c r="Y46" s="151">
        <f>+INDEX('CE SC'!$A$1:$BK$83,MATCH($A46,'CE SC'!$A:$A,0),MATCH(Y$3,'CE SC'!$3:$3,0))</f>
        <v>0</v>
      </c>
      <c r="Z46" s="151">
        <f>+INDEX('CE SC'!$A$1:$BK$83,MATCH($A46,'CE SC'!$A:$A,0),MATCH(Z$3,'CE SC'!$3:$3,0))</f>
        <v>0</v>
      </c>
      <c r="AA46" s="151">
        <f>+INDEX('CE SC'!$A$1:$BK$83,MATCH($A46,'CE SC'!$A:$A,0),MATCH(AA$3,'CE SC'!$3:$3,0))</f>
        <v>0</v>
      </c>
      <c r="AB46" s="151">
        <f>+INDEX('CE SC'!$A$1:$BK$83,MATCH($A46,'CE SC'!$A:$A,0),MATCH(AB$3,'CE SC'!$3:$3,0))</f>
        <v>0</v>
      </c>
      <c r="AC46" s="151">
        <f>+INDEX('CE SC'!$A$1:$BK$83,MATCH($A46,'CE SC'!$A:$A,0),MATCH(AC$3,'CE SC'!$3:$3,0))</f>
        <v>0</v>
      </c>
      <c r="AD46" s="177">
        <f>+INDEX('CE SC'!$A$1:$BK$83,MATCH($A46,'CE SC'!$A:$A,0),MATCH(AD$3,'CE SC'!$3:$3,0))</f>
        <v>0</v>
      </c>
      <c r="AE46" s="184">
        <f t="shared" si="30"/>
        <v>0</v>
      </c>
      <c r="AF46" s="151">
        <f>+INDEX('CE FOC'!$A$1:$BK$83,MATCH($A46,'CE FOC'!$A:$A,0),MATCH(AF$3,'CE FOC'!$3:$3,0))</f>
        <v>0</v>
      </c>
      <c r="AG46" s="151">
        <f>+INDEX('CE FOC'!$A$1:$BK$83,MATCH($A46,'CE FOC'!$A:$A,0),MATCH(AG$3,'CE FOC'!$3:$3,0))</f>
        <v>0</v>
      </c>
      <c r="AH46" s="177">
        <f>+INDEX('CE FOC'!$A$1:$BK$83,MATCH($A46,'CE FOC'!$A:$A,0),MATCH(AH$3,'CE FOC'!$3:$3,0))</f>
        <v>0</v>
      </c>
      <c r="AI46" s="184">
        <f t="shared" si="32"/>
        <v>0</v>
      </c>
      <c r="AJ46" s="343">
        <f>ROUND(+SUMIF(BdV_2022!$L:$L,$A46&amp;AJ$3,BdV_2022!$E:$E),2)</f>
        <v>0</v>
      </c>
      <c r="AK46" s="184">
        <f t="shared" si="33"/>
        <v>7574.04</v>
      </c>
      <c r="AL46" s="2"/>
      <c r="AM46" s="2"/>
      <c r="AN46" s="2"/>
    </row>
    <row r="47" spans="1:40" x14ac:dyDescent="0.15">
      <c r="A47" s="241" t="s">
        <v>1776</v>
      </c>
      <c r="B47" s="238"/>
      <c r="C47" s="258" t="s">
        <v>1254</v>
      </c>
      <c r="D47" s="151">
        <f>+INDEX('CE ATT'!$A$1:$BK$107,MATCH($A47,'CE ATT'!$A:$A,0),MATCH(D$3,'CE ATT'!$3:$3,0))</f>
        <v>106016.05</v>
      </c>
      <c r="E47" s="151">
        <f>+INDEX('CE ATT'!$A$1:$BK$107,MATCH($A47,'CE ATT'!$A:$A,0),MATCH(E$3,'CE ATT'!$3:$3,0))</f>
        <v>0</v>
      </c>
      <c r="F47" s="151">
        <f>+INDEX('CE ATT'!$A$1:$BK$107,MATCH($A47,'CE ATT'!$A:$A,0),MATCH(F$3,'CE ATT'!$3:$3,0))</f>
        <v>2520</v>
      </c>
      <c r="G47" s="151">
        <f>+INDEX('CE ATT'!$A$1:$BK$107,MATCH($A47,'CE ATT'!$A:$A,0),MATCH(G$3,'CE ATT'!$3:$3,0))</f>
        <v>7220</v>
      </c>
      <c r="H47" s="151">
        <f>+INDEX('CE ATT'!$A$1:$BK$107,MATCH($A47,'CE ATT'!$A:$A,0),MATCH(H$3,'CE ATT'!$3:$3,0))</f>
        <v>0</v>
      </c>
      <c r="I47" s="151">
        <f>+INDEX('CE ATT'!$A$1:$BK$107,MATCH($A47,'CE ATT'!$A:$A,0),MATCH(I$3,'CE ATT'!$3:$3,0))</f>
        <v>0</v>
      </c>
      <c r="J47" s="151">
        <f>+INDEX('CE ATT'!$A$1:$BK$107,MATCH($A47,'CE ATT'!$A:$A,0),MATCH(J$3,'CE ATT'!$3:$3,0))</f>
        <v>0</v>
      </c>
      <c r="K47" s="151">
        <f>+INDEX('CE ATT'!$A$1:$BK$107,MATCH($A47,'CE ATT'!$A:$A,0),MATCH(K$3,'CE ATT'!$3:$3,0))</f>
        <v>0</v>
      </c>
      <c r="L47" s="151">
        <f>+INDEX('CE ATT'!$A$1:$BK$107,MATCH($A47,'CE ATT'!$A:$A,0),MATCH(L$3,'CE ATT'!$3:$3,0))</f>
        <v>0</v>
      </c>
      <c r="M47" s="151">
        <f>+INDEX('CE ATT'!$A$1:$BK$107,MATCH($A47,'CE ATT'!$A:$A,0),MATCH(M$3,'CE ATT'!$3:$3,0))</f>
        <v>0</v>
      </c>
      <c r="N47" s="151">
        <f>+INDEX('CE ATT'!$A$1:$BK$107,MATCH($A47,'CE ATT'!$A:$A,0),MATCH(N$3,'CE ATT'!$3:$3,0))</f>
        <v>0</v>
      </c>
      <c r="O47" s="151">
        <f>+INDEX('CE ATT'!$A$1:$BK$107,MATCH($A47,'CE ATT'!$A:$A,0),MATCH(O$3,'CE ATT'!$3:$3,0))</f>
        <v>0</v>
      </c>
      <c r="P47" s="151">
        <f>+INDEX('CE ATT'!$A$1:$BK$107,MATCH($A47,'CE ATT'!$A:$A,0),MATCH(P$3,'CE ATT'!$3:$3,0))</f>
        <v>0</v>
      </c>
      <c r="Q47" s="151">
        <f>+INDEX('CE ATT'!$A$1:$BK$107,MATCH($A47,'CE ATT'!$A:$A,0),MATCH(Q$3,'CE ATT'!$3:$3,0))</f>
        <v>0</v>
      </c>
      <c r="R47" s="177">
        <f>+INDEX('CE ATT'!$A$1:$BK$107,MATCH($A47,'CE ATT'!$A:$A,0),MATCH(R$3,'CE ATT'!$3:$3,0))</f>
        <v>0</v>
      </c>
      <c r="S47" s="184">
        <f t="shared" si="27"/>
        <v>115756.05</v>
      </c>
      <c r="T47" s="151">
        <f>+INDEX('CE SC'!$A$1:$BK$83,MATCH($A47,'CE SC'!$A:$A,0),MATCH(T$3,'CE SC'!$3:$3,0))</f>
        <v>0</v>
      </c>
      <c r="U47" s="151">
        <f>+INDEX('CE SC'!$A$1:$BK$83,MATCH($A47,'CE SC'!$A:$A,0),MATCH(U$3,'CE SC'!$3:$3,0))</f>
        <v>0</v>
      </c>
      <c r="V47" s="151">
        <f>+INDEX('CE SC'!$A$1:$BK$83,MATCH($A47,'CE SC'!$A:$A,0),MATCH(V$3,'CE SC'!$3:$3,0))</f>
        <v>0</v>
      </c>
      <c r="W47" s="151">
        <f>+INDEX('CE SC'!$A$1:$BK$83,MATCH($A47,'CE SC'!$A:$A,0),MATCH(W$3,'CE SC'!$3:$3,0))</f>
        <v>0</v>
      </c>
      <c r="X47" s="151">
        <f>+INDEX('CE SC'!$A$1:$BK$83,MATCH($A47,'CE SC'!$A:$A,0),MATCH(X$3,'CE SC'!$3:$3,0))</f>
        <v>0</v>
      </c>
      <c r="Y47" s="151">
        <f>+INDEX('CE SC'!$A$1:$BK$83,MATCH($A47,'CE SC'!$A:$A,0),MATCH(Y$3,'CE SC'!$3:$3,0))</f>
        <v>0</v>
      </c>
      <c r="Z47" s="151">
        <f>+INDEX('CE SC'!$A$1:$BK$83,MATCH($A47,'CE SC'!$A:$A,0),MATCH(Z$3,'CE SC'!$3:$3,0))</f>
        <v>0</v>
      </c>
      <c r="AA47" s="151">
        <f>+INDEX('CE SC'!$A$1:$BK$83,MATCH($A47,'CE SC'!$A:$A,0),MATCH(AA$3,'CE SC'!$3:$3,0))</f>
        <v>0</v>
      </c>
      <c r="AB47" s="151">
        <f>+INDEX('CE SC'!$A$1:$BK$83,MATCH($A47,'CE SC'!$A:$A,0),MATCH(AB$3,'CE SC'!$3:$3,0))</f>
        <v>0</v>
      </c>
      <c r="AC47" s="151">
        <f>+INDEX('CE SC'!$A$1:$BK$83,MATCH($A47,'CE SC'!$A:$A,0),MATCH(AC$3,'CE SC'!$3:$3,0))</f>
        <v>0</v>
      </c>
      <c r="AD47" s="177">
        <f>+INDEX('CE SC'!$A$1:$BK$83,MATCH($A47,'CE SC'!$A:$A,0),MATCH(AD$3,'CE SC'!$3:$3,0))</f>
        <v>0</v>
      </c>
      <c r="AE47" s="184">
        <f t="shared" si="30"/>
        <v>0</v>
      </c>
      <c r="AF47" s="151">
        <f>+INDEX('CE FOC'!$A$1:$BK$83,MATCH($A47,'CE FOC'!$A:$A,0),MATCH(AF$3,'CE FOC'!$3:$3,0))</f>
        <v>0</v>
      </c>
      <c r="AG47" s="151">
        <f>+INDEX('CE FOC'!$A$1:$BK$83,MATCH($A47,'CE FOC'!$A:$A,0),MATCH(AG$3,'CE FOC'!$3:$3,0))</f>
        <v>0</v>
      </c>
      <c r="AH47" s="177">
        <f>+INDEX('CE FOC'!$A$1:$BK$83,MATCH($A47,'CE FOC'!$A:$A,0),MATCH(AH$3,'CE FOC'!$3:$3,0))</f>
        <v>0</v>
      </c>
      <c r="AI47" s="184">
        <f t="shared" si="32"/>
        <v>0</v>
      </c>
      <c r="AJ47" s="343">
        <f>ROUND(+SUMIF(BdV_2022!$L:$L,$A47&amp;AJ$3,BdV_2022!$E:$E),2)</f>
        <v>0</v>
      </c>
      <c r="AK47" s="184">
        <f t="shared" si="33"/>
        <v>115756.05</v>
      </c>
      <c r="AL47" s="2"/>
      <c r="AM47" s="2"/>
      <c r="AN47" s="2"/>
    </row>
    <row r="48" spans="1:40" x14ac:dyDescent="0.15">
      <c r="A48" s="241" t="s">
        <v>1777</v>
      </c>
      <c r="B48" s="238"/>
      <c r="C48" s="258" t="s">
        <v>636</v>
      </c>
      <c r="D48" s="151">
        <f>+INDEX('CE ATT'!$A$1:$BK$107,MATCH($A48,'CE ATT'!$A:$A,0),MATCH(D$3,'CE ATT'!$3:$3,0))</f>
        <v>0</v>
      </c>
      <c r="E48" s="151">
        <f>+INDEX('CE ATT'!$A$1:$BK$107,MATCH($A48,'CE ATT'!$A:$A,0),MATCH(E$3,'CE ATT'!$3:$3,0))</f>
        <v>0</v>
      </c>
      <c r="F48" s="151">
        <f>+INDEX('CE ATT'!$A$1:$BK$107,MATCH($A48,'CE ATT'!$A:$A,0),MATCH(F$3,'CE ATT'!$3:$3,0))</f>
        <v>0</v>
      </c>
      <c r="G48" s="151">
        <f>+INDEX('CE ATT'!$A$1:$BK$107,MATCH($A48,'CE ATT'!$A:$A,0),MATCH(G$3,'CE ATT'!$3:$3,0))</f>
        <v>0</v>
      </c>
      <c r="H48" s="151">
        <f>+INDEX('CE ATT'!$A$1:$BK$107,MATCH($A48,'CE ATT'!$A:$A,0),MATCH(H$3,'CE ATT'!$3:$3,0))</f>
        <v>0</v>
      </c>
      <c r="I48" s="151">
        <f>+INDEX('CE ATT'!$A$1:$BK$107,MATCH($A48,'CE ATT'!$A:$A,0),MATCH(I$3,'CE ATT'!$3:$3,0))</f>
        <v>0</v>
      </c>
      <c r="J48" s="151">
        <f>+INDEX('CE ATT'!$A$1:$BK$107,MATCH($A48,'CE ATT'!$A:$A,0),MATCH(J$3,'CE ATT'!$3:$3,0))</f>
        <v>0</v>
      </c>
      <c r="K48" s="151">
        <f>+INDEX('CE ATT'!$A$1:$BK$107,MATCH($A48,'CE ATT'!$A:$A,0),MATCH(K$3,'CE ATT'!$3:$3,0))</f>
        <v>0</v>
      </c>
      <c r="L48" s="151">
        <f>+INDEX('CE ATT'!$A$1:$BK$107,MATCH($A48,'CE ATT'!$A:$A,0),MATCH(L$3,'CE ATT'!$3:$3,0))</f>
        <v>0</v>
      </c>
      <c r="M48" s="151">
        <f>+INDEX('CE ATT'!$A$1:$BK$107,MATCH($A48,'CE ATT'!$A:$A,0),MATCH(M$3,'CE ATT'!$3:$3,0))</f>
        <v>0</v>
      </c>
      <c r="N48" s="151">
        <f>+INDEX('CE ATT'!$A$1:$BK$107,MATCH($A48,'CE ATT'!$A:$A,0),MATCH(N$3,'CE ATT'!$3:$3,0))</f>
        <v>0</v>
      </c>
      <c r="O48" s="151">
        <f>+INDEX('CE ATT'!$A$1:$BK$107,MATCH($A48,'CE ATT'!$A:$A,0),MATCH(O$3,'CE ATT'!$3:$3,0))</f>
        <v>0</v>
      </c>
      <c r="P48" s="151">
        <f>+INDEX('CE ATT'!$A$1:$BK$107,MATCH($A48,'CE ATT'!$A:$A,0),MATCH(P$3,'CE ATT'!$3:$3,0))</f>
        <v>0</v>
      </c>
      <c r="Q48" s="151">
        <f>+INDEX('CE ATT'!$A$1:$BK$107,MATCH($A48,'CE ATT'!$A:$A,0),MATCH(Q$3,'CE ATT'!$3:$3,0))</f>
        <v>0</v>
      </c>
      <c r="R48" s="177">
        <f>+INDEX('CE ATT'!$A$1:$BK$107,MATCH($A48,'CE ATT'!$A:$A,0),MATCH(R$3,'CE ATT'!$3:$3,0))</f>
        <v>0</v>
      </c>
      <c r="S48" s="184">
        <f t="shared" si="27"/>
        <v>0</v>
      </c>
      <c r="T48" s="151">
        <f>+INDEX('CE SC'!$A$1:$BK$83,MATCH($A48,'CE SC'!$A:$A,0),MATCH(T$3,'CE SC'!$3:$3,0))</f>
        <v>0</v>
      </c>
      <c r="U48" s="151">
        <f>+INDEX('CE SC'!$A$1:$BK$83,MATCH($A48,'CE SC'!$A:$A,0),MATCH(U$3,'CE SC'!$3:$3,0))</f>
        <v>0</v>
      </c>
      <c r="V48" s="151">
        <f>+INDEX('CE SC'!$A$1:$BK$83,MATCH($A48,'CE SC'!$A:$A,0),MATCH(V$3,'CE SC'!$3:$3,0))</f>
        <v>0</v>
      </c>
      <c r="W48" s="151">
        <f>+INDEX('CE SC'!$A$1:$BK$83,MATCH($A48,'CE SC'!$A:$A,0),MATCH(W$3,'CE SC'!$3:$3,0))</f>
        <v>0</v>
      </c>
      <c r="X48" s="151">
        <f>+INDEX('CE SC'!$A$1:$BK$83,MATCH($A48,'CE SC'!$A:$A,0),MATCH(X$3,'CE SC'!$3:$3,0))</f>
        <v>0</v>
      </c>
      <c r="Y48" s="151">
        <f>+INDEX('CE SC'!$A$1:$BK$83,MATCH($A48,'CE SC'!$A:$A,0),MATCH(Y$3,'CE SC'!$3:$3,0))</f>
        <v>0</v>
      </c>
      <c r="Z48" s="151">
        <f>+INDEX('CE SC'!$A$1:$BK$83,MATCH($A48,'CE SC'!$A:$A,0),MATCH(Z$3,'CE SC'!$3:$3,0))</f>
        <v>0</v>
      </c>
      <c r="AA48" s="151">
        <f>+INDEX('CE SC'!$A$1:$BK$83,MATCH($A48,'CE SC'!$A:$A,0),MATCH(AA$3,'CE SC'!$3:$3,0))</f>
        <v>0</v>
      </c>
      <c r="AB48" s="151">
        <f>+INDEX('CE SC'!$A$1:$BK$83,MATCH($A48,'CE SC'!$A:$A,0),MATCH(AB$3,'CE SC'!$3:$3,0))</f>
        <v>0</v>
      </c>
      <c r="AC48" s="151">
        <f>+INDEX('CE SC'!$A$1:$BK$83,MATCH($A48,'CE SC'!$A:$A,0),MATCH(AC$3,'CE SC'!$3:$3,0))</f>
        <v>111624.88</v>
      </c>
      <c r="AD48" s="177">
        <f>+INDEX('CE SC'!$A$1:$BK$83,MATCH($A48,'CE SC'!$A:$A,0),MATCH(AD$3,'CE SC'!$3:$3,0))</f>
        <v>0</v>
      </c>
      <c r="AE48" s="184">
        <f t="shared" si="30"/>
        <v>111624.88</v>
      </c>
      <c r="AF48" s="151">
        <f>+INDEX('CE FOC'!$A$1:$BK$83,MATCH($A48,'CE FOC'!$A:$A,0),MATCH(AF$3,'CE FOC'!$3:$3,0))</f>
        <v>0</v>
      </c>
      <c r="AG48" s="151">
        <f>+INDEX('CE FOC'!$A$1:$BK$83,MATCH($A48,'CE FOC'!$A:$A,0),MATCH(AG$3,'CE FOC'!$3:$3,0))</f>
        <v>0</v>
      </c>
      <c r="AH48" s="177">
        <f>+INDEX('CE FOC'!$A$1:$BK$83,MATCH($A48,'CE FOC'!$A:$A,0),MATCH(AH$3,'CE FOC'!$3:$3,0))</f>
        <v>0</v>
      </c>
      <c r="AI48" s="184">
        <f t="shared" si="32"/>
        <v>0</v>
      </c>
      <c r="AJ48" s="343">
        <f>ROUND(+SUMIF(BdV_2022!$L:$L,$A48&amp;AJ$3,BdV_2022!$E:$E),2)</f>
        <v>0</v>
      </c>
      <c r="AK48" s="184">
        <f t="shared" si="33"/>
        <v>111624.88</v>
      </c>
      <c r="AL48" s="2"/>
      <c r="AM48" s="2"/>
      <c r="AN48" s="2"/>
    </row>
    <row r="49" spans="1:40" x14ac:dyDescent="0.15">
      <c r="A49" s="241" t="s">
        <v>1778</v>
      </c>
      <c r="B49" s="238"/>
      <c r="C49" s="258" t="s">
        <v>1256</v>
      </c>
      <c r="D49" s="151">
        <f>+INDEX('CE ATT'!$A$1:$BK$107,MATCH($A49,'CE ATT'!$A:$A,0),MATCH(D$3,'CE ATT'!$3:$3,0))</f>
        <v>0</v>
      </c>
      <c r="E49" s="151">
        <f>+INDEX('CE ATT'!$A$1:$BK$107,MATCH($A49,'CE ATT'!$A:$A,0),MATCH(E$3,'CE ATT'!$3:$3,0))</f>
        <v>0</v>
      </c>
      <c r="F49" s="151">
        <f>+INDEX('CE ATT'!$A$1:$BK$107,MATCH($A49,'CE ATT'!$A:$A,0),MATCH(F$3,'CE ATT'!$3:$3,0))</f>
        <v>0</v>
      </c>
      <c r="G49" s="151">
        <f>+INDEX('CE ATT'!$A$1:$BK$107,MATCH($A49,'CE ATT'!$A:$A,0),MATCH(G$3,'CE ATT'!$3:$3,0))</f>
        <v>0</v>
      </c>
      <c r="H49" s="151">
        <f>+INDEX('CE ATT'!$A$1:$BK$107,MATCH($A49,'CE ATT'!$A:$A,0),MATCH(H$3,'CE ATT'!$3:$3,0))</f>
        <v>0</v>
      </c>
      <c r="I49" s="151">
        <f>+INDEX('CE ATT'!$A$1:$BK$107,MATCH($A49,'CE ATT'!$A:$A,0),MATCH(I$3,'CE ATT'!$3:$3,0))</f>
        <v>0</v>
      </c>
      <c r="J49" s="151">
        <f>+INDEX('CE ATT'!$A$1:$BK$107,MATCH($A49,'CE ATT'!$A:$A,0),MATCH(J$3,'CE ATT'!$3:$3,0))</f>
        <v>0</v>
      </c>
      <c r="K49" s="151">
        <f>+INDEX('CE ATT'!$A$1:$BK$107,MATCH($A49,'CE ATT'!$A:$A,0),MATCH(K$3,'CE ATT'!$3:$3,0))</f>
        <v>0</v>
      </c>
      <c r="L49" s="151">
        <f>+INDEX('CE ATT'!$A$1:$BK$107,MATCH($A49,'CE ATT'!$A:$A,0),MATCH(L$3,'CE ATT'!$3:$3,0))</f>
        <v>0</v>
      </c>
      <c r="M49" s="151">
        <f>+INDEX('CE ATT'!$A$1:$BK$107,MATCH($A49,'CE ATT'!$A:$A,0),MATCH(M$3,'CE ATT'!$3:$3,0))</f>
        <v>0</v>
      </c>
      <c r="N49" s="151">
        <f>+INDEX('CE ATT'!$A$1:$BK$107,MATCH($A49,'CE ATT'!$A:$A,0),MATCH(N$3,'CE ATT'!$3:$3,0))</f>
        <v>0</v>
      </c>
      <c r="O49" s="151">
        <f>+INDEX('CE ATT'!$A$1:$BK$107,MATCH($A49,'CE ATT'!$A:$A,0),MATCH(O$3,'CE ATT'!$3:$3,0))</f>
        <v>0</v>
      </c>
      <c r="P49" s="151">
        <f>+INDEX('CE ATT'!$A$1:$BK$107,MATCH($A49,'CE ATT'!$A:$A,0),MATCH(P$3,'CE ATT'!$3:$3,0))</f>
        <v>0</v>
      </c>
      <c r="Q49" s="151">
        <f>+INDEX('CE ATT'!$A$1:$BK$107,MATCH($A49,'CE ATT'!$A:$A,0),MATCH(Q$3,'CE ATT'!$3:$3,0))</f>
        <v>0</v>
      </c>
      <c r="R49" s="177">
        <f>+INDEX('CE ATT'!$A$1:$BK$107,MATCH($A49,'CE ATT'!$A:$A,0),MATCH(R$3,'CE ATT'!$3:$3,0))</f>
        <v>0</v>
      </c>
      <c r="S49" s="184">
        <f t="shared" si="27"/>
        <v>0</v>
      </c>
      <c r="T49" s="151">
        <f>+INDEX('CE SC'!$A$1:$BK$83,MATCH($A49,'CE SC'!$A:$A,0),MATCH(T$3,'CE SC'!$3:$3,0))</f>
        <v>0</v>
      </c>
      <c r="U49" s="151">
        <f>+INDEX('CE SC'!$A$1:$BK$83,MATCH($A49,'CE SC'!$A:$A,0),MATCH(U$3,'CE SC'!$3:$3,0))</f>
        <v>0</v>
      </c>
      <c r="V49" s="151">
        <f>+INDEX('CE SC'!$A$1:$BK$83,MATCH($A49,'CE SC'!$A:$A,0),MATCH(V$3,'CE SC'!$3:$3,0))</f>
        <v>0</v>
      </c>
      <c r="W49" s="151">
        <f>+INDEX('CE SC'!$A$1:$BK$83,MATCH($A49,'CE SC'!$A:$A,0),MATCH(W$3,'CE SC'!$3:$3,0))</f>
        <v>0</v>
      </c>
      <c r="X49" s="151">
        <f>+INDEX('CE SC'!$A$1:$BK$83,MATCH($A49,'CE SC'!$A:$A,0),MATCH(X$3,'CE SC'!$3:$3,0))</f>
        <v>0</v>
      </c>
      <c r="Y49" s="151">
        <f>+INDEX('CE SC'!$A$1:$BK$83,MATCH($A49,'CE SC'!$A:$A,0),MATCH(Y$3,'CE SC'!$3:$3,0))</f>
        <v>0</v>
      </c>
      <c r="Z49" s="151">
        <f>+INDEX('CE SC'!$A$1:$BK$83,MATCH($A49,'CE SC'!$A:$A,0),MATCH(Z$3,'CE SC'!$3:$3,0))</f>
        <v>0</v>
      </c>
      <c r="AA49" s="151">
        <f>+INDEX('CE SC'!$A$1:$BK$83,MATCH($A49,'CE SC'!$A:$A,0),MATCH(AA$3,'CE SC'!$3:$3,0))</f>
        <v>0</v>
      </c>
      <c r="AB49" s="151">
        <f>+INDEX('CE SC'!$A$1:$BK$83,MATCH($A49,'CE SC'!$A:$A,0),MATCH(AB$3,'CE SC'!$3:$3,0))</f>
        <v>0</v>
      </c>
      <c r="AC49" s="151">
        <f>+INDEX('CE SC'!$A$1:$BK$83,MATCH($A49,'CE SC'!$A:$A,0),MATCH(AC$3,'CE SC'!$3:$3,0))</f>
        <v>0</v>
      </c>
      <c r="AD49" s="177">
        <f>+INDEX('CE SC'!$A$1:$BK$83,MATCH($A49,'CE SC'!$A:$A,0),MATCH(AD$3,'CE SC'!$3:$3,0))</f>
        <v>0</v>
      </c>
      <c r="AE49" s="184">
        <f t="shared" si="30"/>
        <v>0</v>
      </c>
      <c r="AF49" s="151">
        <f>+INDEX('CE FOC'!$A$1:$BK$83,MATCH($A49,'CE FOC'!$A:$A,0),MATCH(AF$3,'CE FOC'!$3:$3,0))</f>
        <v>0</v>
      </c>
      <c r="AG49" s="151">
        <f>+INDEX('CE FOC'!$A$1:$BK$83,MATCH($A49,'CE FOC'!$A:$A,0),MATCH(AG$3,'CE FOC'!$3:$3,0))</f>
        <v>0</v>
      </c>
      <c r="AH49" s="177">
        <f>+INDEX('CE FOC'!$A$1:$BK$83,MATCH($A49,'CE FOC'!$A:$A,0),MATCH(AH$3,'CE FOC'!$3:$3,0))</f>
        <v>0</v>
      </c>
      <c r="AI49" s="184">
        <f t="shared" si="32"/>
        <v>0</v>
      </c>
      <c r="AJ49" s="343">
        <f>ROUND(+SUMIF(BdV_2022!$L:$L,$A49&amp;AJ$3,BdV_2022!$E:$E),2)</f>
        <v>0</v>
      </c>
      <c r="AK49" s="184">
        <f t="shared" si="33"/>
        <v>0</v>
      </c>
      <c r="AL49" s="2"/>
      <c r="AM49" s="2"/>
      <c r="AN49" s="2"/>
    </row>
    <row r="50" spans="1:40" x14ac:dyDescent="0.15">
      <c r="A50" s="241" t="s">
        <v>1779</v>
      </c>
      <c r="B50" s="235"/>
      <c r="C50" s="243" t="s">
        <v>818</v>
      </c>
      <c r="D50" s="151">
        <f>+INDEX('CE ATT'!$A$1:$BK$107,MATCH($A50,'CE ATT'!$A:$A,0),MATCH(D$3,'CE ATT'!$3:$3,0))</f>
        <v>9600721.4399999995</v>
      </c>
      <c r="E50" s="151">
        <f>+INDEX('CE ATT'!$A$1:$BK$107,MATCH($A50,'CE ATT'!$A:$A,0),MATCH(E$3,'CE ATT'!$3:$3,0))</f>
        <v>0</v>
      </c>
      <c r="F50" s="151">
        <f>+INDEX('CE ATT'!$A$1:$BK$107,MATCH($A50,'CE ATT'!$A:$A,0),MATCH(F$3,'CE ATT'!$3:$3,0))</f>
        <v>5413.13</v>
      </c>
      <c r="G50" s="151">
        <f>+INDEX('CE ATT'!$A$1:$BK$107,MATCH($A50,'CE ATT'!$A:$A,0),MATCH(G$3,'CE ATT'!$3:$3,0))</f>
        <v>13486.61</v>
      </c>
      <c r="H50" s="151">
        <f>+INDEX('CE ATT'!$A$1:$BK$107,MATCH($A50,'CE ATT'!$A:$A,0),MATCH(H$3,'CE ATT'!$3:$3,0))</f>
        <v>0</v>
      </c>
      <c r="I50" s="151">
        <f>+INDEX('CE ATT'!$A$1:$BK$107,MATCH($A50,'CE ATT'!$A:$A,0),MATCH(I$3,'CE ATT'!$3:$3,0))</f>
        <v>0</v>
      </c>
      <c r="J50" s="151">
        <f>+INDEX('CE ATT'!$A$1:$BK$107,MATCH($A50,'CE ATT'!$A:$A,0),MATCH(J$3,'CE ATT'!$3:$3,0))</f>
        <v>0</v>
      </c>
      <c r="K50" s="151">
        <f>+INDEX('CE ATT'!$A$1:$BK$107,MATCH($A50,'CE ATT'!$A:$A,0),MATCH(K$3,'CE ATT'!$3:$3,0))</f>
        <v>0</v>
      </c>
      <c r="L50" s="151">
        <f>+INDEX('CE ATT'!$A$1:$BK$107,MATCH($A50,'CE ATT'!$A:$A,0),MATCH(L$3,'CE ATT'!$3:$3,0))</f>
        <v>0</v>
      </c>
      <c r="M50" s="151">
        <f>+INDEX('CE ATT'!$A$1:$BK$107,MATCH($A50,'CE ATT'!$A:$A,0),MATCH(M$3,'CE ATT'!$3:$3,0))</f>
        <v>0</v>
      </c>
      <c r="N50" s="151">
        <f>+INDEX('CE ATT'!$A$1:$BK$107,MATCH($A50,'CE ATT'!$A:$A,0),MATCH(N$3,'CE ATT'!$3:$3,0))</f>
        <v>0</v>
      </c>
      <c r="O50" s="151">
        <f>+INDEX('CE ATT'!$A$1:$BK$107,MATCH($A50,'CE ATT'!$A:$A,0),MATCH(O$3,'CE ATT'!$3:$3,0))</f>
        <v>0</v>
      </c>
      <c r="P50" s="151">
        <f>+INDEX('CE ATT'!$A$1:$BK$107,MATCH($A50,'CE ATT'!$A:$A,0),MATCH(P$3,'CE ATT'!$3:$3,0))</f>
        <v>0</v>
      </c>
      <c r="Q50" s="151">
        <f>+INDEX('CE ATT'!$A$1:$BK$107,MATCH($A50,'CE ATT'!$A:$A,0),MATCH(Q$3,'CE ATT'!$3:$3,0))</f>
        <v>0</v>
      </c>
      <c r="R50" s="177">
        <f>+INDEX('CE ATT'!$A$1:$BK$107,MATCH($A50,'CE ATT'!$A:$A,0),MATCH(R$3,'CE ATT'!$3:$3,0))</f>
        <v>0</v>
      </c>
      <c r="S50" s="184">
        <f t="shared" si="27"/>
        <v>9619621.1799999997</v>
      </c>
      <c r="T50" s="151">
        <f>+INDEX('CE SC'!$A$1:$BK$83,MATCH($A50,'CE SC'!$A:$A,0),MATCH(T$3,'CE SC'!$3:$3,0))</f>
        <v>0</v>
      </c>
      <c r="U50" s="151">
        <f>+INDEX('CE SC'!$A$1:$BK$83,MATCH($A50,'CE SC'!$A:$A,0),MATCH(U$3,'CE SC'!$3:$3,0))</f>
        <v>0</v>
      </c>
      <c r="V50" s="151">
        <f>+INDEX('CE SC'!$A$1:$BK$83,MATCH($A50,'CE SC'!$A:$A,0),MATCH(V$3,'CE SC'!$3:$3,0))</f>
        <v>0</v>
      </c>
      <c r="W50" s="151">
        <f>+INDEX('CE SC'!$A$1:$BK$83,MATCH($A50,'CE SC'!$A:$A,0),MATCH(W$3,'CE SC'!$3:$3,0))</f>
        <v>0</v>
      </c>
      <c r="X50" s="151">
        <f>+INDEX('CE SC'!$A$1:$BK$83,MATCH($A50,'CE SC'!$A:$A,0),MATCH(X$3,'CE SC'!$3:$3,0))</f>
        <v>0</v>
      </c>
      <c r="Y50" s="151">
        <f>+INDEX('CE SC'!$A$1:$BK$83,MATCH($A50,'CE SC'!$A:$A,0),MATCH(Y$3,'CE SC'!$3:$3,0))</f>
        <v>0</v>
      </c>
      <c r="Z50" s="151">
        <f>+INDEX('CE SC'!$A$1:$BK$83,MATCH($A50,'CE SC'!$A:$A,0),MATCH(Z$3,'CE SC'!$3:$3,0))</f>
        <v>0</v>
      </c>
      <c r="AA50" s="151">
        <f>+INDEX('CE SC'!$A$1:$BK$83,MATCH($A50,'CE SC'!$A:$A,0),MATCH(AA$3,'CE SC'!$3:$3,0))</f>
        <v>0</v>
      </c>
      <c r="AB50" s="151">
        <f>+INDEX('CE SC'!$A$1:$BK$83,MATCH($A50,'CE SC'!$A:$A,0),MATCH(AB$3,'CE SC'!$3:$3,0))</f>
        <v>0</v>
      </c>
      <c r="AC50" s="151">
        <f>+INDEX('CE SC'!$A$1:$BK$83,MATCH($A50,'CE SC'!$A:$A,0),MATCH(AC$3,'CE SC'!$3:$3,0))</f>
        <v>1404.29</v>
      </c>
      <c r="AD50" s="177">
        <f>+INDEX('CE SC'!$A$1:$BK$83,MATCH($A50,'CE SC'!$A:$A,0),MATCH(AD$3,'CE SC'!$3:$3,0))</f>
        <v>695.16</v>
      </c>
      <c r="AE50" s="184">
        <f t="shared" si="30"/>
        <v>2099.4499999999998</v>
      </c>
      <c r="AF50" s="151">
        <f>+INDEX('CE FOC'!$A$1:$BK$83,MATCH($A50,'CE FOC'!$A:$A,0),MATCH(AF$3,'CE FOC'!$3:$3,0))</f>
        <v>0</v>
      </c>
      <c r="AG50" s="151">
        <f>+INDEX('CE FOC'!$A$1:$BK$83,MATCH($A50,'CE FOC'!$A:$A,0),MATCH(AG$3,'CE FOC'!$3:$3,0))</f>
        <v>0</v>
      </c>
      <c r="AH50" s="177">
        <f>+INDEX('CE FOC'!$A$1:$BK$83,MATCH($A50,'CE FOC'!$A:$A,0),MATCH(AH$3,'CE FOC'!$3:$3,0))</f>
        <v>0</v>
      </c>
      <c r="AI50" s="184">
        <f t="shared" si="32"/>
        <v>0</v>
      </c>
      <c r="AJ50" s="343">
        <f>ROUND(+SUMIF(BdV_2022!$L:$L,$A50&amp;AJ$3,BdV_2022!$E:$E),2)</f>
        <v>0</v>
      </c>
      <c r="AK50" s="184">
        <f t="shared" si="33"/>
        <v>9621720.629999999</v>
      </c>
      <c r="AL50" s="2"/>
      <c r="AM50" s="2"/>
      <c r="AN50" s="2"/>
    </row>
    <row r="51" spans="1:40" x14ac:dyDescent="0.15">
      <c r="A51" s="237" t="s">
        <v>115</v>
      </c>
      <c r="B51" s="239" t="s">
        <v>372</v>
      </c>
      <c r="C51" s="240" t="s">
        <v>374</v>
      </c>
      <c r="D51" s="154">
        <f>+SUM(D52:D56)</f>
        <v>197119.50999999998</v>
      </c>
      <c r="E51" s="154">
        <f t="shared" ref="E51:R51" si="38">+SUM(E52:E56)</f>
        <v>0</v>
      </c>
      <c r="F51" s="154">
        <f t="shared" si="38"/>
        <v>128.35000000000002</v>
      </c>
      <c r="G51" s="154">
        <f t="shared" si="38"/>
        <v>51696.5</v>
      </c>
      <c r="H51" s="154">
        <f t="shared" si="38"/>
        <v>0</v>
      </c>
      <c r="I51" s="154">
        <f t="shared" si="38"/>
        <v>0</v>
      </c>
      <c r="J51" s="154">
        <f t="shared" si="38"/>
        <v>0</v>
      </c>
      <c r="K51" s="154">
        <f t="shared" si="38"/>
        <v>0</v>
      </c>
      <c r="L51" s="154">
        <f t="shared" si="38"/>
        <v>0</v>
      </c>
      <c r="M51" s="154">
        <f t="shared" si="38"/>
        <v>0</v>
      </c>
      <c r="N51" s="154">
        <f t="shared" si="38"/>
        <v>0</v>
      </c>
      <c r="O51" s="154">
        <f t="shared" si="38"/>
        <v>0</v>
      </c>
      <c r="P51" s="154">
        <f t="shared" si="38"/>
        <v>0</v>
      </c>
      <c r="Q51" s="154">
        <f t="shared" si="38"/>
        <v>0</v>
      </c>
      <c r="R51" s="176">
        <f t="shared" si="38"/>
        <v>0</v>
      </c>
      <c r="S51" s="183">
        <f t="shared" si="27"/>
        <v>248944.36</v>
      </c>
      <c r="T51" s="154">
        <f t="shared" ref="T51" si="39">+SUM(T52:T56)</f>
        <v>0</v>
      </c>
      <c r="U51" s="154">
        <f t="shared" ref="U51:AD51" si="40">+SUM(U52:U56)</f>
        <v>0</v>
      </c>
      <c r="V51" s="154">
        <f t="shared" si="40"/>
        <v>0</v>
      </c>
      <c r="W51" s="154">
        <f t="shared" si="40"/>
        <v>0</v>
      </c>
      <c r="X51" s="154">
        <f t="shared" si="40"/>
        <v>0</v>
      </c>
      <c r="Y51" s="154">
        <f t="shared" si="40"/>
        <v>0</v>
      </c>
      <c r="Z51" s="154">
        <f t="shared" si="40"/>
        <v>0</v>
      </c>
      <c r="AA51" s="154">
        <f t="shared" si="40"/>
        <v>0</v>
      </c>
      <c r="AB51" s="154">
        <f t="shared" si="40"/>
        <v>0</v>
      </c>
      <c r="AC51" s="154">
        <f t="shared" si="40"/>
        <v>0</v>
      </c>
      <c r="AD51" s="176">
        <f t="shared" si="40"/>
        <v>0</v>
      </c>
      <c r="AE51" s="183">
        <f t="shared" si="30"/>
        <v>0</v>
      </c>
      <c r="AF51" s="154">
        <f>+SUM(AF52:AF56)</f>
        <v>0</v>
      </c>
      <c r="AG51" s="154">
        <f t="shared" ref="AG51:AH51" si="41">+SUM(AG52:AG56)</f>
        <v>0</v>
      </c>
      <c r="AH51" s="176">
        <f t="shared" si="41"/>
        <v>0</v>
      </c>
      <c r="AI51" s="183">
        <f t="shared" si="32"/>
        <v>0</v>
      </c>
      <c r="AJ51" s="176">
        <f>+SUM(AJ52:AJ56)</f>
        <v>0</v>
      </c>
      <c r="AK51" s="183">
        <f t="shared" si="33"/>
        <v>248944.36</v>
      </c>
      <c r="AL51" s="2"/>
      <c r="AM51" s="160">
        <v>248945</v>
      </c>
      <c r="AN51" s="161">
        <f>AM51-AK51</f>
        <v>0.64000000001396984</v>
      </c>
    </row>
    <row r="52" spans="1:40" x14ac:dyDescent="0.15">
      <c r="A52" s="241" t="s">
        <v>1780</v>
      </c>
      <c r="B52" s="238"/>
      <c r="C52" s="259" t="s">
        <v>1662</v>
      </c>
      <c r="D52" s="151">
        <f>+INDEX('CE ATT'!$A$1:$BK$107,MATCH($A52,'CE ATT'!$A:$A,0),MATCH(D$3,'CE ATT'!$3:$3,0))</f>
        <v>0</v>
      </c>
      <c r="E52" s="151">
        <f>+INDEX('CE ATT'!$A$1:$BK$107,MATCH($A52,'CE ATT'!$A:$A,0),MATCH(E$3,'CE ATT'!$3:$3,0))</f>
        <v>0</v>
      </c>
      <c r="F52" s="151">
        <f>+INDEX('CE ATT'!$A$1:$BK$107,MATCH($A52,'CE ATT'!$A:$A,0),MATCH(F$3,'CE ATT'!$3:$3,0))</f>
        <v>59.95</v>
      </c>
      <c r="G52" s="151">
        <f>+INDEX('CE ATT'!$A$1:$BK$107,MATCH($A52,'CE ATT'!$A:$A,0),MATCH(G$3,'CE ATT'!$3:$3,0))</f>
        <v>7000</v>
      </c>
      <c r="H52" s="151">
        <f>+INDEX('CE ATT'!$A$1:$BK$107,MATCH($A52,'CE ATT'!$A:$A,0),MATCH(H$3,'CE ATT'!$3:$3,0))</f>
        <v>0</v>
      </c>
      <c r="I52" s="151">
        <f>+INDEX('CE ATT'!$A$1:$BK$107,MATCH($A52,'CE ATT'!$A:$A,0),MATCH(I$3,'CE ATT'!$3:$3,0))</f>
        <v>0</v>
      </c>
      <c r="J52" s="151">
        <f>+INDEX('CE ATT'!$A$1:$BK$107,MATCH($A52,'CE ATT'!$A:$A,0),MATCH(J$3,'CE ATT'!$3:$3,0))</f>
        <v>0</v>
      </c>
      <c r="K52" s="151">
        <f>+INDEX('CE ATT'!$A$1:$BK$107,MATCH($A52,'CE ATT'!$A:$A,0),MATCH(K$3,'CE ATT'!$3:$3,0))</f>
        <v>0</v>
      </c>
      <c r="L52" s="151">
        <f>+INDEX('CE ATT'!$A$1:$BK$107,MATCH($A52,'CE ATT'!$A:$A,0),MATCH(L$3,'CE ATT'!$3:$3,0))</f>
        <v>0</v>
      </c>
      <c r="M52" s="151">
        <f>+INDEX('CE ATT'!$A$1:$BK$107,MATCH($A52,'CE ATT'!$A:$A,0),MATCH(M$3,'CE ATT'!$3:$3,0))</f>
        <v>0</v>
      </c>
      <c r="N52" s="151">
        <f>+INDEX('CE ATT'!$A$1:$BK$107,MATCH($A52,'CE ATT'!$A:$A,0),MATCH(N$3,'CE ATT'!$3:$3,0))</f>
        <v>0</v>
      </c>
      <c r="O52" s="151">
        <f>+INDEX('CE ATT'!$A$1:$BK$107,MATCH($A52,'CE ATT'!$A:$A,0),MATCH(O$3,'CE ATT'!$3:$3,0))</f>
        <v>0</v>
      </c>
      <c r="P52" s="151">
        <f>+INDEX('CE ATT'!$A$1:$BK$107,MATCH($A52,'CE ATT'!$A:$A,0),MATCH(P$3,'CE ATT'!$3:$3,0))</f>
        <v>0</v>
      </c>
      <c r="Q52" s="151">
        <f>+INDEX('CE ATT'!$A$1:$BK$107,MATCH($A52,'CE ATT'!$A:$A,0),MATCH(Q$3,'CE ATT'!$3:$3,0))</f>
        <v>0</v>
      </c>
      <c r="R52" s="177">
        <f>+INDEX('CE ATT'!$A$1:$BK$107,MATCH($A52,'CE ATT'!$A:$A,0),MATCH(R$3,'CE ATT'!$3:$3,0))</f>
        <v>0</v>
      </c>
      <c r="S52" s="184">
        <f t="shared" si="27"/>
        <v>7059.95</v>
      </c>
      <c r="T52" s="151">
        <f>+INDEX('CE SC'!$A$1:$BK$83,MATCH($A52,'CE SC'!$A:$A,0),MATCH(T$3,'CE SC'!$3:$3,0))</f>
        <v>0</v>
      </c>
      <c r="U52" s="151">
        <f>+INDEX('CE SC'!$A$1:$BK$83,MATCH($A52,'CE SC'!$A:$A,0),MATCH(U$3,'CE SC'!$3:$3,0))</f>
        <v>0</v>
      </c>
      <c r="V52" s="151">
        <f>+INDEX('CE SC'!$A$1:$BK$83,MATCH($A52,'CE SC'!$A:$A,0),MATCH(V$3,'CE SC'!$3:$3,0))</f>
        <v>0</v>
      </c>
      <c r="W52" s="151">
        <f>+INDEX('CE SC'!$A$1:$BK$83,MATCH($A52,'CE SC'!$A:$A,0),MATCH(W$3,'CE SC'!$3:$3,0))</f>
        <v>0</v>
      </c>
      <c r="X52" s="151">
        <f>+INDEX('CE SC'!$A$1:$BK$83,MATCH($A52,'CE SC'!$A:$A,0),MATCH(X$3,'CE SC'!$3:$3,0))</f>
        <v>0</v>
      </c>
      <c r="Y52" s="151">
        <f>+INDEX('CE SC'!$A$1:$BK$83,MATCH($A52,'CE SC'!$A:$A,0),MATCH(Y$3,'CE SC'!$3:$3,0))</f>
        <v>0</v>
      </c>
      <c r="Z52" s="151">
        <f>+INDEX('CE SC'!$A$1:$BK$83,MATCH($A52,'CE SC'!$A:$A,0),MATCH(Z$3,'CE SC'!$3:$3,0))</f>
        <v>0</v>
      </c>
      <c r="AA52" s="151">
        <f>+INDEX('CE SC'!$A$1:$BK$83,MATCH($A52,'CE SC'!$A:$A,0),MATCH(AA$3,'CE SC'!$3:$3,0))</f>
        <v>0</v>
      </c>
      <c r="AB52" s="151">
        <f>+INDEX('CE SC'!$A$1:$BK$83,MATCH($A52,'CE SC'!$A:$A,0),MATCH(AB$3,'CE SC'!$3:$3,0))</f>
        <v>0</v>
      </c>
      <c r="AC52" s="151">
        <f>+INDEX('CE SC'!$A$1:$BK$83,MATCH($A52,'CE SC'!$A:$A,0),MATCH(AC$3,'CE SC'!$3:$3,0))</f>
        <v>0</v>
      </c>
      <c r="AD52" s="177">
        <f>+INDEX('CE SC'!$A$1:$BK$83,MATCH($A52,'CE SC'!$A:$A,0),MATCH(AD$3,'CE SC'!$3:$3,0))</f>
        <v>0</v>
      </c>
      <c r="AE52" s="184">
        <f t="shared" si="30"/>
        <v>0</v>
      </c>
      <c r="AF52" s="151">
        <f>+INDEX('CE FOC'!$A$1:$BK$83,MATCH($A52,'CE FOC'!$A:$A,0),MATCH(AF$3,'CE FOC'!$3:$3,0))</f>
        <v>0</v>
      </c>
      <c r="AG52" s="151">
        <f>+INDEX('CE FOC'!$A$1:$BK$83,MATCH($A52,'CE FOC'!$A:$A,0),MATCH(AG$3,'CE FOC'!$3:$3,0))</f>
        <v>0</v>
      </c>
      <c r="AH52" s="177">
        <f>+INDEX('CE FOC'!$A$1:$BK$83,MATCH($A52,'CE FOC'!$A:$A,0),MATCH(AH$3,'CE FOC'!$3:$3,0))</f>
        <v>0</v>
      </c>
      <c r="AI52" s="184">
        <f t="shared" si="32"/>
        <v>0</v>
      </c>
      <c r="AJ52" s="343">
        <f>ROUND(+SUMIF(BdV_2022!$L:$L,$A52&amp;AJ$3,BdV_2022!$E:$E),2)</f>
        <v>0</v>
      </c>
      <c r="AK52" s="184">
        <f t="shared" si="33"/>
        <v>7059.95</v>
      </c>
      <c r="AL52" s="2"/>
      <c r="AM52" s="2"/>
      <c r="AN52" s="2"/>
    </row>
    <row r="53" spans="1:40" x14ac:dyDescent="0.15">
      <c r="A53" s="241" t="s">
        <v>1781</v>
      </c>
      <c r="B53" s="238"/>
      <c r="C53" s="259" t="s">
        <v>1663</v>
      </c>
      <c r="D53" s="151">
        <f>+INDEX('CE ATT'!$A$1:$BK$107,MATCH($A53,'CE ATT'!$A:$A,0),MATCH(D$3,'CE ATT'!$3:$3,0))</f>
        <v>0</v>
      </c>
      <c r="E53" s="151">
        <f>+INDEX('CE ATT'!$A$1:$BK$107,MATCH($A53,'CE ATT'!$A:$A,0),MATCH(E$3,'CE ATT'!$3:$3,0))</f>
        <v>0</v>
      </c>
      <c r="F53" s="151">
        <f>+INDEX('CE ATT'!$A$1:$BK$107,MATCH($A53,'CE ATT'!$A:$A,0),MATCH(F$3,'CE ATT'!$3:$3,0))</f>
        <v>0</v>
      </c>
      <c r="G53" s="151">
        <f>+INDEX('CE ATT'!$A$1:$BK$107,MATCH($A53,'CE ATT'!$A:$A,0),MATCH(G$3,'CE ATT'!$3:$3,0))</f>
        <v>0</v>
      </c>
      <c r="H53" s="151">
        <f>+INDEX('CE ATT'!$A$1:$BK$107,MATCH($A53,'CE ATT'!$A:$A,0),MATCH(H$3,'CE ATT'!$3:$3,0))</f>
        <v>0</v>
      </c>
      <c r="I53" s="151">
        <f>+INDEX('CE ATT'!$A$1:$BK$107,MATCH($A53,'CE ATT'!$A:$A,0),MATCH(I$3,'CE ATT'!$3:$3,0))</f>
        <v>0</v>
      </c>
      <c r="J53" s="151">
        <f>+INDEX('CE ATT'!$A$1:$BK$107,MATCH($A53,'CE ATT'!$A:$A,0),MATCH(J$3,'CE ATT'!$3:$3,0))</f>
        <v>0</v>
      </c>
      <c r="K53" s="151">
        <f>+INDEX('CE ATT'!$A$1:$BK$107,MATCH($A53,'CE ATT'!$A:$A,0),MATCH(K$3,'CE ATT'!$3:$3,0))</f>
        <v>0</v>
      </c>
      <c r="L53" s="151">
        <f>+INDEX('CE ATT'!$A$1:$BK$107,MATCH($A53,'CE ATT'!$A:$A,0),MATCH(L$3,'CE ATT'!$3:$3,0))</f>
        <v>0</v>
      </c>
      <c r="M53" s="151">
        <f>+INDEX('CE ATT'!$A$1:$BK$107,MATCH($A53,'CE ATT'!$A:$A,0),MATCH(M$3,'CE ATT'!$3:$3,0))</f>
        <v>0</v>
      </c>
      <c r="N53" s="151">
        <f>+INDEX('CE ATT'!$A$1:$BK$107,MATCH($A53,'CE ATT'!$A:$A,0),MATCH(N$3,'CE ATT'!$3:$3,0))</f>
        <v>0</v>
      </c>
      <c r="O53" s="151">
        <f>+INDEX('CE ATT'!$A$1:$BK$107,MATCH($A53,'CE ATT'!$A:$A,0),MATCH(O$3,'CE ATT'!$3:$3,0))</f>
        <v>0</v>
      </c>
      <c r="P53" s="151">
        <f>+INDEX('CE ATT'!$A$1:$BK$107,MATCH($A53,'CE ATT'!$A:$A,0),MATCH(P$3,'CE ATT'!$3:$3,0))</f>
        <v>0</v>
      </c>
      <c r="Q53" s="151">
        <f>+INDEX('CE ATT'!$A$1:$BK$107,MATCH($A53,'CE ATT'!$A:$A,0),MATCH(Q$3,'CE ATT'!$3:$3,0))</f>
        <v>0</v>
      </c>
      <c r="R53" s="177">
        <f>+INDEX('CE ATT'!$A$1:$BK$107,MATCH($A53,'CE ATT'!$A:$A,0),MATCH(R$3,'CE ATT'!$3:$3,0))</f>
        <v>0</v>
      </c>
      <c r="S53" s="184">
        <f t="shared" si="27"/>
        <v>0</v>
      </c>
      <c r="T53" s="151">
        <f>+INDEX('CE SC'!$A$1:$BK$83,MATCH($A53,'CE SC'!$A:$A,0),MATCH(T$3,'CE SC'!$3:$3,0))</f>
        <v>0</v>
      </c>
      <c r="U53" s="151">
        <f>+INDEX('CE SC'!$A$1:$BK$83,MATCH($A53,'CE SC'!$A:$A,0),MATCH(U$3,'CE SC'!$3:$3,0))</f>
        <v>0</v>
      </c>
      <c r="V53" s="151">
        <f>+INDEX('CE SC'!$A$1:$BK$83,MATCH($A53,'CE SC'!$A:$A,0),MATCH(V$3,'CE SC'!$3:$3,0))</f>
        <v>0</v>
      </c>
      <c r="W53" s="151">
        <f>+INDEX('CE SC'!$A$1:$BK$83,MATCH($A53,'CE SC'!$A:$A,0),MATCH(W$3,'CE SC'!$3:$3,0))</f>
        <v>0</v>
      </c>
      <c r="X53" s="151">
        <f>+INDEX('CE SC'!$A$1:$BK$83,MATCH($A53,'CE SC'!$A:$A,0),MATCH(X$3,'CE SC'!$3:$3,0))</f>
        <v>0</v>
      </c>
      <c r="Y53" s="151">
        <f>+INDEX('CE SC'!$A$1:$BK$83,MATCH($A53,'CE SC'!$A:$A,0),MATCH(Y$3,'CE SC'!$3:$3,0))</f>
        <v>0</v>
      </c>
      <c r="Z53" s="151">
        <f>+INDEX('CE SC'!$A$1:$BK$83,MATCH($A53,'CE SC'!$A:$A,0),MATCH(Z$3,'CE SC'!$3:$3,0))</f>
        <v>0</v>
      </c>
      <c r="AA53" s="151">
        <f>+INDEX('CE SC'!$A$1:$BK$83,MATCH($A53,'CE SC'!$A:$A,0),MATCH(AA$3,'CE SC'!$3:$3,0))</f>
        <v>0</v>
      </c>
      <c r="AB53" s="151">
        <f>+INDEX('CE SC'!$A$1:$BK$83,MATCH($A53,'CE SC'!$A:$A,0),MATCH(AB$3,'CE SC'!$3:$3,0))</f>
        <v>0</v>
      </c>
      <c r="AC53" s="151">
        <f>+INDEX('CE SC'!$A$1:$BK$83,MATCH($A53,'CE SC'!$A:$A,0),MATCH(AC$3,'CE SC'!$3:$3,0))</f>
        <v>0</v>
      </c>
      <c r="AD53" s="177">
        <f>+INDEX('CE SC'!$A$1:$BK$83,MATCH($A53,'CE SC'!$A:$A,0),MATCH(AD$3,'CE SC'!$3:$3,0))</f>
        <v>0</v>
      </c>
      <c r="AE53" s="184">
        <f t="shared" si="30"/>
        <v>0</v>
      </c>
      <c r="AF53" s="151">
        <f>+INDEX('CE FOC'!$A$1:$BK$83,MATCH($A53,'CE FOC'!$A:$A,0),MATCH(AF$3,'CE FOC'!$3:$3,0))</f>
        <v>0</v>
      </c>
      <c r="AG53" s="151">
        <f>+INDEX('CE FOC'!$A$1:$BK$83,MATCH($A53,'CE FOC'!$A:$A,0),MATCH(AG$3,'CE FOC'!$3:$3,0))</f>
        <v>0</v>
      </c>
      <c r="AH53" s="177">
        <f>+INDEX('CE FOC'!$A$1:$BK$83,MATCH($A53,'CE FOC'!$A:$A,0),MATCH(AH$3,'CE FOC'!$3:$3,0))</f>
        <v>0</v>
      </c>
      <c r="AI53" s="184">
        <f t="shared" si="32"/>
        <v>0</v>
      </c>
      <c r="AJ53" s="343">
        <f>ROUND(+SUMIF(BdV_2022!$L:$L,$A53&amp;AJ$3,BdV_2022!$E:$E),2)</f>
        <v>0</v>
      </c>
      <c r="AK53" s="184">
        <f t="shared" si="33"/>
        <v>0</v>
      </c>
      <c r="AL53" s="2"/>
      <c r="AM53" s="2"/>
      <c r="AN53" s="2"/>
    </row>
    <row r="54" spans="1:40" x14ac:dyDescent="0.15">
      <c r="A54" s="241" t="s">
        <v>1782</v>
      </c>
      <c r="B54" s="238"/>
      <c r="C54" s="243" t="s">
        <v>1664</v>
      </c>
      <c r="D54" s="151">
        <f>+INDEX('CE ATT'!$A$1:$BK$107,MATCH($A54,'CE ATT'!$A:$A,0),MATCH(D$3,'CE ATT'!$3:$3,0))</f>
        <v>49325.68</v>
      </c>
      <c r="E54" s="151">
        <f>+INDEX('CE ATT'!$A$1:$BK$107,MATCH($A54,'CE ATT'!$A:$A,0),MATCH(E$3,'CE ATT'!$3:$3,0))</f>
        <v>0</v>
      </c>
      <c r="F54" s="151">
        <f>+INDEX('CE ATT'!$A$1:$BK$107,MATCH($A54,'CE ATT'!$A:$A,0),MATCH(F$3,'CE ATT'!$3:$3,0))</f>
        <v>0</v>
      </c>
      <c r="G54" s="151">
        <f>+INDEX('CE ATT'!$A$1:$BK$107,MATCH($A54,'CE ATT'!$A:$A,0),MATCH(G$3,'CE ATT'!$3:$3,0))</f>
        <v>0</v>
      </c>
      <c r="H54" s="151">
        <f>+INDEX('CE ATT'!$A$1:$BK$107,MATCH($A54,'CE ATT'!$A:$A,0),MATCH(H$3,'CE ATT'!$3:$3,0))</f>
        <v>0</v>
      </c>
      <c r="I54" s="151">
        <f>+INDEX('CE ATT'!$A$1:$BK$107,MATCH($A54,'CE ATT'!$A:$A,0),MATCH(I$3,'CE ATT'!$3:$3,0))</f>
        <v>0</v>
      </c>
      <c r="J54" s="151">
        <f>+INDEX('CE ATT'!$A$1:$BK$107,MATCH($A54,'CE ATT'!$A:$A,0),MATCH(J$3,'CE ATT'!$3:$3,0))</f>
        <v>0</v>
      </c>
      <c r="K54" s="151">
        <f>+INDEX('CE ATT'!$A$1:$BK$107,MATCH($A54,'CE ATT'!$A:$A,0),MATCH(K$3,'CE ATT'!$3:$3,0))</f>
        <v>0</v>
      </c>
      <c r="L54" s="151">
        <f>+INDEX('CE ATT'!$A$1:$BK$107,MATCH($A54,'CE ATT'!$A:$A,0),MATCH(L$3,'CE ATT'!$3:$3,0))</f>
        <v>0</v>
      </c>
      <c r="M54" s="151">
        <f>+INDEX('CE ATT'!$A$1:$BK$107,MATCH($A54,'CE ATT'!$A:$A,0),MATCH(M$3,'CE ATT'!$3:$3,0))</f>
        <v>0</v>
      </c>
      <c r="N54" s="151">
        <f>+INDEX('CE ATT'!$A$1:$BK$107,MATCH($A54,'CE ATT'!$A:$A,0),MATCH(N$3,'CE ATT'!$3:$3,0))</f>
        <v>0</v>
      </c>
      <c r="O54" s="151">
        <f>+INDEX('CE ATT'!$A$1:$BK$107,MATCH($A54,'CE ATT'!$A:$A,0),MATCH(O$3,'CE ATT'!$3:$3,0))</f>
        <v>0</v>
      </c>
      <c r="P54" s="151">
        <f>+INDEX('CE ATT'!$A$1:$BK$107,MATCH($A54,'CE ATT'!$A:$A,0),MATCH(P$3,'CE ATT'!$3:$3,0))</f>
        <v>0</v>
      </c>
      <c r="Q54" s="151">
        <f>+INDEX('CE ATT'!$A$1:$BK$107,MATCH($A54,'CE ATT'!$A:$A,0),MATCH(Q$3,'CE ATT'!$3:$3,0))</f>
        <v>0</v>
      </c>
      <c r="R54" s="177">
        <f>+INDEX('CE ATT'!$A$1:$BK$107,MATCH($A54,'CE ATT'!$A:$A,0),MATCH(R$3,'CE ATT'!$3:$3,0))</f>
        <v>0</v>
      </c>
      <c r="S54" s="184">
        <f t="shared" si="27"/>
        <v>49325.68</v>
      </c>
      <c r="T54" s="151">
        <f>+INDEX('CE SC'!$A$1:$BK$83,MATCH($A54,'CE SC'!$A:$A,0),MATCH(T$3,'CE SC'!$3:$3,0))</f>
        <v>0</v>
      </c>
      <c r="U54" s="151">
        <f>+INDEX('CE SC'!$A$1:$BK$83,MATCH($A54,'CE SC'!$A:$A,0),MATCH(U$3,'CE SC'!$3:$3,0))</f>
        <v>0</v>
      </c>
      <c r="V54" s="151">
        <f>+INDEX('CE SC'!$A$1:$BK$83,MATCH($A54,'CE SC'!$A:$A,0),MATCH(V$3,'CE SC'!$3:$3,0))</f>
        <v>0</v>
      </c>
      <c r="W54" s="151">
        <f>+INDEX('CE SC'!$A$1:$BK$83,MATCH($A54,'CE SC'!$A:$A,0),MATCH(W$3,'CE SC'!$3:$3,0))</f>
        <v>0</v>
      </c>
      <c r="X54" s="151">
        <f>+INDEX('CE SC'!$A$1:$BK$83,MATCH($A54,'CE SC'!$A:$A,0),MATCH(X$3,'CE SC'!$3:$3,0))</f>
        <v>0</v>
      </c>
      <c r="Y54" s="151">
        <f>+INDEX('CE SC'!$A$1:$BK$83,MATCH($A54,'CE SC'!$A:$A,0),MATCH(Y$3,'CE SC'!$3:$3,0))</f>
        <v>0</v>
      </c>
      <c r="Z54" s="151">
        <f>+INDEX('CE SC'!$A$1:$BK$83,MATCH($A54,'CE SC'!$A:$A,0),MATCH(Z$3,'CE SC'!$3:$3,0))</f>
        <v>0</v>
      </c>
      <c r="AA54" s="151">
        <f>+INDEX('CE SC'!$A$1:$BK$83,MATCH($A54,'CE SC'!$A:$A,0),MATCH(AA$3,'CE SC'!$3:$3,0))</f>
        <v>0</v>
      </c>
      <c r="AB54" s="151">
        <f>+INDEX('CE SC'!$A$1:$BK$83,MATCH($A54,'CE SC'!$A:$A,0),MATCH(AB$3,'CE SC'!$3:$3,0))</f>
        <v>0</v>
      </c>
      <c r="AC54" s="151">
        <f>+INDEX('CE SC'!$A$1:$BK$83,MATCH($A54,'CE SC'!$A:$A,0),MATCH(AC$3,'CE SC'!$3:$3,0))</f>
        <v>0</v>
      </c>
      <c r="AD54" s="177">
        <f>+INDEX('CE SC'!$A$1:$BK$83,MATCH($A54,'CE SC'!$A:$A,0),MATCH(AD$3,'CE SC'!$3:$3,0))</f>
        <v>0</v>
      </c>
      <c r="AE54" s="184">
        <f t="shared" si="30"/>
        <v>0</v>
      </c>
      <c r="AF54" s="151">
        <f>+INDEX('CE FOC'!$A$1:$BK$83,MATCH($A54,'CE FOC'!$A:$A,0),MATCH(AF$3,'CE FOC'!$3:$3,0))</f>
        <v>0</v>
      </c>
      <c r="AG54" s="151">
        <f>+INDEX('CE FOC'!$A$1:$BK$83,MATCH($A54,'CE FOC'!$A:$A,0),MATCH(AG$3,'CE FOC'!$3:$3,0))</f>
        <v>0</v>
      </c>
      <c r="AH54" s="177">
        <f>+INDEX('CE FOC'!$A$1:$BK$83,MATCH($A54,'CE FOC'!$A:$A,0),MATCH(AH$3,'CE FOC'!$3:$3,0))</f>
        <v>0</v>
      </c>
      <c r="AI54" s="184">
        <f t="shared" si="32"/>
        <v>0</v>
      </c>
      <c r="AJ54" s="343">
        <f>ROUND(+SUMIF(BdV_2022!$L:$L,$A54&amp;AJ$3,BdV_2022!$E:$E),2)</f>
        <v>0</v>
      </c>
      <c r="AK54" s="184">
        <f t="shared" si="33"/>
        <v>49325.68</v>
      </c>
      <c r="AL54" s="2"/>
      <c r="AM54" s="2"/>
      <c r="AN54" s="2"/>
    </row>
    <row r="55" spans="1:40" x14ac:dyDescent="0.15">
      <c r="A55" s="241" t="s">
        <v>1783</v>
      </c>
      <c r="B55" s="238"/>
      <c r="C55" s="243" t="s">
        <v>1665</v>
      </c>
      <c r="D55" s="151">
        <f>+INDEX('CE ATT'!$A$1:$BK$107,MATCH($A55,'CE ATT'!$A:$A,0),MATCH(D$3,'CE ATT'!$3:$3,0))</f>
        <v>0</v>
      </c>
      <c r="E55" s="151">
        <f>+INDEX('CE ATT'!$A$1:$BK$107,MATCH($A55,'CE ATT'!$A:$A,0),MATCH(E$3,'CE ATT'!$3:$3,0))</f>
        <v>0</v>
      </c>
      <c r="F55" s="151">
        <f>+INDEX('CE ATT'!$A$1:$BK$107,MATCH($A55,'CE ATT'!$A:$A,0),MATCH(F$3,'CE ATT'!$3:$3,0))</f>
        <v>0</v>
      </c>
      <c r="G55" s="151">
        <f>+INDEX('CE ATT'!$A$1:$BK$107,MATCH($A55,'CE ATT'!$A:$A,0),MATCH(G$3,'CE ATT'!$3:$3,0))</f>
        <v>0</v>
      </c>
      <c r="H55" s="151">
        <f>+INDEX('CE ATT'!$A$1:$BK$107,MATCH($A55,'CE ATT'!$A:$A,0),MATCH(H$3,'CE ATT'!$3:$3,0))</f>
        <v>0</v>
      </c>
      <c r="I55" s="151">
        <f>+INDEX('CE ATT'!$A$1:$BK$107,MATCH($A55,'CE ATT'!$A:$A,0),MATCH(I$3,'CE ATT'!$3:$3,0))</f>
        <v>0</v>
      </c>
      <c r="J55" s="151">
        <f>+INDEX('CE ATT'!$A$1:$BK$107,MATCH($A55,'CE ATT'!$A:$A,0),MATCH(J$3,'CE ATT'!$3:$3,0))</f>
        <v>0</v>
      </c>
      <c r="K55" s="151">
        <f>+INDEX('CE ATT'!$A$1:$BK$107,MATCH($A55,'CE ATT'!$A:$A,0),MATCH(K$3,'CE ATT'!$3:$3,0))</f>
        <v>0</v>
      </c>
      <c r="L55" s="151">
        <f>+INDEX('CE ATT'!$A$1:$BK$107,MATCH($A55,'CE ATT'!$A:$A,0),MATCH(L$3,'CE ATT'!$3:$3,0))</f>
        <v>0</v>
      </c>
      <c r="M55" s="151">
        <f>+INDEX('CE ATT'!$A$1:$BK$107,MATCH($A55,'CE ATT'!$A:$A,0),MATCH(M$3,'CE ATT'!$3:$3,0))</f>
        <v>0</v>
      </c>
      <c r="N55" s="151">
        <f>+INDEX('CE ATT'!$A$1:$BK$107,MATCH($A55,'CE ATT'!$A:$A,0),MATCH(N$3,'CE ATT'!$3:$3,0))</f>
        <v>0</v>
      </c>
      <c r="O55" s="151">
        <f>+INDEX('CE ATT'!$A$1:$BK$107,MATCH($A55,'CE ATT'!$A:$A,0),MATCH(O$3,'CE ATT'!$3:$3,0))</f>
        <v>0</v>
      </c>
      <c r="P55" s="151">
        <f>+INDEX('CE ATT'!$A$1:$BK$107,MATCH($A55,'CE ATT'!$A:$A,0),MATCH(P$3,'CE ATT'!$3:$3,0))</f>
        <v>0</v>
      </c>
      <c r="Q55" s="151">
        <f>+INDEX('CE ATT'!$A$1:$BK$107,MATCH($A55,'CE ATT'!$A:$A,0),MATCH(Q$3,'CE ATT'!$3:$3,0))</f>
        <v>0</v>
      </c>
      <c r="R55" s="177">
        <f>+INDEX('CE ATT'!$A$1:$BK$107,MATCH($A55,'CE ATT'!$A:$A,0),MATCH(R$3,'CE ATT'!$3:$3,0))</f>
        <v>0</v>
      </c>
      <c r="S55" s="184">
        <f t="shared" si="27"/>
        <v>0</v>
      </c>
      <c r="T55" s="151">
        <f>+INDEX('CE SC'!$A$1:$BK$83,MATCH($A55,'CE SC'!$A:$A,0),MATCH(T$3,'CE SC'!$3:$3,0))</f>
        <v>0</v>
      </c>
      <c r="U55" s="151">
        <f>+INDEX('CE SC'!$A$1:$BK$83,MATCH($A55,'CE SC'!$A:$A,0),MATCH(U$3,'CE SC'!$3:$3,0))</f>
        <v>0</v>
      </c>
      <c r="V55" s="151">
        <f>+INDEX('CE SC'!$A$1:$BK$83,MATCH($A55,'CE SC'!$A:$A,0),MATCH(V$3,'CE SC'!$3:$3,0))</f>
        <v>0</v>
      </c>
      <c r="W55" s="151">
        <f>+INDEX('CE SC'!$A$1:$BK$83,MATCH($A55,'CE SC'!$A:$A,0),MATCH(W$3,'CE SC'!$3:$3,0))</f>
        <v>0</v>
      </c>
      <c r="X55" s="151">
        <f>+INDEX('CE SC'!$A$1:$BK$83,MATCH($A55,'CE SC'!$A:$A,0),MATCH(X$3,'CE SC'!$3:$3,0))</f>
        <v>0</v>
      </c>
      <c r="Y55" s="151">
        <f>+INDEX('CE SC'!$A$1:$BK$83,MATCH($A55,'CE SC'!$A:$A,0),MATCH(Y$3,'CE SC'!$3:$3,0))</f>
        <v>0</v>
      </c>
      <c r="Z55" s="151">
        <f>+INDEX('CE SC'!$A$1:$BK$83,MATCH($A55,'CE SC'!$A:$A,0),MATCH(Z$3,'CE SC'!$3:$3,0))</f>
        <v>0</v>
      </c>
      <c r="AA55" s="151">
        <f>+INDEX('CE SC'!$A$1:$BK$83,MATCH($A55,'CE SC'!$A:$A,0),MATCH(AA$3,'CE SC'!$3:$3,0))</f>
        <v>0</v>
      </c>
      <c r="AB55" s="151">
        <f>+INDEX('CE SC'!$A$1:$BK$83,MATCH($A55,'CE SC'!$A:$A,0),MATCH(AB$3,'CE SC'!$3:$3,0))</f>
        <v>0</v>
      </c>
      <c r="AC55" s="151">
        <f>+INDEX('CE SC'!$A$1:$BK$83,MATCH($A55,'CE SC'!$A:$A,0),MATCH(AC$3,'CE SC'!$3:$3,0))</f>
        <v>0</v>
      </c>
      <c r="AD55" s="177">
        <f>+INDEX('CE SC'!$A$1:$BK$83,MATCH($A55,'CE SC'!$A:$A,0),MATCH(AD$3,'CE SC'!$3:$3,0))</f>
        <v>0</v>
      </c>
      <c r="AE55" s="184">
        <f t="shared" si="30"/>
        <v>0</v>
      </c>
      <c r="AF55" s="151">
        <f>+INDEX('CE FOC'!$A$1:$BK$83,MATCH($A55,'CE FOC'!$A:$A,0),MATCH(AF$3,'CE FOC'!$3:$3,0))</f>
        <v>0</v>
      </c>
      <c r="AG55" s="151">
        <f>+INDEX('CE FOC'!$A$1:$BK$83,MATCH($A55,'CE FOC'!$A:$A,0),MATCH(AG$3,'CE FOC'!$3:$3,0))</f>
        <v>0</v>
      </c>
      <c r="AH55" s="177">
        <f>+INDEX('CE FOC'!$A$1:$BK$83,MATCH($A55,'CE FOC'!$A:$A,0),MATCH(AH$3,'CE FOC'!$3:$3,0))</f>
        <v>0</v>
      </c>
      <c r="AI55" s="184">
        <f t="shared" si="32"/>
        <v>0</v>
      </c>
      <c r="AJ55" s="343">
        <f>ROUND(+SUMIF(BdV_2022!$L:$L,$A55&amp;AJ$3,BdV_2022!$E:$E),2)</f>
        <v>0</v>
      </c>
      <c r="AK55" s="184">
        <f t="shared" si="33"/>
        <v>0</v>
      </c>
      <c r="AL55" s="2"/>
      <c r="AM55" s="2"/>
      <c r="AN55" s="2"/>
    </row>
    <row r="56" spans="1:40" x14ac:dyDescent="0.15">
      <c r="A56" s="241" t="s">
        <v>1784</v>
      </c>
      <c r="B56" s="235"/>
      <c r="C56" s="243" t="s">
        <v>818</v>
      </c>
      <c r="D56" s="151">
        <f>+INDEX('CE ATT'!$A$1:$BK$107,MATCH($A56,'CE ATT'!$A:$A,0),MATCH(D$3,'CE ATT'!$3:$3,0))</f>
        <v>147793.82999999999</v>
      </c>
      <c r="E56" s="151">
        <f>+INDEX('CE ATT'!$A$1:$BK$107,MATCH($A56,'CE ATT'!$A:$A,0),MATCH(E$3,'CE ATT'!$3:$3,0))</f>
        <v>0</v>
      </c>
      <c r="F56" s="151">
        <f>+INDEX('CE ATT'!$A$1:$BK$107,MATCH($A56,'CE ATT'!$A:$A,0),MATCH(F$3,'CE ATT'!$3:$3,0))</f>
        <v>68.400000000000006</v>
      </c>
      <c r="G56" s="151">
        <f>+INDEX('CE ATT'!$A$1:$BK$107,MATCH($A56,'CE ATT'!$A:$A,0),MATCH(G$3,'CE ATT'!$3:$3,0))</f>
        <v>44696.5</v>
      </c>
      <c r="H56" s="151">
        <f>+INDEX('CE ATT'!$A$1:$BK$107,MATCH($A56,'CE ATT'!$A:$A,0),MATCH(H$3,'CE ATT'!$3:$3,0))</f>
        <v>0</v>
      </c>
      <c r="I56" s="151">
        <f>+INDEX('CE ATT'!$A$1:$BK$107,MATCH($A56,'CE ATT'!$A:$A,0),MATCH(I$3,'CE ATT'!$3:$3,0))</f>
        <v>0</v>
      </c>
      <c r="J56" s="151">
        <f>+INDEX('CE ATT'!$A$1:$BK$107,MATCH($A56,'CE ATT'!$A:$A,0),MATCH(J$3,'CE ATT'!$3:$3,0))</f>
        <v>0</v>
      </c>
      <c r="K56" s="151">
        <f>+INDEX('CE ATT'!$A$1:$BK$107,MATCH($A56,'CE ATT'!$A:$A,0),MATCH(K$3,'CE ATT'!$3:$3,0))</f>
        <v>0</v>
      </c>
      <c r="L56" s="151">
        <f>+INDEX('CE ATT'!$A$1:$BK$107,MATCH($A56,'CE ATT'!$A:$A,0),MATCH(L$3,'CE ATT'!$3:$3,0))</f>
        <v>0</v>
      </c>
      <c r="M56" s="151">
        <f>+INDEX('CE ATT'!$A$1:$BK$107,MATCH($A56,'CE ATT'!$A:$A,0),MATCH(M$3,'CE ATT'!$3:$3,0))</f>
        <v>0</v>
      </c>
      <c r="N56" s="151">
        <f>+INDEX('CE ATT'!$A$1:$BK$107,MATCH($A56,'CE ATT'!$A:$A,0),MATCH(N$3,'CE ATT'!$3:$3,0))</f>
        <v>0</v>
      </c>
      <c r="O56" s="151">
        <f>+INDEX('CE ATT'!$A$1:$BK$107,MATCH($A56,'CE ATT'!$A:$A,0),MATCH(O$3,'CE ATT'!$3:$3,0))</f>
        <v>0</v>
      </c>
      <c r="P56" s="151">
        <f>+INDEX('CE ATT'!$A$1:$BK$107,MATCH($A56,'CE ATT'!$A:$A,0),MATCH(P$3,'CE ATT'!$3:$3,0))</f>
        <v>0</v>
      </c>
      <c r="Q56" s="151">
        <f>+INDEX('CE ATT'!$A$1:$BK$107,MATCH($A56,'CE ATT'!$A:$A,0),MATCH(Q$3,'CE ATT'!$3:$3,0))</f>
        <v>0</v>
      </c>
      <c r="R56" s="177">
        <f>+INDEX('CE ATT'!$A$1:$BK$107,MATCH($A56,'CE ATT'!$A:$A,0),MATCH(R$3,'CE ATT'!$3:$3,0))</f>
        <v>0</v>
      </c>
      <c r="S56" s="184">
        <f t="shared" si="27"/>
        <v>192558.72999999998</v>
      </c>
      <c r="T56" s="151">
        <f>+INDEX('CE SC'!$A$1:$BK$83,MATCH($A56,'CE SC'!$A:$A,0),MATCH(T$3,'CE SC'!$3:$3,0))</f>
        <v>0</v>
      </c>
      <c r="U56" s="151">
        <f>+INDEX('CE SC'!$A$1:$BK$83,MATCH($A56,'CE SC'!$A:$A,0),MATCH(U$3,'CE SC'!$3:$3,0))</f>
        <v>0</v>
      </c>
      <c r="V56" s="151">
        <f>+INDEX('CE SC'!$A$1:$BK$83,MATCH($A56,'CE SC'!$A:$A,0),MATCH(V$3,'CE SC'!$3:$3,0))</f>
        <v>0</v>
      </c>
      <c r="W56" s="151">
        <f>+INDEX('CE SC'!$A$1:$BK$83,MATCH($A56,'CE SC'!$A:$A,0),MATCH(W$3,'CE SC'!$3:$3,0))</f>
        <v>0</v>
      </c>
      <c r="X56" s="151">
        <f>+INDEX('CE SC'!$A$1:$BK$83,MATCH($A56,'CE SC'!$A:$A,0),MATCH(X$3,'CE SC'!$3:$3,0))</f>
        <v>0</v>
      </c>
      <c r="Y56" s="151">
        <f>+INDEX('CE SC'!$A$1:$BK$83,MATCH($A56,'CE SC'!$A:$A,0),MATCH(Y$3,'CE SC'!$3:$3,0))</f>
        <v>0</v>
      </c>
      <c r="Z56" s="151">
        <f>+INDEX('CE SC'!$A$1:$BK$83,MATCH($A56,'CE SC'!$A:$A,0),MATCH(Z$3,'CE SC'!$3:$3,0))</f>
        <v>0</v>
      </c>
      <c r="AA56" s="151">
        <f>+INDEX('CE SC'!$A$1:$BK$83,MATCH($A56,'CE SC'!$A:$A,0),MATCH(AA$3,'CE SC'!$3:$3,0))</f>
        <v>0</v>
      </c>
      <c r="AB56" s="151">
        <f>+INDEX('CE SC'!$A$1:$BK$83,MATCH($A56,'CE SC'!$A:$A,0),MATCH(AB$3,'CE SC'!$3:$3,0))</f>
        <v>0</v>
      </c>
      <c r="AC56" s="151">
        <f>+INDEX('CE SC'!$A$1:$BK$83,MATCH($A56,'CE SC'!$A:$A,0),MATCH(AC$3,'CE SC'!$3:$3,0))</f>
        <v>0</v>
      </c>
      <c r="AD56" s="177">
        <f>+INDEX('CE SC'!$A$1:$BK$83,MATCH($A56,'CE SC'!$A:$A,0),MATCH(AD$3,'CE SC'!$3:$3,0))</f>
        <v>0</v>
      </c>
      <c r="AE56" s="184">
        <f t="shared" si="30"/>
        <v>0</v>
      </c>
      <c r="AF56" s="151">
        <f>+INDEX('CE FOC'!$A$1:$BK$83,MATCH($A56,'CE FOC'!$A:$A,0),MATCH(AF$3,'CE FOC'!$3:$3,0))</f>
        <v>0</v>
      </c>
      <c r="AG56" s="151">
        <f>+INDEX('CE FOC'!$A$1:$BK$83,MATCH($A56,'CE FOC'!$A:$A,0),MATCH(AG$3,'CE FOC'!$3:$3,0))</f>
        <v>0</v>
      </c>
      <c r="AH56" s="177">
        <f>+INDEX('CE FOC'!$A$1:$BK$83,MATCH($A56,'CE FOC'!$A:$A,0),MATCH(AH$3,'CE FOC'!$3:$3,0))</f>
        <v>0</v>
      </c>
      <c r="AI56" s="184">
        <f t="shared" si="32"/>
        <v>0</v>
      </c>
      <c r="AJ56" s="343">
        <f>ROUND(+SUMIF(BdV_2022!$L:$L,$A56&amp;AJ$3,BdV_2022!$E:$E),2)</f>
        <v>0</v>
      </c>
      <c r="AK56" s="184">
        <f t="shared" si="33"/>
        <v>192558.72999999998</v>
      </c>
      <c r="AL56" s="2"/>
      <c r="AM56" s="2"/>
      <c r="AN56" s="2"/>
    </row>
    <row r="57" spans="1:40" x14ac:dyDescent="0.15">
      <c r="A57" s="237" t="s">
        <v>116</v>
      </c>
      <c r="B57" s="239" t="s">
        <v>373</v>
      </c>
      <c r="C57" s="240" t="s">
        <v>375</v>
      </c>
      <c r="D57" s="154">
        <f>+SUM(D58:D61)</f>
        <v>2344089.2499999995</v>
      </c>
      <c r="E57" s="154">
        <f t="shared" ref="E57:R57" si="42">+SUM(E58:E61)</f>
        <v>0</v>
      </c>
      <c r="F57" s="154">
        <f t="shared" si="42"/>
        <v>0</v>
      </c>
      <c r="G57" s="154">
        <f t="shared" si="42"/>
        <v>133606.89000000001</v>
      </c>
      <c r="H57" s="154">
        <f t="shared" si="42"/>
        <v>0</v>
      </c>
      <c r="I57" s="154">
        <f t="shared" si="42"/>
        <v>0</v>
      </c>
      <c r="J57" s="154">
        <f t="shared" si="42"/>
        <v>0</v>
      </c>
      <c r="K57" s="154">
        <f t="shared" si="42"/>
        <v>0</v>
      </c>
      <c r="L57" s="154">
        <f t="shared" si="42"/>
        <v>0</v>
      </c>
      <c r="M57" s="154">
        <f t="shared" si="42"/>
        <v>0</v>
      </c>
      <c r="N57" s="154">
        <f t="shared" si="42"/>
        <v>0</v>
      </c>
      <c r="O57" s="154">
        <f t="shared" si="42"/>
        <v>0</v>
      </c>
      <c r="P57" s="154">
        <f t="shared" si="42"/>
        <v>0</v>
      </c>
      <c r="Q57" s="154">
        <f t="shared" si="42"/>
        <v>0</v>
      </c>
      <c r="R57" s="176">
        <f t="shared" si="42"/>
        <v>0</v>
      </c>
      <c r="S57" s="183">
        <f t="shared" si="27"/>
        <v>2477696.1399999997</v>
      </c>
      <c r="T57" s="154">
        <f t="shared" ref="T57" si="43">+SUM(T58:T61)</f>
        <v>0</v>
      </c>
      <c r="U57" s="154">
        <f t="shared" ref="U57:AD57" si="44">+SUM(U58:U61)</f>
        <v>0</v>
      </c>
      <c r="V57" s="154">
        <f t="shared" si="44"/>
        <v>0</v>
      </c>
      <c r="W57" s="154">
        <f t="shared" si="44"/>
        <v>0</v>
      </c>
      <c r="X57" s="154">
        <f t="shared" si="44"/>
        <v>0</v>
      </c>
      <c r="Y57" s="154">
        <f t="shared" si="44"/>
        <v>0</v>
      </c>
      <c r="Z57" s="154">
        <f t="shared" si="44"/>
        <v>0</v>
      </c>
      <c r="AA57" s="154">
        <f t="shared" si="44"/>
        <v>0</v>
      </c>
      <c r="AB57" s="154">
        <f t="shared" si="44"/>
        <v>0</v>
      </c>
      <c r="AC57" s="154">
        <f t="shared" si="44"/>
        <v>0</v>
      </c>
      <c r="AD57" s="176">
        <f t="shared" si="44"/>
        <v>0</v>
      </c>
      <c r="AE57" s="183">
        <f t="shared" si="30"/>
        <v>0</v>
      </c>
      <c r="AF57" s="154">
        <f>+SUM(AF58:AF61)</f>
        <v>0</v>
      </c>
      <c r="AG57" s="154">
        <f t="shared" ref="AG57:AH57" si="45">+SUM(AG58:AG61)</f>
        <v>0</v>
      </c>
      <c r="AH57" s="176">
        <f t="shared" si="45"/>
        <v>0</v>
      </c>
      <c r="AI57" s="183">
        <f t="shared" si="32"/>
        <v>0</v>
      </c>
      <c r="AJ57" s="176">
        <f>+SUM(AJ58:AJ61)</f>
        <v>0</v>
      </c>
      <c r="AK57" s="183">
        <f t="shared" si="33"/>
        <v>2477696.1399999997</v>
      </c>
      <c r="AL57" s="2"/>
      <c r="AM57" s="160">
        <v>2477696.14</v>
      </c>
      <c r="AN57" s="161">
        <f>AM57-AK57</f>
        <v>0</v>
      </c>
    </row>
    <row r="58" spans="1:40" x14ac:dyDescent="0.15">
      <c r="A58" s="241" t="s">
        <v>1785</v>
      </c>
      <c r="B58" s="238"/>
      <c r="C58" s="243" t="s">
        <v>848</v>
      </c>
      <c r="D58" s="151">
        <f>+INDEX('CE ATT'!$A$1:$BK$107,MATCH($A58,'CE ATT'!$A:$A,0),MATCH(D$3,'CE ATT'!$3:$3,0))</f>
        <v>1652048.22</v>
      </c>
      <c r="E58" s="151">
        <f>+INDEX('CE ATT'!$A$1:$BK$107,MATCH($A58,'CE ATT'!$A:$A,0),MATCH(E$3,'CE ATT'!$3:$3,0))</f>
        <v>0</v>
      </c>
      <c r="F58" s="151">
        <f>+INDEX('CE ATT'!$A$1:$BK$107,MATCH($A58,'CE ATT'!$A:$A,0),MATCH(F$3,'CE ATT'!$3:$3,0))</f>
        <v>0</v>
      </c>
      <c r="G58" s="151">
        <f>+INDEX('CE ATT'!$A$1:$BK$107,MATCH($A58,'CE ATT'!$A:$A,0),MATCH(G$3,'CE ATT'!$3:$3,0))</f>
        <v>89586.27</v>
      </c>
      <c r="H58" s="151">
        <f>+INDEX('CE ATT'!$A$1:$BK$107,MATCH($A58,'CE ATT'!$A:$A,0),MATCH(H$3,'CE ATT'!$3:$3,0))</f>
        <v>0</v>
      </c>
      <c r="I58" s="151">
        <f>+INDEX('CE ATT'!$A$1:$BK$107,MATCH($A58,'CE ATT'!$A:$A,0),MATCH(I$3,'CE ATT'!$3:$3,0))</f>
        <v>0</v>
      </c>
      <c r="J58" s="151">
        <f>+INDEX('CE ATT'!$A$1:$BK$107,MATCH($A58,'CE ATT'!$A:$A,0),MATCH(J$3,'CE ATT'!$3:$3,0))</f>
        <v>0</v>
      </c>
      <c r="K58" s="151">
        <f>+INDEX('CE ATT'!$A$1:$BK$107,MATCH($A58,'CE ATT'!$A:$A,0),MATCH(K$3,'CE ATT'!$3:$3,0))</f>
        <v>0</v>
      </c>
      <c r="L58" s="151">
        <f>+INDEX('CE ATT'!$A$1:$BK$107,MATCH($A58,'CE ATT'!$A:$A,0),MATCH(L$3,'CE ATT'!$3:$3,0))</f>
        <v>0</v>
      </c>
      <c r="M58" s="151">
        <f>+INDEX('CE ATT'!$A$1:$BK$107,MATCH($A58,'CE ATT'!$A:$A,0),MATCH(M$3,'CE ATT'!$3:$3,0))</f>
        <v>0</v>
      </c>
      <c r="N58" s="151">
        <f>+INDEX('CE ATT'!$A$1:$BK$107,MATCH($A58,'CE ATT'!$A:$A,0),MATCH(N$3,'CE ATT'!$3:$3,0))</f>
        <v>0</v>
      </c>
      <c r="O58" s="151">
        <f>+INDEX('CE ATT'!$A$1:$BK$107,MATCH($A58,'CE ATT'!$A:$A,0),MATCH(O$3,'CE ATT'!$3:$3,0))</f>
        <v>0</v>
      </c>
      <c r="P58" s="151">
        <f>+INDEX('CE ATT'!$A$1:$BK$107,MATCH($A58,'CE ATT'!$A:$A,0),MATCH(P$3,'CE ATT'!$3:$3,0))</f>
        <v>0</v>
      </c>
      <c r="Q58" s="151">
        <f>+INDEX('CE ATT'!$A$1:$BK$107,MATCH($A58,'CE ATT'!$A:$A,0),MATCH(Q$3,'CE ATT'!$3:$3,0))</f>
        <v>0</v>
      </c>
      <c r="R58" s="177">
        <f>+INDEX('CE ATT'!$A$1:$BK$107,MATCH($A58,'CE ATT'!$A:$A,0),MATCH(R$3,'CE ATT'!$3:$3,0))</f>
        <v>0</v>
      </c>
      <c r="S58" s="184">
        <f t="shared" si="27"/>
        <v>1741634.49</v>
      </c>
      <c r="T58" s="151">
        <f>+INDEX('CE SC'!$A$1:$BK$83,MATCH($A58,'CE SC'!$A:$A,0),MATCH(T$3,'CE SC'!$3:$3,0))</f>
        <v>0</v>
      </c>
      <c r="U58" s="151">
        <f>+INDEX('CE SC'!$A$1:$BK$83,MATCH($A58,'CE SC'!$A:$A,0),MATCH(U$3,'CE SC'!$3:$3,0))</f>
        <v>0</v>
      </c>
      <c r="V58" s="151">
        <f>+INDEX('CE SC'!$A$1:$BK$83,MATCH($A58,'CE SC'!$A:$A,0),MATCH(V$3,'CE SC'!$3:$3,0))</f>
        <v>0</v>
      </c>
      <c r="W58" s="151">
        <f>+INDEX('CE SC'!$A$1:$BK$83,MATCH($A58,'CE SC'!$A:$A,0),MATCH(W$3,'CE SC'!$3:$3,0))</f>
        <v>0</v>
      </c>
      <c r="X58" s="151">
        <f>+INDEX('CE SC'!$A$1:$BK$83,MATCH($A58,'CE SC'!$A:$A,0),MATCH(X$3,'CE SC'!$3:$3,0))</f>
        <v>0</v>
      </c>
      <c r="Y58" s="151">
        <f>+INDEX('CE SC'!$A$1:$BK$83,MATCH($A58,'CE SC'!$A:$A,0),MATCH(Y$3,'CE SC'!$3:$3,0))</f>
        <v>0</v>
      </c>
      <c r="Z58" s="151">
        <f>+INDEX('CE SC'!$A$1:$BK$83,MATCH($A58,'CE SC'!$A:$A,0),MATCH(Z$3,'CE SC'!$3:$3,0))</f>
        <v>0</v>
      </c>
      <c r="AA58" s="151">
        <f>+INDEX('CE SC'!$A$1:$BK$83,MATCH($A58,'CE SC'!$A:$A,0),MATCH(AA$3,'CE SC'!$3:$3,0))</f>
        <v>0</v>
      </c>
      <c r="AB58" s="151">
        <f>+INDEX('CE SC'!$A$1:$BK$83,MATCH($A58,'CE SC'!$A:$A,0),MATCH(AB$3,'CE SC'!$3:$3,0))</f>
        <v>0</v>
      </c>
      <c r="AC58" s="151">
        <f>+INDEX('CE SC'!$A$1:$BK$83,MATCH($A58,'CE SC'!$A:$A,0),MATCH(AC$3,'CE SC'!$3:$3,0))</f>
        <v>0</v>
      </c>
      <c r="AD58" s="177">
        <f>+INDEX('CE SC'!$A$1:$BK$83,MATCH($A58,'CE SC'!$A:$A,0),MATCH(AD$3,'CE SC'!$3:$3,0))</f>
        <v>0</v>
      </c>
      <c r="AE58" s="184">
        <f t="shared" si="30"/>
        <v>0</v>
      </c>
      <c r="AF58" s="151">
        <f>+INDEX('CE FOC'!$A$1:$BK$83,MATCH($A58,'CE FOC'!$A:$A,0),MATCH(AF$3,'CE FOC'!$3:$3,0))</f>
        <v>0</v>
      </c>
      <c r="AG58" s="151">
        <f>+INDEX('CE FOC'!$A$1:$BK$83,MATCH($A58,'CE FOC'!$A:$A,0),MATCH(AG$3,'CE FOC'!$3:$3,0))</f>
        <v>0</v>
      </c>
      <c r="AH58" s="177">
        <f>+INDEX('CE FOC'!$A$1:$BK$83,MATCH($A58,'CE FOC'!$A:$A,0),MATCH(AH$3,'CE FOC'!$3:$3,0))</f>
        <v>0</v>
      </c>
      <c r="AI58" s="184">
        <f t="shared" si="32"/>
        <v>0</v>
      </c>
      <c r="AJ58" s="343">
        <f>ROUND(+SUMIF(BdV_2022!$L:$L,$A58&amp;AJ$3,BdV_2022!$E:$E),2)</f>
        <v>0</v>
      </c>
      <c r="AK58" s="184">
        <f t="shared" si="33"/>
        <v>1741634.49</v>
      </c>
      <c r="AL58" s="2"/>
      <c r="AM58" s="2"/>
      <c r="AN58" s="2"/>
    </row>
    <row r="59" spans="1:40" x14ac:dyDescent="0.15">
      <c r="A59" s="241" t="s">
        <v>1786</v>
      </c>
      <c r="B59" s="238"/>
      <c r="C59" s="243" t="s">
        <v>849</v>
      </c>
      <c r="D59" s="151">
        <f>+INDEX('CE ATT'!$A$1:$BK$107,MATCH($A59,'CE ATT'!$A:$A,0),MATCH(D$3,'CE ATT'!$3:$3,0))</f>
        <v>512942.91</v>
      </c>
      <c r="E59" s="151">
        <f>+INDEX('CE ATT'!$A$1:$BK$107,MATCH($A59,'CE ATT'!$A:$A,0),MATCH(E$3,'CE ATT'!$3:$3,0))</f>
        <v>0</v>
      </c>
      <c r="F59" s="151">
        <f>+INDEX('CE ATT'!$A$1:$BK$107,MATCH($A59,'CE ATT'!$A:$A,0),MATCH(F$3,'CE ATT'!$3:$3,0))</f>
        <v>0</v>
      </c>
      <c r="G59" s="151">
        <f>+INDEX('CE ATT'!$A$1:$BK$107,MATCH($A59,'CE ATT'!$A:$A,0),MATCH(G$3,'CE ATT'!$3:$3,0))</f>
        <v>31627.35</v>
      </c>
      <c r="H59" s="151">
        <f>+INDEX('CE ATT'!$A$1:$BK$107,MATCH($A59,'CE ATT'!$A:$A,0),MATCH(H$3,'CE ATT'!$3:$3,0))</f>
        <v>0</v>
      </c>
      <c r="I59" s="151">
        <f>+INDEX('CE ATT'!$A$1:$BK$107,MATCH($A59,'CE ATT'!$A:$A,0),MATCH(I$3,'CE ATT'!$3:$3,0))</f>
        <v>0</v>
      </c>
      <c r="J59" s="151">
        <f>+INDEX('CE ATT'!$A$1:$BK$107,MATCH($A59,'CE ATT'!$A:$A,0),MATCH(J$3,'CE ATT'!$3:$3,0))</f>
        <v>0</v>
      </c>
      <c r="K59" s="151">
        <f>+INDEX('CE ATT'!$A$1:$BK$107,MATCH($A59,'CE ATT'!$A:$A,0),MATCH(K$3,'CE ATT'!$3:$3,0))</f>
        <v>0</v>
      </c>
      <c r="L59" s="151">
        <f>+INDEX('CE ATT'!$A$1:$BK$107,MATCH($A59,'CE ATT'!$A:$A,0),MATCH(L$3,'CE ATT'!$3:$3,0))</f>
        <v>0</v>
      </c>
      <c r="M59" s="151">
        <f>+INDEX('CE ATT'!$A$1:$BK$107,MATCH($A59,'CE ATT'!$A:$A,0),MATCH(M$3,'CE ATT'!$3:$3,0))</f>
        <v>0</v>
      </c>
      <c r="N59" s="151">
        <f>+INDEX('CE ATT'!$A$1:$BK$107,MATCH($A59,'CE ATT'!$A:$A,0),MATCH(N$3,'CE ATT'!$3:$3,0))</f>
        <v>0</v>
      </c>
      <c r="O59" s="151">
        <f>+INDEX('CE ATT'!$A$1:$BK$107,MATCH($A59,'CE ATT'!$A:$A,0),MATCH(O$3,'CE ATT'!$3:$3,0))</f>
        <v>0</v>
      </c>
      <c r="P59" s="151">
        <f>+INDEX('CE ATT'!$A$1:$BK$107,MATCH($A59,'CE ATT'!$A:$A,0),MATCH(P$3,'CE ATT'!$3:$3,0))</f>
        <v>0</v>
      </c>
      <c r="Q59" s="151">
        <f>+INDEX('CE ATT'!$A$1:$BK$107,MATCH($A59,'CE ATT'!$A:$A,0),MATCH(Q$3,'CE ATT'!$3:$3,0))</f>
        <v>0</v>
      </c>
      <c r="R59" s="177">
        <f>+INDEX('CE ATT'!$A$1:$BK$107,MATCH($A59,'CE ATT'!$A:$A,0),MATCH(R$3,'CE ATT'!$3:$3,0))</f>
        <v>0</v>
      </c>
      <c r="S59" s="184">
        <f t="shared" si="27"/>
        <v>544570.26</v>
      </c>
      <c r="T59" s="151">
        <f>+INDEX('CE SC'!$A$1:$BK$83,MATCH($A59,'CE SC'!$A:$A,0),MATCH(T$3,'CE SC'!$3:$3,0))</f>
        <v>0</v>
      </c>
      <c r="U59" s="151">
        <f>+INDEX('CE SC'!$A$1:$BK$83,MATCH($A59,'CE SC'!$A:$A,0),MATCH(U$3,'CE SC'!$3:$3,0))</f>
        <v>0</v>
      </c>
      <c r="V59" s="151">
        <f>+INDEX('CE SC'!$A$1:$BK$83,MATCH($A59,'CE SC'!$A:$A,0),MATCH(V$3,'CE SC'!$3:$3,0))</f>
        <v>0</v>
      </c>
      <c r="W59" s="151">
        <f>+INDEX('CE SC'!$A$1:$BK$83,MATCH($A59,'CE SC'!$A:$A,0),MATCH(W$3,'CE SC'!$3:$3,0))</f>
        <v>0</v>
      </c>
      <c r="X59" s="151">
        <f>+INDEX('CE SC'!$A$1:$BK$83,MATCH($A59,'CE SC'!$A:$A,0),MATCH(X$3,'CE SC'!$3:$3,0))</f>
        <v>0</v>
      </c>
      <c r="Y59" s="151">
        <f>+INDEX('CE SC'!$A$1:$BK$83,MATCH($A59,'CE SC'!$A:$A,0),MATCH(Y$3,'CE SC'!$3:$3,0))</f>
        <v>0</v>
      </c>
      <c r="Z59" s="151">
        <f>+INDEX('CE SC'!$A$1:$BK$83,MATCH($A59,'CE SC'!$A:$A,0),MATCH(Z$3,'CE SC'!$3:$3,0))</f>
        <v>0</v>
      </c>
      <c r="AA59" s="151">
        <f>+INDEX('CE SC'!$A$1:$BK$83,MATCH($A59,'CE SC'!$A:$A,0),MATCH(AA$3,'CE SC'!$3:$3,0))</f>
        <v>0</v>
      </c>
      <c r="AB59" s="151">
        <f>+INDEX('CE SC'!$A$1:$BK$83,MATCH($A59,'CE SC'!$A:$A,0),MATCH(AB$3,'CE SC'!$3:$3,0))</f>
        <v>0</v>
      </c>
      <c r="AC59" s="151">
        <f>+INDEX('CE SC'!$A$1:$BK$83,MATCH($A59,'CE SC'!$A:$A,0),MATCH(AC$3,'CE SC'!$3:$3,0))</f>
        <v>0</v>
      </c>
      <c r="AD59" s="177">
        <f>+INDEX('CE SC'!$A$1:$BK$83,MATCH($A59,'CE SC'!$A:$A,0),MATCH(AD$3,'CE SC'!$3:$3,0))</f>
        <v>0</v>
      </c>
      <c r="AE59" s="184">
        <f t="shared" si="30"/>
        <v>0</v>
      </c>
      <c r="AF59" s="151">
        <f>+INDEX('CE FOC'!$A$1:$BK$83,MATCH($A59,'CE FOC'!$A:$A,0),MATCH(AF$3,'CE FOC'!$3:$3,0))</f>
        <v>0</v>
      </c>
      <c r="AG59" s="151">
        <f>+INDEX('CE FOC'!$A$1:$BK$83,MATCH($A59,'CE FOC'!$A:$A,0),MATCH(AG$3,'CE FOC'!$3:$3,0))</f>
        <v>0</v>
      </c>
      <c r="AH59" s="177">
        <f>+INDEX('CE FOC'!$A$1:$BK$83,MATCH($A59,'CE FOC'!$A:$A,0),MATCH(AH$3,'CE FOC'!$3:$3,0))</f>
        <v>0</v>
      </c>
      <c r="AI59" s="184">
        <f t="shared" si="32"/>
        <v>0</v>
      </c>
      <c r="AJ59" s="343">
        <f>ROUND(+SUMIF(BdV_2022!$L:$L,$A59&amp;AJ$3,BdV_2022!$E:$E),2)</f>
        <v>0</v>
      </c>
      <c r="AK59" s="184">
        <f t="shared" si="33"/>
        <v>544570.26</v>
      </c>
      <c r="AL59" s="2"/>
      <c r="AM59" s="2"/>
      <c r="AN59" s="2"/>
    </row>
    <row r="60" spans="1:40" x14ac:dyDescent="0.15">
      <c r="A60" s="241" t="s">
        <v>1787</v>
      </c>
      <c r="B60" s="238"/>
      <c r="C60" s="243" t="s">
        <v>861</v>
      </c>
      <c r="D60" s="151">
        <f>+INDEX('CE ATT'!$A$1:$BK$107,MATCH($A60,'CE ATT'!$A:$A,0),MATCH(D$3,'CE ATT'!$3:$3,0))</f>
        <v>171822.34</v>
      </c>
      <c r="E60" s="151">
        <f>+INDEX('CE ATT'!$A$1:$BK$107,MATCH($A60,'CE ATT'!$A:$A,0),MATCH(E$3,'CE ATT'!$3:$3,0))</f>
        <v>0</v>
      </c>
      <c r="F60" s="151">
        <f>+INDEX('CE ATT'!$A$1:$BK$107,MATCH($A60,'CE ATT'!$A:$A,0),MATCH(F$3,'CE ATT'!$3:$3,0))</f>
        <v>0</v>
      </c>
      <c r="G60" s="151">
        <f>+INDEX('CE ATT'!$A$1:$BK$107,MATCH($A60,'CE ATT'!$A:$A,0),MATCH(G$3,'CE ATT'!$3:$3,0))</f>
        <v>9353.27</v>
      </c>
      <c r="H60" s="151">
        <f>+INDEX('CE ATT'!$A$1:$BK$107,MATCH($A60,'CE ATT'!$A:$A,0),MATCH(H$3,'CE ATT'!$3:$3,0))</f>
        <v>0</v>
      </c>
      <c r="I60" s="151">
        <f>+INDEX('CE ATT'!$A$1:$BK$107,MATCH($A60,'CE ATT'!$A:$A,0),MATCH(I$3,'CE ATT'!$3:$3,0))</f>
        <v>0</v>
      </c>
      <c r="J60" s="151">
        <f>+INDEX('CE ATT'!$A$1:$BK$107,MATCH($A60,'CE ATT'!$A:$A,0),MATCH(J$3,'CE ATT'!$3:$3,0))</f>
        <v>0</v>
      </c>
      <c r="K60" s="151">
        <f>+INDEX('CE ATT'!$A$1:$BK$107,MATCH($A60,'CE ATT'!$A:$A,0),MATCH(K$3,'CE ATT'!$3:$3,0))</f>
        <v>0</v>
      </c>
      <c r="L60" s="151">
        <f>+INDEX('CE ATT'!$A$1:$BK$107,MATCH($A60,'CE ATT'!$A:$A,0),MATCH(L$3,'CE ATT'!$3:$3,0))</f>
        <v>0</v>
      </c>
      <c r="M60" s="151">
        <f>+INDEX('CE ATT'!$A$1:$BK$107,MATCH($A60,'CE ATT'!$A:$A,0),MATCH(M$3,'CE ATT'!$3:$3,0))</f>
        <v>0</v>
      </c>
      <c r="N60" s="151">
        <f>+INDEX('CE ATT'!$A$1:$BK$107,MATCH($A60,'CE ATT'!$A:$A,0),MATCH(N$3,'CE ATT'!$3:$3,0))</f>
        <v>0</v>
      </c>
      <c r="O60" s="151">
        <f>+INDEX('CE ATT'!$A$1:$BK$107,MATCH($A60,'CE ATT'!$A:$A,0),MATCH(O$3,'CE ATT'!$3:$3,0))</f>
        <v>0</v>
      </c>
      <c r="P60" s="151">
        <f>+INDEX('CE ATT'!$A$1:$BK$107,MATCH($A60,'CE ATT'!$A:$A,0),MATCH(P$3,'CE ATT'!$3:$3,0))</f>
        <v>0</v>
      </c>
      <c r="Q60" s="151">
        <f>+INDEX('CE ATT'!$A$1:$BK$107,MATCH($A60,'CE ATT'!$A:$A,0),MATCH(Q$3,'CE ATT'!$3:$3,0))</f>
        <v>0</v>
      </c>
      <c r="R60" s="177">
        <f>+INDEX('CE ATT'!$A$1:$BK$107,MATCH($A60,'CE ATT'!$A:$A,0),MATCH(R$3,'CE ATT'!$3:$3,0))</f>
        <v>0</v>
      </c>
      <c r="S60" s="184">
        <f t="shared" si="27"/>
        <v>181175.61</v>
      </c>
      <c r="T60" s="151">
        <f>+INDEX('CE SC'!$A$1:$BK$83,MATCH($A60,'CE SC'!$A:$A,0),MATCH(T$3,'CE SC'!$3:$3,0))</f>
        <v>0</v>
      </c>
      <c r="U60" s="151">
        <f>+INDEX('CE SC'!$A$1:$BK$83,MATCH($A60,'CE SC'!$A:$A,0),MATCH(U$3,'CE SC'!$3:$3,0))</f>
        <v>0</v>
      </c>
      <c r="V60" s="151">
        <f>+INDEX('CE SC'!$A$1:$BK$83,MATCH($A60,'CE SC'!$A:$A,0),MATCH(V$3,'CE SC'!$3:$3,0))</f>
        <v>0</v>
      </c>
      <c r="W60" s="151">
        <f>+INDEX('CE SC'!$A$1:$BK$83,MATCH($A60,'CE SC'!$A:$A,0),MATCH(W$3,'CE SC'!$3:$3,0))</f>
        <v>0</v>
      </c>
      <c r="X60" s="151">
        <f>+INDEX('CE SC'!$A$1:$BK$83,MATCH($A60,'CE SC'!$A:$A,0),MATCH(X$3,'CE SC'!$3:$3,0))</f>
        <v>0</v>
      </c>
      <c r="Y60" s="151">
        <f>+INDEX('CE SC'!$A$1:$BK$83,MATCH($A60,'CE SC'!$A:$A,0),MATCH(Y$3,'CE SC'!$3:$3,0))</f>
        <v>0</v>
      </c>
      <c r="Z60" s="151">
        <f>+INDEX('CE SC'!$A$1:$BK$83,MATCH($A60,'CE SC'!$A:$A,0),MATCH(Z$3,'CE SC'!$3:$3,0))</f>
        <v>0</v>
      </c>
      <c r="AA60" s="151">
        <f>+INDEX('CE SC'!$A$1:$BK$83,MATCH($A60,'CE SC'!$A:$A,0),MATCH(AA$3,'CE SC'!$3:$3,0))</f>
        <v>0</v>
      </c>
      <c r="AB60" s="151">
        <f>+INDEX('CE SC'!$A$1:$BK$83,MATCH($A60,'CE SC'!$A:$A,0),MATCH(AB$3,'CE SC'!$3:$3,0))</f>
        <v>0</v>
      </c>
      <c r="AC60" s="151">
        <f>+INDEX('CE SC'!$A$1:$BK$83,MATCH($A60,'CE SC'!$A:$A,0),MATCH(AC$3,'CE SC'!$3:$3,0))</f>
        <v>0</v>
      </c>
      <c r="AD60" s="177">
        <f>+INDEX('CE SC'!$A$1:$BK$83,MATCH($A60,'CE SC'!$A:$A,0),MATCH(AD$3,'CE SC'!$3:$3,0))</f>
        <v>0</v>
      </c>
      <c r="AE60" s="184">
        <f t="shared" si="30"/>
        <v>0</v>
      </c>
      <c r="AF60" s="151">
        <f>+INDEX('CE FOC'!$A$1:$BK$83,MATCH($A60,'CE FOC'!$A:$A,0),MATCH(AF$3,'CE FOC'!$3:$3,0))</f>
        <v>0</v>
      </c>
      <c r="AG60" s="151">
        <f>+INDEX('CE FOC'!$A$1:$BK$83,MATCH($A60,'CE FOC'!$A:$A,0),MATCH(AG$3,'CE FOC'!$3:$3,0))</f>
        <v>0</v>
      </c>
      <c r="AH60" s="177">
        <f>+INDEX('CE FOC'!$A$1:$BK$83,MATCH($A60,'CE FOC'!$A:$A,0),MATCH(AH$3,'CE FOC'!$3:$3,0))</f>
        <v>0</v>
      </c>
      <c r="AI60" s="184">
        <f t="shared" si="32"/>
        <v>0</v>
      </c>
      <c r="AJ60" s="343">
        <f>ROUND(+SUMIF(BdV_2022!$L:$L,$A60&amp;AJ$3,BdV_2022!$E:$E),2)</f>
        <v>0</v>
      </c>
      <c r="AK60" s="184">
        <f t="shared" si="33"/>
        <v>181175.61</v>
      </c>
      <c r="AL60" s="2"/>
      <c r="AM60" s="2"/>
      <c r="AN60" s="2"/>
    </row>
    <row r="61" spans="1:40" x14ac:dyDescent="0.15">
      <c r="A61" s="241" t="s">
        <v>1788</v>
      </c>
      <c r="B61" s="235"/>
      <c r="C61" s="243" t="s">
        <v>818</v>
      </c>
      <c r="D61" s="151">
        <f>+INDEX('CE ATT'!$A$1:$BK$107,MATCH($A61,'CE ATT'!$A:$A,0),MATCH(D$3,'CE ATT'!$3:$3,0))</f>
        <v>7275.78</v>
      </c>
      <c r="E61" s="151">
        <f>+INDEX('CE ATT'!$A$1:$BK$107,MATCH($A61,'CE ATT'!$A:$A,0),MATCH(E$3,'CE ATT'!$3:$3,0))</f>
        <v>0</v>
      </c>
      <c r="F61" s="151">
        <f>+INDEX('CE ATT'!$A$1:$BK$107,MATCH($A61,'CE ATT'!$A:$A,0),MATCH(F$3,'CE ATT'!$3:$3,0))</f>
        <v>0</v>
      </c>
      <c r="G61" s="151">
        <f>+INDEX('CE ATT'!$A$1:$BK$107,MATCH($A61,'CE ATT'!$A:$A,0),MATCH(G$3,'CE ATT'!$3:$3,0))</f>
        <v>3040</v>
      </c>
      <c r="H61" s="151">
        <f>+INDEX('CE ATT'!$A$1:$BK$107,MATCH($A61,'CE ATT'!$A:$A,0),MATCH(H$3,'CE ATT'!$3:$3,0))</f>
        <v>0</v>
      </c>
      <c r="I61" s="151">
        <f>+INDEX('CE ATT'!$A$1:$BK$107,MATCH($A61,'CE ATT'!$A:$A,0),MATCH(I$3,'CE ATT'!$3:$3,0))</f>
        <v>0</v>
      </c>
      <c r="J61" s="151">
        <f>+INDEX('CE ATT'!$A$1:$BK$107,MATCH($A61,'CE ATT'!$A:$A,0),MATCH(J$3,'CE ATT'!$3:$3,0))</f>
        <v>0</v>
      </c>
      <c r="K61" s="151">
        <f>+INDEX('CE ATT'!$A$1:$BK$107,MATCH($A61,'CE ATT'!$A:$A,0),MATCH(K$3,'CE ATT'!$3:$3,0))</f>
        <v>0</v>
      </c>
      <c r="L61" s="151">
        <f>+INDEX('CE ATT'!$A$1:$BK$107,MATCH($A61,'CE ATT'!$A:$A,0),MATCH(L$3,'CE ATT'!$3:$3,0))</f>
        <v>0</v>
      </c>
      <c r="M61" s="151">
        <f>+INDEX('CE ATT'!$A$1:$BK$107,MATCH($A61,'CE ATT'!$A:$A,0),MATCH(M$3,'CE ATT'!$3:$3,0))</f>
        <v>0</v>
      </c>
      <c r="N61" s="151">
        <f>+INDEX('CE ATT'!$A$1:$BK$107,MATCH($A61,'CE ATT'!$A:$A,0),MATCH(N$3,'CE ATT'!$3:$3,0))</f>
        <v>0</v>
      </c>
      <c r="O61" s="151">
        <f>+INDEX('CE ATT'!$A$1:$BK$107,MATCH($A61,'CE ATT'!$A:$A,0),MATCH(O$3,'CE ATT'!$3:$3,0))</f>
        <v>0</v>
      </c>
      <c r="P61" s="151">
        <f>+INDEX('CE ATT'!$A$1:$BK$107,MATCH($A61,'CE ATT'!$A:$A,0),MATCH(P$3,'CE ATT'!$3:$3,0))</f>
        <v>0</v>
      </c>
      <c r="Q61" s="151">
        <f>+INDEX('CE ATT'!$A$1:$BK$107,MATCH($A61,'CE ATT'!$A:$A,0),MATCH(Q$3,'CE ATT'!$3:$3,0))</f>
        <v>0</v>
      </c>
      <c r="R61" s="177">
        <f>+INDEX('CE ATT'!$A$1:$BK$107,MATCH($A61,'CE ATT'!$A:$A,0),MATCH(R$3,'CE ATT'!$3:$3,0))</f>
        <v>0</v>
      </c>
      <c r="S61" s="184">
        <f t="shared" si="27"/>
        <v>10315.779999999999</v>
      </c>
      <c r="T61" s="151">
        <f>+INDEX('CE SC'!$A$1:$BK$83,MATCH($A61,'CE SC'!$A:$A,0),MATCH(T$3,'CE SC'!$3:$3,0))</f>
        <v>0</v>
      </c>
      <c r="U61" s="151">
        <f>+INDEX('CE SC'!$A$1:$BK$83,MATCH($A61,'CE SC'!$A:$A,0),MATCH(U$3,'CE SC'!$3:$3,0))</f>
        <v>0</v>
      </c>
      <c r="V61" s="151">
        <f>+INDEX('CE SC'!$A$1:$BK$83,MATCH($A61,'CE SC'!$A:$A,0),MATCH(V$3,'CE SC'!$3:$3,0))</f>
        <v>0</v>
      </c>
      <c r="W61" s="151">
        <f>+INDEX('CE SC'!$A$1:$BK$83,MATCH($A61,'CE SC'!$A:$A,0),MATCH(W$3,'CE SC'!$3:$3,0))</f>
        <v>0</v>
      </c>
      <c r="X61" s="151">
        <f>+INDEX('CE SC'!$A$1:$BK$83,MATCH($A61,'CE SC'!$A:$A,0),MATCH(X$3,'CE SC'!$3:$3,0))</f>
        <v>0</v>
      </c>
      <c r="Y61" s="151">
        <f>+INDEX('CE SC'!$A$1:$BK$83,MATCH($A61,'CE SC'!$A:$A,0),MATCH(Y$3,'CE SC'!$3:$3,0))</f>
        <v>0</v>
      </c>
      <c r="Z61" s="151">
        <f>+INDEX('CE SC'!$A$1:$BK$83,MATCH($A61,'CE SC'!$A:$A,0),MATCH(Z$3,'CE SC'!$3:$3,0))</f>
        <v>0</v>
      </c>
      <c r="AA61" s="151">
        <f>+INDEX('CE SC'!$A$1:$BK$83,MATCH($A61,'CE SC'!$A:$A,0),MATCH(AA$3,'CE SC'!$3:$3,0))</f>
        <v>0</v>
      </c>
      <c r="AB61" s="151">
        <f>+INDEX('CE SC'!$A$1:$BK$83,MATCH($A61,'CE SC'!$A:$A,0),MATCH(AB$3,'CE SC'!$3:$3,0))</f>
        <v>0</v>
      </c>
      <c r="AC61" s="151">
        <f>+INDEX('CE SC'!$A$1:$BK$83,MATCH($A61,'CE SC'!$A:$A,0),MATCH(AC$3,'CE SC'!$3:$3,0))</f>
        <v>0</v>
      </c>
      <c r="AD61" s="177">
        <f>+INDEX('CE SC'!$A$1:$BK$83,MATCH($A61,'CE SC'!$A:$A,0),MATCH(AD$3,'CE SC'!$3:$3,0))</f>
        <v>0</v>
      </c>
      <c r="AE61" s="184">
        <f t="shared" si="30"/>
        <v>0</v>
      </c>
      <c r="AF61" s="151">
        <f>+INDEX('CE FOC'!$A$1:$BK$83,MATCH($A61,'CE FOC'!$A:$A,0),MATCH(AF$3,'CE FOC'!$3:$3,0))</f>
        <v>0</v>
      </c>
      <c r="AG61" s="151">
        <f>+INDEX('CE FOC'!$A$1:$BK$83,MATCH($A61,'CE FOC'!$A:$A,0),MATCH(AG$3,'CE FOC'!$3:$3,0))</f>
        <v>0</v>
      </c>
      <c r="AH61" s="177">
        <f>+INDEX('CE FOC'!$A$1:$BK$83,MATCH($A61,'CE FOC'!$A:$A,0),MATCH(AH$3,'CE FOC'!$3:$3,0))</f>
        <v>0</v>
      </c>
      <c r="AI61" s="184">
        <f t="shared" si="32"/>
        <v>0</v>
      </c>
      <c r="AJ61" s="343">
        <f>ROUND(+SUMIF(BdV_2022!$L:$L,$A61&amp;AJ$3,BdV_2022!$E:$E),2)</f>
        <v>0</v>
      </c>
      <c r="AK61" s="184">
        <f t="shared" si="33"/>
        <v>10315.779999999999</v>
      </c>
      <c r="AL61" s="2"/>
      <c r="AM61" s="2"/>
      <c r="AN61" s="2"/>
    </row>
    <row r="62" spans="1:40" x14ac:dyDescent="0.15">
      <c r="A62" s="237" t="s">
        <v>117</v>
      </c>
      <c r="B62" s="245" t="s">
        <v>376</v>
      </c>
      <c r="C62" s="240" t="s">
        <v>385</v>
      </c>
      <c r="D62" s="152">
        <f>+INDEX('CE ATT'!$A$1:$BK$107,MATCH($A62,'CE ATT'!$A:$A,0),MATCH(D$3,'CE ATT'!$3:$3,0))</f>
        <v>1311820.8899999999</v>
      </c>
      <c r="E62" s="152">
        <f>+INDEX('CE ATT'!$A$1:$BK$107,MATCH($A62,'CE ATT'!$A:$A,0),MATCH(E$3,'CE ATT'!$3:$3,0))</f>
        <v>0</v>
      </c>
      <c r="F62" s="152">
        <f>+INDEX('CE ATT'!$A$1:$BK$107,MATCH($A62,'CE ATT'!$A:$A,0),MATCH(F$3,'CE ATT'!$3:$3,0))</f>
        <v>5637.4</v>
      </c>
      <c r="G62" s="152">
        <f>+INDEX('CE ATT'!$A$1:$BK$107,MATCH($A62,'CE ATT'!$A:$A,0),MATCH(G$3,'CE ATT'!$3:$3,0))</f>
        <v>737895.23</v>
      </c>
      <c r="H62" s="152">
        <f>+INDEX('CE ATT'!$A$1:$BK$107,MATCH($A62,'CE ATT'!$A:$A,0),MATCH(H$3,'CE ATT'!$3:$3,0))</f>
        <v>0</v>
      </c>
      <c r="I62" s="152">
        <f>+INDEX('CE ATT'!$A$1:$BK$107,MATCH($A62,'CE ATT'!$A:$A,0),MATCH(I$3,'CE ATT'!$3:$3,0))</f>
        <v>0</v>
      </c>
      <c r="J62" s="152">
        <f>+INDEX('CE ATT'!$A$1:$BK$107,MATCH($A62,'CE ATT'!$A:$A,0),MATCH(J$3,'CE ATT'!$3:$3,0))</f>
        <v>0</v>
      </c>
      <c r="K62" s="152">
        <f>+INDEX('CE ATT'!$A$1:$BK$107,MATCH($A62,'CE ATT'!$A:$A,0),MATCH(K$3,'CE ATT'!$3:$3,0))</f>
        <v>0</v>
      </c>
      <c r="L62" s="152">
        <f>+INDEX('CE ATT'!$A$1:$BK$107,MATCH($A62,'CE ATT'!$A:$A,0),MATCH(L$3,'CE ATT'!$3:$3,0))</f>
        <v>0</v>
      </c>
      <c r="M62" s="152">
        <f>+INDEX('CE ATT'!$A$1:$BK$107,MATCH($A62,'CE ATT'!$A:$A,0),MATCH(M$3,'CE ATT'!$3:$3,0))</f>
        <v>0</v>
      </c>
      <c r="N62" s="152">
        <f>+INDEX('CE ATT'!$A$1:$BK$107,MATCH($A62,'CE ATT'!$A:$A,0),MATCH(N$3,'CE ATT'!$3:$3,0))</f>
        <v>0</v>
      </c>
      <c r="O62" s="152">
        <f>+INDEX('CE ATT'!$A$1:$BK$107,MATCH($A62,'CE ATT'!$A:$A,0),MATCH(O$3,'CE ATT'!$3:$3,0))</f>
        <v>0</v>
      </c>
      <c r="P62" s="152">
        <f>+INDEX('CE ATT'!$A$1:$BK$107,MATCH($A62,'CE ATT'!$A:$A,0),MATCH(P$3,'CE ATT'!$3:$3,0))</f>
        <v>0</v>
      </c>
      <c r="Q62" s="152">
        <f>+INDEX('CE ATT'!$A$1:$BK$107,MATCH($A62,'CE ATT'!$A:$A,0),MATCH(Q$3,'CE ATT'!$3:$3,0))</f>
        <v>0</v>
      </c>
      <c r="R62" s="178">
        <f>+INDEX('CE ATT'!$A$1:$BK$107,MATCH($A62,'CE ATT'!$A:$A,0),MATCH(R$3,'CE ATT'!$3:$3,0))</f>
        <v>0</v>
      </c>
      <c r="S62" s="185">
        <f t="shared" si="27"/>
        <v>2055353.5199999998</v>
      </c>
      <c r="T62" s="152">
        <f>+INDEX('CE SC'!$A$1:$BK$83,MATCH($A62,'CE SC'!$A:$A,0),MATCH(T$3,'CE SC'!$3:$3,0))</f>
        <v>0</v>
      </c>
      <c r="U62" s="152">
        <f>+INDEX('CE SC'!$A$1:$BK$83,MATCH($A62,'CE SC'!$A:$A,0),MATCH(U$3,'CE SC'!$3:$3,0))</f>
        <v>0</v>
      </c>
      <c r="V62" s="152">
        <f>+INDEX('CE SC'!$A$1:$BK$83,MATCH($A62,'CE SC'!$A:$A,0),MATCH(V$3,'CE SC'!$3:$3,0))</f>
        <v>0</v>
      </c>
      <c r="W62" s="152">
        <f>+INDEX('CE SC'!$A$1:$BK$83,MATCH($A62,'CE SC'!$A:$A,0),MATCH(W$3,'CE SC'!$3:$3,0))</f>
        <v>0</v>
      </c>
      <c r="X62" s="152">
        <f>+INDEX('CE SC'!$A$1:$BK$83,MATCH($A62,'CE SC'!$A:$A,0),MATCH(X$3,'CE SC'!$3:$3,0))</f>
        <v>0</v>
      </c>
      <c r="Y62" s="152">
        <f>+INDEX('CE SC'!$A$1:$BK$83,MATCH($A62,'CE SC'!$A:$A,0),MATCH(Y$3,'CE SC'!$3:$3,0))</f>
        <v>0</v>
      </c>
      <c r="Z62" s="152">
        <f>+INDEX('CE SC'!$A$1:$BK$83,MATCH($A62,'CE SC'!$A:$A,0),MATCH(Z$3,'CE SC'!$3:$3,0))</f>
        <v>0</v>
      </c>
      <c r="AA62" s="152">
        <f>+INDEX('CE SC'!$A$1:$BK$83,MATCH($A62,'CE SC'!$A:$A,0),MATCH(AA$3,'CE SC'!$3:$3,0))</f>
        <v>0</v>
      </c>
      <c r="AB62" s="152">
        <f>+INDEX('CE SC'!$A$1:$BK$83,MATCH($A62,'CE SC'!$A:$A,0),MATCH(AB$3,'CE SC'!$3:$3,0))</f>
        <v>0</v>
      </c>
      <c r="AC62" s="152">
        <f>+INDEX('CE SC'!$A$1:$BK$83,MATCH($A62,'CE SC'!$A:$A,0),MATCH(AC$3,'CE SC'!$3:$3,0))</f>
        <v>0</v>
      </c>
      <c r="AD62" s="178">
        <f>+INDEX('CE SC'!$A$1:$BK$83,MATCH($A62,'CE SC'!$A:$A,0),MATCH(AD$3,'CE SC'!$3:$3,0))</f>
        <v>0</v>
      </c>
      <c r="AE62" s="185">
        <f t="shared" si="30"/>
        <v>0</v>
      </c>
      <c r="AF62" s="152">
        <f>+INDEX('CE FOC'!$A$1:$BK$83,MATCH($A62,'CE FOC'!$A:$A,0),MATCH(AF$3,'CE FOC'!$3:$3,0))</f>
        <v>0</v>
      </c>
      <c r="AG62" s="152">
        <f>+INDEX('CE FOC'!$A$1:$BK$83,MATCH($A62,'CE FOC'!$A:$A,0),MATCH(AG$3,'CE FOC'!$3:$3,0))</f>
        <v>0</v>
      </c>
      <c r="AH62" s="178">
        <f>+INDEX('CE FOC'!$A$1:$BK$83,MATCH($A62,'CE FOC'!$A:$A,0),MATCH(AH$3,'CE FOC'!$3:$3,0))</f>
        <v>0</v>
      </c>
      <c r="AI62" s="185">
        <f t="shared" si="32"/>
        <v>0</v>
      </c>
      <c r="AJ62" s="343">
        <f>ROUND(+SUMIF(BdV_2022!$L:$L,$A62&amp;AJ$3,BdV_2022!$E:$E),2)</f>
        <v>0</v>
      </c>
      <c r="AK62" s="185">
        <f t="shared" si="33"/>
        <v>2055353.5199999998</v>
      </c>
      <c r="AL62" s="2"/>
      <c r="AM62" s="160">
        <v>2055353.52</v>
      </c>
      <c r="AN62" s="161">
        <f>AM62-AK62</f>
        <v>0</v>
      </c>
    </row>
    <row r="63" spans="1:40" x14ac:dyDescent="0.15">
      <c r="A63" s="237" t="s">
        <v>120</v>
      </c>
      <c r="B63" s="245" t="s">
        <v>377</v>
      </c>
      <c r="C63" s="240" t="s">
        <v>65</v>
      </c>
      <c r="D63" s="152">
        <f>+INDEX('CE ATT'!$A$1:$BK$107,MATCH($A63,'CE ATT'!$A:$A,0),MATCH(D$3,'CE ATT'!$3:$3,0))</f>
        <v>454.86</v>
      </c>
      <c r="E63" s="152">
        <f>+INDEX('CE ATT'!$A$1:$BK$107,MATCH($A63,'CE ATT'!$A:$A,0),MATCH(E$3,'CE ATT'!$3:$3,0))</f>
        <v>0</v>
      </c>
      <c r="F63" s="152">
        <f>+INDEX('CE ATT'!$A$1:$BK$107,MATCH($A63,'CE ATT'!$A:$A,0),MATCH(F$3,'CE ATT'!$3:$3,0))</f>
        <v>0</v>
      </c>
      <c r="G63" s="152">
        <f>+INDEX('CE ATT'!$A$1:$BK$107,MATCH($A63,'CE ATT'!$A:$A,0),MATCH(G$3,'CE ATT'!$3:$3,0))</f>
        <v>0</v>
      </c>
      <c r="H63" s="152">
        <f>+INDEX('CE ATT'!$A$1:$BK$107,MATCH($A63,'CE ATT'!$A:$A,0),MATCH(H$3,'CE ATT'!$3:$3,0))</f>
        <v>0</v>
      </c>
      <c r="I63" s="152">
        <f>+INDEX('CE ATT'!$A$1:$BK$107,MATCH($A63,'CE ATT'!$A:$A,0),MATCH(I$3,'CE ATT'!$3:$3,0))</f>
        <v>0</v>
      </c>
      <c r="J63" s="152">
        <f>+INDEX('CE ATT'!$A$1:$BK$107,MATCH($A63,'CE ATT'!$A:$A,0),MATCH(J$3,'CE ATT'!$3:$3,0))</f>
        <v>0</v>
      </c>
      <c r="K63" s="152">
        <f>+INDEX('CE ATT'!$A$1:$BK$107,MATCH($A63,'CE ATT'!$A:$A,0),MATCH(K$3,'CE ATT'!$3:$3,0))</f>
        <v>0</v>
      </c>
      <c r="L63" s="152">
        <f>+INDEX('CE ATT'!$A$1:$BK$107,MATCH($A63,'CE ATT'!$A:$A,0),MATCH(L$3,'CE ATT'!$3:$3,0))</f>
        <v>0</v>
      </c>
      <c r="M63" s="152">
        <f>+INDEX('CE ATT'!$A$1:$BK$107,MATCH($A63,'CE ATT'!$A:$A,0),MATCH(M$3,'CE ATT'!$3:$3,0))</f>
        <v>0</v>
      </c>
      <c r="N63" s="152">
        <f>+INDEX('CE ATT'!$A$1:$BK$107,MATCH($A63,'CE ATT'!$A:$A,0),MATCH(N$3,'CE ATT'!$3:$3,0))</f>
        <v>0</v>
      </c>
      <c r="O63" s="152">
        <f>+INDEX('CE ATT'!$A$1:$BK$107,MATCH($A63,'CE ATT'!$A:$A,0),MATCH(O$3,'CE ATT'!$3:$3,0))</f>
        <v>0</v>
      </c>
      <c r="P63" s="152">
        <f>+INDEX('CE ATT'!$A$1:$BK$107,MATCH($A63,'CE ATT'!$A:$A,0),MATCH(P$3,'CE ATT'!$3:$3,0))</f>
        <v>0</v>
      </c>
      <c r="Q63" s="152">
        <f>+INDEX('CE ATT'!$A$1:$BK$107,MATCH($A63,'CE ATT'!$A:$A,0),MATCH(Q$3,'CE ATT'!$3:$3,0))</f>
        <v>0</v>
      </c>
      <c r="R63" s="178">
        <f>+INDEX('CE ATT'!$A$1:$BK$107,MATCH($A63,'CE ATT'!$A:$A,0),MATCH(R$3,'CE ATT'!$3:$3,0))</f>
        <v>0</v>
      </c>
      <c r="S63" s="185">
        <f t="shared" si="27"/>
        <v>454.86</v>
      </c>
      <c r="T63" s="152">
        <f>+INDEX('CE SC'!$A$1:$BK$83,MATCH($A63,'CE SC'!$A:$A,0),MATCH(T$3,'CE SC'!$3:$3,0))</f>
        <v>0</v>
      </c>
      <c r="U63" s="152">
        <f>+INDEX('CE SC'!$A$1:$BK$83,MATCH($A63,'CE SC'!$A:$A,0),MATCH(U$3,'CE SC'!$3:$3,0))</f>
        <v>0</v>
      </c>
      <c r="V63" s="152">
        <f>+INDEX('CE SC'!$A$1:$BK$83,MATCH($A63,'CE SC'!$A:$A,0),MATCH(V$3,'CE SC'!$3:$3,0))</f>
        <v>0</v>
      </c>
      <c r="W63" s="152">
        <f>+INDEX('CE SC'!$A$1:$BK$83,MATCH($A63,'CE SC'!$A:$A,0),MATCH(W$3,'CE SC'!$3:$3,0))</f>
        <v>0</v>
      </c>
      <c r="X63" s="152">
        <f>+INDEX('CE SC'!$A$1:$BK$83,MATCH($A63,'CE SC'!$A:$A,0),MATCH(X$3,'CE SC'!$3:$3,0))</f>
        <v>0</v>
      </c>
      <c r="Y63" s="152">
        <f>+INDEX('CE SC'!$A$1:$BK$83,MATCH($A63,'CE SC'!$A:$A,0),MATCH(Y$3,'CE SC'!$3:$3,0))</f>
        <v>0</v>
      </c>
      <c r="Z63" s="152">
        <f>+INDEX('CE SC'!$A$1:$BK$83,MATCH($A63,'CE SC'!$A:$A,0),MATCH(Z$3,'CE SC'!$3:$3,0))</f>
        <v>0</v>
      </c>
      <c r="AA63" s="152">
        <f>+INDEX('CE SC'!$A$1:$BK$83,MATCH($A63,'CE SC'!$A:$A,0),MATCH(AA$3,'CE SC'!$3:$3,0))</f>
        <v>0</v>
      </c>
      <c r="AB63" s="152">
        <f>+INDEX('CE SC'!$A$1:$BK$83,MATCH($A63,'CE SC'!$A:$A,0),MATCH(AB$3,'CE SC'!$3:$3,0))</f>
        <v>0</v>
      </c>
      <c r="AC63" s="152">
        <f>+INDEX('CE SC'!$A$1:$BK$83,MATCH($A63,'CE SC'!$A:$A,0),MATCH(AC$3,'CE SC'!$3:$3,0))</f>
        <v>0</v>
      </c>
      <c r="AD63" s="178">
        <f>+INDEX('CE SC'!$A$1:$BK$83,MATCH($A63,'CE SC'!$A:$A,0),MATCH(AD$3,'CE SC'!$3:$3,0))</f>
        <v>0</v>
      </c>
      <c r="AE63" s="185">
        <f t="shared" si="30"/>
        <v>0</v>
      </c>
      <c r="AF63" s="152">
        <f>+INDEX('CE FOC'!$A$1:$BK$83,MATCH($A63,'CE FOC'!$A:$A,0),MATCH(AF$3,'CE FOC'!$3:$3,0))</f>
        <v>0</v>
      </c>
      <c r="AG63" s="152">
        <f>+INDEX('CE FOC'!$A$1:$BK$83,MATCH($A63,'CE FOC'!$A:$A,0),MATCH(AG$3,'CE FOC'!$3:$3,0))</f>
        <v>0</v>
      </c>
      <c r="AH63" s="178">
        <f>+INDEX('CE FOC'!$A$1:$BK$83,MATCH($A63,'CE FOC'!$A:$A,0),MATCH(AH$3,'CE FOC'!$3:$3,0))</f>
        <v>0</v>
      </c>
      <c r="AI63" s="185">
        <f t="shared" si="32"/>
        <v>0</v>
      </c>
      <c r="AJ63" s="343">
        <f>ROUND(+SUMIF(BdV_2022!$L:$L,$A63&amp;AJ$3,BdV_2022!$E:$E),2)</f>
        <v>0</v>
      </c>
      <c r="AK63" s="185">
        <f t="shared" si="33"/>
        <v>454.86</v>
      </c>
      <c r="AL63" s="2"/>
      <c r="AM63" s="160">
        <v>454.86</v>
      </c>
      <c r="AN63" s="161">
        <f>AM63-AK63</f>
        <v>0</v>
      </c>
    </row>
    <row r="64" spans="1:40" x14ac:dyDescent="0.15">
      <c r="A64" s="237" t="s">
        <v>121</v>
      </c>
      <c r="B64" s="245" t="s">
        <v>378</v>
      </c>
      <c r="C64" s="240" t="s">
        <v>381</v>
      </c>
      <c r="D64" s="152">
        <f>+INDEX('CE ATT'!$A$1:$BK$107,MATCH($A64,'CE ATT'!$A:$A,0),MATCH(D$3,'CE ATT'!$3:$3,0))</f>
        <v>0</v>
      </c>
      <c r="E64" s="152">
        <f>+INDEX('CE ATT'!$A$1:$BK$107,MATCH($A64,'CE ATT'!$A:$A,0),MATCH(E$3,'CE ATT'!$3:$3,0))</f>
        <v>0</v>
      </c>
      <c r="F64" s="152">
        <f>+INDEX('CE ATT'!$A$1:$BK$107,MATCH($A64,'CE ATT'!$A:$A,0),MATCH(F$3,'CE ATT'!$3:$3,0))</f>
        <v>0</v>
      </c>
      <c r="G64" s="152">
        <f>+INDEX('CE ATT'!$A$1:$BK$107,MATCH($A64,'CE ATT'!$A:$A,0),MATCH(G$3,'CE ATT'!$3:$3,0))</f>
        <v>0</v>
      </c>
      <c r="H64" s="152">
        <f>+INDEX('CE ATT'!$A$1:$BK$107,MATCH($A64,'CE ATT'!$A:$A,0),MATCH(H$3,'CE ATT'!$3:$3,0))</f>
        <v>0</v>
      </c>
      <c r="I64" s="152">
        <f>+INDEX('CE ATT'!$A$1:$BK$107,MATCH($A64,'CE ATT'!$A:$A,0),MATCH(I$3,'CE ATT'!$3:$3,0))</f>
        <v>0</v>
      </c>
      <c r="J64" s="152">
        <f>+INDEX('CE ATT'!$A$1:$BK$107,MATCH($A64,'CE ATT'!$A:$A,0),MATCH(J$3,'CE ATT'!$3:$3,0))</f>
        <v>0</v>
      </c>
      <c r="K64" s="152">
        <f>+INDEX('CE ATT'!$A$1:$BK$107,MATCH($A64,'CE ATT'!$A:$A,0),MATCH(K$3,'CE ATT'!$3:$3,0))</f>
        <v>0</v>
      </c>
      <c r="L64" s="152">
        <f>+INDEX('CE ATT'!$A$1:$BK$107,MATCH($A64,'CE ATT'!$A:$A,0),MATCH(L$3,'CE ATT'!$3:$3,0))</f>
        <v>0</v>
      </c>
      <c r="M64" s="152">
        <f>+INDEX('CE ATT'!$A$1:$BK$107,MATCH($A64,'CE ATT'!$A:$A,0),MATCH(M$3,'CE ATT'!$3:$3,0))</f>
        <v>0</v>
      </c>
      <c r="N64" s="152">
        <f>+INDEX('CE ATT'!$A$1:$BK$107,MATCH($A64,'CE ATT'!$A:$A,0),MATCH(N$3,'CE ATT'!$3:$3,0))</f>
        <v>0</v>
      </c>
      <c r="O64" s="152">
        <f>+INDEX('CE ATT'!$A$1:$BK$107,MATCH($A64,'CE ATT'!$A:$A,0),MATCH(O$3,'CE ATT'!$3:$3,0))</f>
        <v>0</v>
      </c>
      <c r="P64" s="152">
        <f>+INDEX('CE ATT'!$A$1:$BK$107,MATCH($A64,'CE ATT'!$A:$A,0),MATCH(P$3,'CE ATT'!$3:$3,0))</f>
        <v>0</v>
      </c>
      <c r="Q64" s="152">
        <f>+INDEX('CE ATT'!$A$1:$BK$107,MATCH($A64,'CE ATT'!$A:$A,0),MATCH(Q$3,'CE ATT'!$3:$3,0))</f>
        <v>0</v>
      </c>
      <c r="R64" s="178">
        <f>+INDEX('CE ATT'!$A$1:$BK$107,MATCH($A64,'CE ATT'!$A:$A,0),MATCH(R$3,'CE ATT'!$3:$3,0))</f>
        <v>0</v>
      </c>
      <c r="S64" s="185">
        <f t="shared" si="27"/>
        <v>0</v>
      </c>
      <c r="T64" s="152">
        <f>+INDEX('CE SC'!$A$1:$BK$83,MATCH($A64,'CE SC'!$A:$A,0),MATCH(T$3,'CE SC'!$3:$3,0))</f>
        <v>0</v>
      </c>
      <c r="U64" s="152">
        <f>+INDEX('CE SC'!$A$1:$BK$83,MATCH($A64,'CE SC'!$A:$A,0),MATCH(U$3,'CE SC'!$3:$3,0))</f>
        <v>0</v>
      </c>
      <c r="V64" s="152">
        <f>+INDEX('CE SC'!$A$1:$BK$83,MATCH($A64,'CE SC'!$A:$A,0),MATCH(V$3,'CE SC'!$3:$3,0))</f>
        <v>0</v>
      </c>
      <c r="W64" s="152">
        <f>+INDEX('CE SC'!$A$1:$BK$83,MATCH($A64,'CE SC'!$A:$A,0),MATCH(W$3,'CE SC'!$3:$3,0))</f>
        <v>0</v>
      </c>
      <c r="X64" s="152">
        <f>+INDEX('CE SC'!$A$1:$BK$83,MATCH($A64,'CE SC'!$A:$A,0),MATCH(X$3,'CE SC'!$3:$3,0))</f>
        <v>0</v>
      </c>
      <c r="Y64" s="152">
        <f>+INDEX('CE SC'!$A$1:$BK$83,MATCH($A64,'CE SC'!$A:$A,0),MATCH(Y$3,'CE SC'!$3:$3,0))</f>
        <v>0</v>
      </c>
      <c r="Z64" s="152">
        <f>+INDEX('CE SC'!$A$1:$BK$83,MATCH($A64,'CE SC'!$A:$A,0),MATCH(Z$3,'CE SC'!$3:$3,0))</f>
        <v>0</v>
      </c>
      <c r="AA64" s="152">
        <f>+INDEX('CE SC'!$A$1:$BK$83,MATCH($A64,'CE SC'!$A:$A,0),MATCH(AA$3,'CE SC'!$3:$3,0))</f>
        <v>0</v>
      </c>
      <c r="AB64" s="152">
        <f>+INDEX('CE SC'!$A$1:$BK$83,MATCH($A64,'CE SC'!$A:$A,0),MATCH(AB$3,'CE SC'!$3:$3,0))</f>
        <v>0</v>
      </c>
      <c r="AC64" s="152">
        <f>+INDEX('CE SC'!$A$1:$BK$83,MATCH($A64,'CE SC'!$A:$A,0),MATCH(AC$3,'CE SC'!$3:$3,0))</f>
        <v>0</v>
      </c>
      <c r="AD64" s="178">
        <f>+INDEX('CE SC'!$A$1:$BK$83,MATCH($A64,'CE SC'!$A:$A,0),MATCH(AD$3,'CE SC'!$3:$3,0))</f>
        <v>0</v>
      </c>
      <c r="AE64" s="185">
        <f t="shared" si="30"/>
        <v>0</v>
      </c>
      <c r="AF64" s="152">
        <f>+INDEX('CE FOC'!$A$1:$BK$83,MATCH($A64,'CE FOC'!$A:$A,0),MATCH(AF$3,'CE FOC'!$3:$3,0))</f>
        <v>0</v>
      </c>
      <c r="AG64" s="152">
        <f>+INDEX('CE FOC'!$A$1:$BK$83,MATCH($A64,'CE FOC'!$A:$A,0),MATCH(AG$3,'CE FOC'!$3:$3,0))</f>
        <v>0</v>
      </c>
      <c r="AH64" s="178">
        <f>+INDEX('CE FOC'!$A$1:$BK$83,MATCH($A64,'CE FOC'!$A:$A,0),MATCH(AH$3,'CE FOC'!$3:$3,0))</f>
        <v>0</v>
      </c>
      <c r="AI64" s="185">
        <f t="shared" si="32"/>
        <v>0</v>
      </c>
      <c r="AJ64" s="343">
        <f>ROUND(+SUMIF(BdV_2022!$L:$L,$A64&amp;AJ$3,BdV_2022!$E:$E),2)</f>
        <v>0</v>
      </c>
      <c r="AK64" s="185">
        <f t="shared" si="33"/>
        <v>0</v>
      </c>
      <c r="AL64" s="2"/>
      <c r="AM64" s="160">
        <v>0</v>
      </c>
      <c r="AN64" s="161">
        <f>AM64-AK64</f>
        <v>0</v>
      </c>
    </row>
    <row r="65" spans="1:40" x14ac:dyDescent="0.15">
      <c r="A65" s="237" t="s">
        <v>122</v>
      </c>
      <c r="B65" s="239" t="s">
        <v>379</v>
      </c>
      <c r="C65" s="240" t="s">
        <v>382</v>
      </c>
      <c r="D65" s="154">
        <f>+SUM(D66:D72)</f>
        <v>202113.6</v>
      </c>
      <c r="E65" s="154">
        <f t="shared" ref="E65:R65" si="46">+SUM(E66:E72)</f>
        <v>0</v>
      </c>
      <c r="F65" s="154">
        <f t="shared" si="46"/>
        <v>0</v>
      </c>
      <c r="G65" s="154">
        <f t="shared" si="46"/>
        <v>0</v>
      </c>
      <c r="H65" s="154">
        <f t="shared" si="46"/>
        <v>0</v>
      </c>
      <c r="I65" s="154">
        <f t="shared" si="46"/>
        <v>0</v>
      </c>
      <c r="J65" s="154">
        <f t="shared" si="46"/>
        <v>0</v>
      </c>
      <c r="K65" s="154">
        <f t="shared" si="46"/>
        <v>0</v>
      </c>
      <c r="L65" s="154">
        <f t="shared" si="46"/>
        <v>0</v>
      </c>
      <c r="M65" s="154">
        <f t="shared" si="46"/>
        <v>0</v>
      </c>
      <c r="N65" s="154">
        <f t="shared" si="46"/>
        <v>0</v>
      </c>
      <c r="O65" s="154">
        <f t="shared" si="46"/>
        <v>0</v>
      </c>
      <c r="P65" s="154">
        <f t="shared" si="46"/>
        <v>0</v>
      </c>
      <c r="Q65" s="154">
        <f t="shared" si="46"/>
        <v>0</v>
      </c>
      <c r="R65" s="176">
        <f t="shared" si="46"/>
        <v>0</v>
      </c>
      <c r="S65" s="183">
        <f t="shared" si="27"/>
        <v>202113.6</v>
      </c>
      <c r="T65" s="154">
        <f t="shared" ref="T65" si="47">+SUM(T66:T72)</f>
        <v>0</v>
      </c>
      <c r="U65" s="154">
        <f t="shared" ref="U65:AD65" si="48">+SUM(U66:U72)</f>
        <v>0</v>
      </c>
      <c r="V65" s="154">
        <f t="shared" si="48"/>
        <v>0</v>
      </c>
      <c r="W65" s="154">
        <f t="shared" si="48"/>
        <v>0</v>
      </c>
      <c r="X65" s="154">
        <f t="shared" si="48"/>
        <v>0</v>
      </c>
      <c r="Y65" s="154">
        <f t="shared" si="48"/>
        <v>0</v>
      </c>
      <c r="Z65" s="154">
        <f t="shared" si="48"/>
        <v>0</v>
      </c>
      <c r="AA65" s="154">
        <f t="shared" si="48"/>
        <v>0</v>
      </c>
      <c r="AB65" s="154">
        <f t="shared" si="48"/>
        <v>0</v>
      </c>
      <c r="AC65" s="154">
        <f t="shared" si="48"/>
        <v>0</v>
      </c>
      <c r="AD65" s="176">
        <f t="shared" si="48"/>
        <v>0</v>
      </c>
      <c r="AE65" s="183">
        <f t="shared" si="30"/>
        <v>0</v>
      </c>
      <c r="AF65" s="154">
        <f>+SUM(AF66:AF72)</f>
        <v>0</v>
      </c>
      <c r="AG65" s="154">
        <f t="shared" ref="AG65:AH65" si="49">+SUM(AG66:AG72)</f>
        <v>0</v>
      </c>
      <c r="AH65" s="176">
        <f t="shared" si="49"/>
        <v>0</v>
      </c>
      <c r="AI65" s="183">
        <f t="shared" si="32"/>
        <v>0</v>
      </c>
      <c r="AJ65" s="176">
        <f>+SUM(AJ66:AJ72)</f>
        <v>0</v>
      </c>
      <c r="AK65" s="183">
        <f t="shared" si="33"/>
        <v>202113.6</v>
      </c>
      <c r="AL65" s="2"/>
      <c r="AM65" s="160">
        <v>202113.6</v>
      </c>
      <c r="AN65" s="161">
        <f>AM65-AK65</f>
        <v>0</v>
      </c>
    </row>
    <row r="66" spans="1:40" x14ac:dyDescent="0.15">
      <c r="A66" s="241" t="s">
        <v>1789</v>
      </c>
      <c r="B66" s="238"/>
      <c r="C66" s="243" t="s">
        <v>1267</v>
      </c>
      <c r="D66" s="151">
        <f>+INDEX('CE ATT'!$A$1:$BK$107,MATCH($A66,'CE ATT'!$A:$A,0),MATCH(D$3,'CE ATT'!$3:$3,0))</f>
        <v>0</v>
      </c>
      <c r="E66" s="151">
        <f>+INDEX('CE ATT'!$A$1:$BK$107,MATCH($A66,'CE ATT'!$A:$A,0),MATCH(E$3,'CE ATT'!$3:$3,0))</f>
        <v>0</v>
      </c>
      <c r="F66" s="151">
        <f>+INDEX('CE ATT'!$A$1:$BK$107,MATCH($A66,'CE ATT'!$A:$A,0),MATCH(F$3,'CE ATT'!$3:$3,0))</f>
        <v>0</v>
      </c>
      <c r="G66" s="151">
        <f>+INDEX('CE ATT'!$A$1:$BK$107,MATCH($A66,'CE ATT'!$A:$A,0),MATCH(G$3,'CE ATT'!$3:$3,0))</f>
        <v>0</v>
      </c>
      <c r="H66" s="151">
        <f>+INDEX('CE ATT'!$A$1:$BK$107,MATCH($A66,'CE ATT'!$A:$A,0),MATCH(H$3,'CE ATT'!$3:$3,0))</f>
        <v>0</v>
      </c>
      <c r="I66" s="151">
        <f>+INDEX('CE ATT'!$A$1:$BK$107,MATCH($A66,'CE ATT'!$A:$A,0),MATCH(I$3,'CE ATT'!$3:$3,0))</f>
        <v>0</v>
      </c>
      <c r="J66" s="151">
        <f>+INDEX('CE ATT'!$A$1:$BK$107,MATCH($A66,'CE ATT'!$A:$A,0),MATCH(J$3,'CE ATT'!$3:$3,0))</f>
        <v>0</v>
      </c>
      <c r="K66" s="151">
        <f>+INDEX('CE ATT'!$A$1:$BK$107,MATCH($A66,'CE ATT'!$A:$A,0),MATCH(K$3,'CE ATT'!$3:$3,0))</f>
        <v>0</v>
      </c>
      <c r="L66" s="151">
        <f>+INDEX('CE ATT'!$A$1:$BK$107,MATCH($A66,'CE ATT'!$A:$A,0),MATCH(L$3,'CE ATT'!$3:$3,0))</f>
        <v>0</v>
      </c>
      <c r="M66" s="151">
        <f>+INDEX('CE ATT'!$A$1:$BK$107,MATCH($A66,'CE ATT'!$A:$A,0),MATCH(M$3,'CE ATT'!$3:$3,0))</f>
        <v>0</v>
      </c>
      <c r="N66" s="151">
        <f>+INDEX('CE ATT'!$A$1:$BK$107,MATCH($A66,'CE ATT'!$A:$A,0),MATCH(N$3,'CE ATT'!$3:$3,0))</f>
        <v>0</v>
      </c>
      <c r="O66" s="151">
        <f>+INDEX('CE ATT'!$A$1:$BK$107,MATCH($A66,'CE ATT'!$A:$A,0),MATCH(O$3,'CE ATT'!$3:$3,0))</f>
        <v>0</v>
      </c>
      <c r="P66" s="151">
        <f>+INDEX('CE ATT'!$A$1:$BK$107,MATCH($A66,'CE ATT'!$A:$A,0),MATCH(P$3,'CE ATT'!$3:$3,0))</f>
        <v>0</v>
      </c>
      <c r="Q66" s="151">
        <f>+INDEX('CE ATT'!$A$1:$BK$107,MATCH($A66,'CE ATT'!$A:$A,0),MATCH(Q$3,'CE ATT'!$3:$3,0))</f>
        <v>0</v>
      </c>
      <c r="R66" s="177">
        <f>+INDEX('CE ATT'!$A$1:$BK$107,MATCH($A66,'CE ATT'!$A:$A,0),MATCH(R$3,'CE ATT'!$3:$3,0))</f>
        <v>0</v>
      </c>
      <c r="S66" s="184">
        <f t="shared" si="27"/>
        <v>0</v>
      </c>
      <c r="T66" s="151">
        <f>+INDEX('CE SC'!$A$1:$BK$83,MATCH($A66,'CE SC'!$A:$A,0),MATCH(T$3,'CE SC'!$3:$3,0))</f>
        <v>0</v>
      </c>
      <c r="U66" s="151">
        <f>+INDEX('CE SC'!$A$1:$BK$83,MATCH($A66,'CE SC'!$A:$A,0),MATCH(U$3,'CE SC'!$3:$3,0))</f>
        <v>0</v>
      </c>
      <c r="V66" s="151">
        <f>+INDEX('CE SC'!$A$1:$BK$83,MATCH($A66,'CE SC'!$A:$A,0),MATCH(V$3,'CE SC'!$3:$3,0))</f>
        <v>0</v>
      </c>
      <c r="W66" s="151">
        <f>+INDEX('CE SC'!$A$1:$BK$83,MATCH($A66,'CE SC'!$A:$A,0),MATCH(W$3,'CE SC'!$3:$3,0))</f>
        <v>0</v>
      </c>
      <c r="X66" s="151">
        <f>+INDEX('CE SC'!$A$1:$BK$83,MATCH($A66,'CE SC'!$A:$A,0),MATCH(X$3,'CE SC'!$3:$3,0))</f>
        <v>0</v>
      </c>
      <c r="Y66" s="151">
        <f>+INDEX('CE SC'!$A$1:$BK$83,MATCH($A66,'CE SC'!$A:$A,0),MATCH(Y$3,'CE SC'!$3:$3,0))</f>
        <v>0</v>
      </c>
      <c r="Z66" s="151">
        <f>+INDEX('CE SC'!$A$1:$BK$83,MATCH($A66,'CE SC'!$A:$A,0),MATCH(Z$3,'CE SC'!$3:$3,0))</f>
        <v>0</v>
      </c>
      <c r="AA66" s="151">
        <f>+INDEX('CE SC'!$A$1:$BK$83,MATCH($A66,'CE SC'!$A:$A,0),MATCH(AA$3,'CE SC'!$3:$3,0))</f>
        <v>0</v>
      </c>
      <c r="AB66" s="151">
        <f>+INDEX('CE SC'!$A$1:$BK$83,MATCH($A66,'CE SC'!$A:$A,0),MATCH(AB$3,'CE SC'!$3:$3,0))</f>
        <v>0</v>
      </c>
      <c r="AC66" s="151">
        <f>+INDEX('CE SC'!$A$1:$BK$83,MATCH($A66,'CE SC'!$A:$A,0),MATCH(AC$3,'CE SC'!$3:$3,0))</f>
        <v>0</v>
      </c>
      <c r="AD66" s="177">
        <f>+INDEX('CE SC'!$A$1:$BK$83,MATCH($A66,'CE SC'!$A:$A,0),MATCH(AD$3,'CE SC'!$3:$3,0))</f>
        <v>0</v>
      </c>
      <c r="AE66" s="184">
        <f t="shared" si="30"/>
        <v>0</v>
      </c>
      <c r="AF66" s="151">
        <f>+INDEX('CE FOC'!$A$1:$BK$83,MATCH($A66,'CE FOC'!$A:$A,0),MATCH(AF$3,'CE FOC'!$3:$3,0))</f>
        <v>0</v>
      </c>
      <c r="AG66" s="151">
        <f>+INDEX('CE FOC'!$A$1:$BK$83,MATCH($A66,'CE FOC'!$A:$A,0),MATCH(AG$3,'CE FOC'!$3:$3,0))</f>
        <v>0</v>
      </c>
      <c r="AH66" s="177">
        <f>+INDEX('CE FOC'!$A$1:$BK$83,MATCH($A66,'CE FOC'!$A:$A,0),MATCH(AH$3,'CE FOC'!$3:$3,0))</f>
        <v>0</v>
      </c>
      <c r="AI66" s="184">
        <f t="shared" si="32"/>
        <v>0</v>
      </c>
      <c r="AJ66" s="343">
        <f>ROUND(+SUMIF(BdV_2022!$L:$L,$A66&amp;AJ$3,BdV_2022!$E:$E),2)</f>
        <v>0</v>
      </c>
      <c r="AK66" s="184">
        <f t="shared" si="33"/>
        <v>0</v>
      </c>
      <c r="AL66" s="2"/>
      <c r="AM66" s="2"/>
      <c r="AN66" s="2"/>
    </row>
    <row r="67" spans="1:40" x14ac:dyDescent="0.15">
      <c r="A67" s="241" t="s">
        <v>1790</v>
      </c>
      <c r="B67" s="238"/>
      <c r="C67" s="243" t="s">
        <v>1268</v>
      </c>
      <c r="D67" s="151">
        <f>+INDEX('CE ATT'!$A$1:$BK$107,MATCH($A67,'CE ATT'!$A:$A,0),MATCH(D$3,'CE ATT'!$3:$3,0))</f>
        <v>202113.6</v>
      </c>
      <c r="E67" s="151">
        <f>+INDEX('CE ATT'!$A$1:$BK$107,MATCH($A67,'CE ATT'!$A:$A,0),MATCH(E$3,'CE ATT'!$3:$3,0))</f>
        <v>0</v>
      </c>
      <c r="F67" s="151">
        <f>+INDEX('CE ATT'!$A$1:$BK$107,MATCH($A67,'CE ATT'!$A:$A,0),MATCH(F$3,'CE ATT'!$3:$3,0))</f>
        <v>0</v>
      </c>
      <c r="G67" s="151">
        <f>+INDEX('CE ATT'!$A$1:$BK$107,MATCH($A67,'CE ATT'!$A:$A,0),MATCH(G$3,'CE ATT'!$3:$3,0))</f>
        <v>0</v>
      </c>
      <c r="H67" s="151">
        <f>+INDEX('CE ATT'!$A$1:$BK$107,MATCH($A67,'CE ATT'!$A:$A,0),MATCH(H$3,'CE ATT'!$3:$3,0))</f>
        <v>0</v>
      </c>
      <c r="I67" s="151">
        <f>+INDEX('CE ATT'!$A$1:$BK$107,MATCH($A67,'CE ATT'!$A:$A,0),MATCH(I$3,'CE ATT'!$3:$3,0))</f>
        <v>0</v>
      </c>
      <c r="J67" s="151">
        <f>+INDEX('CE ATT'!$A$1:$BK$107,MATCH($A67,'CE ATT'!$A:$A,0),MATCH(J$3,'CE ATT'!$3:$3,0))</f>
        <v>0</v>
      </c>
      <c r="K67" s="151">
        <f>+INDEX('CE ATT'!$A$1:$BK$107,MATCH($A67,'CE ATT'!$A:$A,0),MATCH(K$3,'CE ATT'!$3:$3,0))</f>
        <v>0</v>
      </c>
      <c r="L67" s="151">
        <f>+INDEX('CE ATT'!$A$1:$BK$107,MATCH($A67,'CE ATT'!$A:$A,0),MATCH(L$3,'CE ATT'!$3:$3,0))</f>
        <v>0</v>
      </c>
      <c r="M67" s="151">
        <f>+INDEX('CE ATT'!$A$1:$BK$107,MATCH($A67,'CE ATT'!$A:$A,0),MATCH(M$3,'CE ATT'!$3:$3,0))</f>
        <v>0</v>
      </c>
      <c r="N67" s="151">
        <f>+INDEX('CE ATT'!$A$1:$BK$107,MATCH($A67,'CE ATT'!$A:$A,0),MATCH(N$3,'CE ATT'!$3:$3,0))</f>
        <v>0</v>
      </c>
      <c r="O67" s="151">
        <f>+INDEX('CE ATT'!$A$1:$BK$107,MATCH($A67,'CE ATT'!$A:$A,0),MATCH(O$3,'CE ATT'!$3:$3,0))</f>
        <v>0</v>
      </c>
      <c r="P67" s="151">
        <f>+INDEX('CE ATT'!$A$1:$BK$107,MATCH($A67,'CE ATT'!$A:$A,0),MATCH(P$3,'CE ATT'!$3:$3,0))</f>
        <v>0</v>
      </c>
      <c r="Q67" s="151">
        <f>+INDEX('CE ATT'!$A$1:$BK$107,MATCH($A67,'CE ATT'!$A:$A,0),MATCH(Q$3,'CE ATT'!$3:$3,0))</f>
        <v>0</v>
      </c>
      <c r="R67" s="177">
        <f>+INDEX('CE ATT'!$A$1:$BK$107,MATCH($A67,'CE ATT'!$A:$A,0),MATCH(R$3,'CE ATT'!$3:$3,0))</f>
        <v>0</v>
      </c>
      <c r="S67" s="184">
        <f t="shared" si="27"/>
        <v>202113.6</v>
      </c>
      <c r="T67" s="151">
        <f>+INDEX('CE SC'!$A$1:$BK$83,MATCH($A67,'CE SC'!$A:$A,0),MATCH(T$3,'CE SC'!$3:$3,0))</f>
        <v>0</v>
      </c>
      <c r="U67" s="151">
        <f>+INDEX('CE SC'!$A$1:$BK$83,MATCH($A67,'CE SC'!$A:$A,0),MATCH(U$3,'CE SC'!$3:$3,0))</f>
        <v>0</v>
      </c>
      <c r="V67" s="151">
        <f>+INDEX('CE SC'!$A$1:$BK$83,MATCH($A67,'CE SC'!$A:$A,0),MATCH(V$3,'CE SC'!$3:$3,0))</f>
        <v>0</v>
      </c>
      <c r="W67" s="151">
        <f>+INDEX('CE SC'!$A$1:$BK$83,MATCH($A67,'CE SC'!$A:$A,0),MATCH(W$3,'CE SC'!$3:$3,0))</f>
        <v>0</v>
      </c>
      <c r="X67" s="151">
        <f>+INDEX('CE SC'!$A$1:$BK$83,MATCH($A67,'CE SC'!$A:$A,0),MATCH(X$3,'CE SC'!$3:$3,0))</f>
        <v>0</v>
      </c>
      <c r="Y67" s="151">
        <f>+INDEX('CE SC'!$A$1:$BK$83,MATCH($A67,'CE SC'!$A:$A,0),MATCH(Y$3,'CE SC'!$3:$3,0))</f>
        <v>0</v>
      </c>
      <c r="Z67" s="151">
        <f>+INDEX('CE SC'!$A$1:$BK$83,MATCH($A67,'CE SC'!$A:$A,0),MATCH(Z$3,'CE SC'!$3:$3,0))</f>
        <v>0</v>
      </c>
      <c r="AA67" s="151">
        <f>+INDEX('CE SC'!$A$1:$BK$83,MATCH($A67,'CE SC'!$A:$A,0),MATCH(AA$3,'CE SC'!$3:$3,0))</f>
        <v>0</v>
      </c>
      <c r="AB67" s="151">
        <f>+INDEX('CE SC'!$A$1:$BK$83,MATCH($A67,'CE SC'!$A:$A,0),MATCH(AB$3,'CE SC'!$3:$3,0))</f>
        <v>0</v>
      </c>
      <c r="AC67" s="151">
        <f>+INDEX('CE SC'!$A$1:$BK$83,MATCH($A67,'CE SC'!$A:$A,0),MATCH(AC$3,'CE SC'!$3:$3,0))</f>
        <v>0</v>
      </c>
      <c r="AD67" s="177">
        <f>+INDEX('CE SC'!$A$1:$BK$83,MATCH($A67,'CE SC'!$A:$A,0),MATCH(AD$3,'CE SC'!$3:$3,0))</f>
        <v>0</v>
      </c>
      <c r="AE67" s="184">
        <f t="shared" si="30"/>
        <v>0</v>
      </c>
      <c r="AF67" s="151">
        <f>+INDEX('CE FOC'!$A$1:$BK$83,MATCH($A67,'CE FOC'!$A:$A,0),MATCH(AF$3,'CE FOC'!$3:$3,0))</f>
        <v>0</v>
      </c>
      <c r="AG67" s="151">
        <f>+INDEX('CE FOC'!$A$1:$BK$83,MATCH($A67,'CE FOC'!$A:$A,0),MATCH(AG$3,'CE FOC'!$3:$3,0))</f>
        <v>0</v>
      </c>
      <c r="AH67" s="177">
        <f>+INDEX('CE FOC'!$A$1:$BK$83,MATCH($A67,'CE FOC'!$A:$A,0),MATCH(AH$3,'CE FOC'!$3:$3,0))</f>
        <v>0</v>
      </c>
      <c r="AI67" s="184">
        <f t="shared" si="32"/>
        <v>0</v>
      </c>
      <c r="AJ67" s="343">
        <f>ROUND(+SUMIF(BdV_2022!$L:$L,$A67&amp;AJ$3,BdV_2022!$E:$E),2)</f>
        <v>0</v>
      </c>
      <c r="AK67" s="184">
        <f t="shared" si="33"/>
        <v>202113.6</v>
      </c>
      <c r="AL67" s="2"/>
      <c r="AM67" s="2"/>
      <c r="AN67" s="2"/>
    </row>
    <row r="68" spans="1:40" x14ac:dyDescent="0.15">
      <c r="A68" s="241" t="s">
        <v>1791</v>
      </c>
      <c r="B68" s="238"/>
      <c r="C68" s="243" t="s">
        <v>1269</v>
      </c>
      <c r="D68" s="151">
        <f>+INDEX('CE ATT'!$A$1:$BK$107,MATCH($A68,'CE ATT'!$A:$A,0),MATCH(D$3,'CE ATT'!$3:$3,0))</f>
        <v>0</v>
      </c>
      <c r="E68" s="151">
        <f>+INDEX('CE ATT'!$A$1:$BK$107,MATCH($A68,'CE ATT'!$A:$A,0),MATCH(E$3,'CE ATT'!$3:$3,0))</f>
        <v>0</v>
      </c>
      <c r="F68" s="151">
        <f>+INDEX('CE ATT'!$A$1:$BK$107,MATCH($A68,'CE ATT'!$A:$A,0),MATCH(F$3,'CE ATT'!$3:$3,0))</f>
        <v>0</v>
      </c>
      <c r="G68" s="151">
        <f>+INDEX('CE ATT'!$A$1:$BK$107,MATCH($A68,'CE ATT'!$A:$A,0),MATCH(G$3,'CE ATT'!$3:$3,0))</f>
        <v>0</v>
      </c>
      <c r="H68" s="151">
        <f>+INDEX('CE ATT'!$A$1:$BK$107,MATCH($A68,'CE ATT'!$A:$A,0),MATCH(H$3,'CE ATT'!$3:$3,0))</f>
        <v>0</v>
      </c>
      <c r="I68" s="151">
        <f>+INDEX('CE ATT'!$A$1:$BK$107,MATCH($A68,'CE ATT'!$A:$A,0),MATCH(I$3,'CE ATT'!$3:$3,0))</f>
        <v>0</v>
      </c>
      <c r="J68" s="151">
        <f>+INDEX('CE ATT'!$A$1:$BK$107,MATCH($A68,'CE ATT'!$A:$A,0),MATCH(J$3,'CE ATT'!$3:$3,0))</f>
        <v>0</v>
      </c>
      <c r="K68" s="151">
        <f>+INDEX('CE ATT'!$A$1:$BK$107,MATCH($A68,'CE ATT'!$A:$A,0),MATCH(K$3,'CE ATT'!$3:$3,0))</f>
        <v>0</v>
      </c>
      <c r="L68" s="151">
        <f>+INDEX('CE ATT'!$A$1:$BK$107,MATCH($A68,'CE ATT'!$A:$A,0),MATCH(L$3,'CE ATT'!$3:$3,0))</f>
        <v>0</v>
      </c>
      <c r="M68" s="151">
        <f>+INDEX('CE ATT'!$A$1:$BK$107,MATCH($A68,'CE ATT'!$A:$A,0),MATCH(M$3,'CE ATT'!$3:$3,0))</f>
        <v>0</v>
      </c>
      <c r="N68" s="151">
        <f>+INDEX('CE ATT'!$A$1:$BK$107,MATCH($A68,'CE ATT'!$A:$A,0),MATCH(N$3,'CE ATT'!$3:$3,0))</f>
        <v>0</v>
      </c>
      <c r="O68" s="151">
        <f>+INDEX('CE ATT'!$A$1:$BK$107,MATCH($A68,'CE ATT'!$A:$A,0),MATCH(O$3,'CE ATT'!$3:$3,0))</f>
        <v>0</v>
      </c>
      <c r="P68" s="151">
        <f>+INDEX('CE ATT'!$A$1:$BK$107,MATCH($A68,'CE ATT'!$A:$A,0),MATCH(P$3,'CE ATT'!$3:$3,0))</f>
        <v>0</v>
      </c>
      <c r="Q68" s="151">
        <f>+INDEX('CE ATT'!$A$1:$BK$107,MATCH($A68,'CE ATT'!$A:$A,0),MATCH(Q$3,'CE ATT'!$3:$3,0))</f>
        <v>0</v>
      </c>
      <c r="R68" s="177">
        <f>+INDEX('CE ATT'!$A$1:$BK$107,MATCH($A68,'CE ATT'!$A:$A,0),MATCH(R$3,'CE ATT'!$3:$3,0))</f>
        <v>0</v>
      </c>
      <c r="S68" s="184">
        <f t="shared" si="27"/>
        <v>0</v>
      </c>
      <c r="T68" s="151">
        <f>+INDEX('CE SC'!$A$1:$BK$83,MATCH($A68,'CE SC'!$A:$A,0),MATCH(T$3,'CE SC'!$3:$3,0))</f>
        <v>0</v>
      </c>
      <c r="U68" s="151">
        <f>+INDEX('CE SC'!$A$1:$BK$83,MATCH($A68,'CE SC'!$A:$A,0),MATCH(U$3,'CE SC'!$3:$3,0))</f>
        <v>0</v>
      </c>
      <c r="V68" s="151">
        <f>+INDEX('CE SC'!$A$1:$BK$83,MATCH($A68,'CE SC'!$A:$A,0),MATCH(V$3,'CE SC'!$3:$3,0))</f>
        <v>0</v>
      </c>
      <c r="W68" s="151">
        <f>+INDEX('CE SC'!$A$1:$BK$83,MATCH($A68,'CE SC'!$A:$A,0),MATCH(W$3,'CE SC'!$3:$3,0))</f>
        <v>0</v>
      </c>
      <c r="X68" s="151">
        <f>+INDEX('CE SC'!$A$1:$BK$83,MATCH($A68,'CE SC'!$A:$A,0),MATCH(X$3,'CE SC'!$3:$3,0))</f>
        <v>0</v>
      </c>
      <c r="Y68" s="151">
        <f>+INDEX('CE SC'!$A$1:$BK$83,MATCH($A68,'CE SC'!$A:$A,0),MATCH(Y$3,'CE SC'!$3:$3,0))</f>
        <v>0</v>
      </c>
      <c r="Z68" s="151">
        <f>+INDEX('CE SC'!$A$1:$BK$83,MATCH($A68,'CE SC'!$A:$A,0),MATCH(Z$3,'CE SC'!$3:$3,0))</f>
        <v>0</v>
      </c>
      <c r="AA68" s="151">
        <f>+INDEX('CE SC'!$A$1:$BK$83,MATCH($A68,'CE SC'!$A:$A,0),MATCH(AA$3,'CE SC'!$3:$3,0))</f>
        <v>0</v>
      </c>
      <c r="AB68" s="151">
        <f>+INDEX('CE SC'!$A$1:$BK$83,MATCH($A68,'CE SC'!$A:$A,0),MATCH(AB$3,'CE SC'!$3:$3,0))</f>
        <v>0</v>
      </c>
      <c r="AC68" s="151">
        <f>+INDEX('CE SC'!$A$1:$BK$83,MATCH($A68,'CE SC'!$A:$A,0),MATCH(AC$3,'CE SC'!$3:$3,0))</f>
        <v>0</v>
      </c>
      <c r="AD68" s="177">
        <f>+INDEX('CE SC'!$A$1:$BK$83,MATCH($A68,'CE SC'!$A:$A,0),MATCH(AD$3,'CE SC'!$3:$3,0))</f>
        <v>0</v>
      </c>
      <c r="AE68" s="184">
        <f t="shared" si="30"/>
        <v>0</v>
      </c>
      <c r="AF68" s="151">
        <f>+INDEX('CE FOC'!$A$1:$BK$83,MATCH($A68,'CE FOC'!$A:$A,0),MATCH(AF$3,'CE FOC'!$3:$3,0))</f>
        <v>0</v>
      </c>
      <c r="AG68" s="151">
        <f>+INDEX('CE FOC'!$A$1:$BK$83,MATCH($A68,'CE FOC'!$A:$A,0),MATCH(AG$3,'CE FOC'!$3:$3,0))</f>
        <v>0</v>
      </c>
      <c r="AH68" s="177">
        <f>+INDEX('CE FOC'!$A$1:$BK$83,MATCH($A68,'CE FOC'!$A:$A,0),MATCH(AH$3,'CE FOC'!$3:$3,0))</f>
        <v>0</v>
      </c>
      <c r="AI68" s="184">
        <f t="shared" si="32"/>
        <v>0</v>
      </c>
      <c r="AJ68" s="343">
        <f>ROUND(+SUMIF(BdV_2022!$L:$L,$A68&amp;AJ$3,BdV_2022!$E:$E),2)</f>
        <v>0</v>
      </c>
      <c r="AK68" s="184">
        <f t="shared" si="33"/>
        <v>0</v>
      </c>
      <c r="AL68" s="2"/>
      <c r="AM68" s="2"/>
      <c r="AN68" s="2"/>
    </row>
    <row r="69" spans="1:40" x14ac:dyDescent="0.15">
      <c r="A69" s="241" t="s">
        <v>1792</v>
      </c>
      <c r="B69" s="238"/>
      <c r="C69" s="243" t="s">
        <v>1666</v>
      </c>
      <c r="D69" s="151">
        <f>+INDEX('CE ATT'!$A$1:$BK$107,MATCH($A69,'CE ATT'!$A:$A,0),MATCH(D$3,'CE ATT'!$3:$3,0))</f>
        <v>0</v>
      </c>
      <c r="E69" s="151">
        <f>+INDEX('CE ATT'!$A$1:$BK$107,MATCH($A69,'CE ATT'!$A:$A,0),MATCH(E$3,'CE ATT'!$3:$3,0))</f>
        <v>0</v>
      </c>
      <c r="F69" s="151">
        <f>+INDEX('CE ATT'!$A$1:$BK$107,MATCH($A69,'CE ATT'!$A:$A,0),MATCH(F$3,'CE ATT'!$3:$3,0))</f>
        <v>0</v>
      </c>
      <c r="G69" s="151">
        <f>+INDEX('CE ATT'!$A$1:$BK$107,MATCH($A69,'CE ATT'!$A:$A,0),MATCH(G$3,'CE ATT'!$3:$3,0))</f>
        <v>0</v>
      </c>
      <c r="H69" s="151">
        <f>+INDEX('CE ATT'!$A$1:$BK$107,MATCH($A69,'CE ATT'!$A:$A,0),MATCH(H$3,'CE ATT'!$3:$3,0))</f>
        <v>0</v>
      </c>
      <c r="I69" s="151">
        <f>+INDEX('CE ATT'!$A$1:$BK$107,MATCH($A69,'CE ATT'!$A:$A,0),MATCH(I$3,'CE ATT'!$3:$3,0))</f>
        <v>0</v>
      </c>
      <c r="J69" s="151">
        <f>+INDEX('CE ATT'!$A$1:$BK$107,MATCH($A69,'CE ATT'!$A:$A,0),MATCH(J$3,'CE ATT'!$3:$3,0))</f>
        <v>0</v>
      </c>
      <c r="K69" s="151">
        <f>+INDEX('CE ATT'!$A$1:$BK$107,MATCH($A69,'CE ATT'!$A:$A,0),MATCH(K$3,'CE ATT'!$3:$3,0))</f>
        <v>0</v>
      </c>
      <c r="L69" s="151">
        <f>+INDEX('CE ATT'!$A$1:$BK$107,MATCH($A69,'CE ATT'!$A:$A,0),MATCH(L$3,'CE ATT'!$3:$3,0))</f>
        <v>0</v>
      </c>
      <c r="M69" s="151">
        <f>+INDEX('CE ATT'!$A$1:$BK$107,MATCH($A69,'CE ATT'!$A:$A,0),MATCH(M$3,'CE ATT'!$3:$3,0))</f>
        <v>0</v>
      </c>
      <c r="N69" s="151">
        <f>+INDEX('CE ATT'!$A$1:$BK$107,MATCH($A69,'CE ATT'!$A:$A,0),MATCH(N$3,'CE ATT'!$3:$3,0))</f>
        <v>0</v>
      </c>
      <c r="O69" s="151">
        <f>+INDEX('CE ATT'!$A$1:$BK$107,MATCH($A69,'CE ATT'!$A:$A,0),MATCH(O$3,'CE ATT'!$3:$3,0))</f>
        <v>0</v>
      </c>
      <c r="P69" s="151">
        <f>+INDEX('CE ATT'!$A$1:$BK$107,MATCH($A69,'CE ATT'!$A:$A,0),MATCH(P$3,'CE ATT'!$3:$3,0))</f>
        <v>0</v>
      </c>
      <c r="Q69" s="151">
        <f>+INDEX('CE ATT'!$A$1:$BK$107,MATCH($A69,'CE ATT'!$A:$A,0),MATCH(Q$3,'CE ATT'!$3:$3,0))</f>
        <v>0</v>
      </c>
      <c r="R69" s="177">
        <f>+INDEX('CE ATT'!$A$1:$BK$107,MATCH($A69,'CE ATT'!$A:$A,0),MATCH(R$3,'CE ATT'!$3:$3,0))</f>
        <v>0</v>
      </c>
      <c r="S69" s="184">
        <f t="shared" si="27"/>
        <v>0</v>
      </c>
      <c r="T69" s="151">
        <f>+INDEX('CE SC'!$A$1:$BK$83,MATCH($A69,'CE SC'!$A:$A,0),MATCH(T$3,'CE SC'!$3:$3,0))</f>
        <v>0</v>
      </c>
      <c r="U69" s="151">
        <f>+INDEX('CE SC'!$A$1:$BK$83,MATCH($A69,'CE SC'!$A:$A,0),MATCH(U$3,'CE SC'!$3:$3,0))</f>
        <v>0</v>
      </c>
      <c r="V69" s="151">
        <f>+INDEX('CE SC'!$A$1:$BK$83,MATCH($A69,'CE SC'!$A:$A,0),MATCH(V$3,'CE SC'!$3:$3,0))</f>
        <v>0</v>
      </c>
      <c r="W69" s="151">
        <f>+INDEX('CE SC'!$A$1:$BK$83,MATCH($A69,'CE SC'!$A:$A,0),MATCH(W$3,'CE SC'!$3:$3,0))</f>
        <v>0</v>
      </c>
      <c r="X69" s="151">
        <f>+INDEX('CE SC'!$A$1:$BK$83,MATCH($A69,'CE SC'!$A:$A,0),MATCH(X$3,'CE SC'!$3:$3,0))</f>
        <v>0</v>
      </c>
      <c r="Y69" s="151">
        <f>+INDEX('CE SC'!$A$1:$BK$83,MATCH($A69,'CE SC'!$A:$A,0),MATCH(Y$3,'CE SC'!$3:$3,0))</f>
        <v>0</v>
      </c>
      <c r="Z69" s="151">
        <f>+INDEX('CE SC'!$A$1:$BK$83,MATCH($A69,'CE SC'!$A:$A,0),MATCH(Z$3,'CE SC'!$3:$3,0))</f>
        <v>0</v>
      </c>
      <c r="AA69" s="151">
        <f>+INDEX('CE SC'!$A$1:$BK$83,MATCH($A69,'CE SC'!$A:$A,0),MATCH(AA$3,'CE SC'!$3:$3,0))</f>
        <v>0</v>
      </c>
      <c r="AB69" s="151">
        <f>+INDEX('CE SC'!$A$1:$BK$83,MATCH($A69,'CE SC'!$A:$A,0),MATCH(AB$3,'CE SC'!$3:$3,0))</f>
        <v>0</v>
      </c>
      <c r="AC69" s="151">
        <f>+INDEX('CE SC'!$A$1:$BK$83,MATCH($A69,'CE SC'!$A:$A,0),MATCH(AC$3,'CE SC'!$3:$3,0))</f>
        <v>0</v>
      </c>
      <c r="AD69" s="177">
        <f>+INDEX('CE SC'!$A$1:$BK$83,MATCH($A69,'CE SC'!$A:$A,0),MATCH(AD$3,'CE SC'!$3:$3,0))</f>
        <v>0</v>
      </c>
      <c r="AE69" s="184">
        <f t="shared" si="30"/>
        <v>0</v>
      </c>
      <c r="AF69" s="151">
        <f>+INDEX('CE FOC'!$A$1:$BK$83,MATCH($A69,'CE FOC'!$A:$A,0),MATCH(AF$3,'CE FOC'!$3:$3,0))</f>
        <v>0</v>
      </c>
      <c r="AG69" s="151">
        <f>+INDEX('CE FOC'!$A$1:$BK$83,MATCH($A69,'CE FOC'!$A:$A,0),MATCH(AG$3,'CE FOC'!$3:$3,0))</f>
        <v>0</v>
      </c>
      <c r="AH69" s="177">
        <f>+INDEX('CE FOC'!$A$1:$BK$83,MATCH($A69,'CE FOC'!$A:$A,0),MATCH(AH$3,'CE FOC'!$3:$3,0))</f>
        <v>0</v>
      </c>
      <c r="AI69" s="184">
        <f t="shared" si="32"/>
        <v>0</v>
      </c>
      <c r="AJ69" s="343">
        <f>ROUND(+SUMIF(BdV_2022!$L:$L,$A69&amp;AJ$3,BdV_2022!$E:$E),2)</f>
        <v>0</v>
      </c>
      <c r="AK69" s="184">
        <f t="shared" si="33"/>
        <v>0</v>
      </c>
      <c r="AL69" s="2"/>
      <c r="AM69" s="2"/>
      <c r="AN69" s="2"/>
    </row>
    <row r="70" spans="1:40" x14ac:dyDescent="0.15">
      <c r="A70" s="241" t="s">
        <v>1793</v>
      </c>
      <c r="B70" s="238"/>
      <c r="C70" s="243" t="s">
        <v>1271</v>
      </c>
      <c r="D70" s="151">
        <f>+INDEX('CE ATT'!$A$1:$BK$107,MATCH($A70,'CE ATT'!$A:$A,0),MATCH(D$3,'CE ATT'!$3:$3,0))</f>
        <v>0</v>
      </c>
      <c r="E70" s="151">
        <f>+INDEX('CE ATT'!$A$1:$BK$107,MATCH($A70,'CE ATT'!$A:$A,0),MATCH(E$3,'CE ATT'!$3:$3,0))</f>
        <v>0</v>
      </c>
      <c r="F70" s="151">
        <f>+INDEX('CE ATT'!$A$1:$BK$107,MATCH($A70,'CE ATT'!$A:$A,0),MATCH(F$3,'CE ATT'!$3:$3,0))</f>
        <v>0</v>
      </c>
      <c r="G70" s="151">
        <f>+INDEX('CE ATT'!$A$1:$BK$107,MATCH($A70,'CE ATT'!$A:$A,0),MATCH(G$3,'CE ATT'!$3:$3,0))</f>
        <v>0</v>
      </c>
      <c r="H70" s="151">
        <f>+INDEX('CE ATT'!$A$1:$BK$107,MATCH($A70,'CE ATT'!$A:$A,0),MATCH(H$3,'CE ATT'!$3:$3,0))</f>
        <v>0</v>
      </c>
      <c r="I70" s="151">
        <f>+INDEX('CE ATT'!$A$1:$BK$107,MATCH($A70,'CE ATT'!$A:$A,0),MATCH(I$3,'CE ATT'!$3:$3,0))</f>
        <v>0</v>
      </c>
      <c r="J70" s="151">
        <f>+INDEX('CE ATT'!$A$1:$BK$107,MATCH($A70,'CE ATT'!$A:$A,0),MATCH(J$3,'CE ATT'!$3:$3,0))</f>
        <v>0</v>
      </c>
      <c r="K70" s="151">
        <f>+INDEX('CE ATT'!$A$1:$BK$107,MATCH($A70,'CE ATT'!$A:$A,0),MATCH(K$3,'CE ATT'!$3:$3,0))</f>
        <v>0</v>
      </c>
      <c r="L70" s="151">
        <f>+INDEX('CE ATT'!$A$1:$BK$107,MATCH($A70,'CE ATT'!$A:$A,0),MATCH(L$3,'CE ATT'!$3:$3,0))</f>
        <v>0</v>
      </c>
      <c r="M70" s="151">
        <f>+INDEX('CE ATT'!$A$1:$BK$107,MATCH($A70,'CE ATT'!$A:$A,0),MATCH(M$3,'CE ATT'!$3:$3,0))</f>
        <v>0</v>
      </c>
      <c r="N70" s="151">
        <f>+INDEX('CE ATT'!$A$1:$BK$107,MATCH($A70,'CE ATT'!$A:$A,0),MATCH(N$3,'CE ATT'!$3:$3,0))</f>
        <v>0</v>
      </c>
      <c r="O70" s="151">
        <f>+INDEX('CE ATT'!$A$1:$BK$107,MATCH($A70,'CE ATT'!$A:$A,0),MATCH(O$3,'CE ATT'!$3:$3,0))</f>
        <v>0</v>
      </c>
      <c r="P70" s="151">
        <f>+INDEX('CE ATT'!$A$1:$BK$107,MATCH($A70,'CE ATT'!$A:$A,0),MATCH(P$3,'CE ATT'!$3:$3,0))</f>
        <v>0</v>
      </c>
      <c r="Q70" s="151">
        <f>+INDEX('CE ATT'!$A$1:$BK$107,MATCH($A70,'CE ATT'!$A:$A,0),MATCH(Q$3,'CE ATT'!$3:$3,0))</f>
        <v>0</v>
      </c>
      <c r="R70" s="177">
        <f>+INDEX('CE ATT'!$A$1:$BK$107,MATCH($A70,'CE ATT'!$A:$A,0),MATCH(R$3,'CE ATT'!$3:$3,0))</f>
        <v>0</v>
      </c>
      <c r="S70" s="184">
        <f t="shared" si="27"/>
        <v>0</v>
      </c>
      <c r="T70" s="151">
        <f>+INDEX('CE SC'!$A$1:$BK$83,MATCH($A70,'CE SC'!$A:$A,0),MATCH(T$3,'CE SC'!$3:$3,0))</f>
        <v>0</v>
      </c>
      <c r="U70" s="151">
        <f>+INDEX('CE SC'!$A$1:$BK$83,MATCH($A70,'CE SC'!$A:$A,0),MATCH(U$3,'CE SC'!$3:$3,0))</f>
        <v>0</v>
      </c>
      <c r="V70" s="151">
        <f>+INDEX('CE SC'!$A$1:$BK$83,MATCH($A70,'CE SC'!$A:$A,0),MATCH(V$3,'CE SC'!$3:$3,0))</f>
        <v>0</v>
      </c>
      <c r="W70" s="151">
        <f>+INDEX('CE SC'!$A$1:$BK$83,MATCH($A70,'CE SC'!$A:$A,0),MATCH(W$3,'CE SC'!$3:$3,0))</f>
        <v>0</v>
      </c>
      <c r="X70" s="151">
        <f>+INDEX('CE SC'!$A$1:$BK$83,MATCH($A70,'CE SC'!$A:$A,0),MATCH(X$3,'CE SC'!$3:$3,0))</f>
        <v>0</v>
      </c>
      <c r="Y70" s="151">
        <f>+INDEX('CE SC'!$A$1:$BK$83,MATCH($A70,'CE SC'!$A:$A,0),MATCH(Y$3,'CE SC'!$3:$3,0))</f>
        <v>0</v>
      </c>
      <c r="Z70" s="151">
        <f>+INDEX('CE SC'!$A$1:$BK$83,MATCH($A70,'CE SC'!$A:$A,0),MATCH(Z$3,'CE SC'!$3:$3,0))</f>
        <v>0</v>
      </c>
      <c r="AA70" s="151">
        <f>+INDEX('CE SC'!$A$1:$BK$83,MATCH($A70,'CE SC'!$A:$A,0),MATCH(AA$3,'CE SC'!$3:$3,0))</f>
        <v>0</v>
      </c>
      <c r="AB70" s="151">
        <f>+INDEX('CE SC'!$A$1:$BK$83,MATCH($A70,'CE SC'!$A:$A,0),MATCH(AB$3,'CE SC'!$3:$3,0))</f>
        <v>0</v>
      </c>
      <c r="AC70" s="151">
        <f>+INDEX('CE SC'!$A$1:$BK$83,MATCH($A70,'CE SC'!$A:$A,0),MATCH(AC$3,'CE SC'!$3:$3,0))</f>
        <v>0</v>
      </c>
      <c r="AD70" s="177">
        <f>+INDEX('CE SC'!$A$1:$BK$83,MATCH($A70,'CE SC'!$A:$A,0),MATCH(AD$3,'CE SC'!$3:$3,0))</f>
        <v>0</v>
      </c>
      <c r="AE70" s="184">
        <f t="shared" si="30"/>
        <v>0</v>
      </c>
      <c r="AF70" s="151">
        <f>+INDEX('CE FOC'!$A$1:$BK$83,MATCH($A70,'CE FOC'!$A:$A,0),MATCH(AF$3,'CE FOC'!$3:$3,0))</f>
        <v>0</v>
      </c>
      <c r="AG70" s="151">
        <f>+INDEX('CE FOC'!$A$1:$BK$83,MATCH($A70,'CE FOC'!$A:$A,0),MATCH(AG$3,'CE FOC'!$3:$3,0))</f>
        <v>0</v>
      </c>
      <c r="AH70" s="177">
        <f>+INDEX('CE FOC'!$A$1:$BK$83,MATCH($A70,'CE FOC'!$A:$A,0),MATCH(AH$3,'CE FOC'!$3:$3,0))</f>
        <v>0</v>
      </c>
      <c r="AI70" s="184">
        <f t="shared" si="32"/>
        <v>0</v>
      </c>
      <c r="AJ70" s="343">
        <f>ROUND(+SUMIF(BdV_2022!$L:$L,$A70&amp;AJ$3,BdV_2022!$E:$E),2)</f>
        <v>0</v>
      </c>
      <c r="AK70" s="184">
        <f t="shared" si="33"/>
        <v>0</v>
      </c>
      <c r="AL70" s="2"/>
      <c r="AM70" s="2"/>
      <c r="AN70" s="2"/>
    </row>
    <row r="71" spans="1:40" x14ac:dyDescent="0.15">
      <c r="A71" s="241" t="s">
        <v>1794</v>
      </c>
      <c r="B71" s="238"/>
      <c r="C71" s="243" t="s">
        <v>1272</v>
      </c>
      <c r="D71" s="151">
        <f>+INDEX('CE ATT'!$A$1:$BK$107,MATCH($A71,'CE ATT'!$A:$A,0),MATCH(D$3,'CE ATT'!$3:$3,0))</f>
        <v>0</v>
      </c>
      <c r="E71" s="151">
        <f>+INDEX('CE ATT'!$A$1:$BK$107,MATCH($A71,'CE ATT'!$A:$A,0),MATCH(E$3,'CE ATT'!$3:$3,0))</f>
        <v>0</v>
      </c>
      <c r="F71" s="151">
        <f>+INDEX('CE ATT'!$A$1:$BK$107,MATCH($A71,'CE ATT'!$A:$A,0),MATCH(F$3,'CE ATT'!$3:$3,0))</f>
        <v>0</v>
      </c>
      <c r="G71" s="151">
        <f>+INDEX('CE ATT'!$A$1:$BK$107,MATCH($A71,'CE ATT'!$A:$A,0),MATCH(G$3,'CE ATT'!$3:$3,0))</f>
        <v>0</v>
      </c>
      <c r="H71" s="151">
        <f>+INDEX('CE ATT'!$A$1:$BK$107,MATCH($A71,'CE ATT'!$A:$A,0),MATCH(H$3,'CE ATT'!$3:$3,0))</f>
        <v>0</v>
      </c>
      <c r="I71" s="151">
        <f>+INDEX('CE ATT'!$A$1:$BK$107,MATCH($A71,'CE ATT'!$A:$A,0),MATCH(I$3,'CE ATT'!$3:$3,0))</f>
        <v>0</v>
      </c>
      <c r="J71" s="151">
        <f>+INDEX('CE ATT'!$A$1:$BK$107,MATCH($A71,'CE ATT'!$A:$A,0),MATCH(J$3,'CE ATT'!$3:$3,0))</f>
        <v>0</v>
      </c>
      <c r="K71" s="151">
        <f>+INDEX('CE ATT'!$A$1:$BK$107,MATCH($A71,'CE ATT'!$A:$A,0),MATCH(K$3,'CE ATT'!$3:$3,0))</f>
        <v>0</v>
      </c>
      <c r="L71" s="151">
        <f>+INDEX('CE ATT'!$A$1:$BK$107,MATCH($A71,'CE ATT'!$A:$A,0),MATCH(L$3,'CE ATT'!$3:$3,0))</f>
        <v>0</v>
      </c>
      <c r="M71" s="151">
        <f>+INDEX('CE ATT'!$A$1:$BK$107,MATCH($A71,'CE ATT'!$A:$A,0),MATCH(M$3,'CE ATT'!$3:$3,0))</f>
        <v>0</v>
      </c>
      <c r="N71" s="151">
        <f>+INDEX('CE ATT'!$A$1:$BK$107,MATCH($A71,'CE ATT'!$A:$A,0),MATCH(N$3,'CE ATT'!$3:$3,0))</f>
        <v>0</v>
      </c>
      <c r="O71" s="151">
        <f>+INDEX('CE ATT'!$A$1:$BK$107,MATCH($A71,'CE ATT'!$A:$A,0),MATCH(O$3,'CE ATT'!$3:$3,0))</f>
        <v>0</v>
      </c>
      <c r="P71" s="151">
        <f>+INDEX('CE ATT'!$A$1:$BK$107,MATCH($A71,'CE ATT'!$A:$A,0),MATCH(P$3,'CE ATT'!$3:$3,0))</f>
        <v>0</v>
      </c>
      <c r="Q71" s="151">
        <f>+INDEX('CE ATT'!$A$1:$BK$107,MATCH($A71,'CE ATT'!$A:$A,0),MATCH(Q$3,'CE ATT'!$3:$3,0))</f>
        <v>0</v>
      </c>
      <c r="R71" s="177">
        <f>+INDEX('CE ATT'!$A$1:$BK$107,MATCH($A71,'CE ATT'!$A:$A,0),MATCH(R$3,'CE ATT'!$3:$3,0))</f>
        <v>0</v>
      </c>
      <c r="S71" s="184">
        <f t="shared" si="27"/>
        <v>0</v>
      </c>
      <c r="T71" s="151">
        <f>+INDEX('CE SC'!$A$1:$BK$83,MATCH($A71,'CE SC'!$A:$A,0),MATCH(T$3,'CE SC'!$3:$3,0))</f>
        <v>0</v>
      </c>
      <c r="U71" s="151">
        <f>+INDEX('CE SC'!$A$1:$BK$83,MATCH($A71,'CE SC'!$A:$A,0),MATCH(U$3,'CE SC'!$3:$3,0))</f>
        <v>0</v>
      </c>
      <c r="V71" s="151">
        <f>+INDEX('CE SC'!$A$1:$BK$83,MATCH($A71,'CE SC'!$A:$A,0),MATCH(V$3,'CE SC'!$3:$3,0))</f>
        <v>0</v>
      </c>
      <c r="W71" s="151">
        <f>+INDEX('CE SC'!$A$1:$BK$83,MATCH($A71,'CE SC'!$A:$A,0),MATCH(W$3,'CE SC'!$3:$3,0))</f>
        <v>0</v>
      </c>
      <c r="X71" s="151">
        <f>+INDEX('CE SC'!$A$1:$BK$83,MATCH($A71,'CE SC'!$A:$A,0),MATCH(X$3,'CE SC'!$3:$3,0))</f>
        <v>0</v>
      </c>
      <c r="Y71" s="151">
        <f>+INDEX('CE SC'!$A$1:$BK$83,MATCH($A71,'CE SC'!$A:$A,0),MATCH(Y$3,'CE SC'!$3:$3,0))</f>
        <v>0</v>
      </c>
      <c r="Z71" s="151">
        <f>+INDEX('CE SC'!$A$1:$BK$83,MATCH($A71,'CE SC'!$A:$A,0),MATCH(Z$3,'CE SC'!$3:$3,0))</f>
        <v>0</v>
      </c>
      <c r="AA71" s="151">
        <f>+INDEX('CE SC'!$A$1:$BK$83,MATCH($A71,'CE SC'!$A:$A,0),MATCH(AA$3,'CE SC'!$3:$3,0))</f>
        <v>0</v>
      </c>
      <c r="AB71" s="151">
        <f>+INDEX('CE SC'!$A$1:$BK$83,MATCH($A71,'CE SC'!$A:$A,0),MATCH(AB$3,'CE SC'!$3:$3,0))</f>
        <v>0</v>
      </c>
      <c r="AC71" s="151">
        <f>+INDEX('CE SC'!$A$1:$BK$83,MATCH($A71,'CE SC'!$A:$A,0),MATCH(AC$3,'CE SC'!$3:$3,0))</f>
        <v>0</v>
      </c>
      <c r="AD71" s="177">
        <f>+INDEX('CE SC'!$A$1:$BK$83,MATCH($A71,'CE SC'!$A:$A,0),MATCH(AD$3,'CE SC'!$3:$3,0))</f>
        <v>0</v>
      </c>
      <c r="AE71" s="184">
        <f t="shared" si="30"/>
        <v>0</v>
      </c>
      <c r="AF71" s="151">
        <f>+INDEX('CE FOC'!$A$1:$BK$83,MATCH($A71,'CE FOC'!$A:$A,0),MATCH(AF$3,'CE FOC'!$3:$3,0))</f>
        <v>0</v>
      </c>
      <c r="AG71" s="151">
        <f>+INDEX('CE FOC'!$A$1:$BK$83,MATCH($A71,'CE FOC'!$A:$A,0),MATCH(AG$3,'CE FOC'!$3:$3,0))</f>
        <v>0</v>
      </c>
      <c r="AH71" s="177">
        <f>+INDEX('CE FOC'!$A$1:$BK$83,MATCH($A71,'CE FOC'!$A:$A,0),MATCH(AH$3,'CE FOC'!$3:$3,0))</f>
        <v>0</v>
      </c>
      <c r="AI71" s="184">
        <f t="shared" si="32"/>
        <v>0</v>
      </c>
      <c r="AJ71" s="343">
        <f>ROUND(+SUMIF(BdV_2022!$L:$L,$A71&amp;AJ$3,BdV_2022!$E:$E),2)</f>
        <v>0</v>
      </c>
      <c r="AK71" s="184">
        <f t="shared" si="33"/>
        <v>0</v>
      </c>
      <c r="AL71" s="2"/>
      <c r="AM71" s="2"/>
      <c r="AN71" s="2"/>
    </row>
    <row r="72" spans="1:40" x14ac:dyDescent="0.15">
      <c r="A72" s="241" t="s">
        <v>1795</v>
      </c>
      <c r="B72" s="235"/>
      <c r="C72" s="243" t="s">
        <v>1667</v>
      </c>
      <c r="D72" s="151">
        <f>+INDEX('CE ATT'!$A$1:$BK$107,MATCH($A72,'CE ATT'!$A:$A,0),MATCH(D$3,'CE ATT'!$3:$3,0))</f>
        <v>0</v>
      </c>
      <c r="E72" s="151">
        <f>+INDEX('CE ATT'!$A$1:$BK$107,MATCH($A72,'CE ATT'!$A:$A,0),MATCH(E$3,'CE ATT'!$3:$3,0))</f>
        <v>0</v>
      </c>
      <c r="F72" s="151">
        <f>+INDEX('CE ATT'!$A$1:$BK$107,MATCH($A72,'CE ATT'!$A:$A,0),MATCH(F$3,'CE ATT'!$3:$3,0))</f>
        <v>0</v>
      </c>
      <c r="G72" s="151">
        <f>+INDEX('CE ATT'!$A$1:$BK$107,MATCH($A72,'CE ATT'!$A:$A,0),MATCH(G$3,'CE ATT'!$3:$3,0))</f>
        <v>0</v>
      </c>
      <c r="H72" s="151">
        <f>+INDEX('CE ATT'!$A$1:$BK$107,MATCH($A72,'CE ATT'!$A:$A,0),MATCH(H$3,'CE ATT'!$3:$3,0))</f>
        <v>0</v>
      </c>
      <c r="I72" s="151">
        <f>+INDEX('CE ATT'!$A$1:$BK$107,MATCH($A72,'CE ATT'!$A:$A,0),MATCH(I$3,'CE ATT'!$3:$3,0))</f>
        <v>0</v>
      </c>
      <c r="J72" s="151">
        <f>+INDEX('CE ATT'!$A$1:$BK$107,MATCH($A72,'CE ATT'!$A:$A,0),MATCH(J$3,'CE ATT'!$3:$3,0))</f>
        <v>0</v>
      </c>
      <c r="K72" s="151">
        <f>+INDEX('CE ATT'!$A$1:$BK$107,MATCH($A72,'CE ATT'!$A:$A,0),MATCH(K$3,'CE ATT'!$3:$3,0))</f>
        <v>0</v>
      </c>
      <c r="L72" s="151">
        <f>+INDEX('CE ATT'!$A$1:$BK$107,MATCH($A72,'CE ATT'!$A:$A,0),MATCH(L$3,'CE ATT'!$3:$3,0))</f>
        <v>0</v>
      </c>
      <c r="M72" s="151">
        <f>+INDEX('CE ATT'!$A$1:$BK$107,MATCH($A72,'CE ATT'!$A:$A,0),MATCH(M$3,'CE ATT'!$3:$3,0))</f>
        <v>0</v>
      </c>
      <c r="N72" s="151">
        <f>+INDEX('CE ATT'!$A$1:$BK$107,MATCH($A72,'CE ATT'!$A:$A,0),MATCH(N$3,'CE ATT'!$3:$3,0))</f>
        <v>0</v>
      </c>
      <c r="O72" s="151">
        <f>+INDEX('CE ATT'!$A$1:$BK$107,MATCH($A72,'CE ATT'!$A:$A,0),MATCH(O$3,'CE ATT'!$3:$3,0))</f>
        <v>0</v>
      </c>
      <c r="P72" s="151">
        <f>+INDEX('CE ATT'!$A$1:$BK$107,MATCH($A72,'CE ATT'!$A:$A,0),MATCH(P$3,'CE ATT'!$3:$3,0))</f>
        <v>0</v>
      </c>
      <c r="Q72" s="151">
        <f>+INDEX('CE ATT'!$A$1:$BK$107,MATCH($A72,'CE ATT'!$A:$A,0),MATCH(Q$3,'CE ATT'!$3:$3,0))</f>
        <v>0</v>
      </c>
      <c r="R72" s="177">
        <f>+INDEX('CE ATT'!$A$1:$BK$107,MATCH($A72,'CE ATT'!$A:$A,0),MATCH(R$3,'CE ATT'!$3:$3,0))</f>
        <v>0</v>
      </c>
      <c r="S72" s="184">
        <f t="shared" si="27"/>
        <v>0</v>
      </c>
      <c r="T72" s="151">
        <f>+INDEX('CE SC'!$A$1:$BK$83,MATCH($A72,'CE SC'!$A:$A,0),MATCH(T$3,'CE SC'!$3:$3,0))</f>
        <v>0</v>
      </c>
      <c r="U72" s="151">
        <f>+INDEX('CE SC'!$A$1:$BK$83,MATCH($A72,'CE SC'!$A:$A,0),MATCH(U$3,'CE SC'!$3:$3,0))</f>
        <v>0</v>
      </c>
      <c r="V72" s="151">
        <f>+INDEX('CE SC'!$A$1:$BK$83,MATCH($A72,'CE SC'!$A:$A,0),MATCH(V$3,'CE SC'!$3:$3,0))</f>
        <v>0</v>
      </c>
      <c r="W72" s="151">
        <f>+INDEX('CE SC'!$A$1:$BK$83,MATCH($A72,'CE SC'!$A:$A,0),MATCH(W$3,'CE SC'!$3:$3,0))</f>
        <v>0</v>
      </c>
      <c r="X72" s="151">
        <f>+INDEX('CE SC'!$A$1:$BK$83,MATCH($A72,'CE SC'!$A:$A,0),MATCH(X$3,'CE SC'!$3:$3,0))</f>
        <v>0</v>
      </c>
      <c r="Y72" s="151">
        <f>+INDEX('CE SC'!$A$1:$BK$83,MATCH($A72,'CE SC'!$A:$A,0),MATCH(Y$3,'CE SC'!$3:$3,0))</f>
        <v>0</v>
      </c>
      <c r="Z72" s="151">
        <f>+INDEX('CE SC'!$A$1:$BK$83,MATCH($A72,'CE SC'!$A:$A,0),MATCH(Z$3,'CE SC'!$3:$3,0))</f>
        <v>0</v>
      </c>
      <c r="AA72" s="151">
        <f>+INDEX('CE SC'!$A$1:$BK$83,MATCH($A72,'CE SC'!$A:$A,0),MATCH(AA$3,'CE SC'!$3:$3,0))</f>
        <v>0</v>
      </c>
      <c r="AB72" s="151">
        <f>+INDEX('CE SC'!$A$1:$BK$83,MATCH($A72,'CE SC'!$A:$A,0),MATCH(AB$3,'CE SC'!$3:$3,0))</f>
        <v>0</v>
      </c>
      <c r="AC72" s="151">
        <f>+INDEX('CE SC'!$A$1:$BK$83,MATCH($A72,'CE SC'!$A:$A,0),MATCH(AC$3,'CE SC'!$3:$3,0))</f>
        <v>0</v>
      </c>
      <c r="AD72" s="177">
        <f>+INDEX('CE SC'!$A$1:$BK$83,MATCH($A72,'CE SC'!$A:$A,0),MATCH(AD$3,'CE SC'!$3:$3,0))</f>
        <v>0</v>
      </c>
      <c r="AE72" s="184">
        <f t="shared" si="30"/>
        <v>0</v>
      </c>
      <c r="AF72" s="151">
        <f>+INDEX('CE FOC'!$A$1:$BK$83,MATCH($A72,'CE FOC'!$A:$A,0),MATCH(AF$3,'CE FOC'!$3:$3,0))</f>
        <v>0</v>
      </c>
      <c r="AG72" s="151">
        <f>+INDEX('CE FOC'!$A$1:$BK$83,MATCH($A72,'CE FOC'!$A:$A,0),MATCH(AG$3,'CE FOC'!$3:$3,0))</f>
        <v>0</v>
      </c>
      <c r="AH72" s="177">
        <f>+INDEX('CE FOC'!$A$1:$BK$83,MATCH($A72,'CE FOC'!$A:$A,0),MATCH(AH$3,'CE FOC'!$3:$3,0))</f>
        <v>0</v>
      </c>
      <c r="AI72" s="184">
        <f t="shared" si="32"/>
        <v>0</v>
      </c>
      <c r="AJ72" s="343">
        <f>ROUND(+SUMIF(BdV_2022!$L:$L,$A72&amp;AJ$3,BdV_2022!$E:$E),2)</f>
        <v>0</v>
      </c>
      <c r="AK72" s="184">
        <f t="shared" si="33"/>
        <v>0</v>
      </c>
      <c r="AL72" s="2"/>
      <c r="AM72" s="2"/>
      <c r="AN72" s="2"/>
    </row>
    <row r="73" spans="1:40" x14ac:dyDescent="0.15">
      <c r="A73" s="237" t="s">
        <v>123</v>
      </c>
      <c r="B73" s="239" t="s">
        <v>380</v>
      </c>
      <c r="C73" s="240" t="s">
        <v>383</v>
      </c>
      <c r="D73" s="154">
        <f>+SUM(D74:D80)</f>
        <v>192596.21</v>
      </c>
      <c r="E73" s="154">
        <f t="shared" ref="E73:R73" si="50">+SUM(E74:E80)</f>
        <v>0</v>
      </c>
      <c r="F73" s="154">
        <f t="shared" si="50"/>
        <v>748</v>
      </c>
      <c r="G73" s="154">
        <f t="shared" si="50"/>
        <v>537802.18999999994</v>
      </c>
      <c r="H73" s="154">
        <f t="shared" si="50"/>
        <v>0</v>
      </c>
      <c r="I73" s="154">
        <f t="shared" si="50"/>
        <v>0</v>
      </c>
      <c r="J73" s="154">
        <f t="shared" si="50"/>
        <v>0</v>
      </c>
      <c r="K73" s="154">
        <f t="shared" si="50"/>
        <v>0</v>
      </c>
      <c r="L73" s="154">
        <f t="shared" si="50"/>
        <v>0</v>
      </c>
      <c r="M73" s="154">
        <f t="shared" si="50"/>
        <v>0</v>
      </c>
      <c r="N73" s="154">
        <f t="shared" si="50"/>
        <v>0</v>
      </c>
      <c r="O73" s="154">
        <f t="shared" si="50"/>
        <v>0</v>
      </c>
      <c r="P73" s="154">
        <f t="shared" si="50"/>
        <v>0</v>
      </c>
      <c r="Q73" s="154">
        <f t="shared" si="50"/>
        <v>0</v>
      </c>
      <c r="R73" s="176">
        <f t="shared" si="50"/>
        <v>0</v>
      </c>
      <c r="S73" s="183">
        <f t="shared" si="27"/>
        <v>731146.39999999991</v>
      </c>
      <c r="T73" s="154">
        <f t="shared" ref="T73" si="51">+SUM(T74:T80)</f>
        <v>0</v>
      </c>
      <c r="U73" s="154">
        <f t="shared" ref="U73:AD73" si="52">+SUM(U74:U80)</f>
        <v>0</v>
      </c>
      <c r="V73" s="154">
        <f t="shared" si="52"/>
        <v>0</v>
      </c>
      <c r="W73" s="154">
        <f t="shared" si="52"/>
        <v>0</v>
      </c>
      <c r="X73" s="154">
        <f t="shared" si="52"/>
        <v>0</v>
      </c>
      <c r="Y73" s="154">
        <f t="shared" si="52"/>
        <v>0</v>
      </c>
      <c r="Z73" s="154">
        <f t="shared" si="52"/>
        <v>0</v>
      </c>
      <c r="AA73" s="154">
        <f t="shared" si="52"/>
        <v>0</v>
      </c>
      <c r="AB73" s="154">
        <f t="shared" si="52"/>
        <v>26336.83</v>
      </c>
      <c r="AC73" s="154">
        <f t="shared" si="52"/>
        <v>0</v>
      </c>
      <c r="AD73" s="176">
        <f t="shared" si="52"/>
        <v>0</v>
      </c>
      <c r="AE73" s="183">
        <f t="shared" si="30"/>
        <v>26336.83</v>
      </c>
      <c r="AF73" s="154">
        <f>+SUM(AF74:AF80)</f>
        <v>0</v>
      </c>
      <c r="AG73" s="154">
        <f t="shared" ref="AG73:AH73" si="53">+SUM(AG74:AG80)</f>
        <v>0</v>
      </c>
      <c r="AH73" s="176">
        <f t="shared" si="53"/>
        <v>0</v>
      </c>
      <c r="AI73" s="183">
        <f t="shared" si="32"/>
        <v>0</v>
      </c>
      <c r="AJ73" s="176">
        <f>+SUM(AJ74:AJ80)</f>
        <v>0</v>
      </c>
      <c r="AK73" s="183">
        <f t="shared" si="33"/>
        <v>757483.22999999986</v>
      </c>
      <c r="AL73" s="2"/>
      <c r="AM73" s="160">
        <v>757483.23</v>
      </c>
      <c r="AN73" s="161">
        <f>AM73-AK73</f>
        <v>0</v>
      </c>
    </row>
    <row r="74" spans="1:40" x14ac:dyDescent="0.15">
      <c r="A74" s="260" t="s">
        <v>1709</v>
      </c>
      <c r="B74" s="238"/>
      <c r="C74" s="259" t="s">
        <v>1275</v>
      </c>
      <c r="D74" s="151">
        <f>+INDEX('CE ATT'!$A$1:$BK$107,MATCH($A74,'CE ATT'!$A:$A,0),MATCH(D$3,'CE ATT'!$3:$3,0))</f>
        <v>0</v>
      </c>
      <c r="E74" s="151">
        <f>+INDEX('CE ATT'!$A$1:$BK$107,MATCH($A74,'CE ATT'!$A:$A,0),MATCH(E$3,'CE ATT'!$3:$3,0))</f>
        <v>0</v>
      </c>
      <c r="F74" s="151">
        <f>+INDEX('CE ATT'!$A$1:$BK$107,MATCH($A74,'CE ATT'!$A:$A,0),MATCH(F$3,'CE ATT'!$3:$3,0))</f>
        <v>0</v>
      </c>
      <c r="G74" s="151">
        <f>+INDEX('CE ATT'!$A$1:$BK$107,MATCH($A74,'CE ATT'!$A:$A,0),MATCH(G$3,'CE ATT'!$3:$3,0))</f>
        <v>0</v>
      </c>
      <c r="H74" s="151">
        <f>+INDEX('CE ATT'!$A$1:$BK$107,MATCH($A74,'CE ATT'!$A:$A,0),MATCH(H$3,'CE ATT'!$3:$3,0))</f>
        <v>0</v>
      </c>
      <c r="I74" s="151">
        <f>+INDEX('CE ATT'!$A$1:$BK$107,MATCH($A74,'CE ATT'!$A:$A,0),MATCH(I$3,'CE ATT'!$3:$3,0))</f>
        <v>0</v>
      </c>
      <c r="J74" s="151">
        <f>+INDEX('CE ATT'!$A$1:$BK$107,MATCH($A74,'CE ATT'!$A:$A,0),MATCH(J$3,'CE ATT'!$3:$3,0))</f>
        <v>0</v>
      </c>
      <c r="K74" s="151">
        <f>+INDEX('CE ATT'!$A$1:$BK$107,MATCH($A74,'CE ATT'!$A:$A,0),MATCH(K$3,'CE ATT'!$3:$3,0))</f>
        <v>0</v>
      </c>
      <c r="L74" s="151">
        <f>+INDEX('CE ATT'!$A$1:$BK$107,MATCH($A74,'CE ATT'!$A:$A,0),MATCH(L$3,'CE ATT'!$3:$3,0))</f>
        <v>0</v>
      </c>
      <c r="M74" s="151">
        <f>+INDEX('CE ATT'!$A$1:$BK$107,MATCH($A74,'CE ATT'!$A:$A,0),MATCH(M$3,'CE ATT'!$3:$3,0))</f>
        <v>0</v>
      </c>
      <c r="N74" s="151">
        <f>+INDEX('CE ATT'!$A$1:$BK$107,MATCH($A74,'CE ATT'!$A:$A,0),MATCH(N$3,'CE ATT'!$3:$3,0))</f>
        <v>0</v>
      </c>
      <c r="O74" s="151">
        <f>+INDEX('CE ATT'!$A$1:$BK$107,MATCH($A74,'CE ATT'!$A:$A,0),MATCH(O$3,'CE ATT'!$3:$3,0))</f>
        <v>0</v>
      </c>
      <c r="P74" s="151">
        <f>+INDEX('CE ATT'!$A$1:$BK$107,MATCH($A74,'CE ATT'!$A:$A,0),MATCH(P$3,'CE ATT'!$3:$3,0))</f>
        <v>0</v>
      </c>
      <c r="Q74" s="151">
        <f>+INDEX('CE ATT'!$A$1:$BK$107,MATCH($A74,'CE ATT'!$A:$A,0),MATCH(Q$3,'CE ATT'!$3:$3,0))</f>
        <v>0</v>
      </c>
      <c r="R74" s="177">
        <f>+INDEX('CE ATT'!$A$1:$BK$107,MATCH($A74,'CE ATT'!$A:$A,0),MATCH(R$3,'CE ATT'!$3:$3,0))</f>
        <v>0</v>
      </c>
      <c r="S74" s="184">
        <f t="shared" si="27"/>
        <v>0</v>
      </c>
      <c r="T74" s="151">
        <f>+INDEX('CE SC'!$A$1:$BK$83,MATCH($A74,'CE SC'!$A:$A,0),MATCH(T$3,'CE SC'!$3:$3,0))</f>
        <v>0</v>
      </c>
      <c r="U74" s="151">
        <f>+INDEX('CE SC'!$A$1:$BK$83,MATCH($A74,'CE SC'!$A:$A,0),MATCH(U$3,'CE SC'!$3:$3,0))</f>
        <v>0</v>
      </c>
      <c r="V74" s="151">
        <f>+INDEX('CE SC'!$A$1:$BK$83,MATCH($A74,'CE SC'!$A:$A,0),MATCH(V$3,'CE SC'!$3:$3,0))</f>
        <v>0</v>
      </c>
      <c r="W74" s="151">
        <f>+INDEX('CE SC'!$A$1:$BK$83,MATCH($A74,'CE SC'!$A:$A,0),MATCH(W$3,'CE SC'!$3:$3,0))</f>
        <v>0</v>
      </c>
      <c r="X74" s="151">
        <f>+INDEX('CE SC'!$A$1:$BK$83,MATCH($A74,'CE SC'!$A:$A,0),MATCH(X$3,'CE SC'!$3:$3,0))</f>
        <v>0</v>
      </c>
      <c r="Y74" s="151">
        <f>+INDEX('CE SC'!$A$1:$BK$83,MATCH($A74,'CE SC'!$A:$A,0),MATCH(Y$3,'CE SC'!$3:$3,0))</f>
        <v>0</v>
      </c>
      <c r="Z74" s="151">
        <f>+INDEX('CE SC'!$A$1:$BK$83,MATCH($A74,'CE SC'!$A:$A,0),MATCH(Z$3,'CE SC'!$3:$3,0))</f>
        <v>0</v>
      </c>
      <c r="AA74" s="151">
        <f>+INDEX('CE SC'!$A$1:$BK$83,MATCH($A74,'CE SC'!$A:$A,0),MATCH(AA$3,'CE SC'!$3:$3,0))</f>
        <v>0</v>
      </c>
      <c r="AB74" s="151">
        <f>+INDEX('CE SC'!$A$1:$BK$83,MATCH($A74,'CE SC'!$A:$A,0),MATCH(AB$3,'CE SC'!$3:$3,0))</f>
        <v>0</v>
      </c>
      <c r="AC74" s="151">
        <f>+INDEX('CE SC'!$A$1:$BK$83,MATCH($A74,'CE SC'!$A:$A,0),MATCH(AC$3,'CE SC'!$3:$3,0))</f>
        <v>0</v>
      </c>
      <c r="AD74" s="177">
        <f>+INDEX('CE SC'!$A$1:$BK$83,MATCH($A74,'CE SC'!$A:$A,0),MATCH(AD$3,'CE SC'!$3:$3,0))</f>
        <v>0</v>
      </c>
      <c r="AE74" s="184">
        <f t="shared" si="30"/>
        <v>0</v>
      </c>
      <c r="AF74" s="151">
        <f>+INDEX('CE FOC'!$A$1:$BK$83,MATCH($A74,'CE FOC'!$A:$A,0),MATCH(AF$3,'CE FOC'!$3:$3,0))</f>
        <v>0</v>
      </c>
      <c r="AG74" s="151">
        <f>+INDEX('CE FOC'!$A$1:$BK$83,MATCH($A74,'CE FOC'!$A:$A,0),MATCH(AG$3,'CE FOC'!$3:$3,0))</f>
        <v>0</v>
      </c>
      <c r="AH74" s="177">
        <f>+INDEX('CE FOC'!$A$1:$BK$83,MATCH($A74,'CE FOC'!$A:$A,0),MATCH(AH$3,'CE FOC'!$3:$3,0))</f>
        <v>0</v>
      </c>
      <c r="AI74" s="184">
        <f t="shared" si="32"/>
        <v>0</v>
      </c>
      <c r="AJ74" s="343">
        <f>ROUND(+SUMIF(BdV_2022!$L:$L,$A74&amp;AJ$3,BdV_2022!$E:$E),2)</f>
        <v>0</v>
      </c>
      <c r="AK74" s="184">
        <f t="shared" si="33"/>
        <v>0</v>
      </c>
      <c r="AL74" s="2"/>
      <c r="AM74" s="2"/>
      <c r="AN74" s="2"/>
    </row>
    <row r="75" spans="1:40" x14ac:dyDescent="0.15">
      <c r="A75" s="260" t="s">
        <v>1710</v>
      </c>
      <c r="B75" s="238"/>
      <c r="C75" s="243" t="s">
        <v>1668</v>
      </c>
      <c r="D75" s="151">
        <f>+INDEX('CE ATT'!$A$1:$BK$107,MATCH($A75,'CE ATT'!$A:$A,0),MATCH(D$3,'CE ATT'!$3:$3,0))</f>
        <v>72550.98</v>
      </c>
      <c r="E75" s="151">
        <f>+INDEX('CE ATT'!$A$1:$BK$107,MATCH($A75,'CE ATT'!$A:$A,0),MATCH(E$3,'CE ATT'!$3:$3,0))</f>
        <v>0</v>
      </c>
      <c r="F75" s="151">
        <f>+INDEX('CE ATT'!$A$1:$BK$107,MATCH($A75,'CE ATT'!$A:$A,0),MATCH(F$3,'CE ATT'!$3:$3,0))</f>
        <v>748</v>
      </c>
      <c r="G75" s="151">
        <f>+INDEX('CE ATT'!$A$1:$BK$107,MATCH($A75,'CE ATT'!$A:$A,0),MATCH(G$3,'CE ATT'!$3:$3,0))</f>
        <v>2250</v>
      </c>
      <c r="H75" s="151">
        <f>+INDEX('CE ATT'!$A$1:$BK$107,MATCH($A75,'CE ATT'!$A:$A,0),MATCH(H$3,'CE ATT'!$3:$3,0))</f>
        <v>0</v>
      </c>
      <c r="I75" s="151">
        <f>+INDEX('CE ATT'!$A$1:$BK$107,MATCH($A75,'CE ATT'!$A:$A,0),MATCH(I$3,'CE ATT'!$3:$3,0))</f>
        <v>0</v>
      </c>
      <c r="J75" s="151">
        <f>+INDEX('CE ATT'!$A$1:$BK$107,MATCH($A75,'CE ATT'!$A:$A,0),MATCH(J$3,'CE ATT'!$3:$3,0))</f>
        <v>0</v>
      </c>
      <c r="K75" s="151">
        <f>+INDEX('CE ATT'!$A$1:$BK$107,MATCH($A75,'CE ATT'!$A:$A,0),MATCH(K$3,'CE ATT'!$3:$3,0))</f>
        <v>0</v>
      </c>
      <c r="L75" s="151">
        <f>+INDEX('CE ATT'!$A$1:$BK$107,MATCH($A75,'CE ATT'!$A:$A,0),MATCH(L$3,'CE ATT'!$3:$3,0))</f>
        <v>0</v>
      </c>
      <c r="M75" s="151">
        <f>+INDEX('CE ATT'!$A$1:$BK$107,MATCH($A75,'CE ATT'!$A:$A,0),MATCH(M$3,'CE ATT'!$3:$3,0))</f>
        <v>0</v>
      </c>
      <c r="N75" s="151">
        <f>+INDEX('CE ATT'!$A$1:$BK$107,MATCH($A75,'CE ATT'!$A:$A,0),MATCH(N$3,'CE ATT'!$3:$3,0))</f>
        <v>0</v>
      </c>
      <c r="O75" s="151">
        <f>+INDEX('CE ATT'!$A$1:$BK$107,MATCH($A75,'CE ATT'!$A:$A,0),MATCH(O$3,'CE ATT'!$3:$3,0))</f>
        <v>0</v>
      </c>
      <c r="P75" s="151">
        <f>+INDEX('CE ATT'!$A$1:$BK$107,MATCH($A75,'CE ATT'!$A:$A,0),MATCH(P$3,'CE ATT'!$3:$3,0))</f>
        <v>0</v>
      </c>
      <c r="Q75" s="151">
        <f>+INDEX('CE ATT'!$A$1:$BK$107,MATCH($A75,'CE ATT'!$A:$A,0),MATCH(Q$3,'CE ATT'!$3:$3,0))</f>
        <v>0</v>
      </c>
      <c r="R75" s="177">
        <f>+INDEX('CE ATT'!$A$1:$BK$107,MATCH($A75,'CE ATT'!$A:$A,0),MATCH(R$3,'CE ATT'!$3:$3,0))</f>
        <v>0</v>
      </c>
      <c r="S75" s="184">
        <f t="shared" si="27"/>
        <v>75548.98</v>
      </c>
      <c r="T75" s="151">
        <f>+INDEX('CE SC'!$A$1:$BK$83,MATCH($A75,'CE SC'!$A:$A,0),MATCH(T$3,'CE SC'!$3:$3,0))</f>
        <v>0</v>
      </c>
      <c r="U75" s="151">
        <f>+INDEX('CE SC'!$A$1:$BK$83,MATCH($A75,'CE SC'!$A:$A,0),MATCH(U$3,'CE SC'!$3:$3,0))</f>
        <v>0</v>
      </c>
      <c r="V75" s="151">
        <f>+INDEX('CE SC'!$A$1:$BK$83,MATCH($A75,'CE SC'!$A:$A,0),MATCH(V$3,'CE SC'!$3:$3,0))</f>
        <v>0</v>
      </c>
      <c r="W75" s="151">
        <f>+INDEX('CE SC'!$A$1:$BK$83,MATCH($A75,'CE SC'!$A:$A,0),MATCH(W$3,'CE SC'!$3:$3,0))</f>
        <v>0</v>
      </c>
      <c r="X75" s="151">
        <f>+INDEX('CE SC'!$A$1:$BK$83,MATCH($A75,'CE SC'!$A:$A,0),MATCH(X$3,'CE SC'!$3:$3,0))</f>
        <v>0</v>
      </c>
      <c r="Y75" s="151">
        <f>+INDEX('CE SC'!$A$1:$BK$83,MATCH($A75,'CE SC'!$A:$A,0),MATCH(Y$3,'CE SC'!$3:$3,0))</f>
        <v>0</v>
      </c>
      <c r="Z75" s="151">
        <f>+INDEX('CE SC'!$A$1:$BK$83,MATCH($A75,'CE SC'!$A:$A,0),MATCH(Z$3,'CE SC'!$3:$3,0))</f>
        <v>0</v>
      </c>
      <c r="AA75" s="151">
        <f>+INDEX('CE SC'!$A$1:$BK$83,MATCH($A75,'CE SC'!$A:$A,0),MATCH(AA$3,'CE SC'!$3:$3,0))</f>
        <v>0</v>
      </c>
      <c r="AB75" s="151">
        <f>+INDEX('CE SC'!$A$1:$BK$83,MATCH($A75,'CE SC'!$A:$A,0),MATCH(AB$3,'CE SC'!$3:$3,0))</f>
        <v>0</v>
      </c>
      <c r="AC75" s="151">
        <f>+INDEX('CE SC'!$A$1:$BK$83,MATCH($A75,'CE SC'!$A:$A,0),MATCH(AC$3,'CE SC'!$3:$3,0))</f>
        <v>0</v>
      </c>
      <c r="AD75" s="177">
        <f>+INDEX('CE SC'!$A$1:$BK$83,MATCH($A75,'CE SC'!$A:$A,0),MATCH(AD$3,'CE SC'!$3:$3,0))</f>
        <v>0</v>
      </c>
      <c r="AE75" s="184">
        <f t="shared" si="30"/>
        <v>0</v>
      </c>
      <c r="AF75" s="151">
        <f>+INDEX('CE FOC'!$A$1:$BK$83,MATCH($A75,'CE FOC'!$A:$A,0),MATCH(AF$3,'CE FOC'!$3:$3,0))</f>
        <v>0</v>
      </c>
      <c r="AG75" s="151">
        <f>+INDEX('CE FOC'!$A$1:$BK$83,MATCH($A75,'CE FOC'!$A:$A,0),MATCH(AG$3,'CE FOC'!$3:$3,0))</f>
        <v>0</v>
      </c>
      <c r="AH75" s="177">
        <f>+INDEX('CE FOC'!$A$1:$BK$83,MATCH($A75,'CE FOC'!$A:$A,0),MATCH(AH$3,'CE FOC'!$3:$3,0))</f>
        <v>0</v>
      </c>
      <c r="AI75" s="184">
        <f t="shared" si="32"/>
        <v>0</v>
      </c>
      <c r="AJ75" s="343">
        <f>ROUND(+SUMIF(BdV_2022!$L:$L,$A75&amp;AJ$3,BdV_2022!$E:$E),2)</f>
        <v>0</v>
      </c>
      <c r="AK75" s="184">
        <f t="shared" si="33"/>
        <v>75548.98</v>
      </c>
      <c r="AL75" s="2"/>
      <c r="AM75" s="2"/>
      <c r="AN75" s="2"/>
    </row>
    <row r="76" spans="1:40" x14ac:dyDescent="0.15">
      <c r="A76" s="260" t="s">
        <v>1711</v>
      </c>
      <c r="B76" s="238"/>
      <c r="C76" s="243" t="s">
        <v>1669</v>
      </c>
      <c r="D76" s="151">
        <f>+INDEX('CE ATT'!$A$1:$BK$107,MATCH($A76,'CE ATT'!$A:$A,0),MATCH(D$3,'CE ATT'!$3:$3,0))</f>
        <v>10746.72</v>
      </c>
      <c r="E76" s="151">
        <f>+INDEX('CE ATT'!$A$1:$BK$107,MATCH($A76,'CE ATT'!$A:$A,0),MATCH(E$3,'CE ATT'!$3:$3,0))</f>
        <v>0</v>
      </c>
      <c r="F76" s="151">
        <f>+INDEX('CE ATT'!$A$1:$BK$107,MATCH($A76,'CE ATT'!$A:$A,0),MATCH(F$3,'CE ATT'!$3:$3,0))</f>
        <v>0</v>
      </c>
      <c r="G76" s="151">
        <f>+INDEX('CE ATT'!$A$1:$BK$107,MATCH($A76,'CE ATT'!$A:$A,0),MATCH(G$3,'CE ATT'!$3:$3,0))</f>
        <v>3416</v>
      </c>
      <c r="H76" s="151">
        <f>+INDEX('CE ATT'!$A$1:$BK$107,MATCH($A76,'CE ATT'!$A:$A,0),MATCH(H$3,'CE ATT'!$3:$3,0))</f>
        <v>0</v>
      </c>
      <c r="I76" s="151">
        <f>+INDEX('CE ATT'!$A$1:$BK$107,MATCH($A76,'CE ATT'!$A:$A,0),MATCH(I$3,'CE ATT'!$3:$3,0))</f>
        <v>0</v>
      </c>
      <c r="J76" s="151">
        <f>+INDEX('CE ATT'!$A$1:$BK$107,MATCH($A76,'CE ATT'!$A:$A,0),MATCH(J$3,'CE ATT'!$3:$3,0))</f>
        <v>0</v>
      </c>
      <c r="K76" s="151">
        <f>+INDEX('CE ATT'!$A$1:$BK$107,MATCH($A76,'CE ATT'!$A:$A,0),MATCH(K$3,'CE ATT'!$3:$3,0))</f>
        <v>0</v>
      </c>
      <c r="L76" s="151">
        <f>+INDEX('CE ATT'!$A$1:$BK$107,MATCH($A76,'CE ATT'!$A:$A,0),MATCH(L$3,'CE ATT'!$3:$3,0))</f>
        <v>0</v>
      </c>
      <c r="M76" s="151">
        <f>+INDEX('CE ATT'!$A$1:$BK$107,MATCH($A76,'CE ATT'!$A:$A,0),MATCH(M$3,'CE ATT'!$3:$3,0))</f>
        <v>0</v>
      </c>
      <c r="N76" s="151">
        <f>+INDEX('CE ATT'!$A$1:$BK$107,MATCH($A76,'CE ATT'!$A:$A,0),MATCH(N$3,'CE ATT'!$3:$3,0))</f>
        <v>0</v>
      </c>
      <c r="O76" s="151">
        <f>+INDEX('CE ATT'!$A$1:$BK$107,MATCH($A76,'CE ATT'!$A:$A,0),MATCH(O$3,'CE ATT'!$3:$3,0))</f>
        <v>0</v>
      </c>
      <c r="P76" s="151">
        <f>+INDEX('CE ATT'!$A$1:$BK$107,MATCH($A76,'CE ATT'!$A:$A,0),MATCH(P$3,'CE ATT'!$3:$3,0))</f>
        <v>0</v>
      </c>
      <c r="Q76" s="151">
        <f>+INDEX('CE ATT'!$A$1:$BK$107,MATCH($A76,'CE ATT'!$A:$A,0),MATCH(Q$3,'CE ATT'!$3:$3,0))</f>
        <v>0</v>
      </c>
      <c r="R76" s="177">
        <f>+INDEX('CE ATT'!$A$1:$BK$107,MATCH($A76,'CE ATT'!$A:$A,0),MATCH(R$3,'CE ATT'!$3:$3,0))</f>
        <v>0</v>
      </c>
      <c r="S76" s="184">
        <f t="shared" si="27"/>
        <v>14162.72</v>
      </c>
      <c r="T76" s="151">
        <f>+INDEX('CE SC'!$A$1:$BK$83,MATCH($A76,'CE SC'!$A:$A,0),MATCH(T$3,'CE SC'!$3:$3,0))</f>
        <v>0</v>
      </c>
      <c r="U76" s="151">
        <f>+INDEX('CE SC'!$A$1:$BK$83,MATCH($A76,'CE SC'!$A:$A,0),MATCH(U$3,'CE SC'!$3:$3,0))</f>
        <v>0</v>
      </c>
      <c r="V76" s="151">
        <f>+INDEX('CE SC'!$A$1:$BK$83,MATCH($A76,'CE SC'!$A:$A,0),MATCH(V$3,'CE SC'!$3:$3,0))</f>
        <v>0</v>
      </c>
      <c r="W76" s="151">
        <f>+INDEX('CE SC'!$A$1:$BK$83,MATCH($A76,'CE SC'!$A:$A,0),MATCH(W$3,'CE SC'!$3:$3,0))</f>
        <v>0</v>
      </c>
      <c r="X76" s="151">
        <f>+INDEX('CE SC'!$A$1:$BK$83,MATCH($A76,'CE SC'!$A:$A,0),MATCH(X$3,'CE SC'!$3:$3,0))</f>
        <v>0</v>
      </c>
      <c r="Y76" s="151">
        <f>+INDEX('CE SC'!$A$1:$BK$83,MATCH($A76,'CE SC'!$A:$A,0),MATCH(Y$3,'CE SC'!$3:$3,0))</f>
        <v>0</v>
      </c>
      <c r="Z76" s="151">
        <f>+INDEX('CE SC'!$A$1:$BK$83,MATCH($A76,'CE SC'!$A:$A,0),MATCH(Z$3,'CE SC'!$3:$3,0))</f>
        <v>0</v>
      </c>
      <c r="AA76" s="151">
        <f>+INDEX('CE SC'!$A$1:$BK$83,MATCH($A76,'CE SC'!$A:$A,0),MATCH(AA$3,'CE SC'!$3:$3,0))</f>
        <v>0</v>
      </c>
      <c r="AB76" s="151">
        <f>+INDEX('CE SC'!$A$1:$BK$83,MATCH($A76,'CE SC'!$A:$A,0),MATCH(AB$3,'CE SC'!$3:$3,0))</f>
        <v>0</v>
      </c>
      <c r="AC76" s="151">
        <f>+INDEX('CE SC'!$A$1:$BK$83,MATCH($A76,'CE SC'!$A:$A,0),MATCH(AC$3,'CE SC'!$3:$3,0))</f>
        <v>0</v>
      </c>
      <c r="AD76" s="177">
        <f>+INDEX('CE SC'!$A$1:$BK$83,MATCH($A76,'CE SC'!$A:$A,0),MATCH(AD$3,'CE SC'!$3:$3,0))</f>
        <v>0</v>
      </c>
      <c r="AE76" s="184">
        <f t="shared" si="30"/>
        <v>0</v>
      </c>
      <c r="AF76" s="151">
        <f>+INDEX('CE FOC'!$A$1:$BK$83,MATCH($A76,'CE FOC'!$A:$A,0),MATCH(AF$3,'CE FOC'!$3:$3,0))</f>
        <v>0</v>
      </c>
      <c r="AG76" s="151">
        <f>+INDEX('CE FOC'!$A$1:$BK$83,MATCH($A76,'CE FOC'!$A:$A,0),MATCH(AG$3,'CE FOC'!$3:$3,0))</f>
        <v>0</v>
      </c>
      <c r="AH76" s="177">
        <f>+INDEX('CE FOC'!$A$1:$BK$83,MATCH($A76,'CE FOC'!$A:$A,0),MATCH(AH$3,'CE FOC'!$3:$3,0))</f>
        <v>0</v>
      </c>
      <c r="AI76" s="184">
        <f t="shared" si="32"/>
        <v>0</v>
      </c>
      <c r="AJ76" s="343">
        <f>ROUND(+SUMIF(BdV_2022!$L:$L,$A76&amp;AJ$3,BdV_2022!$E:$E),2)</f>
        <v>0</v>
      </c>
      <c r="AK76" s="184">
        <f t="shared" si="33"/>
        <v>14162.72</v>
      </c>
      <c r="AL76" s="2"/>
      <c r="AM76" s="2"/>
      <c r="AN76" s="2"/>
    </row>
    <row r="77" spans="1:40" x14ac:dyDescent="0.15">
      <c r="A77" s="260" t="s">
        <v>1712</v>
      </c>
      <c r="B77" s="238"/>
      <c r="C77" s="259" t="s">
        <v>660</v>
      </c>
      <c r="D77" s="151">
        <f>+INDEX('CE ATT'!$A$1:$BK$107,MATCH($A77,'CE ATT'!$A:$A,0),MATCH(D$3,'CE ATT'!$3:$3,0))</f>
        <v>0</v>
      </c>
      <c r="E77" s="151">
        <f>+INDEX('CE ATT'!$A$1:$BK$107,MATCH($A77,'CE ATT'!$A:$A,0),MATCH(E$3,'CE ATT'!$3:$3,0))</f>
        <v>0</v>
      </c>
      <c r="F77" s="151">
        <f>+INDEX('CE ATT'!$A$1:$BK$107,MATCH($A77,'CE ATT'!$A:$A,0),MATCH(F$3,'CE ATT'!$3:$3,0))</f>
        <v>0</v>
      </c>
      <c r="G77" s="151">
        <f>+INDEX('CE ATT'!$A$1:$BK$107,MATCH($A77,'CE ATT'!$A:$A,0),MATCH(G$3,'CE ATT'!$3:$3,0))</f>
        <v>0</v>
      </c>
      <c r="H77" s="151">
        <f>+INDEX('CE ATT'!$A$1:$BK$107,MATCH($A77,'CE ATT'!$A:$A,0),MATCH(H$3,'CE ATT'!$3:$3,0))</f>
        <v>0</v>
      </c>
      <c r="I77" s="151">
        <f>+INDEX('CE ATT'!$A$1:$BK$107,MATCH($A77,'CE ATT'!$A:$A,0),MATCH(I$3,'CE ATT'!$3:$3,0))</f>
        <v>0</v>
      </c>
      <c r="J77" s="151">
        <f>+INDEX('CE ATT'!$A$1:$BK$107,MATCH($A77,'CE ATT'!$A:$A,0),MATCH(J$3,'CE ATT'!$3:$3,0))</f>
        <v>0</v>
      </c>
      <c r="K77" s="151">
        <f>+INDEX('CE ATT'!$A$1:$BK$107,MATCH($A77,'CE ATT'!$A:$A,0),MATCH(K$3,'CE ATT'!$3:$3,0))</f>
        <v>0</v>
      </c>
      <c r="L77" s="151">
        <f>+INDEX('CE ATT'!$A$1:$BK$107,MATCH($A77,'CE ATT'!$A:$A,0),MATCH(L$3,'CE ATT'!$3:$3,0))</f>
        <v>0</v>
      </c>
      <c r="M77" s="151">
        <f>+INDEX('CE ATT'!$A$1:$BK$107,MATCH($A77,'CE ATT'!$A:$A,0),MATCH(M$3,'CE ATT'!$3:$3,0))</f>
        <v>0</v>
      </c>
      <c r="N77" s="151">
        <f>+INDEX('CE ATT'!$A$1:$BK$107,MATCH($A77,'CE ATT'!$A:$A,0),MATCH(N$3,'CE ATT'!$3:$3,0))</f>
        <v>0</v>
      </c>
      <c r="O77" s="151">
        <f>+INDEX('CE ATT'!$A$1:$BK$107,MATCH($A77,'CE ATT'!$A:$A,0),MATCH(O$3,'CE ATT'!$3:$3,0))</f>
        <v>0</v>
      </c>
      <c r="P77" s="151">
        <f>+INDEX('CE ATT'!$A$1:$BK$107,MATCH($A77,'CE ATT'!$A:$A,0),MATCH(P$3,'CE ATT'!$3:$3,0))</f>
        <v>0</v>
      </c>
      <c r="Q77" s="151">
        <f>+INDEX('CE ATT'!$A$1:$BK$107,MATCH($A77,'CE ATT'!$A:$A,0),MATCH(Q$3,'CE ATT'!$3:$3,0))</f>
        <v>0</v>
      </c>
      <c r="R77" s="177">
        <f>+INDEX('CE ATT'!$A$1:$BK$107,MATCH($A77,'CE ATT'!$A:$A,0),MATCH(R$3,'CE ATT'!$3:$3,0))</f>
        <v>0</v>
      </c>
      <c r="S77" s="184">
        <f t="shared" si="27"/>
        <v>0</v>
      </c>
      <c r="T77" s="151">
        <f>+INDEX('CE SC'!$A$1:$BK$83,MATCH($A77,'CE SC'!$A:$A,0),MATCH(T$3,'CE SC'!$3:$3,0))</f>
        <v>0</v>
      </c>
      <c r="U77" s="151">
        <f>+INDEX('CE SC'!$A$1:$BK$83,MATCH($A77,'CE SC'!$A:$A,0),MATCH(U$3,'CE SC'!$3:$3,0))</f>
        <v>0</v>
      </c>
      <c r="V77" s="151">
        <f>+INDEX('CE SC'!$A$1:$BK$83,MATCH($A77,'CE SC'!$A:$A,0),MATCH(V$3,'CE SC'!$3:$3,0))</f>
        <v>0</v>
      </c>
      <c r="W77" s="151">
        <f>+INDEX('CE SC'!$A$1:$BK$83,MATCH($A77,'CE SC'!$A:$A,0),MATCH(W$3,'CE SC'!$3:$3,0))</f>
        <v>0</v>
      </c>
      <c r="X77" s="151">
        <f>+INDEX('CE SC'!$A$1:$BK$83,MATCH($A77,'CE SC'!$A:$A,0),MATCH(X$3,'CE SC'!$3:$3,0))</f>
        <v>0</v>
      </c>
      <c r="Y77" s="151">
        <f>+INDEX('CE SC'!$A$1:$BK$83,MATCH($A77,'CE SC'!$A:$A,0),MATCH(Y$3,'CE SC'!$3:$3,0))</f>
        <v>0</v>
      </c>
      <c r="Z77" s="151">
        <f>+INDEX('CE SC'!$A$1:$BK$83,MATCH($A77,'CE SC'!$A:$A,0),MATCH(Z$3,'CE SC'!$3:$3,0))</f>
        <v>0</v>
      </c>
      <c r="AA77" s="151">
        <f>+INDEX('CE SC'!$A$1:$BK$83,MATCH($A77,'CE SC'!$A:$A,0),MATCH(AA$3,'CE SC'!$3:$3,0))</f>
        <v>0</v>
      </c>
      <c r="AB77" s="151">
        <f>+INDEX('CE SC'!$A$1:$BK$83,MATCH($A77,'CE SC'!$A:$A,0),MATCH(AB$3,'CE SC'!$3:$3,0))</f>
        <v>0</v>
      </c>
      <c r="AC77" s="151">
        <f>+INDEX('CE SC'!$A$1:$BK$83,MATCH($A77,'CE SC'!$A:$A,0),MATCH(AC$3,'CE SC'!$3:$3,0))</f>
        <v>0</v>
      </c>
      <c r="AD77" s="177">
        <f>+INDEX('CE SC'!$A$1:$BK$83,MATCH($A77,'CE SC'!$A:$A,0),MATCH(AD$3,'CE SC'!$3:$3,0))</f>
        <v>0</v>
      </c>
      <c r="AE77" s="184">
        <f t="shared" si="30"/>
        <v>0</v>
      </c>
      <c r="AF77" s="151">
        <f>+INDEX('CE FOC'!$A$1:$BK$83,MATCH($A77,'CE FOC'!$A:$A,0),MATCH(AF$3,'CE FOC'!$3:$3,0))</f>
        <v>0</v>
      </c>
      <c r="AG77" s="151">
        <f>+INDEX('CE FOC'!$A$1:$BK$83,MATCH($A77,'CE FOC'!$A:$A,0),MATCH(AG$3,'CE FOC'!$3:$3,0))</f>
        <v>0</v>
      </c>
      <c r="AH77" s="177">
        <f>+INDEX('CE FOC'!$A$1:$BK$83,MATCH($A77,'CE FOC'!$A:$A,0),MATCH(AH$3,'CE FOC'!$3:$3,0))</f>
        <v>0</v>
      </c>
      <c r="AI77" s="184">
        <f t="shared" si="32"/>
        <v>0</v>
      </c>
      <c r="AJ77" s="343">
        <f>ROUND(+SUMIF(BdV_2022!$L:$L,$A77&amp;AJ$3,BdV_2022!$E:$E),2)</f>
        <v>0</v>
      </c>
      <c r="AK77" s="184">
        <f t="shared" si="33"/>
        <v>0</v>
      </c>
      <c r="AL77" s="2"/>
      <c r="AM77" s="2"/>
      <c r="AN77" s="2"/>
    </row>
    <row r="78" spans="1:40" x14ac:dyDescent="0.15">
      <c r="A78" s="260" t="s">
        <v>1713</v>
      </c>
      <c r="B78" s="238"/>
      <c r="C78" s="243" t="s">
        <v>854</v>
      </c>
      <c r="D78" s="151">
        <f>+INDEX('CE ATT'!$A$1:$BK$107,MATCH($A78,'CE ATT'!$A:$A,0),MATCH(D$3,'CE ATT'!$3:$3,0))</f>
        <v>0</v>
      </c>
      <c r="E78" s="151">
        <f>+INDEX('CE ATT'!$A$1:$BK$107,MATCH($A78,'CE ATT'!$A:$A,0),MATCH(E$3,'CE ATT'!$3:$3,0))</f>
        <v>0</v>
      </c>
      <c r="F78" s="151">
        <f>+INDEX('CE ATT'!$A$1:$BK$107,MATCH($A78,'CE ATT'!$A:$A,0),MATCH(F$3,'CE ATT'!$3:$3,0))</f>
        <v>0</v>
      </c>
      <c r="G78" s="151">
        <f>+INDEX('CE ATT'!$A$1:$BK$107,MATCH($A78,'CE ATT'!$A:$A,0),MATCH(G$3,'CE ATT'!$3:$3,0))</f>
        <v>0</v>
      </c>
      <c r="H78" s="151">
        <f>+INDEX('CE ATT'!$A$1:$BK$107,MATCH($A78,'CE ATT'!$A:$A,0),MATCH(H$3,'CE ATT'!$3:$3,0))</f>
        <v>0</v>
      </c>
      <c r="I78" s="151">
        <f>+INDEX('CE ATT'!$A$1:$BK$107,MATCH($A78,'CE ATT'!$A:$A,0),MATCH(I$3,'CE ATT'!$3:$3,0))</f>
        <v>0</v>
      </c>
      <c r="J78" s="151">
        <f>+INDEX('CE ATT'!$A$1:$BK$107,MATCH($A78,'CE ATT'!$A:$A,0),MATCH(J$3,'CE ATT'!$3:$3,0))</f>
        <v>0</v>
      </c>
      <c r="K78" s="151">
        <f>+INDEX('CE ATT'!$A$1:$BK$107,MATCH($A78,'CE ATT'!$A:$A,0),MATCH(K$3,'CE ATT'!$3:$3,0))</f>
        <v>0</v>
      </c>
      <c r="L78" s="151">
        <f>+INDEX('CE ATT'!$A$1:$BK$107,MATCH($A78,'CE ATT'!$A:$A,0),MATCH(L$3,'CE ATT'!$3:$3,0))</f>
        <v>0</v>
      </c>
      <c r="M78" s="151">
        <f>+INDEX('CE ATT'!$A$1:$BK$107,MATCH($A78,'CE ATT'!$A:$A,0),MATCH(M$3,'CE ATT'!$3:$3,0))</f>
        <v>0</v>
      </c>
      <c r="N78" s="151">
        <f>+INDEX('CE ATT'!$A$1:$BK$107,MATCH($A78,'CE ATT'!$A:$A,0),MATCH(N$3,'CE ATT'!$3:$3,0))</f>
        <v>0</v>
      </c>
      <c r="O78" s="151">
        <f>+INDEX('CE ATT'!$A$1:$BK$107,MATCH($A78,'CE ATT'!$A:$A,0),MATCH(O$3,'CE ATT'!$3:$3,0))</f>
        <v>0</v>
      </c>
      <c r="P78" s="151">
        <f>+INDEX('CE ATT'!$A$1:$BK$107,MATCH($A78,'CE ATT'!$A:$A,0),MATCH(P$3,'CE ATT'!$3:$3,0))</f>
        <v>0</v>
      </c>
      <c r="Q78" s="151">
        <f>+INDEX('CE ATT'!$A$1:$BK$107,MATCH($A78,'CE ATT'!$A:$A,0),MATCH(Q$3,'CE ATT'!$3:$3,0))</f>
        <v>0</v>
      </c>
      <c r="R78" s="177">
        <f>+INDEX('CE ATT'!$A$1:$BK$107,MATCH($A78,'CE ATT'!$A:$A,0),MATCH(R$3,'CE ATT'!$3:$3,0))</f>
        <v>0</v>
      </c>
      <c r="S78" s="184">
        <f t="shared" si="27"/>
        <v>0</v>
      </c>
      <c r="T78" s="151">
        <f>+INDEX('CE SC'!$A$1:$BK$83,MATCH($A78,'CE SC'!$A:$A,0),MATCH(T$3,'CE SC'!$3:$3,0))</f>
        <v>0</v>
      </c>
      <c r="U78" s="151">
        <f>+INDEX('CE SC'!$A$1:$BK$83,MATCH($A78,'CE SC'!$A:$A,0),MATCH(U$3,'CE SC'!$3:$3,0))</f>
        <v>0</v>
      </c>
      <c r="V78" s="151">
        <f>+INDEX('CE SC'!$A$1:$BK$83,MATCH($A78,'CE SC'!$A:$A,0),MATCH(V$3,'CE SC'!$3:$3,0))</f>
        <v>0</v>
      </c>
      <c r="W78" s="151">
        <f>+INDEX('CE SC'!$A$1:$BK$83,MATCH($A78,'CE SC'!$A:$A,0),MATCH(W$3,'CE SC'!$3:$3,0))</f>
        <v>0</v>
      </c>
      <c r="X78" s="151">
        <f>+INDEX('CE SC'!$A$1:$BK$83,MATCH($A78,'CE SC'!$A:$A,0),MATCH(X$3,'CE SC'!$3:$3,0))</f>
        <v>0</v>
      </c>
      <c r="Y78" s="151">
        <f>+INDEX('CE SC'!$A$1:$BK$83,MATCH($A78,'CE SC'!$A:$A,0),MATCH(Y$3,'CE SC'!$3:$3,0))</f>
        <v>0</v>
      </c>
      <c r="Z78" s="151">
        <f>+INDEX('CE SC'!$A$1:$BK$83,MATCH($A78,'CE SC'!$A:$A,0),MATCH(Z$3,'CE SC'!$3:$3,0))</f>
        <v>0</v>
      </c>
      <c r="AA78" s="151">
        <f>+INDEX('CE SC'!$A$1:$BK$83,MATCH($A78,'CE SC'!$A:$A,0),MATCH(AA$3,'CE SC'!$3:$3,0))</f>
        <v>0</v>
      </c>
      <c r="AB78" s="151">
        <f>+INDEX('CE SC'!$A$1:$BK$83,MATCH($A78,'CE SC'!$A:$A,0),MATCH(AB$3,'CE SC'!$3:$3,0))</f>
        <v>0</v>
      </c>
      <c r="AC78" s="151">
        <f>+INDEX('CE SC'!$A$1:$BK$83,MATCH($A78,'CE SC'!$A:$A,0),MATCH(AC$3,'CE SC'!$3:$3,0))</f>
        <v>0</v>
      </c>
      <c r="AD78" s="177">
        <f>+INDEX('CE SC'!$A$1:$BK$83,MATCH($A78,'CE SC'!$A:$A,0),MATCH(AD$3,'CE SC'!$3:$3,0))</f>
        <v>0</v>
      </c>
      <c r="AE78" s="184">
        <f t="shared" si="30"/>
        <v>0</v>
      </c>
      <c r="AF78" s="151">
        <f>+INDEX('CE FOC'!$A$1:$BK$83,MATCH($A78,'CE FOC'!$A:$A,0),MATCH(AF$3,'CE FOC'!$3:$3,0))</f>
        <v>0</v>
      </c>
      <c r="AG78" s="151">
        <f>+INDEX('CE FOC'!$A$1:$BK$83,MATCH($A78,'CE FOC'!$A:$A,0),MATCH(AG$3,'CE FOC'!$3:$3,0))</f>
        <v>0</v>
      </c>
      <c r="AH78" s="177">
        <f>+INDEX('CE FOC'!$A$1:$BK$83,MATCH($A78,'CE FOC'!$A:$A,0),MATCH(AH$3,'CE FOC'!$3:$3,0))</f>
        <v>0</v>
      </c>
      <c r="AI78" s="184">
        <f t="shared" si="32"/>
        <v>0</v>
      </c>
      <c r="AJ78" s="343">
        <f>ROUND(+SUMIF(BdV_2022!$L:$L,$A78&amp;AJ$3,BdV_2022!$E:$E),2)</f>
        <v>0</v>
      </c>
      <c r="AK78" s="184">
        <f t="shared" si="33"/>
        <v>0</v>
      </c>
      <c r="AL78" s="2"/>
      <c r="AM78" s="2"/>
      <c r="AN78" s="2"/>
    </row>
    <row r="79" spans="1:40" x14ac:dyDescent="0.15">
      <c r="A79" s="260" t="s">
        <v>1714</v>
      </c>
      <c r="B79" s="238"/>
      <c r="C79" s="243" t="s">
        <v>1670</v>
      </c>
      <c r="D79" s="151">
        <f>+INDEX('CE ATT'!$A$1:$BK$107,MATCH($A79,'CE ATT'!$A:$A,0),MATCH(D$3,'CE ATT'!$3:$3,0))</f>
        <v>109298.51</v>
      </c>
      <c r="E79" s="151">
        <f>+INDEX('CE ATT'!$A$1:$BK$107,MATCH($A79,'CE ATT'!$A:$A,0),MATCH(E$3,'CE ATT'!$3:$3,0))</f>
        <v>0</v>
      </c>
      <c r="F79" s="151">
        <f>+INDEX('CE ATT'!$A$1:$BK$107,MATCH($A79,'CE ATT'!$A:$A,0),MATCH(F$3,'CE ATT'!$3:$3,0))</f>
        <v>0</v>
      </c>
      <c r="G79" s="151">
        <f>+INDEX('CE ATT'!$A$1:$BK$107,MATCH($A79,'CE ATT'!$A:$A,0),MATCH(G$3,'CE ATT'!$3:$3,0))</f>
        <v>0</v>
      </c>
      <c r="H79" s="151">
        <f>+INDEX('CE ATT'!$A$1:$BK$107,MATCH($A79,'CE ATT'!$A:$A,0),MATCH(H$3,'CE ATT'!$3:$3,0))</f>
        <v>0</v>
      </c>
      <c r="I79" s="151">
        <f>+INDEX('CE ATT'!$A$1:$BK$107,MATCH($A79,'CE ATT'!$A:$A,0),MATCH(I$3,'CE ATT'!$3:$3,0))</f>
        <v>0</v>
      </c>
      <c r="J79" s="151">
        <f>+INDEX('CE ATT'!$A$1:$BK$107,MATCH($A79,'CE ATT'!$A:$A,0),MATCH(J$3,'CE ATT'!$3:$3,0))</f>
        <v>0</v>
      </c>
      <c r="K79" s="151">
        <f>+INDEX('CE ATT'!$A$1:$BK$107,MATCH($A79,'CE ATT'!$A:$A,0),MATCH(K$3,'CE ATT'!$3:$3,0))</f>
        <v>0</v>
      </c>
      <c r="L79" s="151">
        <f>+INDEX('CE ATT'!$A$1:$BK$107,MATCH($A79,'CE ATT'!$A:$A,0),MATCH(L$3,'CE ATT'!$3:$3,0))</f>
        <v>0</v>
      </c>
      <c r="M79" s="151">
        <f>+INDEX('CE ATT'!$A$1:$BK$107,MATCH($A79,'CE ATT'!$A:$A,0),MATCH(M$3,'CE ATT'!$3:$3,0))</f>
        <v>0</v>
      </c>
      <c r="N79" s="151">
        <f>+INDEX('CE ATT'!$A$1:$BK$107,MATCH($A79,'CE ATT'!$A:$A,0),MATCH(N$3,'CE ATT'!$3:$3,0))</f>
        <v>0</v>
      </c>
      <c r="O79" s="151">
        <f>+INDEX('CE ATT'!$A$1:$BK$107,MATCH($A79,'CE ATT'!$A:$A,0),MATCH(O$3,'CE ATT'!$3:$3,0))</f>
        <v>0</v>
      </c>
      <c r="P79" s="151">
        <f>+INDEX('CE ATT'!$A$1:$BK$107,MATCH($A79,'CE ATT'!$A:$A,0),MATCH(P$3,'CE ATT'!$3:$3,0))</f>
        <v>0</v>
      </c>
      <c r="Q79" s="151">
        <f>+INDEX('CE ATT'!$A$1:$BK$107,MATCH($A79,'CE ATT'!$A:$A,0),MATCH(Q$3,'CE ATT'!$3:$3,0))</f>
        <v>0</v>
      </c>
      <c r="R79" s="177">
        <f>+INDEX('CE ATT'!$A$1:$BK$107,MATCH($A79,'CE ATT'!$A:$A,0),MATCH(R$3,'CE ATT'!$3:$3,0))</f>
        <v>0</v>
      </c>
      <c r="S79" s="184">
        <f t="shared" ref="S79" si="54">+SUM(D79:R79)</f>
        <v>109298.51</v>
      </c>
      <c r="T79" s="151">
        <f>+INDEX('CE SC'!$A$1:$BK$83,MATCH($A79,'CE SC'!$A:$A,0),MATCH(T$3,'CE SC'!$3:$3,0))</f>
        <v>0</v>
      </c>
      <c r="U79" s="151">
        <f>+INDEX('CE SC'!$A$1:$BK$83,MATCH($A79,'CE SC'!$A:$A,0),MATCH(U$3,'CE SC'!$3:$3,0))</f>
        <v>0</v>
      </c>
      <c r="V79" s="151">
        <f>+INDEX('CE SC'!$A$1:$BK$83,MATCH($A79,'CE SC'!$A:$A,0),MATCH(V$3,'CE SC'!$3:$3,0))</f>
        <v>0</v>
      </c>
      <c r="W79" s="151">
        <f>+INDEX('CE SC'!$A$1:$BK$83,MATCH($A79,'CE SC'!$A:$A,0),MATCH(W$3,'CE SC'!$3:$3,0))</f>
        <v>0</v>
      </c>
      <c r="X79" s="151">
        <f>+INDEX('CE SC'!$A$1:$BK$83,MATCH($A79,'CE SC'!$A:$A,0),MATCH(X$3,'CE SC'!$3:$3,0))</f>
        <v>0</v>
      </c>
      <c r="Y79" s="151">
        <f>+INDEX('CE SC'!$A$1:$BK$83,MATCH($A79,'CE SC'!$A:$A,0),MATCH(Y$3,'CE SC'!$3:$3,0))</f>
        <v>0</v>
      </c>
      <c r="Z79" s="151">
        <f>+INDEX('CE SC'!$A$1:$BK$83,MATCH($A79,'CE SC'!$A:$A,0),MATCH(Z$3,'CE SC'!$3:$3,0))</f>
        <v>0</v>
      </c>
      <c r="AA79" s="151">
        <f>+INDEX('CE SC'!$A$1:$BK$83,MATCH($A79,'CE SC'!$A:$A,0),MATCH(AA$3,'CE SC'!$3:$3,0))</f>
        <v>0</v>
      </c>
      <c r="AB79" s="151">
        <f>+INDEX('CE SC'!$A$1:$BK$83,MATCH($A79,'CE SC'!$A:$A,0),MATCH(AB$3,'CE SC'!$3:$3,0))</f>
        <v>0</v>
      </c>
      <c r="AC79" s="151">
        <f>+INDEX('CE SC'!$A$1:$BK$83,MATCH($A79,'CE SC'!$A:$A,0),MATCH(AC$3,'CE SC'!$3:$3,0))</f>
        <v>0</v>
      </c>
      <c r="AD79" s="177">
        <f>+INDEX('CE SC'!$A$1:$BK$83,MATCH($A79,'CE SC'!$A:$A,0),MATCH(AD$3,'CE SC'!$3:$3,0))</f>
        <v>0</v>
      </c>
      <c r="AE79" s="184">
        <f t="shared" ref="AE79" si="55">+SUM(T79:AD79)</f>
        <v>0</v>
      </c>
      <c r="AF79" s="151">
        <f>+INDEX('CE FOC'!$A$1:$BK$83,MATCH($A79,'CE FOC'!$A:$A,0),MATCH(AF$3,'CE FOC'!$3:$3,0))</f>
        <v>0</v>
      </c>
      <c r="AG79" s="151">
        <f>+INDEX('CE FOC'!$A$1:$BK$83,MATCH($A79,'CE FOC'!$A:$A,0),MATCH(AG$3,'CE FOC'!$3:$3,0))</f>
        <v>0</v>
      </c>
      <c r="AH79" s="177">
        <f>+INDEX('CE FOC'!$A$1:$BK$83,MATCH($A79,'CE FOC'!$A:$A,0),MATCH(AH$3,'CE FOC'!$3:$3,0))</f>
        <v>0</v>
      </c>
      <c r="AI79" s="184">
        <f t="shared" ref="AI79" si="56">+SUM(AF79:AH79)</f>
        <v>0</v>
      </c>
      <c r="AJ79" s="343">
        <f>ROUND(+SUMIF(BdV_2022!$L:$L,$A79&amp;AJ$3,BdV_2022!$E:$E),2)</f>
        <v>0</v>
      </c>
      <c r="AK79" s="184">
        <f t="shared" ref="AK79" si="57">+AJ79+AI79+AE79+S79</f>
        <v>109298.51</v>
      </c>
      <c r="AL79" s="2"/>
      <c r="AM79" s="2"/>
      <c r="AN79" s="2"/>
    </row>
    <row r="80" spans="1:40" x14ac:dyDescent="0.15">
      <c r="A80" s="260" t="s">
        <v>1796</v>
      </c>
      <c r="B80" s="235"/>
      <c r="C80" s="243" t="s">
        <v>818</v>
      </c>
      <c r="D80" s="151">
        <f>+INDEX('CE ATT'!$A$1:$BK$107,MATCH($A80,'CE ATT'!$A:$A,0),MATCH(D$3,'CE ATT'!$3:$3,0))</f>
        <v>0</v>
      </c>
      <c r="E80" s="151">
        <f>+INDEX('CE ATT'!$A$1:$BK$107,MATCH($A80,'CE ATT'!$A:$A,0),MATCH(E$3,'CE ATT'!$3:$3,0))</f>
        <v>0</v>
      </c>
      <c r="F80" s="151">
        <f>+INDEX('CE ATT'!$A$1:$BK$107,MATCH($A80,'CE ATT'!$A:$A,0),MATCH(F$3,'CE ATT'!$3:$3,0))</f>
        <v>0</v>
      </c>
      <c r="G80" s="151">
        <f>+INDEX('CE ATT'!$A$1:$BK$107,MATCH($A80,'CE ATT'!$A:$A,0),MATCH(G$3,'CE ATT'!$3:$3,0))</f>
        <v>532136.18999999994</v>
      </c>
      <c r="H80" s="151">
        <f>+INDEX('CE ATT'!$A$1:$BK$107,MATCH($A80,'CE ATT'!$A:$A,0),MATCH(H$3,'CE ATT'!$3:$3,0))</f>
        <v>0</v>
      </c>
      <c r="I80" s="151">
        <f>+INDEX('CE ATT'!$A$1:$BK$107,MATCH($A80,'CE ATT'!$A:$A,0),MATCH(I$3,'CE ATT'!$3:$3,0))</f>
        <v>0</v>
      </c>
      <c r="J80" s="151">
        <f>+INDEX('CE ATT'!$A$1:$BK$107,MATCH($A80,'CE ATT'!$A:$A,0),MATCH(J$3,'CE ATT'!$3:$3,0))</f>
        <v>0</v>
      </c>
      <c r="K80" s="151">
        <f>+INDEX('CE ATT'!$A$1:$BK$107,MATCH($A80,'CE ATT'!$A:$A,0),MATCH(K$3,'CE ATT'!$3:$3,0))</f>
        <v>0</v>
      </c>
      <c r="L80" s="151">
        <f>+INDEX('CE ATT'!$A$1:$BK$107,MATCH($A80,'CE ATT'!$A:$A,0),MATCH(L$3,'CE ATT'!$3:$3,0))</f>
        <v>0</v>
      </c>
      <c r="M80" s="151">
        <f>+INDEX('CE ATT'!$A$1:$BK$107,MATCH($A80,'CE ATT'!$A:$A,0),MATCH(M$3,'CE ATT'!$3:$3,0))</f>
        <v>0</v>
      </c>
      <c r="N80" s="151">
        <f>+INDEX('CE ATT'!$A$1:$BK$107,MATCH($A80,'CE ATT'!$A:$A,0),MATCH(N$3,'CE ATT'!$3:$3,0))</f>
        <v>0</v>
      </c>
      <c r="O80" s="151">
        <f>+INDEX('CE ATT'!$A$1:$BK$107,MATCH($A80,'CE ATT'!$A:$A,0),MATCH(O$3,'CE ATT'!$3:$3,0))</f>
        <v>0</v>
      </c>
      <c r="P80" s="151">
        <f>+INDEX('CE ATT'!$A$1:$BK$107,MATCH($A80,'CE ATT'!$A:$A,0),MATCH(P$3,'CE ATT'!$3:$3,0))</f>
        <v>0</v>
      </c>
      <c r="Q80" s="151">
        <f>+INDEX('CE ATT'!$A$1:$BK$107,MATCH($A80,'CE ATT'!$A:$A,0),MATCH(Q$3,'CE ATT'!$3:$3,0))</f>
        <v>0</v>
      </c>
      <c r="R80" s="177">
        <f>+INDEX('CE ATT'!$A$1:$BK$107,MATCH($A80,'CE ATT'!$A:$A,0),MATCH(R$3,'CE ATT'!$3:$3,0))</f>
        <v>0</v>
      </c>
      <c r="S80" s="184">
        <f t="shared" si="27"/>
        <v>532136.18999999994</v>
      </c>
      <c r="T80" s="151">
        <f>+INDEX('CE SC'!$A$1:$BK$83,MATCH($A80,'CE SC'!$A:$A,0),MATCH(T$3,'CE SC'!$3:$3,0))</f>
        <v>0</v>
      </c>
      <c r="U80" s="151">
        <f>+INDEX('CE SC'!$A$1:$BK$83,MATCH($A80,'CE SC'!$A:$A,0),MATCH(U$3,'CE SC'!$3:$3,0))</f>
        <v>0</v>
      </c>
      <c r="V80" s="151">
        <f>+INDEX('CE SC'!$A$1:$BK$83,MATCH($A80,'CE SC'!$A:$A,0),MATCH(V$3,'CE SC'!$3:$3,0))</f>
        <v>0</v>
      </c>
      <c r="W80" s="151">
        <f>+INDEX('CE SC'!$A$1:$BK$83,MATCH($A80,'CE SC'!$A:$A,0),MATCH(W$3,'CE SC'!$3:$3,0))</f>
        <v>0</v>
      </c>
      <c r="X80" s="151">
        <f>+INDEX('CE SC'!$A$1:$BK$83,MATCH($A80,'CE SC'!$A:$A,0),MATCH(X$3,'CE SC'!$3:$3,0))</f>
        <v>0</v>
      </c>
      <c r="Y80" s="151">
        <f>+INDEX('CE SC'!$A$1:$BK$83,MATCH($A80,'CE SC'!$A:$A,0),MATCH(Y$3,'CE SC'!$3:$3,0))</f>
        <v>0</v>
      </c>
      <c r="Z80" s="151">
        <f>+INDEX('CE SC'!$A$1:$BK$83,MATCH($A80,'CE SC'!$A:$A,0),MATCH(Z$3,'CE SC'!$3:$3,0))</f>
        <v>0</v>
      </c>
      <c r="AA80" s="151">
        <f>+INDEX('CE SC'!$A$1:$BK$83,MATCH($A80,'CE SC'!$A:$A,0),MATCH(AA$3,'CE SC'!$3:$3,0))</f>
        <v>0</v>
      </c>
      <c r="AB80" s="151">
        <f>+INDEX('CE SC'!$A$1:$BK$83,MATCH($A80,'CE SC'!$A:$A,0),MATCH(AB$3,'CE SC'!$3:$3,0))</f>
        <v>26336.83</v>
      </c>
      <c r="AC80" s="151">
        <f>+INDEX('CE SC'!$A$1:$BK$83,MATCH($A80,'CE SC'!$A:$A,0),MATCH(AC$3,'CE SC'!$3:$3,0))</f>
        <v>0</v>
      </c>
      <c r="AD80" s="177">
        <f>+INDEX('CE SC'!$A$1:$BK$83,MATCH($A80,'CE SC'!$A:$A,0),MATCH(AD$3,'CE SC'!$3:$3,0))</f>
        <v>0</v>
      </c>
      <c r="AE80" s="184">
        <f t="shared" si="30"/>
        <v>26336.83</v>
      </c>
      <c r="AF80" s="151">
        <f>+INDEX('CE FOC'!$A$1:$BK$83,MATCH($A80,'CE FOC'!$A:$A,0),MATCH(AF$3,'CE FOC'!$3:$3,0))</f>
        <v>0</v>
      </c>
      <c r="AG80" s="151">
        <f>+INDEX('CE FOC'!$A$1:$BK$83,MATCH($A80,'CE FOC'!$A:$A,0),MATCH(AG$3,'CE FOC'!$3:$3,0))</f>
        <v>0</v>
      </c>
      <c r="AH80" s="177">
        <f>+INDEX('CE FOC'!$A$1:$BK$83,MATCH($A80,'CE FOC'!$A:$A,0),MATCH(AH$3,'CE FOC'!$3:$3,0))</f>
        <v>0</v>
      </c>
      <c r="AI80" s="184">
        <f t="shared" si="32"/>
        <v>0</v>
      </c>
      <c r="AJ80" s="343">
        <f>ROUND(+SUMIF(BdV_2022!$L:$L,$A80&amp;AJ$3,BdV_2022!$E:$E),2)</f>
        <v>0</v>
      </c>
      <c r="AK80" s="184">
        <f t="shared" si="33"/>
        <v>558473.0199999999</v>
      </c>
      <c r="AL80" s="2"/>
      <c r="AM80" s="2"/>
      <c r="AN80" s="2"/>
    </row>
    <row r="81" spans="1:40" x14ac:dyDescent="0.15">
      <c r="A81" s="230"/>
      <c r="B81" s="247"/>
      <c r="C81" s="248" t="s">
        <v>1083</v>
      </c>
      <c r="D81" s="156">
        <f>+D82</f>
        <v>0</v>
      </c>
      <c r="E81" s="156">
        <f t="shared" ref="E81:R81" si="58">+E82</f>
        <v>0</v>
      </c>
      <c r="F81" s="156">
        <f t="shared" si="58"/>
        <v>0</v>
      </c>
      <c r="G81" s="156">
        <f t="shared" si="58"/>
        <v>0</v>
      </c>
      <c r="H81" s="156">
        <f t="shared" si="58"/>
        <v>0</v>
      </c>
      <c r="I81" s="156">
        <f t="shared" si="58"/>
        <v>0</v>
      </c>
      <c r="J81" s="156">
        <f t="shared" si="58"/>
        <v>0</v>
      </c>
      <c r="K81" s="156">
        <f t="shared" si="58"/>
        <v>0</v>
      </c>
      <c r="L81" s="156">
        <f t="shared" si="58"/>
        <v>0</v>
      </c>
      <c r="M81" s="156">
        <f t="shared" si="58"/>
        <v>0</v>
      </c>
      <c r="N81" s="156">
        <f t="shared" si="58"/>
        <v>0</v>
      </c>
      <c r="O81" s="156">
        <f t="shared" si="58"/>
        <v>0</v>
      </c>
      <c r="P81" s="156">
        <f t="shared" si="58"/>
        <v>0</v>
      </c>
      <c r="Q81" s="156">
        <f t="shared" si="58"/>
        <v>0</v>
      </c>
      <c r="R81" s="191">
        <f t="shared" si="58"/>
        <v>0</v>
      </c>
      <c r="S81" s="183">
        <f t="shared" si="27"/>
        <v>0</v>
      </c>
      <c r="T81" s="154">
        <f t="shared" ref="T81:AD81" si="59">+T82</f>
        <v>0</v>
      </c>
      <c r="U81" s="156">
        <f t="shared" si="59"/>
        <v>0</v>
      </c>
      <c r="V81" s="156">
        <f t="shared" si="59"/>
        <v>0</v>
      </c>
      <c r="W81" s="156">
        <f t="shared" si="59"/>
        <v>0</v>
      </c>
      <c r="X81" s="156">
        <f t="shared" si="59"/>
        <v>0</v>
      </c>
      <c r="Y81" s="156">
        <f t="shared" si="59"/>
        <v>0</v>
      </c>
      <c r="Z81" s="156">
        <f t="shared" si="59"/>
        <v>0</v>
      </c>
      <c r="AA81" s="156">
        <f t="shared" si="59"/>
        <v>0</v>
      </c>
      <c r="AB81" s="156">
        <f t="shared" si="59"/>
        <v>0</v>
      </c>
      <c r="AC81" s="156">
        <f t="shared" si="59"/>
        <v>0</v>
      </c>
      <c r="AD81" s="191">
        <f t="shared" si="59"/>
        <v>0</v>
      </c>
      <c r="AE81" s="183">
        <f t="shared" si="30"/>
        <v>0</v>
      </c>
      <c r="AF81" s="154">
        <f>+AF82</f>
        <v>0</v>
      </c>
      <c r="AG81" s="156">
        <f>+AG82</f>
        <v>0</v>
      </c>
      <c r="AH81" s="191">
        <f>+AH82</f>
        <v>0</v>
      </c>
      <c r="AI81" s="183">
        <f t="shared" si="32"/>
        <v>0</v>
      </c>
      <c r="AJ81" s="176">
        <f>+AJ82</f>
        <v>0</v>
      </c>
      <c r="AK81" s="183">
        <f t="shared" si="33"/>
        <v>0</v>
      </c>
      <c r="AL81" s="2"/>
      <c r="AM81" s="2"/>
      <c r="AN81" s="2"/>
    </row>
    <row r="82" spans="1:40" x14ac:dyDescent="0.15">
      <c r="A82" s="241" t="s">
        <v>1692</v>
      </c>
      <c r="B82" s="261"/>
      <c r="C82" s="250" t="s">
        <v>1671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184">
        <f t="shared" si="27"/>
        <v>0</v>
      </c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184">
        <f t="shared" si="30"/>
        <v>0</v>
      </c>
      <c r="AF82" s="88"/>
      <c r="AG82" s="88"/>
      <c r="AH82" s="88"/>
      <c r="AI82" s="184">
        <f t="shared" si="32"/>
        <v>0</v>
      </c>
      <c r="AJ82" s="88"/>
      <c r="AK82" s="184">
        <f t="shared" si="33"/>
        <v>0</v>
      </c>
      <c r="AL82" s="2"/>
      <c r="AM82" s="2"/>
      <c r="AN82" s="2"/>
    </row>
    <row r="83" spans="1:40" ht="11.25" thickBot="1" x14ac:dyDescent="0.2">
      <c r="A83" s="230"/>
      <c r="B83" s="262"/>
      <c r="C83" s="263" t="s">
        <v>1672</v>
      </c>
      <c r="D83" s="200">
        <f>+D81+D37</f>
        <v>16899202.449999999</v>
      </c>
      <c r="E83" s="200">
        <f t="shared" ref="E83:R83" si="60">+E81+E37</f>
        <v>0</v>
      </c>
      <c r="F83" s="200">
        <f t="shared" si="60"/>
        <v>77976.72</v>
      </c>
      <c r="G83" s="200">
        <f t="shared" si="60"/>
        <v>2222011.79</v>
      </c>
      <c r="H83" s="200">
        <f t="shared" si="60"/>
        <v>0</v>
      </c>
      <c r="I83" s="200">
        <f t="shared" si="60"/>
        <v>0</v>
      </c>
      <c r="J83" s="200">
        <f t="shared" si="60"/>
        <v>0</v>
      </c>
      <c r="K83" s="200">
        <f t="shared" si="60"/>
        <v>0</v>
      </c>
      <c r="L83" s="200">
        <f t="shared" si="60"/>
        <v>0</v>
      </c>
      <c r="M83" s="200">
        <f t="shared" si="60"/>
        <v>0</v>
      </c>
      <c r="N83" s="200">
        <f t="shared" si="60"/>
        <v>0</v>
      </c>
      <c r="O83" s="200">
        <f t="shared" si="60"/>
        <v>0</v>
      </c>
      <c r="P83" s="200">
        <f t="shared" si="60"/>
        <v>0</v>
      </c>
      <c r="Q83" s="200">
        <f t="shared" si="60"/>
        <v>0</v>
      </c>
      <c r="R83" s="201">
        <f t="shared" si="60"/>
        <v>0</v>
      </c>
      <c r="S83" s="193">
        <f t="shared" si="27"/>
        <v>19199190.959999997</v>
      </c>
      <c r="T83" s="199">
        <f t="shared" ref="T83:AJ83" si="61">+T81+T37</f>
        <v>0</v>
      </c>
      <c r="U83" s="200">
        <f t="shared" ref="U83:AD83" si="62">+U81+U37</f>
        <v>0</v>
      </c>
      <c r="V83" s="200">
        <f t="shared" si="62"/>
        <v>0</v>
      </c>
      <c r="W83" s="200">
        <f t="shared" si="62"/>
        <v>0</v>
      </c>
      <c r="X83" s="200">
        <f t="shared" si="62"/>
        <v>0</v>
      </c>
      <c r="Y83" s="200">
        <f t="shared" si="62"/>
        <v>0</v>
      </c>
      <c r="Z83" s="200">
        <f t="shared" si="62"/>
        <v>0</v>
      </c>
      <c r="AA83" s="200">
        <f t="shared" si="62"/>
        <v>10178.870000000001</v>
      </c>
      <c r="AB83" s="200">
        <f t="shared" si="62"/>
        <v>155748.91999999998</v>
      </c>
      <c r="AC83" s="200">
        <f t="shared" si="62"/>
        <v>141726.17000000001</v>
      </c>
      <c r="AD83" s="201">
        <f t="shared" si="62"/>
        <v>74886.510000000009</v>
      </c>
      <c r="AE83" s="193">
        <f t="shared" si="30"/>
        <v>382540.47</v>
      </c>
      <c r="AF83" s="199">
        <f t="shared" si="61"/>
        <v>0</v>
      </c>
      <c r="AG83" s="200">
        <f t="shared" si="61"/>
        <v>0</v>
      </c>
      <c r="AH83" s="201">
        <f t="shared" si="61"/>
        <v>16498.29</v>
      </c>
      <c r="AI83" s="193">
        <f t="shared" si="32"/>
        <v>16498.29</v>
      </c>
      <c r="AJ83" s="208">
        <f t="shared" si="61"/>
        <v>0</v>
      </c>
      <c r="AK83" s="193">
        <f t="shared" si="33"/>
        <v>19598229.719999999</v>
      </c>
      <c r="AL83" s="2"/>
      <c r="AM83" s="2"/>
      <c r="AN83" s="2"/>
    </row>
    <row r="84" spans="1:40" ht="11.25" thickBot="1" x14ac:dyDescent="0.2">
      <c r="A84" s="230"/>
      <c r="B84" s="237"/>
      <c r="C84" s="254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6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"/>
      <c r="AF84" s="11"/>
      <c r="AG84" s="11"/>
      <c r="AH84" s="11"/>
      <c r="AI84" s="6"/>
      <c r="AJ84" s="11"/>
      <c r="AK84" s="6"/>
      <c r="AL84" s="2"/>
      <c r="AM84" s="2"/>
      <c r="AN84" s="2"/>
    </row>
    <row r="85" spans="1:40" ht="11.25" thickBot="1" x14ac:dyDescent="0.2">
      <c r="A85" s="230"/>
      <c r="B85" s="264"/>
      <c r="C85" s="265" t="s">
        <v>384</v>
      </c>
      <c r="D85" s="202">
        <f>+D34-D83</f>
        <v>2743972.2899999991</v>
      </c>
      <c r="E85" s="202">
        <f t="shared" ref="E85:R85" si="63">+E34-E83</f>
        <v>6302.64</v>
      </c>
      <c r="F85" s="202">
        <f t="shared" si="63"/>
        <v>-77976.72</v>
      </c>
      <c r="G85" s="202">
        <f t="shared" si="63"/>
        <v>-2222011.79</v>
      </c>
      <c r="H85" s="202">
        <f t="shared" si="63"/>
        <v>0</v>
      </c>
      <c r="I85" s="202">
        <f t="shared" si="63"/>
        <v>0</v>
      </c>
      <c r="J85" s="202">
        <f t="shared" si="63"/>
        <v>0</v>
      </c>
      <c r="K85" s="202">
        <f t="shared" si="63"/>
        <v>0</v>
      </c>
      <c r="L85" s="202">
        <f t="shared" si="63"/>
        <v>0</v>
      </c>
      <c r="M85" s="202">
        <f t="shared" si="63"/>
        <v>0</v>
      </c>
      <c r="N85" s="202">
        <f t="shared" si="63"/>
        <v>0</v>
      </c>
      <c r="O85" s="202">
        <f t="shared" si="63"/>
        <v>0</v>
      </c>
      <c r="P85" s="202">
        <f t="shared" si="63"/>
        <v>0</v>
      </c>
      <c r="Q85" s="202">
        <f t="shared" si="63"/>
        <v>0</v>
      </c>
      <c r="R85" s="203">
        <f t="shared" si="63"/>
        <v>0</v>
      </c>
      <c r="S85" s="205">
        <f>+SUM(D85:R85)</f>
        <v>450286.41999999899</v>
      </c>
      <c r="T85" s="204">
        <f t="shared" ref="T85:AJ85" si="64">+T34-T83</f>
        <v>0</v>
      </c>
      <c r="U85" s="202">
        <f t="shared" ref="U85:AD85" si="65">+U34-U83</f>
        <v>0</v>
      </c>
      <c r="V85" s="202">
        <f t="shared" si="65"/>
        <v>0</v>
      </c>
      <c r="W85" s="202">
        <f t="shared" si="65"/>
        <v>0</v>
      </c>
      <c r="X85" s="202">
        <f t="shared" si="65"/>
        <v>0</v>
      </c>
      <c r="Y85" s="202">
        <f t="shared" si="65"/>
        <v>0</v>
      </c>
      <c r="Z85" s="202">
        <f t="shared" si="65"/>
        <v>0</v>
      </c>
      <c r="AA85" s="202">
        <f t="shared" si="65"/>
        <v>-10178.870000000001</v>
      </c>
      <c r="AB85" s="202">
        <f t="shared" si="65"/>
        <v>-155748.91999999998</v>
      </c>
      <c r="AC85" s="202">
        <f t="shared" si="65"/>
        <v>-141726.17000000001</v>
      </c>
      <c r="AD85" s="203">
        <f t="shared" si="65"/>
        <v>-74886.510000000009</v>
      </c>
      <c r="AE85" s="205">
        <f>+SUM(T85:AD85)</f>
        <v>-382540.47</v>
      </c>
      <c r="AF85" s="204">
        <f t="shared" si="64"/>
        <v>0</v>
      </c>
      <c r="AG85" s="202">
        <f t="shared" si="64"/>
        <v>0</v>
      </c>
      <c r="AH85" s="203">
        <f t="shared" si="64"/>
        <v>-16498.29</v>
      </c>
      <c r="AI85" s="205">
        <f>+SUM(AF85:AH85)</f>
        <v>-16498.29</v>
      </c>
      <c r="AJ85" s="206">
        <f t="shared" si="64"/>
        <v>0</v>
      </c>
      <c r="AK85" s="205">
        <f>+AJ85+AI85+AE85+S85</f>
        <v>51247.659999999043</v>
      </c>
      <c r="AL85" s="2"/>
      <c r="AM85" s="2"/>
      <c r="AN85" s="2"/>
    </row>
    <row r="86" spans="1:40" ht="11.25" thickBot="1" x14ac:dyDescent="0.2">
      <c r="A86" s="230"/>
      <c r="B86" s="237"/>
      <c r="C86" s="25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6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"/>
      <c r="AF86" s="11"/>
      <c r="AG86" s="11"/>
      <c r="AH86" s="11"/>
      <c r="AI86" s="6"/>
      <c r="AJ86" s="11"/>
      <c r="AK86" s="6"/>
      <c r="AL86" s="2"/>
      <c r="AM86" s="2"/>
      <c r="AN86" s="2"/>
    </row>
    <row r="87" spans="1:40" x14ac:dyDescent="0.15">
      <c r="A87" s="237" t="s">
        <v>1690</v>
      </c>
      <c r="B87" s="266" t="s">
        <v>16</v>
      </c>
      <c r="C87" s="267" t="s">
        <v>81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7"/>
      <c r="S87" s="194"/>
      <c r="T87" s="195"/>
      <c r="U87" s="196"/>
      <c r="V87" s="196"/>
      <c r="W87" s="196"/>
      <c r="X87" s="196"/>
      <c r="Y87" s="196"/>
      <c r="Z87" s="196"/>
      <c r="AA87" s="196"/>
      <c r="AB87" s="196"/>
      <c r="AC87" s="196"/>
      <c r="AD87" s="197"/>
      <c r="AE87" s="194"/>
      <c r="AF87" s="195"/>
      <c r="AG87" s="196"/>
      <c r="AH87" s="197"/>
      <c r="AI87" s="194"/>
      <c r="AJ87" s="213">
        <f>+AJ88+AJ93-AJ97+AJ106</f>
        <v>29919.29</v>
      </c>
      <c r="AK87" s="210">
        <f t="shared" ref="AK87:AK121" si="66">+AJ87+AI87+AE87+S87</f>
        <v>29919.29</v>
      </c>
      <c r="AL87" s="2"/>
      <c r="AM87" s="160">
        <v>29919</v>
      </c>
      <c r="AN87" s="161">
        <f>AM87-AK87</f>
        <v>-0.29000000000087311</v>
      </c>
    </row>
    <row r="88" spans="1:40" ht="31.5" x14ac:dyDescent="0.15">
      <c r="A88" s="237" t="s">
        <v>124</v>
      </c>
      <c r="B88" s="268" t="s">
        <v>17</v>
      </c>
      <c r="C88" s="269" t="s">
        <v>1674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90"/>
      <c r="S88" s="215"/>
      <c r="T88" s="188"/>
      <c r="U88" s="155"/>
      <c r="V88" s="155"/>
      <c r="W88" s="155"/>
      <c r="X88" s="155"/>
      <c r="Y88" s="155"/>
      <c r="Z88" s="155"/>
      <c r="AA88" s="155"/>
      <c r="AB88" s="155"/>
      <c r="AC88" s="155"/>
      <c r="AD88" s="190"/>
      <c r="AE88" s="215"/>
      <c r="AF88" s="188"/>
      <c r="AG88" s="155"/>
      <c r="AH88" s="190"/>
      <c r="AI88" s="215"/>
      <c r="AJ88" s="214">
        <f>+SUM(AJ89:AJ92)</f>
        <v>0</v>
      </c>
      <c r="AK88" s="211">
        <f t="shared" si="66"/>
        <v>0</v>
      </c>
      <c r="AL88" s="2"/>
      <c r="AM88" s="160">
        <v>0</v>
      </c>
      <c r="AN88" s="161">
        <f>AM88-AK88</f>
        <v>0</v>
      </c>
    </row>
    <row r="89" spans="1:40" x14ac:dyDescent="0.15">
      <c r="A89" s="241" t="s">
        <v>125</v>
      </c>
      <c r="B89" s="270"/>
      <c r="C89" s="271" t="s">
        <v>1503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90"/>
      <c r="S89" s="215"/>
      <c r="T89" s="188"/>
      <c r="U89" s="155"/>
      <c r="V89" s="155"/>
      <c r="W89" s="155"/>
      <c r="X89" s="155"/>
      <c r="Y89" s="155"/>
      <c r="Z89" s="155"/>
      <c r="AA89" s="155"/>
      <c r="AB89" s="155"/>
      <c r="AC89" s="155"/>
      <c r="AD89" s="190"/>
      <c r="AE89" s="215"/>
      <c r="AF89" s="188"/>
      <c r="AG89" s="155"/>
      <c r="AH89" s="190"/>
      <c r="AI89" s="215"/>
      <c r="AJ89" s="343">
        <f>ROUND(+SUMIF(BdV_2022!$L:$L,$A89&amp;AJ$3,BdV_2022!$E:$E),2)</f>
        <v>0</v>
      </c>
      <c r="AK89" s="184">
        <f t="shared" si="66"/>
        <v>0</v>
      </c>
      <c r="AL89" s="2"/>
      <c r="AM89" s="2"/>
      <c r="AN89" s="2"/>
    </row>
    <row r="90" spans="1:40" x14ac:dyDescent="0.15">
      <c r="A90" s="241" t="s">
        <v>126</v>
      </c>
      <c r="B90" s="270"/>
      <c r="C90" s="271" t="s">
        <v>1505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90"/>
      <c r="S90" s="215"/>
      <c r="T90" s="188"/>
      <c r="U90" s="155"/>
      <c r="V90" s="155"/>
      <c r="W90" s="155"/>
      <c r="X90" s="155"/>
      <c r="Y90" s="155"/>
      <c r="Z90" s="155"/>
      <c r="AA90" s="155"/>
      <c r="AB90" s="155"/>
      <c r="AC90" s="155"/>
      <c r="AD90" s="190"/>
      <c r="AE90" s="215"/>
      <c r="AF90" s="188"/>
      <c r="AG90" s="155"/>
      <c r="AH90" s="190"/>
      <c r="AI90" s="215"/>
      <c r="AJ90" s="343">
        <f>ROUND(+SUMIF(BdV_2022!$L:$L,$A90&amp;AJ$3,BdV_2022!$E:$E),2)</f>
        <v>0</v>
      </c>
      <c r="AK90" s="184">
        <f t="shared" si="66"/>
        <v>0</v>
      </c>
      <c r="AL90" s="2"/>
      <c r="AM90" s="2"/>
      <c r="AN90" s="2"/>
    </row>
    <row r="91" spans="1:40" x14ac:dyDescent="0.15">
      <c r="A91" s="241" t="s">
        <v>73</v>
      </c>
      <c r="B91" s="270"/>
      <c r="C91" s="271" t="s">
        <v>1504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90"/>
      <c r="S91" s="215"/>
      <c r="T91" s="188"/>
      <c r="U91" s="155"/>
      <c r="V91" s="155"/>
      <c r="W91" s="155"/>
      <c r="X91" s="155"/>
      <c r="Y91" s="155"/>
      <c r="Z91" s="155"/>
      <c r="AA91" s="155"/>
      <c r="AB91" s="155"/>
      <c r="AC91" s="155"/>
      <c r="AD91" s="190"/>
      <c r="AE91" s="215"/>
      <c r="AF91" s="188"/>
      <c r="AG91" s="155"/>
      <c r="AH91" s="190"/>
      <c r="AI91" s="215"/>
      <c r="AJ91" s="343">
        <f>ROUND(+SUMIF(BdV_2022!$L:$L,$A91&amp;AJ$3,BdV_2022!$E:$E),2)</f>
        <v>0</v>
      </c>
      <c r="AK91" s="184">
        <f t="shared" si="66"/>
        <v>0</v>
      </c>
      <c r="AL91" s="2"/>
      <c r="AM91" s="2"/>
      <c r="AN91" s="2"/>
    </row>
    <row r="92" spans="1:40" x14ac:dyDescent="0.15">
      <c r="A92" s="241" t="s">
        <v>1123</v>
      </c>
      <c r="B92" s="270"/>
      <c r="C92" s="271" t="s">
        <v>1675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90"/>
      <c r="S92" s="215"/>
      <c r="T92" s="188"/>
      <c r="U92" s="155"/>
      <c r="V92" s="155"/>
      <c r="W92" s="155"/>
      <c r="X92" s="155"/>
      <c r="Y92" s="155"/>
      <c r="Z92" s="155"/>
      <c r="AA92" s="155"/>
      <c r="AB92" s="155"/>
      <c r="AC92" s="155"/>
      <c r="AD92" s="190"/>
      <c r="AE92" s="215"/>
      <c r="AF92" s="188"/>
      <c r="AG92" s="155"/>
      <c r="AH92" s="190"/>
      <c r="AI92" s="215"/>
      <c r="AJ92" s="343">
        <f>ROUND(+SUMIF(BdV_2022!$L:$L,$A92&amp;AJ$3,BdV_2022!$E:$E),2)</f>
        <v>0</v>
      </c>
      <c r="AK92" s="184">
        <f t="shared" si="66"/>
        <v>0</v>
      </c>
      <c r="AL92" s="2"/>
      <c r="AM92" s="2"/>
      <c r="AN92" s="2"/>
    </row>
    <row r="93" spans="1:40" x14ac:dyDescent="0.15">
      <c r="A93" s="237" t="s">
        <v>127</v>
      </c>
      <c r="B93" s="268" t="s">
        <v>18</v>
      </c>
      <c r="C93" s="272" t="s">
        <v>1676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90"/>
      <c r="S93" s="215"/>
      <c r="T93" s="188"/>
      <c r="U93" s="155"/>
      <c r="V93" s="155"/>
      <c r="W93" s="155"/>
      <c r="X93" s="155"/>
      <c r="Y93" s="155"/>
      <c r="Z93" s="155"/>
      <c r="AA93" s="155"/>
      <c r="AB93" s="155"/>
      <c r="AC93" s="155"/>
      <c r="AD93" s="190"/>
      <c r="AE93" s="215"/>
      <c r="AF93" s="188"/>
      <c r="AG93" s="155"/>
      <c r="AH93" s="190"/>
      <c r="AI93" s="215"/>
      <c r="AJ93" s="214">
        <f>+SUM(AJ94:AJ96)</f>
        <v>34013.279999999999</v>
      </c>
      <c r="AK93" s="211">
        <f t="shared" si="66"/>
        <v>34013.279999999999</v>
      </c>
      <c r="AL93" s="2"/>
      <c r="AM93" s="160">
        <v>34013.279999999999</v>
      </c>
      <c r="AN93" s="161">
        <f>AM93-AK93</f>
        <v>0</v>
      </c>
    </row>
    <row r="94" spans="1:40" x14ac:dyDescent="0.15">
      <c r="A94" s="241" t="s">
        <v>582</v>
      </c>
      <c r="B94" s="270"/>
      <c r="C94" s="273" t="s">
        <v>1091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90"/>
      <c r="S94" s="215"/>
      <c r="T94" s="188"/>
      <c r="U94" s="155"/>
      <c r="V94" s="155"/>
      <c r="W94" s="155"/>
      <c r="X94" s="155"/>
      <c r="Y94" s="155"/>
      <c r="Z94" s="155"/>
      <c r="AA94" s="155"/>
      <c r="AB94" s="155"/>
      <c r="AC94" s="155"/>
      <c r="AD94" s="190"/>
      <c r="AE94" s="215"/>
      <c r="AF94" s="188"/>
      <c r="AG94" s="155"/>
      <c r="AH94" s="190"/>
      <c r="AI94" s="215"/>
      <c r="AJ94" s="343">
        <f>ROUND(+SUMIF(BdV_2022!$L:$L,$A94&amp;AJ$3,BdV_2022!$E:$E),2)</f>
        <v>34013.279999999999</v>
      </c>
      <c r="AK94" s="184">
        <f t="shared" si="66"/>
        <v>34013.279999999999</v>
      </c>
      <c r="AL94" s="2"/>
      <c r="AM94" s="2"/>
      <c r="AN94" s="2"/>
    </row>
    <row r="95" spans="1:40" x14ac:dyDescent="0.15">
      <c r="A95" s="241" t="s">
        <v>583</v>
      </c>
      <c r="B95" s="270"/>
      <c r="C95" s="273" t="s">
        <v>1507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90"/>
      <c r="S95" s="215"/>
      <c r="T95" s="188"/>
      <c r="U95" s="155"/>
      <c r="V95" s="155"/>
      <c r="W95" s="155"/>
      <c r="X95" s="155"/>
      <c r="Y95" s="155"/>
      <c r="Z95" s="155"/>
      <c r="AA95" s="155"/>
      <c r="AB95" s="155"/>
      <c r="AC95" s="155"/>
      <c r="AD95" s="190"/>
      <c r="AE95" s="215"/>
      <c r="AF95" s="188"/>
      <c r="AG95" s="155"/>
      <c r="AH95" s="190"/>
      <c r="AI95" s="215"/>
      <c r="AJ95" s="343">
        <f>ROUND(+SUMIF(BdV_2022!$L:$L,$A95&amp;AJ$3,BdV_2022!$E:$E),2)</f>
        <v>0</v>
      </c>
      <c r="AK95" s="184">
        <f t="shared" si="66"/>
        <v>0</v>
      </c>
      <c r="AL95" s="2"/>
      <c r="AM95" s="2"/>
      <c r="AN95" s="2"/>
    </row>
    <row r="96" spans="1:40" x14ac:dyDescent="0.15">
      <c r="A96" s="241" t="s">
        <v>584</v>
      </c>
      <c r="B96" s="270"/>
      <c r="C96" s="273" t="s">
        <v>1508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90"/>
      <c r="S96" s="215"/>
      <c r="T96" s="188"/>
      <c r="U96" s="155"/>
      <c r="V96" s="155"/>
      <c r="W96" s="155"/>
      <c r="X96" s="155"/>
      <c r="Y96" s="155"/>
      <c r="Z96" s="155"/>
      <c r="AA96" s="155"/>
      <c r="AB96" s="155"/>
      <c r="AC96" s="155"/>
      <c r="AD96" s="190"/>
      <c r="AE96" s="215"/>
      <c r="AF96" s="188"/>
      <c r="AG96" s="155"/>
      <c r="AH96" s="190"/>
      <c r="AI96" s="215"/>
      <c r="AJ96" s="343">
        <f>ROUND(+SUMIF(BdV_2022!$L:$L,$A96&amp;AJ$3,BdV_2022!$E:$E),2)</f>
        <v>0</v>
      </c>
      <c r="AK96" s="184">
        <f t="shared" si="66"/>
        <v>0</v>
      </c>
      <c r="AL96" s="2"/>
      <c r="AM96" s="2"/>
      <c r="AN96" s="2"/>
    </row>
    <row r="97" spans="1:40" ht="21" x14ac:dyDescent="0.15">
      <c r="A97" s="237" t="s">
        <v>128</v>
      </c>
      <c r="B97" s="268" t="s">
        <v>19</v>
      </c>
      <c r="C97" s="272" t="s">
        <v>1677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90"/>
      <c r="S97" s="215"/>
      <c r="T97" s="188"/>
      <c r="U97" s="155"/>
      <c r="V97" s="155"/>
      <c r="W97" s="155"/>
      <c r="X97" s="155"/>
      <c r="Y97" s="155"/>
      <c r="Z97" s="155"/>
      <c r="AA97" s="155"/>
      <c r="AB97" s="155"/>
      <c r="AC97" s="155"/>
      <c r="AD97" s="190"/>
      <c r="AE97" s="215"/>
      <c r="AF97" s="188"/>
      <c r="AG97" s="155"/>
      <c r="AH97" s="190"/>
      <c r="AI97" s="215"/>
      <c r="AJ97" s="214">
        <f>+SUM(AJ98:AJ105)</f>
        <v>4093.99</v>
      </c>
      <c r="AK97" s="211">
        <f t="shared" si="66"/>
        <v>4093.99</v>
      </c>
      <c r="AL97" s="2"/>
      <c r="AM97" s="160">
        <v>4094</v>
      </c>
      <c r="AN97" s="161">
        <f>AM97-AK97</f>
        <v>1.0000000000218279E-2</v>
      </c>
    </row>
    <row r="98" spans="1:40" x14ac:dyDescent="0.15">
      <c r="A98" s="241" t="s">
        <v>129</v>
      </c>
      <c r="B98" s="270"/>
      <c r="C98" s="273" t="s">
        <v>1515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90"/>
      <c r="S98" s="215"/>
      <c r="T98" s="188"/>
      <c r="U98" s="155"/>
      <c r="V98" s="155"/>
      <c r="W98" s="155"/>
      <c r="X98" s="155"/>
      <c r="Y98" s="155"/>
      <c r="Z98" s="155"/>
      <c r="AA98" s="155"/>
      <c r="AB98" s="155"/>
      <c r="AC98" s="155"/>
      <c r="AD98" s="190"/>
      <c r="AE98" s="215"/>
      <c r="AF98" s="188"/>
      <c r="AG98" s="155"/>
      <c r="AH98" s="190"/>
      <c r="AI98" s="215"/>
      <c r="AJ98" s="343">
        <f>ROUND(+SUMIF(BdV_2022!$L:$L,$A98&amp;AJ$3,BdV_2022!$E:$E),2)</f>
        <v>0</v>
      </c>
      <c r="AK98" s="184">
        <f t="shared" si="66"/>
        <v>0</v>
      </c>
      <c r="AL98" s="2"/>
      <c r="AM98" s="2"/>
      <c r="AN98" s="2"/>
    </row>
    <row r="99" spans="1:40" x14ac:dyDescent="0.15">
      <c r="A99" s="241" t="s">
        <v>130</v>
      </c>
      <c r="B99" s="270"/>
      <c r="C99" s="271" t="s">
        <v>1516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90"/>
      <c r="S99" s="215"/>
      <c r="T99" s="188"/>
      <c r="U99" s="155"/>
      <c r="V99" s="155"/>
      <c r="W99" s="155"/>
      <c r="X99" s="155"/>
      <c r="Y99" s="155"/>
      <c r="Z99" s="155"/>
      <c r="AA99" s="155"/>
      <c r="AB99" s="155"/>
      <c r="AC99" s="155"/>
      <c r="AD99" s="190"/>
      <c r="AE99" s="215"/>
      <c r="AF99" s="188"/>
      <c r="AG99" s="155"/>
      <c r="AH99" s="190"/>
      <c r="AI99" s="215"/>
      <c r="AJ99" s="343">
        <f>ROUND(+SUMIF(BdV_2022!$L:$L,$A99&amp;AJ$3,BdV_2022!$E:$E),2)</f>
        <v>0</v>
      </c>
      <c r="AK99" s="184">
        <f t="shared" si="66"/>
        <v>0</v>
      </c>
      <c r="AL99" s="2"/>
      <c r="AM99" s="2"/>
      <c r="AN99" s="2"/>
    </row>
    <row r="100" spans="1:40" x14ac:dyDescent="0.15">
      <c r="A100" s="241" t="s">
        <v>131</v>
      </c>
      <c r="B100" s="270"/>
      <c r="C100" s="271" t="s">
        <v>1510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90"/>
      <c r="S100" s="215"/>
      <c r="T100" s="188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90"/>
      <c r="AE100" s="215"/>
      <c r="AF100" s="188"/>
      <c r="AG100" s="155"/>
      <c r="AH100" s="190"/>
      <c r="AI100" s="215"/>
      <c r="AJ100" s="343">
        <f>ROUND(+SUMIF(BdV_2022!$L:$L,$A100&amp;AJ$3,BdV_2022!$E:$E),2)</f>
        <v>0</v>
      </c>
      <c r="AK100" s="184">
        <f t="shared" si="66"/>
        <v>0</v>
      </c>
      <c r="AL100" s="2"/>
      <c r="AM100" s="2"/>
      <c r="AN100" s="2"/>
    </row>
    <row r="101" spans="1:40" x14ac:dyDescent="0.15">
      <c r="A101" s="241" t="s">
        <v>74</v>
      </c>
      <c r="B101" s="270"/>
      <c r="C101" s="271" t="s">
        <v>1511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90"/>
      <c r="S101" s="215"/>
      <c r="T101" s="188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90"/>
      <c r="AE101" s="215"/>
      <c r="AF101" s="188"/>
      <c r="AG101" s="155"/>
      <c r="AH101" s="190"/>
      <c r="AI101" s="215"/>
      <c r="AJ101" s="343">
        <f>ROUND(+SUMIF(BdV_2022!$L:$L,$A101&amp;AJ$3,BdV_2022!$E:$E),2)</f>
        <v>0</v>
      </c>
      <c r="AK101" s="184">
        <f t="shared" si="66"/>
        <v>0</v>
      </c>
      <c r="AL101" s="2"/>
      <c r="AM101" s="2"/>
      <c r="AN101" s="2"/>
    </row>
    <row r="102" spans="1:40" x14ac:dyDescent="0.15">
      <c r="A102" s="241" t="s">
        <v>585</v>
      </c>
      <c r="B102" s="270"/>
      <c r="C102" s="271" t="s">
        <v>1512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90"/>
      <c r="S102" s="215"/>
      <c r="T102" s="188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90"/>
      <c r="AE102" s="215"/>
      <c r="AF102" s="188"/>
      <c r="AG102" s="155"/>
      <c r="AH102" s="190"/>
      <c r="AI102" s="215"/>
      <c r="AJ102" s="343">
        <f>ROUND(+SUMIF(BdV_2022!$L:$L,$A102&amp;AJ$3,BdV_2022!$E:$E),2)</f>
        <v>0</v>
      </c>
      <c r="AK102" s="184">
        <f t="shared" si="66"/>
        <v>0</v>
      </c>
      <c r="AL102" s="2"/>
      <c r="AM102" s="2"/>
      <c r="AN102" s="2"/>
    </row>
    <row r="103" spans="1:40" x14ac:dyDescent="0.15">
      <c r="A103" s="241" t="s">
        <v>586</v>
      </c>
      <c r="B103" s="270"/>
      <c r="C103" s="271" t="s">
        <v>1513</v>
      </c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90"/>
      <c r="S103" s="215"/>
      <c r="T103" s="188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90"/>
      <c r="AE103" s="215"/>
      <c r="AF103" s="188"/>
      <c r="AG103" s="155"/>
      <c r="AH103" s="190"/>
      <c r="AI103" s="215"/>
      <c r="AJ103" s="343">
        <f>ROUND(+SUMIF(BdV_2022!$L:$L,$A103&amp;AJ$3,BdV_2022!$E:$E),2)</f>
        <v>0</v>
      </c>
      <c r="AK103" s="184">
        <f t="shared" si="66"/>
        <v>0</v>
      </c>
      <c r="AL103" s="2"/>
      <c r="AM103" s="2"/>
      <c r="AN103" s="2"/>
    </row>
    <row r="104" spans="1:40" x14ac:dyDescent="0.15">
      <c r="A104" s="241" t="s">
        <v>730</v>
      </c>
      <c r="B104" s="270"/>
      <c r="C104" s="271" t="s">
        <v>1509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90"/>
      <c r="S104" s="215"/>
      <c r="T104" s="188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90"/>
      <c r="AE104" s="215"/>
      <c r="AF104" s="188"/>
      <c r="AG104" s="155"/>
      <c r="AH104" s="190"/>
      <c r="AI104" s="215"/>
      <c r="AJ104" s="343">
        <f>ROUND(+SUMIF(BdV_2022!$L:$L,$A104&amp;AJ$3,BdV_2022!$E:$E),2)</f>
        <v>0</v>
      </c>
      <c r="AK104" s="184">
        <f t="shared" si="66"/>
        <v>0</v>
      </c>
      <c r="AL104" s="2"/>
      <c r="AM104" s="2"/>
      <c r="AN104" s="2"/>
    </row>
    <row r="105" spans="1:40" x14ac:dyDescent="0.15">
      <c r="A105" s="241" t="s">
        <v>1124</v>
      </c>
      <c r="B105" s="270"/>
      <c r="C105" s="271" t="s">
        <v>1514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90"/>
      <c r="S105" s="215"/>
      <c r="T105" s="188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90"/>
      <c r="AE105" s="215"/>
      <c r="AF105" s="188"/>
      <c r="AG105" s="155"/>
      <c r="AH105" s="190"/>
      <c r="AI105" s="215"/>
      <c r="AJ105" s="343">
        <f>ROUND(+SUMIF(BdV_2022!$L:$L,$A105&amp;AJ$3,BdV_2022!$E:$E),2)</f>
        <v>4093.99</v>
      </c>
      <c r="AK105" s="184">
        <f t="shared" si="66"/>
        <v>4093.99</v>
      </c>
      <c r="AL105" s="2"/>
      <c r="AM105" s="2"/>
      <c r="AN105" s="2"/>
    </row>
    <row r="106" spans="1:40" x14ac:dyDescent="0.15">
      <c r="A106" s="241" t="s">
        <v>132</v>
      </c>
      <c r="B106" s="268" t="s">
        <v>20</v>
      </c>
      <c r="C106" s="274" t="s">
        <v>1092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90"/>
      <c r="S106" s="215"/>
      <c r="T106" s="188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90"/>
      <c r="AE106" s="215"/>
      <c r="AF106" s="188"/>
      <c r="AG106" s="155"/>
      <c r="AH106" s="190"/>
      <c r="AI106" s="215"/>
      <c r="AJ106" s="343">
        <f>ROUND(+SUMIF(BdV_2022!$L:$L,$A106&amp;AJ$3,BdV_2022!$E:$E),2)</f>
        <v>0</v>
      </c>
      <c r="AK106" s="185">
        <f t="shared" si="66"/>
        <v>0</v>
      </c>
      <c r="AL106" s="2"/>
      <c r="AM106" s="160">
        <v>0</v>
      </c>
      <c r="AN106" s="161">
        <f>AM106-AK106</f>
        <v>0</v>
      </c>
    </row>
    <row r="107" spans="1:40" x14ac:dyDescent="0.15">
      <c r="A107" s="237" t="s">
        <v>1691</v>
      </c>
      <c r="B107" s="275" t="s">
        <v>21</v>
      </c>
      <c r="C107" s="276" t="s">
        <v>1684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90"/>
      <c r="S107" s="215"/>
      <c r="T107" s="188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90"/>
      <c r="AE107" s="215"/>
      <c r="AF107" s="188"/>
      <c r="AG107" s="155"/>
      <c r="AH107" s="190"/>
      <c r="AI107" s="215"/>
      <c r="AJ107" s="214">
        <f>+AJ108-AJ113</f>
        <v>0</v>
      </c>
      <c r="AK107" s="211">
        <f t="shared" si="66"/>
        <v>0</v>
      </c>
      <c r="AL107" s="2"/>
      <c r="AM107" s="160">
        <v>0</v>
      </c>
      <c r="AN107" s="161">
        <f>AM107-AK107</f>
        <v>0</v>
      </c>
    </row>
    <row r="108" spans="1:40" x14ac:dyDescent="0.15">
      <c r="A108" s="237" t="s">
        <v>133</v>
      </c>
      <c r="B108" s="268" t="s">
        <v>22</v>
      </c>
      <c r="C108" s="269" t="s">
        <v>1685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90"/>
      <c r="S108" s="215"/>
      <c r="T108" s="188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90"/>
      <c r="AE108" s="215"/>
      <c r="AF108" s="188"/>
      <c r="AG108" s="155"/>
      <c r="AH108" s="190"/>
      <c r="AI108" s="215"/>
      <c r="AJ108" s="214">
        <f>+SUM(AJ109:AJ112)</f>
        <v>0</v>
      </c>
      <c r="AK108" s="211">
        <f t="shared" si="66"/>
        <v>0</v>
      </c>
      <c r="AL108" s="2"/>
      <c r="AM108" s="160">
        <v>0</v>
      </c>
      <c r="AN108" s="161">
        <f>AM108-AK108</f>
        <v>0</v>
      </c>
    </row>
    <row r="109" spans="1:40" x14ac:dyDescent="0.15">
      <c r="A109" s="241" t="s">
        <v>1125</v>
      </c>
      <c r="B109" s="270"/>
      <c r="C109" s="271" t="s">
        <v>1678</v>
      </c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90"/>
      <c r="S109" s="215"/>
      <c r="T109" s="188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90"/>
      <c r="AE109" s="215"/>
      <c r="AF109" s="188"/>
      <c r="AG109" s="155"/>
      <c r="AH109" s="190"/>
      <c r="AI109" s="215"/>
      <c r="AJ109" s="343">
        <f>ROUND(+SUMIF(BdV_2022!$L:$L,$A109&amp;AJ$3,BdV_2022!$E:$E),2)</f>
        <v>0</v>
      </c>
      <c r="AK109" s="184">
        <f t="shared" si="66"/>
        <v>0</v>
      </c>
      <c r="AL109" s="2"/>
      <c r="AM109" s="2"/>
      <c r="AN109" s="2"/>
    </row>
    <row r="110" spans="1:40" x14ac:dyDescent="0.15">
      <c r="A110" s="241" t="s">
        <v>1126</v>
      </c>
      <c r="B110" s="270"/>
      <c r="C110" s="271" t="s">
        <v>1679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90"/>
      <c r="S110" s="215"/>
      <c r="T110" s="188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90"/>
      <c r="AE110" s="215"/>
      <c r="AF110" s="188"/>
      <c r="AG110" s="155"/>
      <c r="AH110" s="190"/>
      <c r="AI110" s="215"/>
      <c r="AJ110" s="343">
        <f>ROUND(+SUMIF(BdV_2022!$L:$L,$A110&amp;AJ$3,BdV_2022!$E:$E),2)</f>
        <v>0</v>
      </c>
      <c r="AK110" s="184">
        <f t="shared" si="66"/>
        <v>0</v>
      </c>
      <c r="AL110" s="2"/>
      <c r="AM110" s="2"/>
      <c r="AN110" s="2"/>
    </row>
    <row r="111" spans="1:40" x14ac:dyDescent="0.15">
      <c r="A111" s="241" t="s">
        <v>1127</v>
      </c>
      <c r="B111" s="270"/>
      <c r="C111" s="271" t="s">
        <v>1680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90"/>
      <c r="S111" s="215"/>
      <c r="T111" s="188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90"/>
      <c r="AE111" s="215"/>
      <c r="AF111" s="188"/>
      <c r="AG111" s="155"/>
      <c r="AH111" s="190"/>
      <c r="AI111" s="215"/>
      <c r="AJ111" s="343">
        <f>ROUND(+SUMIF(BdV_2022!$L:$L,$A111&amp;AJ$3,BdV_2022!$E:$E),2)</f>
        <v>0</v>
      </c>
      <c r="AK111" s="184">
        <f t="shared" si="66"/>
        <v>0</v>
      </c>
      <c r="AL111" s="2"/>
      <c r="AM111" s="2"/>
      <c r="AN111" s="2"/>
    </row>
    <row r="112" spans="1:40" x14ac:dyDescent="0.15">
      <c r="A112" s="241" t="s">
        <v>1128</v>
      </c>
      <c r="B112" s="270"/>
      <c r="C112" s="271" t="s">
        <v>1681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90"/>
      <c r="S112" s="215"/>
      <c r="T112" s="188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90"/>
      <c r="AE112" s="215"/>
      <c r="AF112" s="188"/>
      <c r="AG112" s="155"/>
      <c r="AH112" s="190"/>
      <c r="AI112" s="215"/>
      <c r="AJ112" s="343">
        <f>ROUND(+SUMIF(BdV_2022!$L:$L,$A112&amp;AJ$3,BdV_2022!$E:$E),2)</f>
        <v>0</v>
      </c>
      <c r="AK112" s="184">
        <f t="shared" si="66"/>
        <v>0</v>
      </c>
      <c r="AL112" s="2"/>
      <c r="AM112" s="2"/>
      <c r="AN112" s="2"/>
    </row>
    <row r="113" spans="1:40" x14ac:dyDescent="0.15">
      <c r="A113" s="237" t="s">
        <v>134</v>
      </c>
      <c r="B113" s="268" t="s">
        <v>23</v>
      </c>
      <c r="C113" s="274" t="s">
        <v>1686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90"/>
      <c r="S113" s="215"/>
      <c r="T113" s="188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90"/>
      <c r="AE113" s="215"/>
      <c r="AF113" s="188"/>
      <c r="AG113" s="155"/>
      <c r="AH113" s="190"/>
      <c r="AI113" s="215"/>
      <c r="AJ113" s="214">
        <f>+SUM(AJ114:AJ117)</f>
        <v>0</v>
      </c>
      <c r="AK113" s="211">
        <f t="shared" si="66"/>
        <v>0</v>
      </c>
      <c r="AL113" s="2"/>
      <c r="AM113" s="160">
        <v>0</v>
      </c>
      <c r="AN113" s="161">
        <f>AM113-AK113</f>
        <v>0</v>
      </c>
    </row>
    <row r="114" spans="1:40" x14ac:dyDescent="0.15">
      <c r="A114" s="241" t="s">
        <v>1129</v>
      </c>
      <c r="B114" s="270"/>
      <c r="C114" s="271" t="s">
        <v>1678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90"/>
      <c r="S114" s="215"/>
      <c r="T114" s="188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90"/>
      <c r="AE114" s="215"/>
      <c r="AF114" s="188"/>
      <c r="AG114" s="155"/>
      <c r="AH114" s="190"/>
      <c r="AI114" s="215"/>
      <c r="AJ114" s="343">
        <f>ROUND(+SUMIF(BdV_2022!$L:$L,$A114&amp;AJ$3,BdV_2022!$E:$E),2)</f>
        <v>0</v>
      </c>
      <c r="AK114" s="184">
        <f t="shared" si="66"/>
        <v>0</v>
      </c>
      <c r="AL114" s="2"/>
      <c r="AM114" s="2"/>
      <c r="AN114" s="2"/>
    </row>
    <row r="115" spans="1:40" x14ac:dyDescent="0.15">
      <c r="A115" s="241" t="s">
        <v>1130</v>
      </c>
      <c r="B115" s="270"/>
      <c r="C115" s="271" t="s">
        <v>1679</v>
      </c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90"/>
      <c r="S115" s="215"/>
      <c r="T115" s="188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90"/>
      <c r="AE115" s="215"/>
      <c r="AF115" s="188"/>
      <c r="AG115" s="155"/>
      <c r="AH115" s="190"/>
      <c r="AI115" s="215"/>
      <c r="AJ115" s="343">
        <f>ROUND(+SUMIF(BdV_2022!$L:$L,$A115&amp;AJ$3,BdV_2022!$E:$E),2)</f>
        <v>0</v>
      </c>
      <c r="AK115" s="184">
        <f t="shared" si="66"/>
        <v>0</v>
      </c>
      <c r="AL115" s="2"/>
      <c r="AM115" s="2"/>
      <c r="AN115" s="2"/>
    </row>
    <row r="116" spans="1:40" x14ac:dyDescent="0.15">
      <c r="A116" s="241" t="s">
        <v>1131</v>
      </c>
      <c r="B116" s="270"/>
      <c r="C116" s="271" t="s">
        <v>1682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90"/>
      <c r="S116" s="215"/>
      <c r="T116" s="188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90"/>
      <c r="AE116" s="215"/>
      <c r="AF116" s="188"/>
      <c r="AG116" s="155"/>
      <c r="AH116" s="190"/>
      <c r="AI116" s="215"/>
      <c r="AJ116" s="343">
        <f>ROUND(+SUMIF(BdV_2022!$L:$L,$A116&amp;AJ$3,BdV_2022!$E:$E),2)</f>
        <v>0</v>
      </c>
      <c r="AK116" s="184">
        <f t="shared" si="66"/>
        <v>0</v>
      </c>
      <c r="AL116" s="2"/>
      <c r="AM116" s="2"/>
      <c r="AN116" s="2"/>
    </row>
    <row r="117" spans="1:40" x14ac:dyDescent="0.15">
      <c r="A117" s="241" t="s">
        <v>1132</v>
      </c>
      <c r="B117" s="270"/>
      <c r="C117" s="277" t="s">
        <v>1683</v>
      </c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90"/>
      <c r="S117" s="215"/>
      <c r="T117" s="188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90"/>
      <c r="AE117" s="215"/>
      <c r="AF117" s="188"/>
      <c r="AG117" s="155"/>
      <c r="AH117" s="190"/>
      <c r="AI117" s="215"/>
      <c r="AJ117" s="343">
        <f>ROUND(+SUMIF(BdV_2022!$L:$L,$A117&amp;AJ$3,BdV_2022!$E:$E),2)</f>
        <v>0</v>
      </c>
      <c r="AK117" s="184">
        <f t="shared" si="66"/>
        <v>0</v>
      </c>
      <c r="AL117" s="2"/>
      <c r="AM117" s="2"/>
      <c r="AN117" s="2"/>
    </row>
    <row r="118" spans="1:40" x14ac:dyDescent="0.15">
      <c r="A118" s="230"/>
      <c r="B118" s="278"/>
      <c r="C118" s="279" t="s">
        <v>82</v>
      </c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90"/>
      <c r="S118" s="215"/>
      <c r="T118" s="188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90"/>
      <c r="AE118" s="215"/>
      <c r="AF118" s="188"/>
      <c r="AG118" s="155"/>
      <c r="AH118" s="190"/>
      <c r="AI118" s="215"/>
      <c r="AJ118" s="214">
        <f>+AJ85+AJ87+AJ107</f>
        <v>29919.29</v>
      </c>
      <c r="AK118" s="211">
        <f>+AK85+AK87+AK107</f>
        <v>81166.949999999051</v>
      </c>
      <c r="AL118" s="2"/>
      <c r="AM118" s="2"/>
      <c r="AN118" s="2"/>
    </row>
    <row r="119" spans="1:40" x14ac:dyDescent="0.15">
      <c r="A119" s="237" t="s">
        <v>135</v>
      </c>
      <c r="B119" s="268" t="s">
        <v>24</v>
      </c>
      <c r="C119" s="272" t="s">
        <v>1689</v>
      </c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90"/>
      <c r="S119" s="215"/>
      <c r="T119" s="188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90"/>
      <c r="AE119" s="215"/>
      <c r="AF119" s="188"/>
      <c r="AG119" s="155"/>
      <c r="AH119" s="190"/>
      <c r="AI119" s="215"/>
      <c r="AJ119" s="214">
        <f>+SUM(AJ120:AJ121)</f>
        <v>0</v>
      </c>
      <c r="AK119" s="211">
        <f t="shared" si="66"/>
        <v>0</v>
      </c>
      <c r="AL119" s="2"/>
      <c r="AM119" s="160">
        <v>0</v>
      </c>
      <c r="AN119" s="161">
        <f>AM119-AK119</f>
        <v>0</v>
      </c>
    </row>
    <row r="120" spans="1:40" x14ac:dyDescent="0.15">
      <c r="A120" s="241" t="s">
        <v>1421</v>
      </c>
      <c r="B120" s="280"/>
      <c r="C120" s="281" t="s">
        <v>1687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90"/>
      <c r="S120" s="215"/>
      <c r="T120" s="188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90"/>
      <c r="AE120" s="215"/>
      <c r="AF120" s="188"/>
      <c r="AG120" s="155"/>
      <c r="AH120" s="190"/>
      <c r="AI120" s="215"/>
      <c r="AJ120" s="343">
        <f>ROUND(+SUMIF(BdV_2022!$L:$L,$A120&amp;AJ$3,BdV_2022!$E:$E),2)</f>
        <v>0</v>
      </c>
      <c r="AK120" s="184">
        <f t="shared" si="66"/>
        <v>0</v>
      </c>
      <c r="AL120" s="2"/>
      <c r="AM120" s="2"/>
      <c r="AN120" s="2"/>
    </row>
    <row r="121" spans="1:40" x14ac:dyDescent="0.15">
      <c r="A121" s="241" t="s">
        <v>1422</v>
      </c>
      <c r="B121" s="282"/>
      <c r="C121" s="281" t="s">
        <v>1688</v>
      </c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90"/>
      <c r="S121" s="215"/>
      <c r="T121" s="188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90"/>
      <c r="AE121" s="215"/>
      <c r="AF121" s="188"/>
      <c r="AG121" s="155"/>
      <c r="AH121" s="190"/>
      <c r="AI121" s="215"/>
      <c r="AJ121" s="343">
        <f>ROUND(+SUMIF(BdV_2022!$L:$L,$A121&amp;AJ$3,BdV_2022!$E:$E),2)</f>
        <v>0</v>
      </c>
      <c r="AK121" s="184">
        <f t="shared" si="66"/>
        <v>0</v>
      </c>
      <c r="AL121" s="2"/>
      <c r="AM121" s="2"/>
      <c r="AN121" s="2"/>
    </row>
    <row r="122" spans="1:40" ht="11.25" thickBot="1" x14ac:dyDescent="0.2">
      <c r="A122" s="237" t="s">
        <v>136</v>
      </c>
      <c r="B122" s="283" t="s">
        <v>731</v>
      </c>
      <c r="C122" s="284" t="s">
        <v>83</v>
      </c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12"/>
      <c r="S122" s="216"/>
      <c r="T122" s="217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12"/>
      <c r="AE122" s="216"/>
      <c r="AF122" s="217"/>
      <c r="AG122" s="209"/>
      <c r="AH122" s="212"/>
      <c r="AI122" s="216"/>
      <c r="AJ122" s="208">
        <f>+AJ118-AJ119</f>
        <v>29919.29</v>
      </c>
      <c r="AK122" s="193">
        <f>+AK118-AK119</f>
        <v>81166.949999999051</v>
      </c>
      <c r="AL122" s="2"/>
      <c r="AM122" s="160">
        <v>81166.95</v>
      </c>
      <c r="AN122" s="161">
        <f>AM122-AK122</f>
        <v>9.4587448984384537E-10</v>
      </c>
    </row>
    <row r="123" spans="1:40" s="229" customFormat="1" x14ac:dyDescent="0.15"/>
  </sheetData>
  <mergeCells count="1">
    <mergeCell ref="B5:C5"/>
  </mergeCells>
  <pageMargins left="0.59055118110236227" right="0.59055118110236227" top="0.19685039370078741" bottom="0.19685039370078741" header="0" footer="0"/>
  <pageSetup paperSize="9" scale="44" fitToWidth="0" orientation="landscape" r:id="rId1"/>
  <rowBreaks count="1" manualBreakCount="1">
    <brk id="122" min="3" max="36" man="1"/>
  </rowBreaks>
  <colBreaks count="1" manualBreakCount="1">
    <brk id="19" min="5" max="1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  <pageSetUpPr fitToPage="1"/>
  </sheetPr>
  <dimension ref="A1:AL129"/>
  <sheetViews>
    <sheetView zoomScaleNormal="100" workbookViewId="0">
      <pane xSplit="3" ySplit="5" topLeftCell="D70" activePane="bottomRight" state="frozen"/>
      <selection pane="topRight" activeCell="D1" sqref="D1"/>
      <selection pane="bottomLeft" activeCell="A6" sqref="A6"/>
      <selection pane="bottomRight" activeCell="C39" sqref="C39"/>
    </sheetView>
  </sheetViews>
  <sheetFormatPr defaultColWidth="9.140625" defaultRowHeight="10.5" outlineLevelRow="1" x14ac:dyDescent="0.15"/>
  <cols>
    <col min="1" max="1" width="14.42578125" style="228" bestFit="1" customWidth="1"/>
    <col min="2" max="2" width="7" style="228" customWidth="1"/>
    <col min="3" max="3" width="67.85546875" style="228" customWidth="1"/>
    <col min="4" max="7" width="10.42578125" style="228" customWidth="1"/>
    <col min="8" max="18" width="10.42578125" style="228" hidden="1" customWidth="1"/>
    <col min="19" max="19" width="10.42578125" style="228" customWidth="1"/>
    <col min="20" max="26" width="10.42578125" style="228" hidden="1" customWidth="1"/>
    <col min="27" max="31" width="10.42578125" style="228" customWidth="1"/>
    <col min="32" max="33" width="10.42578125" style="228" hidden="1" customWidth="1"/>
    <col min="34" max="35" width="10.42578125" style="228" customWidth="1"/>
    <col min="36" max="36" width="12.42578125" style="228" customWidth="1"/>
    <col min="37" max="37" width="10.42578125" style="228" customWidth="1"/>
    <col min="38" max="38" width="2.85546875" style="228" customWidth="1"/>
    <col min="39" max="16384" width="9.140625" style="228"/>
  </cols>
  <sheetData>
    <row r="1" spans="1:38" x14ac:dyDescent="0.15">
      <c r="A1" s="230"/>
      <c r="B1" s="231" t="s">
        <v>1737</v>
      </c>
      <c r="C1" s="23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9"/>
      <c r="AF1" s="2"/>
      <c r="AG1" s="2"/>
      <c r="AH1" s="2"/>
      <c r="AI1" s="9"/>
      <c r="AJ1" s="2"/>
      <c r="AK1" s="9"/>
      <c r="AL1" s="2"/>
    </row>
    <row r="2" spans="1:38" ht="11.25" thickBot="1" x14ac:dyDescent="0.2">
      <c r="A2" s="230"/>
      <c r="B2" s="231"/>
      <c r="C2" s="233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/>
      <c r="AF2" s="2"/>
      <c r="AG2" s="2"/>
      <c r="AH2" s="2"/>
      <c r="AI2" s="9"/>
      <c r="AJ2" s="2"/>
      <c r="AK2" s="9"/>
      <c r="AL2" s="2"/>
    </row>
    <row r="3" spans="1:38" hidden="1" outlineLevel="1" x14ac:dyDescent="0.15">
      <c r="A3" s="230"/>
      <c r="B3" s="232"/>
      <c r="C3" s="234" t="s">
        <v>323</v>
      </c>
      <c r="D3" s="81" t="str">
        <f>+Attività!$A$4</f>
        <v>ATT01</v>
      </c>
      <c r="E3" s="81" t="str">
        <f>+Attività!$A$5</f>
        <v>ATT02</v>
      </c>
      <c r="F3" s="81" t="str">
        <f>+Attività!$A$6</f>
        <v>ATT03</v>
      </c>
      <c r="G3" s="81" t="str">
        <f>+Attività!$A$7</f>
        <v>ATT04</v>
      </c>
      <c r="H3" s="81" t="str">
        <f>+Attività!$A$8</f>
        <v>ATT05</v>
      </c>
      <c r="I3" s="81" t="str">
        <f>+Attività!$A$9</f>
        <v>ATT06</v>
      </c>
      <c r="J3" s="81" t="str">
        <f>+Attività!$A$10</f>
        <v>ATT07</v>
      </c>
      <c r="K3" s="81" t="str">
        <f>+Attività!$A$11</f>
        <v>ATT08</v>
      </c>
      <c r="L3" s="81" t="str">
        <f>+Attività!$A$12</f>
        <v>ATT09</v>
      </c>
      <c r="M3" s="81" t="str">
        <f>+Attività!$A$13</f>
        <v>ATT10</v>
      </c>
      <c r="N3" s="81" t="str">
        <f>+Attività!$A$14</f>
        <v>ATT11</v>
      </c>
      <c r="O3" s="81" t="str">
        <f>+Attività!$A$15</f>
        <v>ATT12</v>
      </c>
      <c r="P3" s="81" t="str">
        <f>+Attività!$A$16</f>
        <v>ATT13</v>
      </c>
      <c r="Q3" s="81" t="str">
        <f>+Attività!$A$17</f>
        <v>ATT14</v>
      </c>
      <c r="R3" s="81" t="str">
        <f>+Attività!$A$18</f>
        <v>ATT15</v>
      </c>
      <c r="S3" s="81" t="s">
        <v>323</v>
      </c>
      <c r="T3" s="81" t="s">
        <v>339</v>
      </c>
      <c r="U3" s="81" t="s">
        <v>108</v>
      </c>
      <c r="V3" s="81" t="s">
        <v>340</v>
      </c>
      <c r="W3" s="81" t="s">
        <v>341</v>
      </c>
      <c r="X3" s="81" t="s">
        <v>342</v>
      </c>
      <c r="Y3" s="81" t="s">
        <v>343</v>
      </c>
      <c r="Z3" s="81" t="s">
        <v>344</v>
      </c>
      <c r="AA3" s="81" t="s">
        <v>345</v>
      </c>
      <c r="AB3" s="81" t="s">
        <v>346</v>
      </c>
      <c r="AC3" s="81" t="s">
        <v>347</v>
      </c>
      <c r="AD3" s="81" t="s">
        <v>348</v>
      </c>
      <c r="AE3" s="158" t="s">
        <v>336</v>
      </c>
      <c r="AF3" s="81" t="s">
        <v>349</v>
      </c>
      <c r="AG3" s="81" t="s">
        <v>350</v>
      </c>
      <c r="AH3" s="81" t="s">
        <v>351</v>
      </c>
      <c r="AI3" s="158" t="s">
        <v>337</v>
      </c>
      <c r="AJ3" s="81" t="s">
        <v>338</v>
      </c>
      <c r="AK3" s="158" t="s">
        <v>72</v>
      </c>
      <c r="AL3" s="2"/>
    </row>
    <row r="4" spans="1:38" ht="11.25" hidden="1" outlineLevel="1" thickBot="1" x14ac:dyDescent="0.2">
      <c r="A4" s="230"/>
      <c r="B4" s="230"/>
      <c r="C4" s="230"/>
      <c r="D4" s="1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9"/>
      <c r="AF4" s="149"/>
      <c r="AG4" s="149"/>
      <c r="AH4" s="149"/>
      <c r="AI4" s="159"/>
      <c r="AJ4" s="149"/>
      <c r="AK4" s="159"/>
      <c r="AL4" s="149"/>
    </row>
    <row r="5" spans="1:38" ht="52.5" collapsed="1" x14ac:dyDescent="0.15">
      <c r="A5" s="230"/>
      <c r="B5" s="410" t="s">
        <v>98</v>
      </c>
      <c r="C5" s="411"/>
      <c r="D5" s="180" t="str">
        <f>+Attività!$B$4</f>
        <v>Impianto trattamento rifiuti Castelceriolo</v>
      </c>
      <c r="E5" s="167" t="str">
        <f>+Attività!$B$5</f>
        <v>Gestione post-morten discarica esaurita Castelceriolo</v>
      </c>
      <c r="F5" s="167" t="str">
        <f>+Attività!$B$6</f>
        <v>Gestione discarica esaurita Mugarone</v>
      </c>
      <c r="G5" s="167" t="str">
        <f>+Attività!$B$7</f>
        <v>Gestione conferimenti discarica di Solero</v>
      </c>
      <c r="H5" s="167" t="str">
        <f>+Attività!$B$8</f>
        <v>Attività 5</v>
      </c>
      <c r="I5" s="167" t="str">
        <f>+Attività!$B$9</f>
        <v>Attività 6</v>
      </c>
      <c r="J5" s="167" t="str">
        <f>+Attività!$B$10</f>
        <v>Attività 7</v>
      </c>
      <c r="K5" s="167" t="str">
        <f>+Attività!$B$11</f>
        <v>Attività 8</v>
      </c>
      <c r="L5" s="167" t="str">
        <f>+Attività!$B$12</f>
        <v>Attività 9</v>
      </c>
      <c r="M5" s="167" t="str">
        <f>+Attività!$B$13</f>
        <v>Attività 10</v>
      </c>
      <c r="N5" s="167" t="str">
        <f>+Attività!$B$14</f>
        <v>Attività 11</v>
      </c>
      <c r="O5" s="167" t="str">
        <f>+Attività!$B$15</f>
        <v>Attività 12</v>
      </c>
      <c r="P5" s="167" t="str">
        <f>+Attività!$B$16</f>
        <v>Attività 13</v>
      </c>
      <c r="Q5" s="167" t="str">
        <f>+Attività!$B$17</f>
        <v>Attività 14</v>
      </c>
      <c r="R5" s="174" t="str">
        <f>+Attività!$B$18</f>
        <v>Attività 15</v>
      </c>
      <c r="S5" s="181" t="s">
        <v>1716</v>
      </c>
      <c r="T5" s="180" t="s">
        <v>1400</v>
      </c>
      <c r="U5" s="167" t="s">
        <v>79</v>
      </c>
      <c r="V5" s="167" t="s">
        <v>90</v>
      </c>
      <c r="W5" s="167" t="s">
        <v>1401</v>
      </c>
      <c r="X5" s="167" t="s">
        <v>91</v>
      </c>
      <c r="Y5" s="167" t="s">
        <v>92</v>
      </c>
      <c r="Z5" s="167" t="s">
        <v>1402</v>
      </c>
      <c r="AA5" s="167" t="s">
        <v>1403</v>
      </c>
      <c r="AB5" s="167" t="s">
        <v>1404</v>
      </c>
      <c r="AC5" s="167" t="s">
        <v>84</v>
      </c>
      <c r="AD5" s="174" t="s">
        <v>1405</v>
      </c>
      <c r="AE5" s="181" t="s">
        <v>1717</v>
      </c>
      <c r="AF5" s="180" t="s">
        <v>1718</v>
      </c>
      <c r="AG5" s="167" t="s">
        <v>1719</v>
      </c>
      <c r="AH5" s="174" t="s">
        <v>1720</v>
      </c>
      <c r="AI5" s="181" t="s">
        <v>1721</v>
      </c>
      <c r="AJ5" s="187" t="s">
        <v>625</v>
      </c>
      <c r="AK5" s="181" t="s">
        <v>1093</v>
      </c>
      <c r="AL5" s="149"/>
    </row>
    <row r="6" spans="1:38" x14ac:dyDescent="0.15">
      <c r="A6" s="230"/>
      <c r="B6" s="235"/>
      <c r="C6" s="236" t="s">
        <v>1645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75"/>
      <c r="S6" s="182"/>
      <c r="T6" s="88"/>
      <c r="U6" s="88"/>
      <c r="V6" s="88"/>
      <c r="W6" s="88"/>
      <c r="X6" s="88"/>
      <c r="Y6" s="88"/>
      <c r="Z6" s="88"/>
      <c r="AA6" s="88"/>
      <c r="AB6" s="88"/>
      <c r="AC6" s="88"/>
      <c r="AD6" s="175"/>
      <c r="AE6" s="182"/>
      <c r="AF6" s="88"/>
      <c r="AG6" s="88"/>
      <c r="AH6" s="175"/>
      <c r="AI6" s="182"/>
      <c r="AJ6" s="175"/>
      <c r="AK6" s="182"/>
      <c r="AL6" s="2"/>
    </row>
    <row r="7" spans="1:38" x14ac:dyDescent="0.15">
      <c r="A7" s="237" t="s">
        <v>1715</v>
      </c>
      <c r="B7" s="238" t="s">
        <v>357</v>
      </c>
      <c r="C7" s="236" t="s">
        <v>363</v>
      </c>
      <c r="D7" s="154">
        <f>+D8+D13+D14+D15+D20</f>
        <v>19643174.739999998</v>
      </c>
      <c r="E7" s="154">
        <f t="shared" ref="E7:R7" si="0">+E8+E13+E14+E15+E20</f>
        <v>6302.64</v>
      </c>
      <c r="F7" s="154">
        <f t="shared" si="0"/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76">
        <f t="shared" si="0"/>
        <v>0</v>
      </c>
      <c r="S7" s="183">
        <f>+SUM(D7:R7)</f>
        <v>19649477.379999999</v>
      </c>
      <c r="T7" s="154">
        <f t="shared" ref="T7:AD7" si="1">+T8+T13+T14+T15+T20</f>
        <v>0</v>
      </c>
      <c r="U7" s="154">
        <f t="shared" si="1"/>
        <v>0</v>
      </c>
      <c r="V7" s="154">
        <f t="shared" si="1"/>
        <v>0</v>
      </c>
      <c r="W7" s="154">
        <f t="shared" si="1"/>
        <v>0</v>
      </c>
      <c r="X7" s="154">
        <f t="shared" si="1"/>
        <v>0</v>
      </c>
      <c r="Y7" s="154">
        <f t="shared" si="1"/>
        <v>0</v>
      </c>
      <c r="Z7" s="154">
        <f t="shared" si="1"/>
        <v>0</v>
      </c>
      <c r="AA7" s="154">
        <f t="shared" si="1"/>
        <v>0</v>
      </c>
      <c r="AB7" s="154">
        <f t="shared" si="1"/>
        <v>0</v>
      </c>
      <c r="AC7" s="154">
        <f t="shared" si="1"/>
        <v>0</v>
      </c>
      <c r="AD7" s="176">
        <f t="shared" si="1"/>
        <v>0</v>
      </c>
      <c r="AE7" s="183">
        <f>+SUM(T7:AD7)</f>
        <v>0</v>
      </c>
      <c r="AF7" s="154">
        <f>+AF8+AF13+AF14+AF15+AF20</f>
        <v>0</v>
      </c>
      <c r="AG7" s="154">
        <f>+AG8+AG13+AG14+AG15+AG20</f>
        <v>0</v>
      </c>
      <c r="AH7" s="176">
        <f>+AH8+AH13+AH14+AH15+AH20</f>
        <v>0</v>
      </c>
      <c r="AI7" s="183">
        <f>+SUM(AF7:AH7)</f>
        <v>0</v>
      </c>
      <c r="AJ7" s="176">
        <f>+AJ8+AJ13+AJ14+AJ15+AJ20</f>
        <v>0</v>
      </c>
      <c r="AK7" s="183">
        <f>+AJ7+AI7+AE7+S7</f>
        <v>19649477.379999999</v>
      </c>
      <c r="AL7" s="2"/>
    </row>
    <row r="8" spans="1:38" x14ac:dyDescent="0.15">
      <c r="A8" s="237" t="s">
        <v>107</v>
      </c>
      <c r="B8" s="239" t="s">
        <v>358</v>
      </c>
      <c r="C8" s="240" t="s">
        <v>99</v>
      </c>
      <c r="D8" s="154">
        <f>+SUM(D9:D12)</f>
        <v>18936607.379999999</v>
      </c>
      <c r="E8" s="154">
        <f t="shared" ref="E8:R8" si="2">+SUM(E9:E12)</f>
        <v>0</v>
      </c>
      <c r="F8" s="154">
        <f t="shared" si="2"/>
        <v>0</v>
      </c>
      <c r="G8" s="154">
        <f t="shared" si="2"/>
        <v>0</v>
      </c>
      <c r="H8" s="154">
        <f t="shared" si="2"/>
        <v>0</v>
      </c>
      <c r="I8" s="154">
        <f t="shared" si="2"/>
        <v>0</v>
      </c>
      <c r="J8" s="154">
        <f t="shared" si="2"/>
        <v>0</v>
      </c>
      <c r="K8" s="154">
        <f t="shared" si="2"/>
        <v>0</v>
      </c>
      <c r="L8" s="154">
        <f t="shared" si="2"/>
        <v>0</v>
      </c>
      <c r="M8" s="154">
        <f t="shared" si="2"/>
        <v>0</v>
      </c>
      <c r="N8" s="154">
        <f t="shared" si="2"/>
        <v>0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76">
        <f t="shared" si="2"/>
        <v>0</v>
      </c>
      <c r="S8" s="183">
        <f t="shared" ref="S8:S34" si="3">+SUM(D8:R8)</f>
        <v>18936607.379999999</v>
      </c>
      <c r="T8" s="154">
        <f t="shared" ref="T8:AD8" si="4">+SUM(T9:T12)</f>
        <v>0</v>
      </c>
      <c r="U8" s="154">
        <f t="shared" si="4"/>
        <v>0</v>
      </c>
      <c r="V8" s="154">
        <f t="shared" si="4"/>
        <v>0</v>
      </c>
      <c r="W8" s="154">
        <f t="shared" si="4"/>
        <v>0</v>
      </c>
      <c r="X8" s="154">
        <f t="shared" si="4"/>
        <v>0</v>
      </c>
      <c r="Y8" s="154">
        <f t="shared" si="4"/>
        <v>0</v>
      </c>
      <c r="Z8" s="154">
        <f t="shared" si="4"/>
        <v>0</v>
      </c>
      <c r="AA8" s="154">
        <f t="shared" si="4"/>
        <v>0</v>
      </c>
      <c r="AB8" s="154">
        <f t="shared" si="4"/>
        <v>0</v>
      </c>
      <c r="AC8" s="154">
        <f t="shared" si="4"/>
        <v>0</v>
      </c>
      <c r="AD8" s="176">
        <f t="shared" si="4"/>
        <v>0</v>
      </c>
      <c r="AE8" s="183">
        <f t="shared" ref="AE8:AE34" si="5">+SUM(T8:AD8)</f>
        <v>0</v>
      </c>
      <c r="AF8" s="154">
        <f>+SUM(AF9:AF12)</f>
        <v>0</v>
      </c>
      <c r="AG8" s="154">
        <f t="shared" ref="AG8:AH8" si="6">+SUM(AG9:AG12)</f>
        <v>0</v>
      </c>
      <c r="AH8" s="176">
        <f t="shared" si="6"/>
        <v>0</v>
      </c>
      <c r="AI8" s="183">
        <f t="shared" ref="AI8:AI34" si="7">+SUM(AF8:AH8)</f>
        <v>0</v>
      </c>
      <c r="AJ8" s="176">
        <f>+SUM(AJ9:AJ12)</f>
        <v>0</v>
      </c>
      <c r="AK8" s="183">
        <f t="shared" ref="AK8:AK34" si="8">+AJ8+AI8+AE8+S8</f>
        <v>18936607.379999999</v>
      </c>
      <c r="AL8" s="2"/>
    </row>
    <row r="9" spans="1:38" x14ac:dyDescent="0.15">
      <c r="A9" s="241" t="s">
        <v>1693</v>
      </c>
      <c r="B9" s="242"/>
      <c r="C9" s="243" t="s">
        <v>1647</v>
      </c>
      <c r="D9" s="151">
        <f>+INDEX('CE ATT'!$A$1:$BK$107,MATCH($A9,'CE ATT'!$A:$A,0),MATCH(D$3,'CE ATT'!$3:$3,0))</f>
        <v>0</v>
      </c>
      <c r="E9" s="151">
        <f>+INDEX('CE ATT'!$A$1:$BK$107,MATCH($A9,'CE ATT'!$A:$A,0),MATCH(E$3,'CE ATT'!$3:$3,0))</f>
        <v>0</v>
      </c>
      <c r="F9" s="151">
        <f>+INDEX('CE ATT'!$A$1:$BK$107,MATCH($A9,'CE ATT'!$A:$A,0),MATCH(F$3,'CE ATT'!$3:$3,0))</f>
        <v>0</v>
      </c>
      <c r="G9" s="151">
        <f>+INDEX('CE ATT'!$A$1:$BK$107,MATCH($A9,'CE ATT'!$A:$A,0),MATCH(G$3,'CE ATT'!$3:$3,0))</f>
        <v>0</v>
      </c>
      <c r="H9" s="151">
        <f>+INDEX('CE ATT'!$A$1:$BK$107,MATCH($A9,'CE ATT'!$A:$A,0),MATCH(H$3,'CE ATT'!$3:$3,0))</f>
        <v>0</v>
      </c>
      <c r="I9" s="151">
        <f>+INDEX('CE ATT'!$A$1:$BK$107,MATCH($A9,'CE ATT'!$A:$A,0),MATCH(I$3,'CE ATT'!$3:$3,0))</f>
        <v>0</v>
      </c>
      <c r="J9" s="151">
        <f>+INDEX('CE ATT'!$A$1:$BK$107,MATCH($A9,'CE ATT'!$A:$A,0),MATCH(J$3,'CE ATT'!$3:$3,0))</f>
        <v>0</v>
      </c>
      <c r="K9" s="151">
        <f>+INDEX('CE ATT'!$A$1:$BK$107,MATCH($A9,'CE ATT'!$A:$A,0),MATCH(K$3,'CE ATT'!$3:$3,0))</f>
        <v>0</v>
      </c>
      <c r="L9" s="151">
        <f>+INDEX('CE ATT'!$A$1:$BK$107,MATCH($A9,'CE ATT'!$A:$A,0),MATCH(L$3,'CE ATT'!$3:$3,0))</f>
        <v>0</v>
      </c>
      <c r="M9" s="151">
        <f>+INDEX('CE ATT'!$A$1:$BK$107,MATCH($A9,'CE ATT'!$A:$A,0),MATCH(M$3,'CE ATT'!$3:$3,0))</f>
        <v>0</v>
      </c>
      <c r="N9" s="151">
        <f>+INDEX('CE ATT'!$A$1:$BK$107,MATCH($A9,'CE ATT'!$A:$A,0),MATCH(N$3,'CE ATT'!$3:$3,0))</f>
        <v>0</v>
      </c>
      <c r="O9" s="151">
        <f>+INDEX('CE ATT'!$A$1:$BK$107,MATCH($A9,'CE ATT'!$A:$A,0),MATCH(O$3,'CE ATT'!$3:$3,0))</f>
        <v>0</v>
      </c>
      <c r="P9" s="151">
        <f>+INDEX('CE ATT'!$A$1:$BK$107,MATCH($A9,'CE ATT'!$A:$A,0),MATCH(P$3,'CE ATT'!$3:$3,0))</f>
        <v>0</v>
      </c>
      <c r="Q9" s="151">
        <f>+INDEX('CE ATT'!$A$1:$BK$107,MATCH($A9,'CE ATT'!$A:$A,0),MATCH(Q$3,'CE ATT'!$3:$3,0))</f>
        <v>0</v>
      </c>
      <c r="R9" s="177">
        <f>+INDEX('CE ATT'!$A$1:$BK$107,MATCH($A9,'CE ATT'!$A:$A,0),MATCH(R$3,'CE ATT'!$3:$3,0))</f>
        <v>0</v>
      </c>
      <c r="S9" s="184">
        <f t="shared" si="3"/>
        <v>0</v>
      </c>
      <c r="T9" s="151">
        <f>+INDEX('CE SC'!$A$1:$BK$83,MATCH($A9,'CE SC'!$A:$A,0),MATCH(T$3,'CE SC'!$3:$3,0))</f>
        <v>0</v>
      </c>
      <c r="U9" s="151">
        <f>+INDEX('CE SC'!$A$1:$BK$83,MATCH($A9,'CE SC'!$A:$A,0),MATCH(U$3,'CE SC'!$3:$3,0))</f>
        <v>0</v>
      </c>
      <c r="V9" s="151">
        <f>+INDEX('CE SC'!$A$1:$BK$83,MATCH($A9,'CE SC'!$A:$A,0),MATCH(V$3,'CE SC'!$3:$3,0))</f>
        <v>0</v>
      </c>
      <c r="W9" s="151">
        <f>+INDEX('CE SC'!$A$1:$BK$83,MATCH($A9,'CE SC'!$A:$A,0),MATCH(W$3,'CE SC'!$3:$3,0))</f>
        <v>0</v>
      </c>
      <c r="X9" s="151">
        <f>+INDEX('CE SC'!$A$1:$BK$83,MATCH($A9,'CE SC'!$A:$A,0),MATCH(X$3,'CE SC'!$3:$3,0))</f>
        <v>0</v>
      </c>
      <c r="Y9" s="151">
        <f>+INDEX('CE SC'!$A$1:$BK$83,MATCH($A9,'CE SC'!$A:$A,0),MATCH(Y$3,'CE SC'!$3:$3,0))</f>
        <v>0</v>
      </c>
      <c r="Z9" s="151">
        <f>+INDEX('CE SC'!$A$1:$BK$83,MATCH($A9,'CE SC'!$A:$A,0),MATCH(Z$3,'CE SC'!$3:$3,0))</f>
        <v>0</v>
      </c>
      <c r="AA9" s="151">
        <f>+INDEX('CE SC'!$A$1:$BK$83,MATCH($A9,'CE SC'!$A:$A,0),MATCH(AA$3,'CE SC'!$3:$3,0))</f>
        <v>0</v>
      </c>
      <c r="AB9" s="151">
        <f>+INDEX('CE SC'!$A$1:$BK$83,MATCH($A9,'CE SC'!$A:$A,0),MATCH(AB$3,'CE SC'!$3:$3,0))</f>
        <v>0</v>
      </c>
      <c r="AC9" s="151">
        <f>+INDEX('CE SC'!$A$1:$BK$83,MATCH($A9,'CE SC'!$A:$A,0),MATCH(AC$3,'CE SC'!$3:$3,0))</f>
        <v>0</v>
      </c>
      <c r="AD9" s="177">
        <f>+INDEX('CE SC'!$A$1:$BK$83,MATCH($A9,'CE SC'!$A:$A,0),MATCH(AD$3,'CE SC'!$3:$3,0))</f>
        <v>0</v>
      </c>
      <c r="AE9" s="184">
        <f t="shared" si="5"/>
        <v>0</v>
      </c>
      <c r="AF9" s="151">
        <f>+INDEX('CE FOC'!$A$1:$BK$83,MATCH($A9,'CE FOC'!$A:$A,0),MATCH(AF$3,'CE FOC'!$3:$3,0))</f>
        <v>0</v>
      </c>
      <c r="AG9" s="151">
        <f>+INDEX('CE FOC'!$A$1:$BK$83,MATCH($A9,'CE FOC'!$A:$A,0),MATCH(AG$3,'CE FOC'!$3:$3,0))</f>
        <v>0</v>
      </c>
      <c r="AH9" s="177">
        <f>+INDEX('CE FOC'!$A$1:$BK$83,MATCH($A9,'CE FOC'!$A:$A,0),MATCH(AH$3,'CE FOC'!$3:$3,0))</f>
        <v>0</v>
      </c>
      <c r="AI9" s="184">
        <f t="shared" si="7"/>
        <v>0</v>
      </c>
      <c r="AJ9" s="343">
        <f>ROUND(+SUMIF(BdV_2022!$L:$L,$A9&amp;AJ$3,BdV_2022!$E:$E),2)</f>
        <v>0</v>
      </c>
      <c r="AK9" s="184">
        <f t="shared" si="8"/>
        <v>0</v>
      </c>
      <c r="AL9" s="2"/>
    </row>
    <row r="10" spans="1:38" x14ac:dyDescent="0.15">
      <c r="A10" s="241" t="s">
        <v>1694</v>
      </c>
      <c r="B10" s="242"/>
      <c r="C10" s="243" t="s">
        <v>1648</v>
      </c>
      <c r="D10" s="151">
        <f>+INDEX('CE ATT'!$A$1:$BK$107,MATCH($A10,'CE ATT'!$A:$A,0),MATCH(D$3,'CE ATT'!$3:$3,0))</f>
        <v>0</v>
      </c>
      <c r="E10" s="151">
        <f>+INDEX('CE ATT'!$A$1:$BK$107,MATCH($A10,'CE ATT'!$A:$A,0),MATCH(E$3,'CE ATT'!$3:$3,0))</f>
        <v>0</v>
      </c>
      <c r="F10" s="151">
        <f>+INDEX('CE ATT'!$A$1:$BK$107,MATCH($A10,'CE ATT'!$A:$A,0),MATCH(F$3,'CE ATT'!$3:$3,0))</f>
        <v>0</v>
      </c>
      <c r="G10" s="151">
        <f>+INDEX('CE ATT'!$A$1:$BK$107,MATCH($A10,'CE ATT'!$A:$A,0),MATCH(G$3,'CE ATT'!$3:$3,0))</f>
        <v>0</v>
      </c>
      <c r="H10" s="151">
        <f>+INDEX('CE ATT'!$A$1:$BK$107,MATCH($A10,'CE ATT'!$A:$A,0),MATCH(H$3,'CE ATT'!$3:$3,0))</f>
        <v>0</v>
      </c>
      <c r="I10" s="151">
        <f>+INDEX('CE ATT'!$A$1:$BK$107,MATCH($A10,'CE ATT'!$A:$A,0),MATCH(I$3,'CE ATT'!$3:$3,0))</f>
        <v>0</v>
      </c>
      <c r="J10" s="151">
        <f>+INDEX('CE ATT'!$A$1:$BK$107,MATCH($A10,'CE ATT'!$A:$A,0),MATCH(J$3,'CE ATT'!$3:$3,0))</f>
        <v>0</v>
      </c>
      <c r="K10" s="151">
        <f>+INDEX('CE ATT'!$A$1:$BK$107,MATCH($A10,'CE ATT'!$A:$A,0),MATCH(K$3,'CE ATT'!$3:$3,0))</f>
        <v>0</v>
      </c>
      <c r="L10" s="151">
        <f>+INDEX('CE ATT'!$A$1:$BK$107,MATCH($A10,'CE ATT'!$A:$A,0),MATCH(L$3,'CE ATT'!$3:$3,0))</f>
        <v>0</v>
      </c>
      <c r="M10" s="151">
        <f>+INDEX('CE ATT'!$A$1:$BK$107,MATCH($A10,'CE ATT'!$A:$A,0),MATCH(M$3,'CE ATT'!$3:$3,0))</f>
        <v>0</v>
      </c>
      <c r="N10" s="151">
        <f>+INDEX('CE ATT'!$A$1:$BK$107,MATCH($A10,'CE ATT'!$A:$A,0),MATCH(N$3,'CE ATT'!$3:$3,0))</f>
        <v>0</v>
      </c>
      <c r="O10" s="151">
        <f>+INDEX('CE ATT'!$A$1:$BK$107,MATCH($A10,'CE ATT'!$A:$A,0),MATCH(O$3,'CE ATT'!$3:$3,0))</f>
        <v>0</v>
      </c>
      <c r="P10" s="151">
        <f>+INDEX('CE ATT'!$A$1:$BK$107,MATCH($A10,'CE ATT'!$A:$A,0),MATCH(P$3,'CE ATT'!$3:$3,0))</f>
        <v>0</v>
      </c>
      <c r="Q10" s="151">
        <f>+INDEX('CE ATT'!$A$1:$BK$107,MATCH($A10,'CE ATT'!$A:$A,0),MATCH(Q$3,'CE ATT'!$3:$3,0))</f>
        <v>0</v>
      </c>
      <c r="R10" s="177">
        <f>+INDEX('CE ATT'!$A$1:$BK$107,MATCH($A10,'CE ATT'!$A:$A,0),MATCH(R$3,'CE ATT'!$3:$3,0))</f>
        <v>0</v>
      </c>
      <c r="S10" s="184">
        <f t="shared" si="3"/>
        <v>0</v>
      </c>
      <c r="T10" s="151">
        <f>+INDEX('CE SC'!$A$1:$BK$83,MATCH($A10,'CE SC'!$A:$A,0),MATCH(T$3,'CE SC'!$3:$3,0))</f>
        <v>0</v>
      </c>
      <c r="U10" s="151">
        <f>+INDEX('CE SC'!$A$1:$BK$83,MATCH($A10,'CE SC'!$A:$A,0),MATCH(U$3,'CE SC'!$3:$3,0))</f>
        <v>0</v>
      </c>
      <c r="V10" s="151">
        <f>+INDEX('CE SC'!$A$1:$BK$83,MATCH($A10,'CE SC'!$A:$A,0),MATCH(V$3,'CE SC'!$3:$3,0))</f>
        <v>0</v>
      </c>
      <c r="W10" s="151">
        <f>+INDEX('CE SC'!$A$1:$BK$83,MATCH($A10,'CE SC'!$A:$A,0),MATCH(W$3,'CE SC'!$3:$3,0))</f>
        <v>0</v>
      </c>
      <c r="X10" s="151">
        <f>+INDEX('CE SC'!$A$1:$BK$83,MATCH($A10,'CE SC'!$A:$A,0),MATCH(X$3,'CE SC'!$3:$3,0))</f>
        <v>0</v>
      </c>
      <c r="Y10" s="151">
        <f>+INDEX('CE SC'!$A$1:$BK$83,MATCH($A10,'CE SC'!$A:$A,0),MATCH(Y$3,'CE SC'!$3:$3,0))</f>
        <v>0</v>
      </c>
      <c r="Z10" s="151">
        <f>+INDEX('CE SC'!$A$1:$BK$83,MATCH($A10,'CE SC'!$A:$A,0),MATCH(Z$3,'CE SC'!$3:$3,0))</f>
        <v>0</v>
      </c>
      <c r="AA10" s="151">
        <f>+INDEX('CE SC'!$A$1:$BK$83,MATCH($A10,'CE SC'!$A:$A,0),MATCH(AA$3,'CE SC'!$3:$3,0))</f>
        <v>0</v>
      </c>
      <c r="AB10" s="151">
        <f>+INDEX('CE SC'!$A$1:$BK$83,MATCH($A10,'CE SC'!$A:$A,0),MATCH(AB$3,'CE SC'!$3:$3,0))</f>
        <v>0</v>
      </c>
      <c r="AC10" s="151">
        <f>+INDEX('CE SC'!$A$1:$BK$83,MATCH($A10,'CE SC'!$A:$A,0),MATCH(AC$3,'CE SC'!$3:$3,0))</f>
        <v>0</v>
      </c>
      <c r="AD10" s="177">
        <f>+INDEX('CE SC'!$A$1:$BK$83,MATCH($A10,'CE SC'!$A:$A,0),MATCH(AD$3,'CE SC'!$3:$3,0))</f>
        <v>0</v>
      </c>
      <c r="AE10" s="184">
        <f t="shared" si="5"/>
        <v>0</v>
      </c>
      <c r="AF10" s="151">
        <f>+INDEX('CE FOC'!$A$1:$BK$83,MATCH($A10,'CE FOC'!$A:$A,0),MATCH(AF$3,'CE FOC'!$3:$3,0))</f>
        <v>0</v>
      </c>
      <c r="AG10" s="151">
        <f>+INDEX('CE FOC'!$A$1:$BK$83,MATCH($A10,'CE FOC'!$A:$A,0),MATCH(AG$3,'CE FOC'!$3:$3,0))</f>
        <v>0</v>
      </c>
      <c r="AH10" s="177">
        <f>+INDEX('CE FOC'!$A$1:$BK$83,MATCH($A10,'CE FOC'!$A:$A,0),MATCH(AH$3,'CE FOC'!$3:$3,0))</f>
        <v>0</v>
      </c>
      <c r="AI10" s="184">
        <f t="shared" si="7"/>
        <v>0</v>
      </c>
      <c r="AJ10" s="343">
        <f>ROUND(+SUMIF(BdV_2022!$L:$L,$A10&amp;AJ$3,BdV_2022!$E:$E),2)</f>
        <v>0</v>
      </c>
      <c r="AK10" s="184">
        <f t="shared" si="8"/>
        <v>0</v>
      </c>
      <c r="AL10" s="2"/>
    </row>
    <row r="11" spans="1:38" x14ac:dyDescent="0.15">
      <c r="A11" s="241" t="s">
        <v>1696</v>
      </c>
      <c r="B11" s="242"/>
      <c r="C11" s="243" t="s">
        <v>1649</v>
      </c>
      <c r="D11" s="151">
        <f>+INDEX('CE ATT'!$A$1:$BK$107,MATCH($A11,'CE ATT'!$A:$A,0),MATCH(D$3,'CE ATT'!$3:$3,0))</f>
        <v>0</v>
      </c>
      <c r="E11" s="151">
        <f>+INDEX('CE ATT'!$A$1:$BK$107,MATCH($A11,'CE ATT'!$A:$A,0),MATCH(E$3,'CE ATT'!$3:$3,0))</f>
        <v>0</v>
      </c>
      <c r="F11" s="151">
        <f>+INDEX('CE ATT'!$A$1:$BK$107,MATCH($A11,'CE ATT'!$A:$A,0),MATCH(F$3,'CE ATT'!$3:$3,0))</f>
        <v>0</v>
      </c>
      <c r="G11" s="151">
        <f>+INDEX('CE ATT'!$A$1:$BK$107,MATCH($A11,'CE ATT'!$A:$A,0),MATCH(G$3,'CE ATT'!$3:$3,0))</f>
        <v>0</v>
      </c>
      <c r="H11" s="151">
        <f>+INDEX('CE ATT'!$A$1:$BK$107,MATCH($A11,'CE ATT'!$A:$A,0),MATCH(H$3,'CE ATT'!$3:$3,0))</f>
        <v>0</v>
      </c>
      <c r="I11" s="151">
        <f>+INDEX('CE ATT'!$A$1:$BK$107,MATCH($A11,'CE ATT'!$A:$A,0),MATCH(I$3,'CE ATT'!$3:$3,0))</f>
        <v>0</v>
      </c>
      <c r="J11" s="151">
        <f>+INDEX('CE ATT'!$A$1:$BK$107,MATCH($A11,'CE ATT'!$A:$A,0),MATCH(J$3,'CE ATT'!$3:$3,0))</f>
        <v>0</v>
      </c>
      <c r="K11" s="151">
        <f>+INDEX('CE ATT'!$A$1:$BK$107,MATCH($A11,'CE ATT'!$A:$A,0),MATCH(K$3,'CE ATT'!$3:$3,0))</f>
        <v>0</v>
      </c>
      <c r="L11" s="151">
        <f>+INDEX('CE ATT'!$A$1:$BK$107,MATCH($A11,'CE ATT'!$A:$A,0),MATCH(L$3,'CE ATT'!$3:$3,0))</f>
        <v>0</v>
      </c>
      <c r="M11" s="151">
        <f>+INDEX('CE ATT'!$A$1:$BK$107,MATCH($A11,'CE ATT'!$A:$A,0),MATCH(M$3,'CE ATT'!$3:$3,0))</f>
        <v>0</v>
      </c>
      <c r="N11" s="151">
        <f>+INDEX('CE ATT'!$A$1:$BK$107,MATCH($A11,'CE ATT'!$A:$A,0),MATCH(N$3,'CE ATT'!$3:$3,0))</f>
        <v>0</v>
      </c>
      <c r="O11" s="151">
        <f>+INDEX('CE ATT'!$A$1:$BK$107,MATCH($A11,'CE ATT'!$A:$A,0),MATCH(O$3,'CE ATT'!$3:$3,0))</f>
        <v>0</v>
      </c>
      <c r="P11" s="151">
        <f>+INDEX('CE ATT'!$A$1:$BK$107,MATCH($A11,'CE ATT'!$A:$A,0),MATCH(P$3,'CE ATT'!$3:$3,0))</f>
        <v>0</v>
      </c>
      <c r="Q11" s="151">
        <f>+INDEX('CE ATT'!$A$1:$BK$107,MATCH($A11,'CE ATT'!$A:$A,0),MATCH(Q$3,'CE ATT'!$3:$3,0))</f>
        <v>0</v>
      </c>
      <c r="R11" s="177">
        <f>+INDEX('CE ATT'!$A$1:$BK$107,MATCH($A11,'CE ATT'!$A:$A,0),MATCH(R$3,'CE ATT'!$3:$3,0))</f>
        <v>0</v>
      </c>
      <c r="S11" s="184">
        <f t="shared" si="3"/>
        <v>0</v>
      </c>
      <c r="T11" s="151">
        <f>+INDEX('CE SC'!$A$1:$BK$83,MATCH($A11,'CE SC'!$A:$A,0),MATCH(T$3,'CE SC'!$3:$3,0))</f>
        <v>0</v>
      </c>
      <c r="U11" s="151">
        <f>+INDEX('CE SC'!$A$1:$BK$83,MATCH($A11,'CE SC'!$A:$A,0),MATCH(U$3,'CE SC'!$3:$3,0))</f>
        <v>0</v>
      </c>
      <c r="V11" s="151">
        <f>+INDEX('CE SC'!$A$1:$BK$83,MATCH($A11,'CE SC'!$A:$A,0),MATCH(V$3,'CE SC'!$3:$3,0))</f>
        <v>0</v>
      </c>
      <c r="W11" s="151">
        <f>+INDEX('CE SC'!$A$1:$BK$83,MATCH($A11,'CE SC'!$A:$A,0),MATCH(W$3,'CE SC'!$3:$3,0))</f>
        <v>0</v>
      </c>
      <c r="X11" s="151">
        <f>+INDEX('CE SC'!$A$1:$BK$83,MATCH($A11,'CE SC'!$A:$A,0),MATCH(X$3,'CE SC'!$3:$3,0))</f>
        <v>0</v>
      </c>
      <c r="Y11" s="151">
        <f>+INDEX('CE SC'!$A$1:$BK$83,MATCH($A11,'CE SC'!$A:$A,0),MATCH(Y$3,'CE SC'!$3:$3,0))</f>
        <v>0</v>
      </c>
      <c r="Z11" s="151">
        <f>+INDEX('CE SC'!$A$1:$BK$83,MATCH($A11,'CE SC'!$A:$A,0),MATCH(Z$3,'CE SC'!$3:$3,0))</f>
        <v>0</v>
      </c>
      <c r="AA11" s="151">
        <f>+INDEX('CE SC'!$A$1:$BK$83,MATCH($A11,'CE SC'!$A:$A,0),MATCH(AA$3,'CE SC'!$3:$3,0))</f>
        <v>0</v>
      </c>
      <c r="AB11" s="151">
        <f>+INDEX('CE SC'!$A$1:$BK$83,MATCH($A11,'CE SC'!$A:$A,0),MATCH(AB$3,'CE SC'!$3:$3,0))</f>
        <v>0</v>
      </c>
      <c r="AC11" s="151">
        <f>+INDEX('CE SC'!$A$1:$BK$83,MATCH($A11,'CE SC'!$A:$A,0),MATCH(AC$3,'CE SC'!$3:$3,0))</f>
        <v>0</v>
      </c>
      <c r="AD11" s="177">
        <f>+INDEX('CE SC'!$A$1:$BK$83,MATCH($A11,'CE SC'!$A:$A,0),MATCH(AD$3,'CE SC'!$3:$3,0))</f>
        <v>0</v>
      </c>
      <c r="AE11" s="184">
        <f t="shared" si="5"/>
        <v>0</v>
      </c>
      <c r="AF11" s="151">
        <f>+INDEX('CE FOC'!$A$1:$BK$83,MATCH($A11,'CE FOC'!$A:$A,0),MATCH(AF$3,'CE FOC'!$3:$3,0))</f>
        <v>0</v>
      </c>
      <c r="AG11" s="151">
        <f>+INDEX('CE FOC'!$A$1:$BK$83,MATCH($A11,'CE FOC'!$A:$A,0),MATCH(AG$3,'CE FOC'!$3:$3,0))</f>
        <v>0</v>
      </c>
      <c r="AH11" s="177">
        <f>+INDEX('CE FOC'!$A$1:$BK$83,MATCH($A11,'CE FOC'!$A:$A,0),MATCH(AH$3,'CE FOC'!$3:$3,0))</f>
        <v>0</v>
      </c>
      <c r="AI11" s="184">
        <f t="shared" si="7"/>
        <v>0</v>
      </c>
      <c r="AJ11" s="343">
        <f>ROUND(+SUMIF(BdV_2022!$L:$L,$A11&amp;AJ$3,BdV_2022!$E:$E),2)</f>
        <v>0</v>
      </c>
      <c r="AK11" s="184">
        <f t="shared" si="8"/>
        <v>0</v>
      </c>
      <c r="AL11" s="2"/>
    </row>
    <row r="12" spans="1:38" x14ac:dyDescent="0.15">
      <c r="A12" s="241" t="s">
        <v>1695</v>
      </c>
      <c r="B12" s="244"/>
      <c r="C12" s="243" t="s">
        <v>1650</v>
      </c>
      <c r="D12" s="151">
        <f>+INDEX('CE ATT'!$A$1:$BK$107,MATCH($A12,'CE ATT'!$A:$A,0),MATCH(D$3,'CE ATT'!$3:$3,0))</f>
        <v>18936607.379999999</v>
      </c>
      <c r="E12" s="151">
        <f>+INDEX('CE ATT'!$A$1:$BK$107,MATCH($A12,'CE ATT'!$A:$A,0),MATCH(E$3,'CE ATT'!$3:$3,0))</f>
        <v>0</v>
      </c>
      <c r="F12" s="151">
        <f>+INDEX('CE ATT'!$A$1:$BK$107,MATCH($A12,'CE ATT'!$A:$A,0),MATCH(F$3,'CE ATT'!$3:$3,0))</f>
        <v>0</v>
      </c>
      <c r="G12" s="151">
        <f>+INDEX('CE ATT'!$A$1:$BK$107,MATCH($A12,'CE ATT'!$A:$A,0),MATCH(G$3,'CE ATT'!$3:$3,0))</f>
        <v>0</v>
      </c>
      <c r="H12" s="151">
        <f>+INDEX('CE ATT'!$A$1:$BK$107,MATCH($A12,'CE ATT'!$A:$A,0),MATCH(H$3,'CE ATT'!$3:$3,0))</f>
        <v>0</v>
      </c>
      <c r="I12" s="151">
        <f>+INDEX('CE ATT'!$A$1:$BK$107,MATCH($A12,'CE ATT'!$A:$A,0),MATCH(I$3,'CE ATT'!$3:$3,0))</f>
        <v>0</v>
      </c>
      <c r="J12" s="151">
        <f>+INDEX('CE ATT'!$A$1:$BK$107,MATCH($A12,'CE ATT'!$A:$A,0),MATCH(J$3,'CE ATT'!$3:$3,0))</f>
        <v>0</v>
      </c>
      <c r="K12" s="151">
        <f>+INDEX('CE ATT'!$A$1:$BK$107,MATCH($A12,'CE ATT'!$A:$A,0),MATCH(K$3,'CE ATT'!$3:$3,0))</f>
        <v>0</v>
      </c>
      <c r="L12" s="151">
        <f>+INDEX('CE ATT'!$A$1:$BK$107,MATCH($A12,'CE ATT'!$A:$A,0),MATCH(L$3,'CE ATT'!$3:$3,0))</f>
        <v>0</v>
      </c>
      <c r="M12" s="151">
        <f>+INDEX('CE ATT'!$A$1:$BK$107,MATCH($A12,'CE ATT'!$A:$A,0),MATCH(M$3,'CE ATT'!$3:$3,0))</f>
        <v>0</v>
      </c>
      <c r="N12" s="151">
        <f>+INDEX('CE ATT'!$A$1:$BK$107,MATCH($A12,'CE ATT'!$A:$A,0),MATCH(N$3,'CE ATT'!$3:$3,0))</f>
        <v>0</v>
      </c>
      <c r="O12" s="151">
        <f>+INDEX('CE ATT'!$A$1:$BK$107,MATCH($A12,'CE ATT'!$A:$A,0),MATCH(O$3,'CE ATT'!$3:$3,0))</f>
        <v>0</v>
      </c>
      <c r="P12" s="151">
        <f>+INDEX('CE ATT'!$A$1:$BK$107,MATCH($A12,'CE ATT'!$A:$A,0),MATCH(P$3,'CE ATT'!$3:$3,0))</f>
        <v>0</v>
      </c>
      <c r="Q12" s="151">
        <f>+INDEX('CE ATT'!$A$1:$BK$107,MATCH($A12,'CE ATT'!$A:$A,0),MATCH(Q$3,'CE ATT'!$3:$3,0))</f>
        <v>0</v>
      </c>
      <c r="R12" s="177">
        <f>+INDEX('CE ATT'!$A$1:$BK$107,MATCH($A12,'CE ATT'!$A:$A,0),MATCH(R$3,'CE ATT'!$3:$3,0))</f>
        <v>0</v>
      </c>
      <c r="S12" s="184">
        <f t="shared" si="3"/>
        <v>18936607.379999999</v>
      </c>
      <c r="T12" s="151">
        <f>+INDEX('CE SC'!$A$1:$BK$83,MATCH($A12,'CE SC'!$A:$A,0),MATCH(T$3,'CE SC'!$3:$3,0))</f>
        <v>0</v>
      </c>
      <c r="U12" s="151">
        <f>+INDEX('CE SC'!$A$1:$BK$83,MATCH($A12,'CE SC'!$A:$A,0),MATCH(U$3,'CE SC'!$3:$3,0))</f>
        <v>0</v>
      </c>
      <c r="V12" s="151">
        <f>+INDEX('CE SC'!$A$1:$BK$83,MATCH($A12,'CE SC'!$A:$A,0),MATCH(V$3,'CE SC'!$3:$3,0))</f>
        <v>0</v>
      </c>
      <c r="W12" s="151">
        <f>+INDEX('CE SC'!$A$1:$BK$83,MATCH($A12,'CE SC'!$A:$A,0),MATCH(W$3,'CE SC'!$3:$3,0))</f>
        <v>0</v>
      </c>
      <c r="X12" s="151">
        <f>+INDEX('CE SC'!$A$1:$BK$83,MATCH($A12,'CE SC'!$A:$A,0),MATCH(X$3,'CE SC'!$3:$3,0))</f>
        <v>0</v>
      </c>
      <c r="Y12" s="151">
        <f>+INDEX('CE SC'!$A$1:$BK$83,MATCH($A12,'CE SC'!$A:$A,0),MATCH(Y$3,'CE SC'!$3:$3,0))</f>
        <v>0</v>
      </c>
      <c r="Z12" s="151">
        <f>+INDEX('CE SC'!$A$1:$BK$83,MATCH($A12,'CE SC'!$A:$A,0),MATCH(Z$3,'CE SC'!$3:$3,0))</f>
        <v>0</v>
      </c>
      <c r="AA12" s="151">
        <f>+INDEX('CE SC'!$A$1:$BK$83,MATCH($A12,'CE SC'!$A:$A,0),MATCH(AA$3,'CE SC'!$3:$3,0))</f>
        <v>0</v>
      </c>
      <c r="AB12" s="151">
        <f>+INDEX('CE SC'!$A$1:$BK$83,MATCH($A12,'CE SC'!$A:$A,0),MATCH(AB$3,'CE SC'!$3:$3,0))</f>
        <v>0</v>
      </c>
      <c r="AC12" s="151">
        <f>+INDEX('CE SC'!$A$1:$BK$83,MATCH($A12,'CE SC'!$A:$A,0),MATCH(AC$3,'CE SC'!$3:$3,0))</f>
        <v>0</v>
      </c>
      <c r="AD12" s="177">
        <f>+INDEX('CE SC'!$A$1:$BK$83,MATCH($A12,'CE SC'!$A:$A,0),MATCH(AD$3,'CE SC'!$3:$3,0))</f>
        <v>0</v>
      </c>
      <c r="AE12" s="184">
        <f t="shared" si="5"/>
        <v>0</v>
      </c>
      <c r="AF12" s="151">
        <f>+INDEX('CE FOC'!$A$1:$BK$83,MATCH($A12,'CE FOC'!$A:$A,0),MATCH(AF$3,'CE FOC'!$3:$3,0))</f>
        <v>0</v>
      </c>
      <c r="AG12" s="151">
        <f>+INDEX('CE FOC'!$A$1:$BK$83,MATCH($A12,'CE FOC'!$A:$A,0),MATCH(AG$3,'CE FOC'!$3:$3,0))</f>
        <v>0</v>
      </c>
      <c r="AH12" s="177">
        <f>+INDEX('CE FOC'!$A$1:$BK$83,MATCH($A12,'CE FOC'!$A:$A,0),MATCH(AH$3,'CE FOC'!$3:$3,0))</f>
        <v>0</v>
      </c>
      <c r="AI12" s="184">
        <f t="shared" si="7"/>
        <v>0</v>
      </c>
      <c r="AJ12" s="343">
        <f>ROUND(+SUMIF(BdV_2022!$L:$L,$A12&amp;AJ$3,BdV_2022!$E:$E),2)</f>
        <v>0</v>
      </c>
      <c r="AK12" s="184">
        <f t="shared" si="8"/>
        <v>18936607.379999999</v>
      </c>
      <c r="AL12" s="2"/>
    </row>
    <row r="13" spans="1:38" x14ac:dyDescent="0.15">
      <c r="A13" s="237" t="s">
        <v>109</v>
      </c>
      <c r="B13" s="245" t="s">
        <v>359</v>
      </c>
      <c r="C13" s="240" t="s">
        <v>386</v>
      </c>
      <c r="D13" s="152">
        <f>+INDEX('CE ATT'!$A$1:$BK$107,MATCH($A13,'CE ATT'!$A:$A,0),MATCH(D$3,'CE ATT'!$3:$3,0))</f>
        <v>0</v>
      </c>
      <c r="E13" s="152">
        <f>+INDEX('CE ATT'!$A$1:$BK$107,MATCH($A13,'CE ATT'!$A:$A,0),MATCH(E$3,'CE ATT'!$3:$3,0))</f>
        <v>0</v>
      </c>
      <c r="F13" s="152">
        <f>+INDEX('CE ATT'!$A$1:$BK$107,MATCH($A13,'CE ATT'!$A:$A,0),MATCH(F$3,'CE ATT'!$3:$3,0))</f>
        <v>0</v>
      </c>
      <c r="G13" s="152">
        <f>+INDEX('CE ATT'!$A$1:$BK$107,MATCH($A13,'CE ATT'!$A:$A,0),MATCH(G$3,'CE ATT'!$3:$3,0))</f>
        <v>0</v>
      </c>
      <c r="H13" s="152">
        <f>+INDEX('CE ATT'!$A$1:$BK$107,MATCH($A13,'CE ATT'!$A:$A,0),MATCH(H$3,'CE ATT'!$3:$3,0))</f>
        <v>0</v>
      </c>
      <c r="I13" s="152">
        <f>+INDEX('CE ATT'!$A$1:$BK$107,MATCH($A13,'CE ATT'!$A:$A,0),MATCH(I$3,'CE ATT'!$3:$3,0))</f>
        <v>0</v>
      </c>
      <c r="J13" s="152">
        <f>+INDEX('CE ATT'!$A$1:$BK$107,MATCH($A13,'CE ATT'!$A:$A,0),MATCH(J$3,'CE ATT'!$3:$3,0))</f>
        <v>0</v>
      </c>
      <c r="K13" s="152">
        <f>+INDEX('CE ATT'!$A$1:$BK$107,MATCH($A13,'CE ATT'!$A:$A,0),MATCH(K$3,'CE ATT'!$3:$3,0))</f>
        <v>0</v>
      </c>
      <c r="L13" s="152">
        <f>+INDEX('CE ATT'!$A$1:$BK$107,MATCH($A13,'CE ATT'!$A:$A,0),MATCH(L$3,'CE ATT'!$3:$3,0))</f>
        <v>0</v>
      </c>
      <c r="M13" s="152">
        <f>+INDEX('CE ATT'!$A$1:$BK$107,MATCH($A13,'CE ATT'!$A:$A,0),MATCH(M$3,'CE ATT'!$3:$3,0))</f>
        <v>0</v>
      </c>
      <c r="N13" s="152">
        <f>+INDEX('CE ATT'!$A$1:$BK$107,MATCH($A13,'CE ATT'!$A:$A,0),MATCH(N$3,'CE ATT'!$3:$3,0))</f>
        <v>0</v>
      </c>
      <c r="O13" s="152">
        <f>+INDEX('CE ATT'!$A$1:$BK$107,MATCH($A13,'CE ATT'!$A:$A,0),MATCH(O$3,'CE ATT'!$3:$3,0))</f>
        <v>0</v>
      </c>
      <c r="P13" s="152">
        <f>+INDEX('CE ATT'!$A$1:$BK$107,MATCH($A13,'CE ATT'!$A:$A,0),MATCH(P$3,'CE ATT'!$3:$3,0))</f>
        <v>0</v>
      </c>
      <c r="Q13" s="152">
        <f>+INDEX('CE ATT'!$A$1:$BK$107,MATCH($A13,'CE ATT'!$A:$A,0),MATCH(Q$3,'CE ATT'!$3:$3,0))</f>
        <v>0</v>
      </c>
      <c r="R13" s="178">
        <f>+INDEX('CE ATT'!$A$1:$BK$107,MATCH($A13,'CE ATT'!$A:$A,0),MATCH(R$3,'CE ATT'!$3:$3,0))</f>
        <v>0</v>
      </c>
      <c r="S13" s="185">
        <f t="shared" si="3"/>
        <v>0</v>
      </c>
      <c r="T13" s="152">
        <f>+INDEX('CE SC'!$A$1:$BK$83,MATCH($A13,'CE SC'!$A:$A,0),MATCH(T$3,'CE SC'!$3:$3,0))</f>
        <v>0</v>
      </c>
      <c r="U13" s="152">
        <f>+INDEX('CE SC'!$A$1:$BK$83,MATCH($A13,'CE SC'!$A:$A,0),MATCH(U$3,'CE SC'!$3:$3,0))</f>
        <v>0</v>
      </c>
      <c r="V13" s="152">
        <f>+INDEX('CE SC'!$A$1:$BK$83,MATCH($A13,'CE SC'!$A:$A,0),MATCH(V$3,'CE SC'!$3:$3,0))</f>
        <v>0</v>
      </c>
      <c r="W13" s="152">
        <f>+INDEX('CE SC'!$A$1:$BK$83,MATCH($A13,'CE SC'!$A:$A,0),MATCH(W$3,'CE SC'!$3:$3,0))</f>
        <v>0</v>
      </c>
      <c r="X13" s="152">
        <f>+INDEX('CE SC'!$A$1:$BK$83,MATCH($A13,'CE SC'!$A:$A,0),MATCH(X$3,'CE SC'!$3:$3,0))</f>
        <v>0</v>
      </c>
      <c r="Y13" s="152">
        <f>+INDEX('CE SC'!$A$1:$BK$83,MATCH($A13,'CE SC'!$A:$A,0),MATCH(Y$3,'CE SC'!$3:$3,0))</f>
        <v>0</v>
      </c>
      <c r="Z13" s="152">
        <f>+INDEX('CE SC'!$A$1:$BK$83,MATCH($A13,'CE SC'!$A:$A,0),MATCH(Z$3,'CE SC'!$3:$3,0))</f>
        <v>0</v>
      </c>
      <c r="AA13" s="152">
        <f>+INDEX('CE SC'!$A$1:$BK$83,MATCH($A13,'CE SC'!$A:$A,0),MATCH(AA$3,'CE SC'!$3:$3,0))</f>
        <v>0</v>
      </c>
      <c r="AB13" s="152">
        <f>+INDEX('CE SC'!$A$1:$BK$83,MATCH($A13,'CE SC'!$A:$A,0),MATCH(AB$3,'CE SC'!$3:$3,0))</f>
        <v>0</v>
      </c>
      <c r="AC13" s="152">
        <f>+INDEX('CE SC'!$A$1:$BK$83,MATCH($A13,'CE SC'!$A:$A,0),MATCH(AC$3,'CE SC'!$3:$3,0))</f>
        <v>0</v>
      </c>
      <c r="AD13" s="178">
        <f>+INDEX('CE SC'!$A$1:$BK$83,MATCH($A13,'CE SC'!$A:$A,0),MATCH(AD$3,'CE SC'!$3:$3,0))</f>
        <v>0</v>
      </c>
      <c r="AE13" s="185">
        <f t="shared" si="5"/>
        <v>0</v>
      </c>
      <c r="AF13" s="152">
        <f>+INDEX('CE FOC'!$A$1:$BK$83,MATCH($A13,'CE FOC'!$A:$A,0),MATCH(AF$3,'CE FOC'!$3:$3,0))</f>
        <v>0</v>
      </c>
      <c r="AG13" s="152">
        <f>+INDEX('CE FOC'!$A$1:$BK$83,MATCH($A13,'CE FOC'!$A:$A,0),MATCH(AG$3,'CE FOC'!$3:$3,0))</f>
        <v>0</v>
      </c>
      <c r="AH13" s="178">
        <f>+INDEX('CE FOC'!$A$1:$BK$83,MATCH($A13,'CE FOC'!$A:$A,0),MATCH(AH$3,'CE FOC'!$3:$3,0))</f>
        <v>0</v>
      </c>
      <c r="AI13" s="185">
        <f t="shared" si="7"/>
        <v>0</v>
      </c>
      <c r="AJ13" s="344">
        <f>ROUND(+SUMIF(BdV_2022!$L:$L,$A13&amp;AJ$3,BdV_2022!$E:$E),2)</f>
        <v>0</v>
      </c>
      <c r="AK13" s="185">
        <f t="shared" si="8"/>
        <v>0</v>
      </c>
      <c r="AL13" s="2"/>
    </row>
    <row r="14" spans="1:38" x14ac:dyDescent="0.15">
      <c r="A14" s="237" t="s">
        <v>110</v>
      </c>
      <c r="B14" s="245" t="s">
        <v>360</v>
      </c>
      <c r="C14" s="240" t="s">
        <v>364</v>
      </c>
      <c r="D14" s="152">
        <f>+INDEX('CE ATT'!$A$1:$BK$107,MATCH($A14,'CE ATT'!$A:$A,0),MATCH(D$3,'CE ATT'!$3:$3,0))</f>
        <v>0</v>
      </c>
      <c r="E14" s="152">
        <f>+INDEX('CE ATT'!$A$1:$BK$107,MATCH($A14,'CE ATT'!$A:$A,0),MATCH(E$3,'CE ATT'!$3:$3,0))</f>
        <v>0</v>
      </c>
      <c r="F14" s="152">
        <f>+INDEX('CE ATT'!$A$1:$BK$107,MATCH($A14,'CE ATT'!$A:$A,0),MATCH(F$3,'CE ATT'!$3:$3,0))</f>
        <v>0</v>
      </c>
      <c r="G14" s="152">
        <f>+INDEX('CE ATT'!$A$1:$BK$107,MATCH($A14,'CE ATT'!$A:$A,0),MATCH(G$3,'CE ATT'!$3:$3,0))</f>
        <v>0</v>
      </c>
      <c r="H14" s="152">
        <f>+INDEX('CE ATT'!$A$1:$BK$107,MATCH($A14,'CE ATT'!$A:$A,0),MATCH(H$3,'CE ATT'!$3:$3,0))</f>
        <v>0</v>
      </c>
      <c r="I14" s="152">
        <f>+INDEX('CE ATT'!$A$1:$BK$107,MATCH($A14,'CE ATT'!$A:$A,0),MATCH(I$3,'CE ATT'!$3:$3,0))</f>
        <v>0</v>
      </c>
      <c r="J14" s="152">
        <f>+INDEX('CE ATT'!$A$1:$BK$107,MATCH($A14,'CE ATT'!$A:$A,0),MATCH(J$3,'CE ATT'!$3:$3,0))</f>
        <v>0</v>
      </c>
      <c r="K14" s="152">
        <f>+INDEX('CE ATT'!$A$1:$BK$107,MATCH($A14,'CE ATT'!$A:$A,0),MATCH(K$3,'CE ATT'!$3:$3,0))</f>
        <v>0</v>
      </c>
      <c r="L14" s="152">
        <f>+INDEX('CE ATT'!$A$1:$BK$107,MATCH($A14,'CE ATT'!$A:$A,0),MATCH(L$3,'CE ATT'!$3:$3,0))</f>
        <v>0</v>
      </c>
      <c r="M14" s="152">
        <f>+INDEX('CE ATT'!$A$1:$BK$107,MATCH($A14,'CE ATT'!$A:$A,0),MATCH(M$3,'CE ATT'!$3:$3,0))</f>
        <v>0</v>
      </c>
      <c r="N14" s="152">
        <f>+INDEX('CE ATT'!$A$1:$BK$107,MATCH($A14,'CE ATT'!$A:$A,0),MATCH(N$3,'CE ATT'!$3:$3,0))</f>
        <v>0</v>
      </c>
      <c r="O14" s="152">
        <f>+INDEX('CE ATT'!$A$1:$BK$107,MATCH($A14,'CE ATT'!$A:$A,0),MATCH(O$3,'CE ATT'!$3:$3,0))</f>
        <v>0</v>
      </c>
      <c r="P14" s="152">
        <f>+INDEX('CE ATT'!$A$1:$BK$107,MATCH($A14,'CE ATT'!$A:$A,0),MATCH(P$3,'CE ATT'!$3:$3,0))</f>
        <v>0</v>
      </c>
      <c r="Q14" s="152">
        <f>+INDEX('CE ATT'!$A$1:$BK$107,MATCH($A14,'CE ATT'!$A:$A,0),MATCH(Q$3,'CE ATT'!$3:$3,0))</f>
        <v>0</v>
      </c>
      <c r="R14" s="178">
        <f>+INDEX('CE ATT'!$A$1:$BK$107,MATCH($A14,'CE ATT'!$A:$A,0),MATCH(R$3,'CE ATT'!$3:$3,0))</f>
        <v>0</v>
      </c>
      <c r="S14" s="185">
        <f t="shared" si="3"/>
        <v>0</v>
      </c>
      <c r="T14" s="152">
        <f>+INDEX('CE SC'!$A$1:$BK$83,MATCH($A14,'CE SC'!$A:$A,0),MATCH(T$3,'CE SC'!$3:$3,0))</f>
        <v>0</v>
      </c>
      <c r="U14" s="152">
        <f>+INDEX('CE SC'!$A$1:$BK$83,MATCH($A14,'CE SC'!$A:$A,0),MATCH(U$3,'CE SC'!$3:$3,0))</f>
        <v>0</v>
      </c>
      <c r="V14" s="152">
        <f>+INDEX('CE SC'!$A$1:$BK$83,MATCH($A14,'CE SC'!$A:$A,0),MATCH(V$3,'CE SC'!$3:$3,0))</f>
        <v>0</v>
      </c>
      <c r="W14" s="152">
        <f>+INDEX('CE SC'!$A$1:$BK$83,MATCH($A14,'CE SC'!$A:$A,0),MATCH(W$3,'CE SC'!$3:$3,0))</f>
        <v>0</v>
      </c>
      <c r="X14" s="152">
        <f>+INDEX('CE SC'!$A$1:$BK$83,MATCH($A14,'CE SC'!$A:$A,0),MATCH(X$3,'CE SC'!$3:$3,0))</f>
        <v>0</v>
      </c>
      <c r="Y14" s="152">
        <f>+INDEX('CE SC'!$A$1:$BK$83,MATCH($A14,'CE SC'!$A:$A,0),MATCH(Y$3,'CE SC'!$3:$3,0))</f>
        <v>0</v>
      </c>
      <c r="Z14" s="152">
        <f>+INDEX('CE SC'!$A$1:$BK$83,MATCH($A14,'CE SC'!$A:$A,0),MATCH(Z$3,'CE SC'!$3:$3,0))</f>
        <v>0</v>
      </c>
      <c r="AA14" s="152">
        <f>+INDEX('CE SC'!$A$1:$BK$83,MATCH($A14,'CE SC'!$A:$A,0),MATCH(AA$3,'CE SC'!$3:$3,0))</f>
        <v>0</v>
      </c>
      <c r="AB14" s="152">
        <f>+INDEX('CE SC'!$A$1:$BK$83,MATCH($A14,'CE SC'!$A:$A,0),MATCH(AB$3,'CE SC'!$3:$3,0))</f>
        <v>0</v>
      </c>
      <c r="AC14" s="152">
        <f>+INDEX('CE SC'!$A$1:$BK$83,MATCH($A14,'CE SC'!$A:$A,0),MATCH(AC$3,'CE SC'!$3:$3,0))</f>
        <v>0</v>
      </c>
      <c r="AD14" s="178">
        <f>+INDEX('CE SC'!$A$1:$BK$83,MATCH($A14,'CE SC'!$A:$A,0),MATCH(AD$3,'CE SC'!$3:$3,0))</f>
        <v>0</v>
      </c>
      <c r="AE14" s="185">
        <f t="shared" si="5"/>
        <v>0</v>
      </c>
      <c r="AF14" s="152">
        <f>+INDEX('CE FOC'!$A$1:$BK$83,MATCH($A14,'CE FOC'!$A:$A,0),MATCH(AF$3,'CE FOC'!$3:$3,0))</f>
        <v>0</v>
      </c>
      <c r="AG14" s="152">
        <f>+INDEX('CE FOC'!$A$1:$BK$83,MATCH($A14,'CE FOC'!$A:$A,0),MATCH(AG$3,'CE FOC'!$3:$3,0))</f>
        <v>0</v>
      </c>
      <c r="AH14" s="178">
        <f>+INDEX('CE FOC'!$A$1:$BK$83,MATCH($A14,'CE FOC'!$A:$A,0),MATCH(AH$3,'CE FOC'!$3:$3,0))</f>
        <v>0</v>
      </c>
      <c r="AI14" s="185">
        <f t="shared" si="7"/>
        <v>0</v>
      </c>
      <c r="AJ14" s="344">
        <f>ROUND(+SUMIF(BdV_2022!$L:$L,$A14&amp;AJ$3,BdV_2022!$E:$E),2)</f>
        <v>0</v>
      </c>
      <c r="AK14" s="185">
        <f t="shared" si="8"/>
        <v>0</v>
      </c>
      <c r="AL14" s="2"/>
    </row>
    <row r="15" spans="1:38" x14ac:dyDescent="0.15">
      <c r="A15" s="237" t="s">
        <v>111</v>
      </c>
      <c r="B15" s="239" t="s">
        <v>361</v>
      </c>
      <c r="C15" s="240" t="s">
        <v>365</v>
      </c>
      <c r="D15" s="154">
        <f>+SUM(D16:D19)</f>
        <v>0</v>
      </c>
      <c r="E15" s="154">
        <f t="shared" ref="E15:R15" si="9">+SUM(E16:E19)</f>
        <v>0</v>
      </c>
      <c r="F15" s="154">
        <f t="shared" si="9"/>
        <v>0</v>
      </c>
      <c r="G15" s="154">
        <f t="shared" si="9"/>
        <v>0</v>
      </c>
      <c r="H15" s="154">
        <f t="shared" si="9"/>
        <v>0</v>
      </c>
      <c r="I15" s="154">
        <f t="shared" si="9"/>
        <v>0</v>
      </c>
      <c r="J15" s="154">
        <f t="shared" si="9"/>
        <v>0</v>
      </c>
      <c r="K15" s="154">
        <f t="shared" si="9"/>
        <v>0</v>
      </c>
      <c r="L15" s="154">
        <f t="shared" si="9"/>
        <v>0</v>
      </c>
      <c r="M15" s="154">
        <f t="shared" si="9"/>
        <v>0</v>
      </c>
      <c r="N15" s="154">
        <f t="shared" si="9"/>
        <v>0</v>
      </c>
      <c r="O15" s="154">
        <f t="shared" si="9"/>
        <v>0</v>
      </c>
      <c r="P15" s="154">
        <f t="shared" si="9"/>
        <v>0</v>
      </c>
      <c r="Q15" s="154">
        <f t="shared" si="9"/>
        <v>0</v>
      </c>
      <c r="R15" s="176">
        <f t="shared" si="9"/>
        <v>0</v>
      </c>
      <c r="S15" s="183">
        <f t="shared" si="3"/>
        <v>0</v>
      </c>
      <c r="T15" s="154">
        <f t="shared" ref="T15:AD15" si="10">+SUM(T16:T19)</f>
        <v>0</v>
      </c>
      <c r="U15" s="154">
        <f t="shared" si="10"/>
        <v>0</v>
      </c>
      <c r="V15" s="154">
        <f t="shared" si="10"/>
        <v>0</v>
      </c>
      <c r="W15" s="154">
        <f t="shared" si="10"/>
        <v>0</v>
      </c>
      <c r="X15" s="154">
        <f t="shared" si="10"/>
        <v>0</v>
      </c>
      <c r="Y15" s="154">
        <f t="shared" si="10"/>
        <v>0</v>
      </c>
      <c r="Z15" s="154">
        <f t="shared" si="10"/>
        <v>0</v>
      </c>
      <c r="AA15" s="154">
        <f t="shared" si="10"/>
        <v>0</v>
      </c>
      <c r="AB15" s="154">
        <f t="shared" si="10"/>
        <v>0</v>
      </c>
      <c r="AC15" s="154">
        <f t="shared" si="10"/>
        <v>0</v>
      </c>
      <c r="AD15" s="176">
        <f t="shared" si="10"/>
        <v>0</v>
      </c>
      <c r="AE15" s="183">
        <f t="shared" si="5"/>
        <v>0</v>
      </c>
      <c r="AF15" s="154">
        <f>+SUM(AF16:AF19)</f>
        <v>0</v>
      </c>
      <c r="AG15" s="154">
        <f t="shared" ref="AG15:AH15" si="11">+SUM(AG16:AG19)</f>
        <v>0</v>
      </c>
      <c r="AH15" s="176">
        <f t="shared" si="11"/>
        <v>0</v>
      </c>
      <c r="AI15" s="183">
        <f t="shared" si="7"/>
        <v>0</v>
      </c>
      <c r="AJ15" s="176">
        <f>+SUM(AJ16:AJ19)</f>
        <v>0</v>
      </c>
      <c r="AK15" s="183">
        <f t="shared" si="8"/>
        <v>0</v>
      </c>
      <c r="AL15" s="2"/>
    </row>
    <row r="16" spans="1:38" x14ac:dyDescent="0.15">
      <c r="A16" s="241" t="s">
        <v>1697</v>
      </c>
      <c r="B16" s="238"/>
      <c r="C16" s="243" t="s">
        <v>814</v>
      </c>
      <c r="D16" s="151">
        <f>+INDEX('CE ATT'!$A$1:$BK$107,MATCH($A16,'CE ATT'!$A:$A,0),MATCH(D$3,'CE ATT'!$3:$3,0))</f>
        <v>0</v>
      </c>
      <c r="E16" s="151">
        <f>+INDEX('CE ATT'!$A$1:$BK$107,MATCH($A16,'CE ATT'!$A:$A,0),MATCH(E$3,'CE ATT'!$3:$3,0))</f>
        <v>0</v>
      </c>
      <c r="F16" s="151">
        <f>+INDEX('CE ATT'!$A$1:$BK$107,MATCH($A16,'CE ATT'!$A:$A,0),MATCH(F$3,'CE ATT'!$3:$3,0))</f>
        <v>0</v>
      </c>
      <c r="G16" s="151">
        <f>+INDEX('CE ATT'!$A$1:$BK$107,MATCH($A16,'CE ATT'!$A:$A,0),MATCH(G$3,'CE ATT'!$3:$3,0))</f>
        <v>0</v>
      </c>
      <c r="H16" s="151">
        <f>+INDEX('CE ATT'!$A$1:$BK$107,MATCH($A16,'CE ATT'!$A:$A,0),MATCH(H$3,'CE ATT'!$3:$3,0))</f>
        <v>0</v>
      </c>
      <c r="I16" s="151">
        <f>+INDEX('CE ATT'!$A$1:$BK$107,MATCH($A16,'CE ATT'!$A:$A,0),MATCH(I$3,'CE ATT'!$3:$3,0))</f>
        <v>0</v>
      </c>
      <c r="J16" s="151">
        <f>+INDEX('CE ATT'!$A$1:$BK$107,MATCH($A16,'CE ATT'!$A:$A,0),MATCH(J$3,'CE ATT'!$3:$3,0))</f>
        <v>0</v>
      </c>
      <c r="K16" s="151">
        <f>+INDEX('CE ATT'!$A$1:$BK$107,MATCH($A16,'CE ATT'!$A:$A,0),MATCH(K$3,'CE ATT'!$3:$3,0))</f>
        <v>0</v>
      </c>
      <c r="L16" s="151">
        <f>+INDEX('CE ATT'!$A$1:$BK$107,MATCH($A16,'CE ATT'!$A:$A,0),MATCH(L$3,'CE ATT'!$3:$3,0))</f>
        <v>0</v>
      </c>
      <c r="M16" s="151">
        <f>+INDEX('CE ATT'!$A$1:$BK$107,MATCH($A16,'CE ATT'!$A:$A,0),MATCH(M$3,'CE ATT'!$3:$3,0))</f>
        <v>0</v>
      </c>
      <c r="N16" s="151">
        <f>+INDEX('CE ATT'!$A$1:$BK$107,MATCH($A16,'CE ATT'!$A:$A,0),MATCH(N$3,'CE ATT'!$3:$3,0))</f>
        <v>0</v>
      </c>
      <c r="O16" s="151">
        <f>+INDEX('CE ATT'!$A$1:$BK$107,MATCH($A16,'CE ATT'!$A:$A,0),MATCH(O$3,'CE ATT'!$3:$3,0))</f>
        <v>0</v>
      </c>
      <c r="P16" s="151">
        <f>+INDEX('CE ATT'!$A$1:$BK$107,MATCH($A16,'CE ATT'!$A:$A,0),MATCH(P$3,'CE ATT'!$3:$3,0))</f>
        <v>0</v>
      </c>
      <c r="Q16" s="151">
        <f>+INDEX('CE ATT'!$A$1:$BK$107,MATCH($A16,'CE ATT'!$A:$A,0),MATCH(Q$3,'CE ATT'!$3:$3,0))</f>
        <v>0</v>
      </c>
      <c r="R16" s="177">
        <f>+INDEX('CE ATT'!$A$1:$BK$107,MATCH($A16,'CE ATT'!$A:$A,0),MATCH(R$3,'CE ATT'!$3:$3,0))</f>
        <v>0</v>
      </c>
      <c r="S16" s="184">
        <f t="shared" si="3"/>
        <v>0</v>
      </c>
      <c r="T16" s="151">
        <f>+INDEX('CE SC'!$A$1:$BK$83,MATCH($A16,'CE SC'!$A:$A,0),MATCH(T$3,'CE SC'!$3:$3,0))</f>
        <v>0</v>
      </c>
      <c r="U16" s="151">
        <f>+INDEX('CE SC'!$A$1:$BK$83,MATCH($A16,'CE SC'!$A:$A,0),MATCH(U$3,'CE SC'!$3:$3,0))</f>
        <v>0</v>
      </c>
      <c r="V16" s="151">
        <f>+INDEX('CE SC'!$A$1:$BK$83,MATCH($A16,'CE SC'!$A:$A,0),MATCH(V$3,'CE SC'!$3:$3,0))</f>
        <v>0</v>
      </c>
      <c r="W16" s="151">
        <f>+INDEX('CE SC'!$A$1:$BK$83,MATCH($A16,'CE SC'!$A:$A,0),MATCH(W$3,'CE SC'!$3:$3,0))</f>
        <v>0</v>
      </c>
      <c r="X16" s="151">
        <f>+INDEX('CE SC'!$A$1:$BK$83,MATCH($A16,'CE SC'!$A:$A,0),MATCH(X$3,'CE SC'!$3:$3,0))</f>
        <v>0</v>
      </c>
      <c r="Y16" s="151">
        <f>+INDEX('CE SC'!$A$1:$BK$83,MATCH($A16,'CE SC'!$A:$A,0),MATCH(Y$3,'CE SC'!$3:$3,0))</f>
        <v>0</v>
      </c>
      <c r="Z16" s="151">
        <f>+INDEX('CE SC'!$A$1:$BK$83,MATCH($A16,'CE SC'!$A:$A,0),MATCH(Z$3,'CE SC'!$3:$3,0))</f>
        <v>0</v>
      </c>
      <c r="AA16" s="151">
        <f>+INDEX('CE SC'!$A$1:$BK$83,MATCH($A16,'CE SC'!$A:$A,0),MATCH(AA$3,'CE SC'!$3:$3,0))</f>
        <v>0</v>
      </c>
      <c r="AB16" s="151">
        <f>+INDEX('CE SC'!$A$1:$BK$83,MATCH($A16,'CE SC'!$A:$A,0),MATCH(AB$3,'CE SC'!$3:$3,0))</f>
        <v>0</v>
      </c>
      <c r="AC16" s="151">
        <f>+INDEX('CE SC'!$A$1:$BK$83,MATCH($A16,'CE SC'!$A:$A,0),MATCH(AC$3,'CE SC'!$3:$3,0))</f>
        <v>0</v>
      </c>
      <c r="AD16" s="177">
        <f>+INDEX('CE SC'!$A$1:$BK$83,MATCH($A16,'CE SC'!$A:$A,0),MATCH(AD$3,'CE SC'!$3:$3,0))</f>
        <v>0</v>
      </c>
      <c r="AE16" s="184">
        <f t="shared" si="5"/>
        <v>0</v>
      </c>
      <c r="AF16" s="151">
        <f>+INDEX('CE FOC'!$A$1:$BK$83,MATCH($A16,'CE FOC'!$A:$A,0),MATCH(AF$3,'CE FOC'!$3:$3,0))</f>
        <v>0</v>
      </c>
      <c r="AG16" s="151">
        <f>+INDEX('CE FOC'!$A$1:$BK$83,MATCH($A16,'CE FOC'!$A:$A,0),MATCH(AG$3,'CE FOC'!$3:$3,0))</f>
        <v>0</v>
      </c>
      <c r="AH16" s="177">
        <f>+INDEX('CE FOC'!$A$1:$BK$83,MATCH($A16,'CE FOC'!$A:$A,0),MATCH(AH$3,'CE FOC'!$3:$3,0))</f>
        <v>0</v>
      </c>
      <c r="AI16" s="184">
        <f t="shared" si="7"/>
        <v>0</v>
      </c>
      <c r="AJ16" s="343">
        <f>ROUND(+SUMIF(BdV_2022!$L:$L,$A16&amp;AJ$3,BdV_2022!$E:$E),2)</f>
        <v>0</v>
      </c>
      <c r="AK16" s="184">
        <f t="shared" si="8"/>
        <v>0</v>
      </c>
      <c r="AL16" s="2"/>
    </row>
    <row r="17" spans="1:38" x14ac:dyDescent="0.15">
      <c r="A17" s="241" t="s">
        <v>1698</v>
      </c>
      <c r="B17" s="238"/>
      <c r="C17" s="243" t="s">
        <v>815</v>
      </c>
      <c r="D17" s="151">
        <f>+INDEX('CE ATT'!$A$1:$BK$107,MATCH($A17,'CE ATT'!$A:$A,0),MATCH(D$3,'CE ATT'!$3:$3,0))</f>
        <v>0</v>
      </c>
      <c r="E17" s="151">
        <f>+INDEX('CE ATT'!$A$1:$BK$107,MATCH($A17,'CE ATT'!$A:$A,0),MATCH(E$3,'CE ATT'!$3:$3,0))</f>
        <v>0</v>
      </c>
      <c r="F17" s="151">
        <f>+INDEX('CE ATT'!$A$1:$BK$107,MATCH($A17,'CE ATT'!$A:$A,0),MATCH(F$3,'CE ATT'!$3:$3,0))</f>
        <v>0</v>
      </c>
      <c r="G17" s="151">
        <f>+INDEX('CE ATT'!$A$1:$BK$107,MATCH($A17,'CE ATT'!$A:$A,0),MATCH(G$3,'CE ATT'!$3:$3,0))</f>
        <v>0</v>
      </c>
      <c r="H17" s="151">
        <f>+INDEX('CE ATT'!$A$1:$BK$107,MATCH($A17,'CE ATT'!$A:$A,0),MATCH(H$3,'CE ATT'!$3:$3,0))</f>
        <v>0</v>
      </c>
      <c r="I17" s="151">
        <f>+INDEX('CE ATT'!$A$1:$BK$107,MATCH($A17,'CE ATT'!$A:$A,0),MATCH(I$3,'CE ATT'!$3:$3,0))</f>
        <v>0</v>
      </c>
      <c r="J17" s="151">
        <f>+INDEX('CE ATT'!$A$1:$BK$107,MATCH($A17,'CE ATT'!$A:$A,0),MATCH(J$3,'CE ATT'!$3:$3,0))</f>
        <v>0</v>
      </c>
      <c r="K17" s="151">
        <f>+INDEX('CE ATT'!$A$1:$BK$107,MATCH($A17,'CE ATT'!$A:$A,0),MATCH(K$3,'CE ATT'!$3:$3,0))</f>
        <v>0</v>
      </c>
      <c r="L17" s="151">
        <f>+INDEX('CE ATT'!$A$1:$BK$107,MATCH($A17,'CE ATT'!$A:$A,0),MATCH(L$3,'CE ATT'!$3:$3,0))</f>
        <v>0</v>
      </c>
      <c r="M17" s="151">
        <f>+INDEX('CE ATT'!$A$1:$BK$107,MATCH($A17,'CE ATT'!$A:$A,0),MATCH(M$3,'CE ATT'!$3:$3,0))</f>
        <v>0</v>
      </c>
      <c r="N17" s="151">
        <f>+INDEX('CE ATT'!$A$1:$BK$107,MATCH($A17,'CE ATT'!$A:$A,0),MATCH(N$3,'CE ATT'!$3:$3,0))</f>
        <v>0</v>
      </c>
      <c r="O17" s="151">
        <f>+INDEX('CE ATT'!$A$1:$BK$107,MATCH($A17,'CE ATT'!$A:$A,0),MATCH(O$3,'CE ATT'!$3:$3,0))</f>
        <v>0</v>
      </c>
      <c r="P17" s="151">
        <f>+INDEX('CE ATT'!$A$1:$BK$107,MATCH($A17,'CE ATT'!$A:$A,0),MATCH(P$3,'CE ATT'!$3:$3,0))</f>
        <v>0</v>
      </c>
      <c r="Q17" s="151">
        <f>+INDEX('CE ATT'!$A$1:$BK$107,MATCH($A17,'CE ATT'!$A:$A,0),MATCH(Q$3,'CE ATT'!$3:$3,0))</f>
        <v>0</v>
      </c>
      <c r="R17" s="177">
        <f>+INDEX('CE ATT'!$A$1:$BK$107,MATCH($A17,'CE ATT'!$A:$A,0),MATCH(R$3,'CE ATT'!$3:$3,0))</f>
        <v>0</v>
      </c>
      <c r="S17" s="184">
        <f t="shared" si="3"/>
        <v>0</v>
      </c>
      <c r="T17" s="151">
        <f>+INDEX('CE SC'!$A$1:$BK$83,MATCH($A17,'CE SC'!$A:$A,0),MATCH(T$3,'CE SC'!$3:$3,0))</f>
        <v>0</v>
      </c>
      <c r="U17" s="151">
        <f>+INDEX('CE SC'!$A$1:$BK$83,MATCH($A17,'CE SC'!$A:$A,0),MATCH(U$3,'CE SC'!$3:$3,0))</f>
        <v>0</v>
      </c>
      <c r="V17" s="151">
        <f>+INDEX('CE SC'!$A$1:$BK$83,MATCH($A17,'CE SC'!$A:$A,0),MATCH(V$3,'CE SC'!$3:$3,0))</f>
        <v>0</v>
      </c>
      <c r="W17" s="151">
        <f>+INDEX('CE SC'!$A$1:$BK$83,MATCH($A17,'CE SC'!$A:$A,0),MATCH(W$3,'CE SC'!$3:$3,0))</f>
        <v>0</v>
      </c>
      <c r="X17" s="151">
        <f>+INDEX('CE SC'!$A$1:$BK$83,MATCH($A17,'CE SC'!$A:$A,0),MATCH(X$3,'CE SC'!$3:$3,0))</f>
        <v>0</v>
      </c>
      <c r="Y17" s="151">
        <f>+INDEX('CE SC'!$A$1:$BK$83,MATCH($A17,'CE SC'!$A:$A,0),MATCH(Y$3,'CE SC'!$3:$3,0))</f>
        <v>0</v>
      </c>
      <c r="Z17" s="151">
        <f>+INDEX('CE SC'!$A$1:$BK$83,MATCH($A17,'CE SC'!$A:$A,0),MATCH(Z$3,'CE SC'!$3:$3,0))</f>
        <v>0</v>
      </c>
      <c r="AA17" s="151">
        <f>+INDEX('CE SC'!$A$1:$BK$83,MATCH($A17,'CE SC'!$A:$A,0),MATCH(AA$3,'CE SC'!$3:$3,0))</f>
        <v>0</v>
      </c>
      <c r="AB17" s="151">
        <f>+INDEX('CE SC'!$A$1:$BK$83,MATCH($A17,'CE SC'!$A:$A,0),MATCH(AB$3,'CE SC'!$3:$3,0))</f>
        <v>0</v>
      </c>
      <c r="AC17" s="151">
        <f>+INDEX('CE SC'!$A$1:$BK$83,MATCH($A17,'CE SC'!$A:$A,0),MATCH(AC$3,'CE SC'!$3:$3,0))</f>
        <v>0</v>
      </c>
      <c r="AD17" s="177">
        <f>+INDEX('CE SC'!$A$1:$BK$83,MATCH($A17,'CE SC'!$A:$A,0),MATCH(AD$3,'CE SC'!$3:$3,0))</f>
        <v>0</v>
      </c>
      <c r="AE17" s="184">
        <f t="shared" si="5"/>
        <v>0</v>
      </c>
      <c r="AF17" s="151">
        <f>+INDEX('CE FOC'!$A$1:$BK$83,MATCH($A17,'CE FOC'!$A:$A,0),MATCH(AF$3,'CE FOC'!$3:$3,0))</f>
        <v>0</v>
      </c>
      <c r="AG17" s="151">
        <f>+INDEX('CE FOC'!$A$1:$BK$83,MATCH($A17,'CE FOC'!$A:$A,0),MATCH(AG$3,'CE FOC'!$3:$3,0))</f>
        <v>0</v>
      </c>
      <c r="AH17" s="177">
        <f>+INDEX('CE FOC'!$A$1:$BK$83,MATCH($A17,'CE FOC'!$A:$A,0),MATCH(AH$3,'CE FOC'!$3:$3,0))</f>
        <v>0</v>
      </c>
      <c r="AI17" s="184">
        <f t="shared" si="7"/>
        <v>0</v>
      </c>
      <c r="AJ17" s="343">
        <f>ROUND(+SUMIF(BdV_2022!$L:$L,$A17&amp;AJ$3,BdV_2022!$E:$E),2)</f>
        <v>0</v>
      </c>
      <c r="AK17" s="184">
        <f t="shared" si="8"/>
        <v>0</v>
      </c>
      <c r="AL17" s="2"/>
    </row>
    <row r="18" spans="1:38" x14ac:dyDescent="0.15">
      <c r="A18" s="241" t="s">
        <v>1699</v>
      </c>
      <c r="B18" s="238"/>
      <c r="C18" s="243" t="s">
        <v>816</v>
      </c>
      <c r="D18" s="151">
        <f>+INDEX('CE ATT'!$A$1:$BK$107,MATCH($A18,'CE ATT'!$A:$A,0),MATCH(D$3,'CE ATT'!$3:$3,0))</f>
        <v>0</v>
      </c>
      <c r="E18" s="151">
        <f>+INDEX('CE ATT'!$A$1:$BK$107,MATCH($A18,'CE ATT'!$A:$A,0),MATCH(E$3,'CE ATT'!$3:$3,0))</f>
        <v>0</v>
      </c>
      <c r="F18" s="151">
        <f>+INDEX('CE ATT'!$A$1:$BK$107,MATCH($A18,'CE ATT'!$A:$A,0),MATCH(F$3,'CE ATT'!$3:$3,0))</f>
        <v>0</v>
      </c>
      <c r="G18" s="151">
        <f>+INDEX('CE ATT'!$A$1:$BK$107,MATCH($A18,'CE ATT'!$A:$A,0),MATCH(G$3,'CE ATT'!$3:$3,0))</f>
        <v>0</v>
      </c>
      <c r="H18" s="151">
        <f>+INDEX('CE ATT'!$A$1:$BK$107,MATCH($A18,'CE ATT'!$A:$A,0),MATCH(H$3,'CE ATT'!$3:$3,0))</f>
        <v>0</v>
      </c>
      <c r="I18" s="151">
        <f>+INDEX('CE ATT'!$A$1:$BK$107,MATCH($A18,'CE ATT'!$A:$A,0),MATCH(I$3,'CE ATT'!$3:$3,0))</f>
        <v>0</v>
      </c>
      <c r="J18" s="151">
        <f>+INDEX('CE ATT'!$A$1:$BK$107,MATCH($A18,'CE ATT'!$A:$A,0),MATCH(J$3,'CE ATT'!$3:$3,0))</f>
        <v>0</v>
      </c>
      <c r="K18" s="151">
        <f>+INDEX('CE ATT'!$A$1:$BK$107,MATCH($A18,'CE ATT'!$A:$A,0),MATCH(K$3,'CE ATT'!$3:$3,0))</f>
        <v>0</v>
      </c>
      <c r="L18" s="151">
        <f>+INDEX('CE ATT'!$A$1:$BK$107,MATCH($A18,'CE ATT'!$A:$A,0),MATCH(L$3,'CE ATT'!$3:$3,0))</f>
        <v>0</v>
      </c>
      <c r="M18" s="151">
        <f>+INDEX('CE ATT'!$A$1:$BK$107,MATCH($A18,'CE ATT'!$A:$A,0),MATCH(M$3,'CE ATT'!$3:$3,0))</f>
        <v>0</v>
      </c>
      <c r="N18" s="151">
        <f>+INDEX('CE ATT'!$A$1:$BK$107,MATCH($A18,'CE ATT'!$A:$A,0),MATCH(N$3,'CE ATT'!$3:$3,0))</f>
        <v>0</v>
      </c>
      <c r="O18" s="151">
        <f>+INDEX('CE ATT'!$A$1:$BK$107,MATCH($A18,'CE ATT'!$A:$A,0),MATCH(O$3,'CE ATT'!$3:$3,0))</f>
        <v>0</v>
      </c>
      <c r="P18" s="151">
        <f>+INDEX('CE ATT'!$A$1:$BK$107,MATCH($A18,'CE ATT'!$A:$A,0),MATCH(P$3,'CE ATT'!$3:$3,0))</f>
        <v>0</v>
      </c>
      <c r="Q18" s="151">
        <f>+INDEX('CE ATT'!$A$1:$BK$107,MATCH($A18,'CE ATT'!$A:$A,0),MATCH(Q$3,'CE ATT'!$3:$3,0))</f>
        <v>0</v>
      </c>
      <c r="R18" s="177">
        <f>+INDEX('CE ATT'!$A$1:$BK$107,MATCH($A18,'CE ATT'!$A:$A,0),MATCH(R$3,'CE ATT'!$3:$3,0))</f>
        <v>0</v>
      </c>
      <c r="S18" s="184">
        <f t="shared" si="3"/>
        <v>0</v>
      </c>
      <c r="T18" s="151">
        <f>+INDEX('CE SC'!$A$1:$BK$83,MATCH($A18,'CE SC'!$A:$A,0),MATCH(T$3,'CE SC'!$3:$3,0))</f>
        <v>0</v>
      </c>
      <c r="U18" s="151">
        <f>+INDEX('CE SC'!$A$1:$BK$83,MATCH($A18,'CE SC'!$A:$A,0),MATCH(U$3,'CE SC'!$3:$3,0))</f>
        <v>0</v>
      </c>
      <c r="V18" s="151">
        <f>+INDEX('CE SC'!$A$1:$BK$83,MATCH($A18,'CE SC'!$A:$A,0),MATCH(V$3,'CE SC'!$3:$3,0))</f>
        <v>0</v>
      </c>
      <c r="W18" s="151">
        <f>+INDEX('CE SC'!$A$1:$BK$83,MATCH($A18,'CE SC'!$A:$A,0),MATCH(W$3,'CE SC'!$3:$3,0))</f>
        <v>0</v>
      </c>
      <c r="X18" s="151">
        <f>+INDEX('CE SC'!$A$1:$BK$83,MATCH($A18,'CE SC'!$A:$A,0),MATCH(X$3,'CE SC'!$3:$3,0))</f>
        <v>0</v>
      </c>
      <c r="Y18" s="151">
        <f>+INDEX('CE SC'!$A$1:$BK$83,MATCH($A18,'CE SC'!$A:$A,0),MATCH(Y$3,'CE SC'!$3:$3,0))</f>
        <v>0</v>
      </c>
      <c r="Z18" s="151">
        <f>+INDEX('CE SC'!$A$1:$BK$83,MATCH($A18,'CE SC'!$A:$A,0),MATCH(Z$3,'CE SC'!$3:$3,0))</f>
        <v>0</v>
      </c>
      <c r="AA18" s="151">
        <f>+INDEX('CE SC'!$A$1:$BK$83,MATCH($A18,'CE SC'!$A:$A,0),MATCH(AA$3,'CE SC'!$3:$3,0))</f>
        <v>0</v>
      </c>
      <c r="AB18" s="151">
        <f>+INDEX('CE SC'!$A$1:$BK$83,MATCH($A18,'CE SC'!$A:$A,0),MATCH(AB$3,'CE SC'!$3:$3,0))</f>
        <v>0</v>
      </c>
      <c r="AC18" s="151">
        <f>+INDEX('CE SC'!$A$1:$BK$83,MATCH($A18,'CE SC'!$A:$A,0),MATCH(AC$3,'CE SC'!$3:$3,0))</f>
        <v>0</v>
      </c>
      <c r="AD18" s="177">
        <f>+INDEX('CE SC'!$A$1:$BK$83,MATCH($A18,'CE SC'!$A:$A,0),MATCH(AD$3,'CE SC'!$3:$3,0))</f>
        <v>0</v>
      </c>
      <c r="AE18" s="184">
        <f t="shared" si="5"/>
        <v>0</v>
      </c>
      <c r="AF18" s="151">
        <f>+INDEX('CE FOC'!$A$1:$BK$83,MATCH($A18,'CE FOC'!$A:$A,0),MATCH(AF$3,'CE FOC'!$3:$3,0))</f>
        <v>0</v>
      </c>
      <c r="AG18" s="151">
        <f>+INDEX('CE FOC'!$A$1:$BK$83,MATCH($A18,'CE FOC'!$A:$A,0),MATCH(AG$3,'CE FOC'!$3:$3,0))</f>
        <v>0</v>
      </c>
      <c r="AH18" s="177">
        <f>+INDEX('CE FOC'!$A$1:$BK$83,MATCH($A18,'CE FOC'!$A:$A,0),MATCH(AH$3,'CE FOC'!$3:$3,0))</f>
        <v>0</v>
      </c>
      <c r="AI18" s="184">
        <f t="shared" si="7"/>
        <v>0</v>
      </c>
      <c r="AJ18" s="343">
        <f>ROUND(+SUMIF(BdV_2022!$L:$L,$A18&amp;AJ$3,BdV_2022!$E:$E),2)</f>
        <v>0</v>
      </c>
      <c r="AK18" s="184">
        <f t="shared" si="8"/>
        <v>0</v>
      </c>
      <c r="AL18" s="2"/>
    </row>
    <row r="19" spans="1:38" x14ac:dyDescent="0.15">
      <c r="A19" s="241" t="s">
        <v>1700</v>
      </c>
      <c r="B19" s="238"/>
      <c r="C19" s="243" t="s">
        <v>818</v>
      </c>
      <c r="D19" s="151">
        <f>+INDEX('CE ATT'!$A$1:$BK$107,MATCH($A19,'CE ATT'!$A:$A,0),MATCH(D$3,'CE ATT'!$3:$3,0))</f>
        <v>0</v>
      </c>
      <c r="E19" s="151">
        <f>+INDEX('CE ATT'!$A$1:$BK$107,MATCH($A19,'CE ATT'!$A:$A,0),MATCH(E$3,'CE ATT'!$3:$3,0))</f>
        <v>0</v>
      </c>
      <c r="F19" s="151">
        <f>+INDEX('CE ATT'!$A$1:$BK$107,MATCH($A19,'CE ATT'!$A:$A,0),MATCH(F$3,'CE ATT'!$3:$3,0))</f>
        <v>0</v>
      </c>
      <c r="G19" s="151">
        <f>+INDEX('CE ATT'!$A$1:$BK$107,MATCH($A19,'CE ATT'!$A:$A,0),MATCH(G$3,'CE ATT'!$3:$3,0))</f>
        <v>0</v>
      </c>
      <c r="H19" s="151">
        <f>+INDEX('CE ATT'!$A$1:$BK$107,MATCH($A19,'CE ATT'!$A:$A,0),MATCH(H$3,'CE ATT'!$3:$3,0))</f>
        <v>0</v>
      </c>
      <c r="I19" s="151">
        <f>+INDEX('CE ATT'!$A$1:$BK$107,MATCH($A19,'CE ATT'!$A:$A,0),MATCH(I$3,'CE ATT'!$3:$3,0))</f>
        <v>0</v>
      </c>
      <c r="J19" s="151">
        <f>+INDEX('CE ATT'!$A$1:$BK$107,MATCH($A19,'CE ATT'!$A:$A,0),MATCH(J$3,'CE ATT'!$3:$3,0))</f>
        <v>0</v>
      </c>
      <c r="K19" s="151">
        <f>+INDEX('CE ATT'!$A$1:$BK$107,MATCH($A19,'CE ATT'!$A:$A,0),MATCH(K$3,'CE ATT'!$3:$3,0))</f>
        <v>0</v>
      </c>
      <c r="L19" s="151">
        <f>+INDEX('CE ATT'!$A$1:$BK$107,MATCH($A19,'CE ATT'!$A:$A,0),MATCH(L$3,'CE ATT'!$3:$3,0))</f>
        <v>0</v>
      </c>
      <c r="M19" s="151">
        <f>+INDEX('CE ATT'!$A$1:$BK$107,MATCH($A19,'CE ATT'!$A:$A,0),MATCH(M$3,'CE ATT'!$3:$3,0))</f>
        <v>0</v>
      </c>
      <c r="N19" s="151">
        <f>+INDEX('CE ATT'!$A$1:$BK$107,MATCH($A19,'CE ATT'!$A:$A,0),MATCH(N$3,'CE ATT'!$3:$3,0))</f>
        <v>0</v>
      </c>
      <c r="O19" s="151">
        <f>+INDEX('CE ATT'!$A$1:$BK$107,MATCH($A19,'CE ATT'!$A:$A,0),MATCH(O$3,'CE ATT'!$3:$3,0))</f>
        <v>0</v>
      </c>
      <c r="P19" s="151">
        <f>+INDEX('CE ATT'!$A$1:$BK$107,MATCH($A19,'CE ATT'!$A:$A,0),MATCH(P$3,'CE ATT'!$3:$3,0))</f>
        <v>0</v>
      </c>
      <c r="Q19" s="151">
        <f>+INDEX('CE ATT'!$A$1:$BK$107,MATCH($A19,'CE ATT'!$A:$A,0),MATCH(Q$3,'CE ATT'!$3:$3,0))</f>
        <v>0</v>
      </c>
      <c r="R19" s="177">
        <f>+INDEX('CE ATT'!$A$1:$BK$107,MATCH($A19,'CE ATT'!$A:$A,0),MATCH(R$3,'CE ATT'!$3:$3,0))</f>
        <v>0</v>
      </c>
      <c r="S19" s="184">
        <f t="shared" si="3"/>
        <v>0</v>
      </c>
      <c r="T19" s="151">
        <f>+INDEX('CE SC'!$A$1:$BK$83,MATCH($A19,'CE SC'!$A:$A,0),MATCH(T$3,'CE SC'!$3:$3,0))</f>
        <v>0</v>
      </c>
      <c r="U19" s="151">
        <f>+INDEX('CE SC'!$A$1:$BK$83,MATCH($A19,'CE SC'!$A:$A,0),MATCH(U$3,'CE SC'!$3:$3,0))</f>
        <v>0</v>
      </c>
      <c r="V19" s="151">
        <f>+INDEX('CE SC'!$A$1:$BK$83,MATCH($A19,'CE SC'!$A:$A,0),MATCH(V$3,'CE SC'!$3:$3,0))</f>
        <v>0</v>
      </c>
      <c r="W19" s="151">
        <f>+INDEX('CE SC'!$A$1:$BK$83,MATCH($A19,'CE SC'!$A:$A,0),MATCH(W$3,'CE SC'!$3:$3,0))</f>
        <v>0</v>
      </c>
      <c r="X19" s="151">
        <f>+INDEX('CE SC'!$A$1:$BK$83,MATCH($A19,'CE SC'!$A:$A,0),MATCH(X$3,'CE SC'!$3:$3,0))</f>
        <v>0</v>
      </c>
      <c r="Y19" s="151">
        <f>+INDEX('CE SC'!$A$1:$BK$83,MATCH($A19,'CE SC'!$A:$A,0),MATCH(Y$3,'CE SC'!$3:$3,0))</f>
        <v>0</v>
      </c>
      <c r="Z19" s="151">
        <f>+INDEX('CE SC'!$A$1:$BK$83,MATCH($A19,'CE SC'!$A:$A,0),MATCH(Z$3,'CE SC'!$3:$3,0))</f>
        <v>0</v>
      </c>
      <c r="AA19" s="151">
        <f>+INDEX('CE SC'!$A$1:$BK$83,MATCH($A19,'CE SC'!$A:$A,0),MATCH(AA$3,'CE SC'!$3:$3,0))</f>
        <v>0</v>
      </c>
      <c r="AB19" s="151">
        <f>+INDEX('CE SC'!$A$1:$BK$83,MATCH($A19,'CE SC'!$A:$A,0),MATCH(AB$3,'CE SC'!$3:$3,0))</f>
        <v>0</v>
      </c>
      <c r="AC19" s="151">
        <f>+INDEX('CE SC'!$A$1:$BK$83,MATCH($A19,'CE SC'!$A:$A,0),MATCH(AC$3,'CE SC'!$3:$3,0))</f>
        <v>0</v>
      </c>
      <c r="AD19" s="177">
        <f>+INDEX('CE SC'!$A$1:$BK$83,MATCH($A19,'CE SC'!$A:$A,0),MATCH(AD$3,'CE SC'!$3:$3,0))</f>
        <v>0</v>
      </c>
      <c r="AE19" s="184">
        <f t="shared" si="5"/>
        <v>0</v>
      </c>
      <c r="AF19" s="151">
        <f>+INDEX('CE FOC'!$A$1:$BK$83,MATCH($A19,'CE FOC'!$A:$A,0),MATCH(AF$3,'CE FOC'!$3:$3,0))</f>
        <v>0</v>
      </c>
      <c r="AG19" s="151">
        <f>+INDEX('CE FOC'!$A$1:$BK$83,MATCH($A19,'CE FOC'!$A:$A,0),MATCH(AG$3,'CE FOC'!$3:$3,0))</f>
        <v>0</v>
      </c>
      <c r="AH19" s="177">
        <f>+INDEX('CE FOC'!$A$1:$BK$83,MATCH($A19,'CE FOC'!$A:$A,0),MATCH(AH$3,'CE FOC'!$3:$3,0))</f>
        <v>0</v>
      </c>
      <c r="AI19" s="184">
        <f t="shared" si="7"/>
        <v>0</v>
      </c>
      <c r="AJ19" s="343">
        <f>ROUND(+SUMIF(BdV_2022!$L:$L,$A19&amp;AJ$3,BdV_2022!$E:$E),2)</f>
        <v>0</v>
      </c>
      <c r="AK19" s="184">
        <f t="shared" si="8"/>
        <v>0</v>
      </c>
      <c r="AL19" s="2"/>
    </row>
    <row r="20" spans="1:38" x14ac:dyDescent="0.15">
      <c r="A20" s="237" t="s">
        <v>112</v>
      </c>
      <c r="B20" s="239" t="s">
        <v>362</v>
      </c>
      <c r="C20" s="240" t="s">
        <v>1651</v>
      </c>
      <c r="D20" s="154">
        <f>+SUM(D21:D28)</f>
        <v>706567.36</v>
      </c>
      <c r="E20" s="154">
        <f t="shared" ref="E20:R20" si="12">+SUM(E21:E28)</f>
        <v>6302.64</v>
      </c>
      <c r="F20" s="154">
        <f t="shared" si="12"/>
        <v>0</v>
      </c>
      <c r="G20" s="154">
        <f t="shared" si="12"/>
        <v>0</v>
      </c>
      <c r="H20" s="154">
        <f t="shared" si="12"/>
        <v>0</v>
      </c>
      <c r="I20" s="154">
        <f t="shared" si="12"/>
        <v>0</v>
      </c>
      <c r="J20" s="154">
        <f t="shared" si="12"/>
        <v>0</v>
      </c>
      <c r="K20" s="154">
        <f t="shared" si="12"/>
        <v>0</v>
      </c>
      <c r="L20" s="154">
        <f t="shared" si="12"/>
        <v>0</v>
      </c>
      <c r="M20" s="154">
        <f t="shared" si="12"/>
        <v>0</v>
      </c>
      <c r="N20" s="154">
        <f t="shared" si="12"/>
        <v>0</v>
      </c>
      <c r="O20" s="154">
        <f t="shared" si="12"/>
        <v>0</v>
      </c>
      <c r="P20" s="154">
        <f t="shared" si="12"/>
        <v>0</v>
      </c>
      <c r="Q20" s="154">
        <f t="shared" si="12"/>
        <v>0</v>
      </c>
      <c r="R20" s="176">
        <f t="shared" si="12"/>
        <v>0</v>
      </c>
      <c r="S20" s="183">
        <f t="shared" si="3"/>
        <v>712870</v>
      </c>
      <c r="T20" s="154">
        <f t="shared" ref="T20:AD20" si="13">+SUM(T21:T28)</f>
        <v>0</v>
      </c>
      <c r="U20" s="154">
        <f t="shared" si="13"/>
        <v>0</v>
      </c>
      <c r="V20" s="154">
        <f t="shared" si="13"/>
        <v>0</v>
      </c>
      <c r="W20" s="154">
        <f t="shared" si="13"/>
        <v>0</v>
      </c>
      <c r="X20" s="154">
        <f t="shared" si="13"/>
        <v>0</v>
      </c>
      <c r="Y20" s="154">
        <f t="shared" si="13"/>
        <v>0</v>
      </c>
      <c r="Z20" s="154">
        <f t="shared" si="13"/>
        <v>0</v>
      </c>
      <c r="AA20" s="154">
        <f t="shared" si="13"/>
        <v>0</v>
      </c>
      <c r="AB20" s="154">
        <f t="shared" si="13"/>
        <v>0</v>
      </c>
      <c r="AC20" s="154">
        <f t="shared" si="13"/>
        <v>0</v>
      </c>
      <c r="AD20" s="176">
        <f t="shared" si="13"/>
        <v>0</v>
      </c>
      <c r="AE20" s="183">
        <f t="shared" si="5"/>
        <v>0</v>
      </c>
      <c r="AF20" s="154">
        <f>+SUM(AF21:AF28)</f>
        <v>0</v>
      </c>
      <c r="AG20" s="154">
        <f t="shared" ref="AG20:AH20" si="14">+SUM(AG21:AG28)</f>
        <v>0</v>
      </c>
      <c r="AH20" s="176">
        <f t="shared" si="14"/>
        <v>0</v>
      </c>
      <c r="AI20" s="183">
        <f t="shared" si="7"/>
        <v>0</v>
      </c>
      <c r="AJ20" s="176">
        <f>+SUM(AJ21:AJ28)</f>
        <v>0</v>
      </c>
      <c r="AK20" s="183">
        <f t="shared" si="8"/>
        <v>712870</v>
      </c>
      <c r="AL20" s="2"/>
    </row>
    <row r="21" spans="1:38" x14ac:dyDescent="0.15">
      <c r="A21" s="241" t="s">
        <v>1701</v>
      </c>
      <c r="B21" s="246"/>
      <c r="C21" s="243" t="s">
        <v>1209</v>
      </c>
      <c r="D21" s="151">
        <f>+INDEX('CE ATT'!$A$1:$BK$107,MATCH($A21,'CE ATT'!$A:$A,0),MATCH(D$3,'CE ATT'!$3:$3,0))</f>
        <v>0</v>
      </c>
      <c r="E21" s="151">
        <f>+INDEX('CE ATT'!$A$1:$BK$107,MATCH($A21,'CE ATT'!$A:$A,0),MATCH(E$3,'CE ATT'!$3:$3,0))</f>
        <v>0</v>
      </c>
      <c r="F21" s="151">
        <f>+INDEX('CE ATT'!$A$1:$BK$107,MATCH($A21,'CE ATT'!$A:$A,0),MATCH(F$3,'CE ATT'!$3:$3,0))</f>
        <v>0</v>
      </c>
      <c r="G21" s="151">
        <f>+INDEX('CE ATT'!$A$1:$BK$107,MATCH($A21,'CE ATT'!$A:$A,0),MATCH(G$3,'CE ATT'!$3:$3,0))</f>
        <v>0</v>
      </c>
      <c r="H21" s="151">
        <f>+INDEX('CE ATT'!$A$1:$BK$107,MATCH($A21,'CE ATT'!$A:$A,0),MATCH(H$3,'CE ATT'!$3:$3,0))</f>
        <v>0</v>
      </c>
      <c r="I21" s="151">
        <f>+INDEX('CE ATT'!$A$1:$BK$107,MATCH($A21,'CE ATT'!$A:$A,0),MATCH(I$3,'CE ATT'!$3:$3,0))</f>
        <v>0</v>
      </c>
      <c r="J21" s="151">
        <f>+INDEX('CE ATT'!$A$1:$BK$107,MATCH($A21,'CE ATT'!$A:$A,0),MATCH(J$3,'CE ATT'!$3:$3,0))</f>
        <v>0</v>
      </c>
      <c r="K21" s="151">
        <f>+INDEX('CE ATT'!$A$1:$BK$107,MATCH($A21,'CE ATT'!$A:$A,0),MATCH(K$3,'CE ATT'!$3:$3,0))</f>
        <v>0</v>
      </c>
      <c r="L21" s="151">
        <f>+INDEX('CE ATT'!$A$1:$BK$107,MATCH($A21,'CE ATT'!$A:$A,0),MATCH(L$3,'CE ATT'!$3:$3,0))</f>
        <v>0</v>
      </c>
      <c r="M21" s="151">
        <f>+INDEX('CE ATT'!$A$1:$BK$107,MATCH($A21,'CE ATT'!$A:$A,0),MATCH(M$3,'CE ATT'!$3:$3,0))</f>
        <v>0</v>
      </c>
      <c r="N21" s="151">
        <f>+INDEX('CE ATT'!$A$1:$BK$107,MATCH($A21,'CE ATT'!$A:$A,0),MATCH(N$3,'CE ATT'!$3:$3,0))</f>
        <v>0</v>
      </c>
      <c r="O21" s="151">
        <f>+INDEX('CE ATT'!$A$1:$BK$107,MATCH($A21,'CE ATT'!$A:$A,0),MATCH(O$3,'CE ATT'!$3:$3,0))</f>
        <v>0</v>
      </c>
      <c r="P21" s="151">
        <f>+INDEX('CE ATT'!$A$1:$BK$107,MATCH($A21,'CE ATT'!$A:$A,0),MATCH(P$3,'CE ATT'!$3:$3,0))</f>
        <v>0</v>
      </c>
      <c r="Q21" s="151">
        <f>+INDEX('CE ATT'!$A$1:$BK$107,MATCH($A21,'CE ATT'!$A:$A,0),MATCH(Q$3,'CE ATT'!$3:$3,0))</f>
        <v>0</v>
      </c>
      <c r="R21" s="177">
        <f>+INDEX('CE ATT'!$A$1:$BK$107,MATCH($A21,'CE ATT'!$A:$A,0),MATCH(R$3,'CE ATT'!$3:$3,0))</f>
        <v>0</v>
      </c>
      <c r="S21" s="184">
        <f t="shared" si="3"/>
        <v>0</v>
      </c>
      <c r="T21" s="151">
        <f>+INDEX('CE SC'!$A$1:$BK$83,MATCH($A21,'CE SC'!$A:$A,0),MATCH(T$3,'CE SC'!$3:$3,0))</f>
        <v>0</v>
      </c>
      <c r="U21" s="151">
        <f>+INDEX('CE SC'!$A$1:$BK$83,MATCH($A21,'CE SC'!$A:$A,0),MATCH(U$3,'CE SC'!$3:$3,0))</f>
        <v>0</v>
      </c>
      <c r="V21" s="151">
        <f>+INDEX('CE SC'!$A$1:$BK$83,MATCH($A21,'CE SC'!$A:$A,0),MATCH(V$3,'CE SC'!$3:$3,0))</f>
        <v>0</v>
      </c>
      <c r="W21" s="151">
        <f>+INDEX('CE SC'!$A$1:$BK$83,MATCH($A21,'CE SC'!$A:$A,0),MATCH(W$3,'CE SC'!$3:$3,0))</f>
        <v>0</v>
      </c>
      <c r="X21" s="151">
        <f>+INDEX('CE SC'!$A$1:$BK$83,MATCH($A21,'CE SC'!$A:$A,0),MATCH(X$3,'CE SC'!$3:$3,0))</f>
        <v>0</v>
      </c>
      <c r="Y21" s="151">
        <f>+INDEX('CE SC'!$A$1:$BK$83,MATCH($A21,'CE SC'!$A:$A,0),MATCH(Y$3,'CE SC'!$3:$3,0))</f>
        <v>0</v>
      </c>
      <c r="Z21" s="151">
        <f>+INDEX('CE SC'!$A$1:$BK$83,MATCH($A21,'CE SC'!$A:$A,0),MATCH(Z$3,'CE SC'!$3:$3,0))</f>
        <v>0</v>
      </c>
      <c r="AA21" s="151">
        <f>+INDEX('CE SC'!$A$1:$BK$83,MATCH($A21,'CE SC'!$A:$A,0),MATCH(AA$3,'CE SC'!$3:$3,0))</f>
        <v>0</v>
      </c>
      <c r="AB21" s="151">
        <f>+INDEX('CE SC'!$A$1:$BK$83,MATCH($A21,'CE SC'!$A:$A,0),MATCH(AB$3,'CE SC'!$3:$3,0))</f>
        <v>0</v>
      </c>
      <c r="AC21" s="151">
        <f>+INDEX('CE SC'!$A$1:$BK$83,MATCH($A21,'CE SC'!$A:$A,0),MATCH(AC$3,'CE SC'!$3:$3,0))</f>
        <v>0</v>
      </c>
      <c r="AD21" s="177">
        <f>+INDEX('CE SC'!$A$1:$BK$83,MATCH($A21,'CE SC'!$A:$A,0),MATCH(AD$3,'CE SC'!$3:$3,0))</f>
        <v>0</v>
      </c>
      <c r="AE21" s="184">
        <f t="shared" si="5"/>
        <v>0</v>
      </c>
      <c r="AF21" s="151">
        <f>+INDEX('CE FOC'!$A$1:$BK$83,MATCH($A21,'CE FOC'!$A:$A,0),MATCH(AF$3,'CE FOC'!$3:$3,0))</f>
        <v>0</v>
      </c>
      <c r="AG21" s="151">
        <f>+INDEX('CE FOC'!$A$1:$BK$83,MATCH($A21,'CE FOC'!$A:$A,0),MATCH(AG$3,'CE FOC'!$3:$3,0))</f>
        <v>0</v>
      </c>
      <c r="AH21" s="177">
        <f>+INDEX('CE FOC'!$A$1:$BK$83,MATCH($A21,'CE FOC'!$A:$A,0),MATCH(AH$3,'CE FOC'!$3:$3,0))</f>
        <v>0</v>
      </c>
      <c r="AI21" s="184">
        <f t="shared" si="7"/>
        <v>0</v>
      </c>
      <c r="AJ21" s="343">
        <f>ROUND(+SUMIF(BdV_2022!$L:$L,$A21&amp;AJ$3,BdV_2022!$E:$E),2)</f>
        <v>0</v>
      </c>
      <c r="AK21" s="184">
        <f t="shared" si="8"/>
        <v>0</v>
      </c>
      <c r="AL21" s="2"/>
    </row>
    <row r="22" spans="1:38" x14ac:dyDescent="0.15">
      <c r="A22" s="241" t="s">
        <v>1702</v>
      </c>
      <c r="B22" s="238"/>
      <c r="C22" s="243" t="s">
        <v>1214</v>
      </c>
      <c r="D22" s="151">
        <f>+INDEX('CE ATT'!$A$1:$BK$107,MATCH($A22,'CE ATT'!$A:$A,0),MATCH(D$3,'CE ATT'!$3:$3,0))</f>
        <v>0</v>
      </c>
      <c r="E22" s="151">
        <f>+INDEX('CE ATT'!$A$1:$BK$107,MATCH($A22,'CE ATT'!$A:$A,0),MATCH(E$3,'CE ATT'!$3:$3,0))</f>
        <v>0</v>
      </c>
      <c r="F22" s="151">
        <f>+INDEX('CE ATT'!$A$1:$BK$107,MATCH($A22,'CE ATT'!$A:$A,0),MATCH(F$3,'CE ATT'!$3:$3,0))</f>
        <v>0</v>
      </c>
      <c r="G22" s="151">
        <f>+INDEX('CE ATT'!$A$1:$BK$107,MATCH($A22,'CE ATT'!$A:$A,0),MATCH(G$3,'CE ATT'!$3:$3,0))</f>
        <v>0</v>
      </c>
      <c r="H22" s="151">
        <f>+INDEX('CE ATT'!$A$1:$BK$107,MATCH($A22,'CE ATT'!$A:$A,0),MATCH(H$3,'CE ATT'!$3:$3,0))</f>
        <v>0</v>
      </c>
      <c r="I22" s="151">
        <f>+INDEX('CE ATT'!$A$1:$BK$107,MATCH($A22,'CE ATT'!$A:$A,0),MATCH(I$3,'CE ATT'!$3:$3,0))</f>
        <v>0</v>
      </c>
      <c r="J22" s="151">
        <f>+INDEX('CE ATT'!$A$1:$BK$107,MATCH($A22,'CE ATT'!$A:$A,0),MATCH(J$3,'CE ATT'!$3:$3,0))</f>
        <v>0</v>
      </c>
      <c r="K22" s="151">
        <f>+INDEX('CE ATT'!$A$1:$BK$107,MATCH($A22,'CE ATT'!$A:$A,0),MATCH(K$3,'CE ATT'!$3:$3,0))</f>
        <v>0</v>
      </c>
      <c r="L22" s="151">
        <f>+INDEX('CE ATT'!$A$1:$BK$107,MATCH($A22,'CE ATT'!$A:$A,0),MATCH(L$3,'CE ATT'!$3:$3,0))</f>
        <v>0</v>
      </c>
      <c r="M22" s="151">
        <f>+INDEX('CE ATT'!$A$1:$BK$107,MATCH($A22,'CE ATT'!$A:$A,0),MATCH(M$3,'CE ATT'!$3:$3,0))</f>
        <v>0</v>
      </c>
      <c r="N22" s="151">
        <f>+INDEX('CE ATT'!$A$1:$BK$107,MATCH($A22,'CE ATT'!$A:$A,0),MATCH(N$3,'CE ATT'!$3:$3,0))</f>
        <v>0</v>
      </c>
      <c r="O22" s="151">
        <f>+INDEX('CE ATT'!$A$1:$BK$107,MATCH($A22,'CE ATT'!$A:$A,0),MATCH(O$3,'CE ATT'!$3:$3,0))</f>
        <v>0</v>
      </c>
      <c r="P22" s="151">
        <f>+INDEX('CE ATT'!$A$1:$BK$107,MATCH($A22,'CE ATT'!$A:$A,0),MATCH(P$3,'CE ATT'!$3:$3,0))</f>
        <v>0</v>
      </c>
      <c r="Q22" s="151">
        <f>+INDEX('CE ATT'!$A$1:$BK$107,MATCH($A22,'CE ATT'!$A:$A,0),MATCH(Q$3,'CE ATT'!$3:$3,0))</f>
        <v>0</v>
      </c>
      <c r="R22" s="177">
        <f>+INDEX('CE ATT'!$A$1:$BK$107,MATCH($A22,'CE ATT'!$A:$A,0),MATCH(R$3,'CE ATT'!$3:$3,0))</f>
        <v>0</v>
      </c>
      <c r="S22" s="184">
        <f t="shared" si="3"/>
        <v>0</v>
      </c>
      <c r="T22" s="151">
        <f>+INDEX('CE SC'!$A$1:$BK$83,MATCH($A22,'CE SC'!$A:$A,0),MATCH(T$3,'CE SC'!$3:$3,0))</f>
        <v>0</v>
      </c>
      <c r="U22" s="151">
        <f>+INDEX('CE SC'!$A$1:$BK$83,MATCH($A22,'CE SC'!$A:$A,0),MATCH(U$3,'CE SC'!$3:$3,0))</f>
        <v>0</v>
      </c>
      <c r="V22" s="151">
        <f>+INDEX('CE SC'!$A$1:$BK$83,MATCH($A22,'CE SC'!$A:$A,0),MATCH(V$3,'CE SC'!$3:$3,0))</f>
        <v>0</v>
      </c>
      <c r="W22" s="151">
        <f>+INDEX('CE SC'!$A$1:$BK$83,MATCH($A22,'CE SC'!$A:$A,0),MATCH(W$3,'CE SC'!$3:$3,0))</f>
        <v>0</v>
      </c>
      <c r="X22" s="151">
        <f>+INDEX('CE SC'!$A$1:$BK$83,MATCH($A22,'CE SC'!$A:$A,0),MATCH(X$3,'CE SC'!$3:$3,0))</f>
        <v>0</v>
      </c>
      <c r="Y22" s="151">
        <f>+INDEX('CE SC'!$A$1:$BK$83,MATCH($A22,'CE SC'!$A:$A,0),MATCH(Y$3,'CE SC'!$3:$3,0))</f>
        <v>0</v>
      </c>
      <c r="Z22" s="151">
        <f>+INDEX('CE SC'!$A$1:$BK$83,MATCH($A22,'CE SC'!$A:$A,0),MATCH(Z$3,'CE SC'!$3:$3,0))</f>
        <v>0</v>
      </c>
      <c r="AA22" s="151">
        <f>+INDEX('CE SC'!$A$1:$BK$83,MATCH($A22,'CE SC'!$A:$A,0),MATCH(AA$3,'CE SC'!$3:$3,0))</f>
        <v>0</v>
      </c>
      <c r="AB22" s="151">
        <f>+INDEX('CE SC'!$A$1:$BK$83,MATCH($A22,'CE SC'!$A:$A,0),MATCH(AB$3,'CE SC'!$3:$3,0))</f>
        <v>0</v>
      </c>
      <c r="AC22" s="151">
        <f>+INDEX('CE SC'!$A$1:$BK$83,MATCH($A22,'CE SC'!$A:$A,0),MATCH(AC$3,'CE SC'!$3:$3,0))</f>
        <v>0</v>
      </c>
      <c r="AD22" s="177">
        <f>+INDEX('CE SC'!$A$1:$BK$83,MATCH($A22,'CE SC'!$A:$A,0),MATCH(AD$3,'CE SC'!$3:$3,0))</f>
        <v>0</v>
      </c>
      <c r="AE22" s="184">
        <f t="shared" si="5"/>
        <v>0</v>
      </c>
      <c r="AF22" s="151">
        <f>+INDEX('CE FOC'!$A$1:$BK$83,MATCH($A22,'CE FOC'!$A:$A,0),MATCH(AF$3,'CE FOC'!$3:$3,0))</f>
        <v>0</v>
      </c>
      <c r="AG22" s="151">
        <f>+INDEX('CE FOC'!$A$1:$BK$83,MATCH($A22,'CE FOC'!$A:$A,0),MATCH(AG$3,'CE FOC'!$3:$3,0))</f>
        <v>0</v>
      </c>
      <c r="AH22" s="177">
        <f>+INDEX('CE FOC'!$A$1:$BK$83,MATCH($A22,'CE FOC'!$A:$A,0),MATCH(AH$3,'CE FOC'!$3:$3,0))</f>
        <v>0</v>
      </c>
      <c r="AI22" s="184">
        <f t="shared" si="7"/>
        <v>0</v>
      </c>
      <c r="AJ22" s="343">
        <f>ROUND(+SUMIF(BdV_2022!$L:$L,$A22&amp;AJ$3,BdV_2022!$E:$E),2)</f>
        <v>0</v>
      </c>
      <c r="AK22" s="184">
        <f t="shared" si="8"/>
        <v>0</v>
      </c>
      <c r="AL22" s="2"/>
    </row>
    <row r="23" spans="1:38" x14ac:dyDescent="0.15">
      <c r="A23" s="241" t="s">
        <v>1703</v>
      </c>
      <c r="B23" s="238"/>
      <c r="C23" s="243" t="s">
        <v>1652</v>
      </c>
      <c r="D23" s="151">
        <f>+INDEX('CE ATT'!$A$1:$BK$107,MATCH($A23,'CE ATT'!$A:$A,0),MATCH(D$3,'CE ATT'!$3:$3,0))</f>
        <v>0</v>
      </c>
      <c r="E23" s="151">
        <f>+INDEX('CE ATT'!$A$1:$BK$107,MATCH($A23,'CE ATT'!$A:$A,0),MATCH(E$3,'CE ATT'!$3:$3,0))</f>
        <v>0</v>
      </c>
      <c r="F23" s="151">
        <f>+INDEX('CE ATT'!$A$1:$BK$107,MATCH($A23,'CE ATT'!$A:$A,0),MATCH(F$3,'CE ATT'!$3:$3,0))</f>
        <v>0</v>
      </c>
      <c r="G23" s="151">
        <f>+INDEX('CE ATT'!$A$1:$BK$107,MATCH($A23,'CE ATT'!$A:$A,0),MATCH(G$3,'CE ATT'!$3:$3,0))</f>
        <v>0</v>
      </c>
      <c r="H23" s="151">
        <f>+INDEX('CE ATT'!$A$1:$BK$107,MATCH($A23,'CE ATT'!$A:$A,0),MATCH(H$3,'CE ATT'!$3:$3,0))</f>
        <v>0</v>
      </c>
      <c r="I23" s="151">
        <f>+INDEX('CE ATT'!$A$1:$BK$107,MATCH($A23,'CE ATT'!$A:$A,0),MATCH(I$3,'CE ATT'!$3:$3,0))</f>
        <v>0</v>
      </c>
      <c r="J23" s="151">
        <f>+INDEX('CE ATT'!$A$1:$BK$107,MATCH($A23,'CE ATT'!$A:$A,0),MATCH(J$3,'CE ATT'!$3:$3,0))</f>
        <v>0</v>
      </c>
      <c r="K23" s="151">
        <f>+INDEX('CE ATT'!$A$1:$BK$107,MATCH($A23,'CE ATT'!$A:$A,0),MATCH(K$3,'CE ATT'!$3:$3,0))</f>
        <v>0</v>
      </c>
      <c r="L23" s="151">
        <f>+INDEX('CE ATT'!$A$1:$BK$107,MATCH($A23,'CE ATT'!$A:$A,0),MATCH(L$3,'CE ATT'!$3:$3,0))</f>
        <v>0</v>
      </c>
      <c r="M23" s="151">
        <f>+INDEX('CE ATT'!$A$1:$BK$107,MATCH($A23,'CE ATT'!$A:$A,0),MATCH(M$3,'CE ATT'!$3:$3,0))</f>
        <v>0</v>
      </c>
      <c r="N23" s="151">
        <f>+INDEX('CE ATT'!$A$1:$BK$107,MATCH($A23,'CE ATT'!$A:$A,0),MATCH(N$3,'CE ATT'!$3:$3,0))</f>
        <v>0</v>
      </c>
      <c r="O23" s="151">
        <f>+INDEX('CE ATT'!$A$1:$BK$107,MATCH($A23,'CE ATT'!$A:$A,0),MATCH(O$3,'CE ATT'!$3:$3,0))</f>
        <v>0</v>
      </c>
      <c r="P23" s="151">
        <f>+INDEX('CE ATT'!$A$1:$BK$107,MATCH($A23,'CE ATT'!$A:$A,0),MATCH(P$3,'CE ATT'!$3:$3,0))</f>
        <v>0</v>
      </c>
      <c r="Q23" s="151">
        <f>+INDEX('CE ATT'!$A$1:$BK$107,MATCH($A23,'CE ATT'!$A:$A,0),MATCH(Q$3,'CE ATT'!$3:$3,0))</f>
        <v>0</v>
      </c>
      <c r="R23" s="177">
        <f>+INDEX('CE ATT'!$A$1:$BK$107,MATCH($A23,'CE ATT'!$A:$A,0),MATCH(R$3,'CE ATT'!$3:$3,0))</f>
        <v>0</v>
      </c>
      <c r="S23" s="184">
        <f t="shared" si="3"/>
        <v>0</v>
      </c>
      <c r="T23" s="151">
        <f>+INDEX('CE SC'!$A$1:$BK$83,MATCH($A23,'CE SC'!$A:$A,0),MATCH(T$3,'CE SC'!$3:$3,0))</f>
        <v>0</v>
      </c>
      <c r="U23" s="151">
        <f>+INDEX('CE SC'!$A$1:$BK$83,MATCH($A23,'CE SC'!$A:$A,0),MATCH(U$3,'CE SC'!$3:$3,0))</f>
        <v>0</v>
      </c>
      <c r="V23" s="151">
        <f>+INDEX('CE SC'!$A$1:$BK$83,MATCH($A23,'CE SC'!$A:$A,0),MATCH(V$3,'CE SC'!$3:$3,0))</f>
        <v>0</v>
      </c>
      <c r="W23" s="151">
        <f>+INDEX('CE SC'!$A$1:$BK$83,MATCH($A23,'CE SC'!$A:$A,0),MATCH(W$3,'CE SC'!$3:$3,0))</f>
        <v>0</v>
      </c>
      <c r="X23" s="151">
        <f>+INDEX('CE SC'!$A$1:$BK$83,MATCH($A23,'CE SC'!$A:$A,0),MATCH(X$3,'CE SC'!$3:$3,0))</f>
        <v>0</v>
      </c>
      <c r="Y23" s="151">
        <f>+INDEX('CE SC'!$A$1:$BK$83,MATCH($A23,'CE SC'!$A:$A,0),MATCH(Y$3,'CE SC'!$3:$3,0))</f>
        <v>0</v>
      </c>
      <c r="Z23" s="151">
        <f>+INDEX('CE SC'!$A$1:$BK$83,MATCH($A23,'CE SC'!$A:$A,0),MATCH(Z$3,'CE SC'!$3:$3,0))</f>
        <v>0</v>
      </c>
      <c r="AA23" s="151">
        <f>+INDEX('CE SC'!$A$1:$BK$83,MATCH($A23,'CE SC'!$A:$A,0),MATCH(AA$3,'CE SC'!$3:$3,0))</f>
        <v>0</v>
      </c>
      <c r="AB23" s="151">
        <f>+INDEX('CE SC'!$A$1:$BK$83,MATCH($A23,'CE SC'!$A:$A,0),MATCH(AB$3,'CE SC'!$3:$3,0))</f>
        <v>0</v>
      </c>
      <c r="AC23" s="151">
        <f>+INDEX('CE SC'!$A$1:$BK$83,MATCH($A23,'CE SC'!$A:$A,0),MATCH(AC$3,'CE SC'!$3:$3,0))</f>
        <v>0</v>
      </c>
      <c r="AD23" s="177">
        <f>+INDEX('CE SC'!$A$1:$BK$83,MATCH($A23,'CE SC'!$A:$A,0),MATCH(AD$3,'CE SC'!$3:$3,0))</f>
        <v>0</v>
      </c>
      <c r="AE23" s="184">
        <f t="shared" si="5"/>
        <v>0</v>
      </c>
      <c r="AF23" s="151">
        <f>+INDEX('CE FOC'!$A$1:$BK$83,MATCH($A23,'CE FOC'!$A:$A,0),MATCH(AF$3,'CE FOC'!$3:$3,0))</f>
        <v>0</v>
      </c>
      <c r="AG23" s="151">
        <f>+INDEX('CE FOC'!$A$1:$BK$83,MATCH($A23,'CE FOC'!$A:$A,0),MATCH(AG$3,'CE FOC'!$3:$3,0))</f>
        <v>0</v>
      </c>
      <c r="AH23" s="177">
        <f>+INDEX('CE FOC'!$A$1:$BK$83,MATCH($A23,'CE FOC'!$A:$A,0),MATCH(AH$3,'CE FOC'!$3:$3,0))</f>
        <v>0</v>
      </c>
      <c r="AI23" s="184">
        <f t="shared" si="7"/>
        <v>0</v>
      </c>
      <c r="AJ23" s="343">
        <f>ROUND(+SUMIF(BdV_2022!$L:$L,$A23&amp;AJ$3,BdV_2022!$E:$E),2)</f>
        <v>0</v>
      </c>
      <c r="AK23" s="184">
        <f t="shared" si="8"/>
        <v>0</v>
      </c>
      <c r="AL23" s="2"/>
    </row>
    <row r="24" spans="1:38" x14ac:dyDescent="0.15">
      <c r="A24" s="241" t="s">
        <v>1704</v>
      </c>
      <c r="B24" s="238"/>
      <c r="C24" s="243" t="s">
        <v>1216</v>
      </c>
      <c r="D24" s="151">
        <f>+INDEX('CE ATT'!$A$1:$BK$107,MATCH($A24,'CE ATT'!$A:$A,0),MATCH(D$3,'CE ATT'!$3:$3,0))</f>
        <v>8730.7999999999993</v>
      </c>
      <c r="E24" s="151">
        <f>+INDEX('CE ATT'!$A$1:$BK$107,MATCH($A24,'CE ATT'!$A:$A,0),MATCH(E$3,'CE ATT'!$3:$3,0))</f>
        <v>0</v>
      </c>
      <c r="F24" s="151">
        <f>+INDEX('CE ATT'!$A$1:$BK$107,MATCH($A24,'CE ATT'!$A:$A,0),MATCH(F$3,'CE ATT'!$3:$3,0))</f>
        <v>0</v>
      </c>
      <c r="G24" s="151">
        <f>+INDEX('CE ATT'!$A$1:$BK$107,MATCH($A24,'CE ATT'!$A:$A,0),MATCH(G$3,'CE ATT'!$3:$3,0))</f>
        <v>0</v>
      </c>
      <c r="H24" s="151">
        <f>+INDEX('CE ATT'!$A$1:$BK$107,MATCH($A24,'CE ATT'!$A:$A,0),MATCH(H$3,'CE ATT'!$3:$3,0))</f>
        <v>0</v>
      </c>
      <c r="I24" s="151">
        <f>+INDEX('CE ATT'!$A$1:$BK$107,MATCH($A24,'CE ATT'!$A:$A,0),MATCH(I$3,'CE ATT'!$3:$3,0))</f>
        <v>0</v>
      </c>
      <c r="J24" s="151">
        <f>+INDEX('CE ATT'!$A$1:$BK$107,MATCH($A24,'CE ATT'!$A:$A,0),MATCH(J$3,'CE ATT'!$3:$3,0))</f>
        <v>0</v>
      </c>
      <c r="K24" s="151">
        <f>+INDEX('CE ATT'!$A$1:$BK$107,MATCH($A24,'CE ATT'!$A:$A,0),MATCH(K$3,'CE ATT'!$3:$3,0))</f>
        <v>0</v>
      </c>
      <c r="L24" s="151">
        <f>+INDEX('CE ATT'!$A$1:$BK$107,MATCH($A24,'CE ATT'!$A:$A,0),MATCH(L$3,'CE ATT'!$3:$3,0))</f>
        <v>0</v>
      </c>
      <c r="M24" s="151">
        <f>+INDEX('CE ATT'!$A$1:$BK$107,MATCH($A24,'CE ATT'!$A:$A,0),MATCH(M$3,'CE ATT'!$3:$3,0))</f>
        <v>0</v>
      </c>
      <c r="N24" s="151">
        <f>+INDEX('CE ATT'!$A$1:$BK$107,MATCH($A24,'CE ATT'!$A:$A,0),MATCH(N$3,'CE ATT'!$3:$3,0))</f>
        <v>0</v>
      </c>
      <c r="O24" s="151">
        <f>+INDEX('CE ATT'!$A$1:$BK$107,MATCH($A24,'CE ATT'!$A:$A,0),MATCH(O$3,'CE ATT'!$3:$3,0))</f>
        <v>0</v>
      </c>
      <c r="P24" s="151">
        <f>+INDEX('CE ATT'!$A$1:$BK$107,MATCH($A24,'CE ATT'!$A:$A,0),MATCH(P$3,'CE ATT'!$3:$3,0))</f>
        <v>0</v>
      </c>
      <c r="Q24" s="151">
        <f>+INDEX('CE ATT'!$A$1:$BK$107,MATCH($A24,'CE ATT'!$A:$A,0),MATCH(Q$3,'CE ATT'!$3:$3,0))</f>
        <v>0</v>
      </c>
      <c r="R24" s="177">
        <f>+INDEX('CE ATT'!$A$1:$BK$107,MATCH($A24,'CE ATT'!$A:$A,0),MATCH(R$3,'CE ATT'!$3:$3,0))</f>
        <v>0</v>
      </c>
      <c r="S24" s="184">
        <f t="shared" si="3"/>
        <v>8730.7999999999993</v>
      </c>
      <c r="T24" s="151">
        <f>+INDEX('CE SC'!$A$1:$BK$83,MATCH($A24,'CE SC'!$A:$A,0),MATCH(T$3,'CE SC'!$3:$3,0))</f>
        <v>0</v>
      </c>
      <c r="U24" s="151">
        <f>+INDEX('CE SC'!$A$1:$BK$83,MATCH($A24,'CE SC'!$A:$A,0),MATCH(U$3,'CE SC'!$3:$3,0))</f>
        <v>0</v>
      </c>
      <c r="V24" s="151">
        <f>+INDEX('CE SC'!$A$1:$BK$83,MATCH($A24,'CE SC'!$A:$A,0),MATCH(V$3,'CE SC'!$3:$3,0))</f>
        <v>0</v>
      </c>
      <c r="W24" s="151">
        <f>+INDEX('CE SC'!$A$1:$BK$83,MATCH($A24,'CE SC'!$A:$A,0),MATCH(W$3,'CE SC'!$3:$3,0))</f>
        <v>0</v>
      </c>
      <c r="X24" s="151">
        <f>+INDEX('CE SC'!$A$1:$BK$83,MATCH($A24,'CE SC'!$A:$A,0),MATCH(X$3,'CE SC'!$3:$3,0))</f>
        <v>0</v>
      </c>
      <c r="Y24" s="151">
        <f>+INDEX('CE SC'!$A$1:$BK$83,MATCH($A24,'CE SC'!$A:$A,0),MATCH(Y$3,'CE SC'!$3:$3,0))</f>
        <v>0</v>
      </c>
      <c r="Z24" s="151">
        <f>+INDEX('CE SC'!$A$1:$BK$83,MATCH($A24,'CE SC'!$A:$A,0),MATCH(Z$3,'CE SC'!$3:$3,0))</f>
        <v>0</v>
      </c>
      <c r="AA24" s="151">
        <f>+INDEX('CE SC'!$A$1:$BK$83,MATCH($A24,'CE SC'!$A:$A,0),MATCH(AA$3,'CE SC'!$3:$3,0))</f>
        <v>0</v>
      </c>
      <c r="AB24" s="151">
        <f>+INDEX('CE SC'!$A$1:$BK$83,MATCH($A24,'CE SC'!$A:$A,0),MATCH(AB$3,'CE SC'!$3:$3,0))</f>
        <v>0</v>
      </c>
      <c r="AC24" s="151">
        <f>+INDEX('CE SC'!$A$1:$BK$83,MATCH($A24,'CE SC'!$A:$A,0),MATCH(AC$3,'CE SC'!$3:$3,0))</f>
        <v>0</v>
      </c>
      <c r="AD24" s="177">
        <f>+INDEX('CE SC'!$A$1:$BK$83,MATCH($A24,'CE SC'!$A:$A,0),MATCH(AD$3,'CE SC'!$3:$3,0))</f>
        <v>0</v>
      </c>
      <c r="AE24" s="184">
        <f t="shared" si="5"/>
        <v>0</v>
      </c>
      <c r="AF24" s="151">
        <f>+INDEX('CE FOC'!$A$1:$BK$83,MATCH($A24,'CE FOC'!$A:$A,0),MATCH(AF$3,'CE FOC'!$3:$3,0))</f>
        <v>0</v>
      </c>
      <c r="AG24" s="151">
        <f>+INDEX('CE FOC'!$A$1:$BK$83,MATCH($A24,'CE FOC'!$A:$A,0),MATCH(AG$3,'CE FOC'!$3:$3,0))</f>
        <v>0</v>
      </c>
      <c r="AH24" s="177">
        <f>+INDEX('CE FOC'!$A$1:$BK$83,MATCH($A24,'CE FOC'!$A:$A,0),MATCH(AH$3,'CE FOC'!$3:$3,0))</f>
        <v>0</v>
      </c>
      <c r="AI24" s="184">
        <f t="shared" si="7"/>
        <v>0</v>
      </c>
      <c r="AJ24" s="343">
        <f>ROUND(+SUMIF(BdV_2022!$L:$L,$A24&amp;AJ$3,BdV_2022!$E:$E),2)</f>
        <v>0</v>
      </c>
      <c r="AK24" s="184">
        <f t="shared" si="8"/>
        <v>8730.7999999999993</v>
      </c>
      <c r="AL24" s="2"/>
    </row>
    <row r="25" spans="1:38" x14ac:dyDescent="0.15">
      <c r="A25" s="241" t="s">
        <v>1705</v>
      </c>
      <c r="B25" s="238"/>
      <c r="C25" s="243" t="s">
        <v>1653</v>
      </c>
      <c r="D25" s="151">
        <f>+INDEX('CE ATT'!$A$1:$BK$107,MATCH($A25,'CE ATT'!$A:$A,0),MATCH(D$3,'CE ATT'!$3:$3,0))</f>
        <v>218506.81</v>
      </c>
      <c r="E25" s="151">
        <f>+INDEX('CE ATT'!$A$1:$BK$107,MATCH($A25,'CE ATT'!$A:$A,0),MATCH(E$3,'CE ATT'!$3:$3,0))</f>
        <v>0</v>
      </c>
      <c r="F25" s="151">
        <f>+INDEX('CE ATT'!$A$1:$BK$107,MATCH($A25,'CE ATT'!$A:$A,0),MATCH(F$3,'CE ATT'!$3:$3,0))</f>
        <v>0</v>
      </c>
      <c r="G25" s="151">
        <f>+INDEX('CE ATT'!$A$1:$BK$107,MATCH($A25,'CE ATT'!$A:$A,0),MATCH(G$3,'CE ATT'!$3:$3,0))</f>
        <v>0</v>
      </c>
      <c r="H25" s="151">
        <f>+INDEX('CE ATT'!$A$1:$BK$107,MATCH($A25,'CE ATT'!$A:$A,0),MATCH(H$3,'CE ATT'!$3:$3,0))</f>
        <v>0</v>
      </c>
      <c r="I25" s="151">
        <f>+INDEX('CE ATT'!$A$1:$BK$107,MATCH($A25,'CE ATT'!$A:$A,0),MATCH(I$3,'CE ATT'!$3:$3,0))</f>
        <v>0</v>
      </c>
      <c r="J25" s="151">
        <f>+INDEX('CE ATT'!$A$1:$BK$107,MATCH($A25,'CE ATT'!$A:$A,0),MATCH(J$3,'CE ATT'!$3:$3,0))</f>
        <v>0</v>
      </c>
      <c r="K25" s="151">
        <f>+INDEX('CE ATT'!$A$1:$BK$107,MATCH($A25,'CE ATT'!$A:$A,0),MATCH(K$3,'CE ATT'!$3:$3,0))</f>
        <v>0</v>
      </c>
      <c r="L25" s="151">
        <f>+INDEX('CE ATT'!$A$1:$BK$107,MATCH($A25,'CE ATT'!$A:$A,0),MATCH(L$3,'CE ATT'!$3:$3,0))</f>
        <v>0</v>
      </c>
      <c r="M25" s="151">
        <f>+INDEX('CE ATT'!$A$1:$BK$107,MATCH($A25,'CE ATT'!$A:$A,0),MATCH(M$3,'CE ATT'!$3:$3,0))</f>
        <v>0</v>
      </c>
      <c r="N25" s="151">
        <f>+INDEX('CE ATT'!$A$1:$BK$107,MATCH($A25,'CE ATT'!$A:$A,0),MATCH(N$3,'CE ATT'!$3:$3,0))</f>
        <v>0</v>
      </c>
      <c r="O25" s="151">
        <f>+INDEX('CE ATT'!$A$1:$BK$107,MATCH($A25,'CE ATT'!$A:$A,0),MATCH(O$3,'CE ATT'!$3:$3,0))</f>
        <v>0</v>
      </c>
      <c r="P25" s="151">
        <f>+INDEX('CE ATT'!$A$1:$BK$107,MATCH($A25,'CE ATT'!$A:$A,0),MATCH(P$3,'CE ATT'!$3:$3,0))</f>
        <v>0</v>
      </c>
      <c r="Q25" s="151">
        <f>+INDEX('CE ATT'!$A$1:$BK$107,MATCH($A25,'CE ATT'!$A:$A,0),MATCH(Q$3,'CE ATT'!$3:$3,0))</f>
        <v>0</v>
      </c>
      <c r="R25" s="177">
        <f>+INDEX('CE ATT'!$A$1:$BK$107,MATCH($A25,'CE ATT'!$A:$A,0),MATCH(R$3,'CE ATT'!$3:$3,0))</f>
        <v>0</v>
      </c>
      <c r="S25" s="184">
        <f t="shared" si="3"/>
        <v>218506.81</v>
      </c>
      <c r="T25" s="151">
        <f>+INDEX('CE SC'!$A$1:$BK$83,MATCH($A25,'CE SC'!$A:$A,0),MATCH(T$3,'CE SC'!$3:$3,0))</f>
        <v>0</v>
      </c>
      <c r="U25" s="151">
        <f>+INDEX('CE SC'!$A$1:$BK$83,MATCH($A25,'CE SC'!$A:$A,0),MATCH(U$3,'CE SC'!$3:$3,0))</f>
        <v>0</v>
      </c>
      <c r="V25" s="151">
        <f>+INDEX('CE SC'!$A$1:$BK$83,MATCH($A25,'CE SC'!$A:$A,0),MATCH(V$3,'CE SC'!$3:$3,0))</f>
        <v>0</v>
      </c>
      <c r="W25" s="151">
        <f>+INDEX('CE SC'!$A$1:$BK$83,MATCH($A25,'CE SC'!$A:$A,0),MATCH(W$3,'CE SC'!$3:$3,0))</f>
        <v>0</v>
      </c>
      <c r="X25" s="151">
        <f>+INDEX('CE SC'!$A$1:$BK$83,MATCH($A25,'CE SC'!$A:$A,0),MATCH(X$3,'CE SC'!$3:$3,0))</f>
        <v>0</v>
      </c>
      <c r="Y25" s="151">
        <f>+INDEX('CE SC'!$A$1:$BK$83,MATCH($A25,'CE SC'!$A:$A,0),MATCH(Y$3,'CE SC'!$3:$3,0))</f>
        <v>0</v>
      </c>
      <c r="Z25" s="151">
        <f>+INDEX('CE SC'!$A$1:$BK$83,MATCH($A25,'CE SC'!$A:$A,0),MATCH(Z$3,'CE SC'!$3:$3,0))</f>
        <v>0</v>
      </c>
      <c r="AA25" s="151">
        <f>+INDEX('CE SC'!$A$1:$BK$83,MATCH($A25,'CE SC'!$A:$A,0),MATCH(AA$3,'CE SC'!$3:$3,0))</f>
        <v>0</v>
      </c>
      <c r="AB25" s="151">
        <f>+INDEX('CE SC'!$A$1:$BK$83,MATCH($A25,'CE SC'!$A:$A,0),MATCH(AB$3,'CE SC'!$3:$3,0))</f>
        <v>0</v>
      </c>
      <c r="AC25" s="151">
        <f>+INDEX('CE SC'!$A$1:$BK$83,MATCH($A25,'CE SC'!$A:$A,0),MATCH(AC$3,'CE SC'!$3:$3,0))</f>
        <v>0</v>
      </c>
      <c r="AD25" s="177">
        <f>+INDEX('CE SC'!$A$1:$BK$83,MATCH($A25,'CE SC'!$A:$A,0),MATCH(AD$3,'CE SC'!$3:$3,0))</f>
        <v>0</v>
      </c>
      <c r="AE25" s="184">
        <f t="shared" si="5"/>
        <v>0</v>
      </c>
      <c r="AF25" s="151">
        <f>+INDEX('CE FOC'!$A$1:$BK$83,MATCH($A25,'CE FOC'!$A:$A,0),MATCH(AF$3,'CE FOC'!$3:$3,0))</f>
        <v>0</v>
      </c>
      <c r="AG25" s="151">
        <f>+INDEX('CE FOC'!$A$1:$BK$83,MATCH($A25,'CE FOC'!$A:$A,0),MATCH(AG$3,'CE FOC'!$3:$3,0))</f>
        <v>0</v>
      </c>
      <c r="AH25" s="177">
        <f>+INDEX('CE FOC'!$A$1:$BK$83,MATCH($A25,'CE FOC'!$A:$A,0),MATCH(AH$3,'CE FOC'!$3:$3,0))</f>
        <v>0</v>
      </c>
      <c r="AI25" s="184">
        <f t="shared" si="7"/>
        <v>0</v>
      </c>
      <c r="AJ25" s="343">
        <f>ROUND(+SUMIF(BdV_2022!$L:$L,$A25&amp;AJ$3,BdV_2022!$E:$E),2)</f>
        <v>0</v>
      </c>
      <c r="AK25" s="184">
        <f t="shared" si="8"/>
        <v>218506.81</v>
      </c>
      <c r="AL25" s="2"/>
    </row>
    <row r="26" spans="1:38" x14ac:dyDescent="0.15">
      <c r="A26" s="241" t="s">
        <v>1706</v>
      </c>
      <c r="B26" s="238"/>
      <c r="C26" s="243" t="s">
        <v>630</v>
      </c>
      <c r="D26" s="151">
        <f>+INDEX('CE ATT'!$A$1:$BK$107,MATCH($A26,'CE ATT'!$A:$A,0),MATCH(D$3,'CE ATT'!$3:$3,0))</f>
        <v>1378.68</v>
      </c>
      <c r="E26" s="151">
        <f>+INDEX('CE ATT'!$A$1:$BK$107,MATCH($A26,'CE ATT'!$A:$A,0),MATCH(E$3,'CE ATT'!$3:$3,0))</f>
        <v>0</v>
      </c>
      <c r="F26" s="151">
        <f>+INDEX('CE ATT'!$A$1:$BK$107,MATCH($A26,'CE ATT'!$A:$A,0),MATCH(F$3,'CE ATT'!$3:$3,0))</f>
        <v>0</v>
      </c>
      <c r="G26" s="151">
        <f>+INDEX('CE ATT'!$A$1:$BK$107,MATCH($A26,'CE ATT'!$A:$A,0),MATCH(G$3,'CE ATT'!$3:$3,0))</f>
        <v>0</v>
      </c>
      <c r="H26" s="151">
        <f>+INDEX('CE ATT'!$A$1:$BK$107,MATCH($A26,'CE ATT'!$A:$A,0),MATCH(H$3,'CE ATT'!$3:$3,0))</f>
        <v>0</v>
      </c>
      <c r="I26" s="151">
        <f>+INDEX('CE ATT'!$A$1:$BK$107,MATCH($A26,'CE ATT'!$A:$A,0),MATCH(I$3,'CE ATT'!$3:$3,0))</f>
        <v>0</v>
      </c>
      <c r="J26" s="151">
        <f>+INDEX('CE ATT'!$A$1:$BK$107,MATCH($A26,'CE ATT'!$A:$A,0),MATCH(J$3,'CE ATT'!$3:$3,0))</f>
        <v>0</v>
      </c>
      <c r="K26" s="151">
        <f>+INDEX('CE ATT'!$A$1:$BK$107,MATCH($A26,'CE ATT'!$A:$A,0),MATCH(K$3,'CE ATT'!$3:$3,0))</f>
        <v>0</v>
      </c>
      <c r="L26" s="151">
        <f>+INDEX('CE ATT'!$A$1:$BK$107,MATCH($A26,'CE ATT'!$A:$A,0),MATCH(L$3,'CE ATT'!$3:$3,0))</f>
        <v>0</v>
      </c>
      <c r="M26" s="151">
        <f>+INDEX('CE ATT'!$A$1:$BK$107,MATCH($A26,'CE ATT'!$A:$A,0),MATCH(M$3,'CE ATT'!$3:$3,0))</f>
        <v>0</v>
      </c>
      <c r="N26" s="151">
        <f>+INDEX('CE ATT'!$A$1:$BK$107,MATCH($A26,'CE ATT'!$A:$A,0),MATCH(N$3,'CE ATT'!$3:$3,0))</f>
        <v>0</v>
      </c>
      <c r="O26" s="151">
        <f>+INDEX('CE ATT'!$A$1:$BK$107,MATCH($A26,'CE ATT'!$A:$A,0),MATCH(O$3,'CE ATT'!$3:$3,0))</f>
        <v>0</v>
      </c>
      <c r="P26" s="151">
        <f>+INDEX('CE ATT'!$A$1:$BK$107,MATCH($A26,'CE ATT'!$A:$A,0),MATCH(P$3,'CE ATT'!$3:$3,0))</f>
        <v>0</v>
      </c>
      <c r="Q26" s="151">
        <f>+INDEX('CE ATT'!$A$1:$BK$107,MATCH($A26,'CE ATT'!$A:$A,0),MATCH(Q$3,'CE ATT'!$3:$3,0))</f>
        <v>0</v>
      </c>
      <c r="R26" s="177">
        <f>+INDEX('CE ATT'!$A$1:$BK$107,MATCH($A26,'CE ATT'!$A:$A,0),MATCH(R$3,'CE ATT'!$3:$3,0))</f>
        <v>0</v>
      </c>
      <c r="S26" s="184">
        <f t="shared" si="3"/>
        <v>1378.68</v>
      </c>
      <c r="T26" s="151">
        <f>+INDEX('CE SC'!$A$1:$BK$83,MATCH($A26,'CE SC'!$A:$A,0),MATCH(T$3,'CE SC'!$3:$3,0))</f>
        <v>0</v>
      </c>
      <c r="U26" s="151">
        <f>+INDEX('CE SC'!$A$1:$BK$83,MATCH($A26,'CE SC'!$A:$A,0),MATCH(U$3,'CE SC'!$3:$3,0))</f>
        <v>0</v>
      </c>
      <c r="V26" s="151">
        <f>+INDEX('CE SC'!$A$1:$BK$83,MATCH($A26,'CE SC'!$A:$A,0),MATCH(V$3,'CE SC'!$3:$3,0))</f>
        <v>0</v>
      </c>
      <c r="W26" s="151">
        <f>+INDEX('CE SC'!$A$1:$BK$83,MATCH($A26,'CE SC'!$A:$A,0),MATCH(W$3,'CE SC'!$3:$3,0))</f>
        <v>0</v>
      </c>
      <c r="X26" s="151">
        <f>+INDEX('CE SC'!$A$1:$BK$83,MATCH($A26,'CE SC'!$A:$A,0),MATCH(X$3,'CE SC'!$3:$3,0))</f>
        <v>0</v>
      </c>
      <c r="Y26" s="151">
        <f>+INDEX('CE SC'!$A$1:$BK$83,MATCH($A26,'CE SC'!$A:$A,0),MATCH(Y$3,'CE SC'!$3:$3,0))</f>
        <v>0</v>
      </c>
      <c r="Z26" s="151">
        <f>+INDEX('CE SC'!$A$1:$BK$83,MATCH($A26,'CE SC'!$A:$A,0),MATCH(Z$3,'CE SC'!$3:$3,0))</f>
        <v>0</v>
      </c>
      <c r="AA26" s="151">
        <f>+INDEX('CE SC'!$A$1:$BK$83,MATCH($A26,'CE SC'!$A:$A,0),MATCH(AA$3,'CE SC'!$3:$3,0))</f>
        <v>0</v>
      </c>
      <c r="AB26" s="151">
        <f>+INDEX('CE SC'!$A$1:$BK$83,MATCH($A26,'CE SC'!$A:$A,0),MATCH(AB$3,'CE SC'!$3:$3,0))</f>
        <v>0</v>
      </c>
      <c r="AC26" s="151">
        <f>+INDEX('CE SC'!$A$1:$BK$83,MATCH($A26,'CE SC'!$A:$A,0),MATCH(AC$3,'CE SC'!$3:$3,0))</f>
        <v>0</v>
      </c>
      <c r="AD26" s="177">
        <f>+INDEX('CE SC'!$A$1:$BK$83,MATCH($A26,'CE SC'!$A:$A,0),MATCH(AD$3,'CE SC'!$3:$3,0))</f>
        <v>0</v>
      </c>
      <c r="AE26" s="184">
        <f t="shared" si="5"/>
        <v>0</v>
      </c>
      <c r="AF26" s="151">
        <f>+INDEX('CE FOC'!$A$1:$BK$83,MATCH($A26,'CE FOC'!$A:$A,0),MATCH(AF$3,'CE FOC'!$3:$3,0))</f>
        <v>0</v>
      </c>
      <c r="AG26" s="151">
        <f>+INDEX('CE FOC'!$A$1:$BK$83,MATCH($A26,'CE FOC'!$A:$A,0),MATCH(AG$3,'CE FOC'!$3:$3,0))</f>
        <v>0</v>
      </c>
      <c r="AH26" s="177">
        <f>+INDEX('CE FOC'!$A$1:$BK$83,MATCH($A26,'CE FOC'!$A:$A,0),MATCH(AH$3,'CE FOC'!$3:$3,0))</f>
        <v>0</v>
      </c>
      <c r="AI26" s="184">
        <f t="shared" si="7"/>
        <v>0</v>
      </c>
      <c r="AJ26" s="343">
        <f>ROUND(+SUMIF(BdV_2022!$L:$L,$A26&amp;AJ$3,BdV_2022!$E:$E),2)</f>
        <v>0</v>
      </c>
      <c r="AK26" s="184">
        <f t="shared" si="8"/>
        <v>1378.68</v>
      </c>
      <c r="AL26" s="2"/>
    </row>
    <row r="27" spans="1:38" x14ac:dyDescent="0.15">
      <c r="A27" s="241" t="s">
        <v>1707</v>
      </c>
      <c r="B27" s="238"/>
      <c r="C27" s="243" t="s">
        <v>825</v>
      </c>
      <c r="D27" s="151">
        <f>+INDEX('CE ATT'!$A$1:$BK$107,MATCH($A27,'CE ATT'!$A:$A,0),MATCH(D$3,'CE ATT'!$3:$3,0))</f>
        <v>371475.73</v>
      </c>
      <c r="E27" s="151">
        <f>+INDEX('CE ATT'!$A$1:$BK$107,MATCH($A27,'CE ATT'!$A:$A,0),MATCH(E$3,'CE ATT'!$3:$3,0))</f>
        <v>0</v>
      </c>
      <c r="F27" s="151">
        <f>+INDEX('CE ATT'!$A$1:$BK$107,MATCH($A27,'CE ATT'!$A:$A,0),MATCH(F$3,'CE ATT'!$3:$3,0))</f>
        <v>0</v>
      </c>
      <c r="G27" s="151">
        <f>+INDEX('CE ATT'!$A$1:$BK$107,MATCH($A27,'CE ATT'!$A:$A,0),MATCH(G$3,'CE ATT'!$3:$3,0))</f>
        <v>0</v>
      </c>
      <c r="H27" s="151">
        <f>+INDEX('CE ATT'!$A$1:$BK$107,MATCH($A27,'CE ATT'!$A:$A,0),MATCH(H$3,'CE ATT'!$3:$3,0))</f>
        <v>0</v>
      </c>
      <c r="I27" s="151">
        <f>+INDEX('CE ATT'!$A$1:$BK$107,MATCH($A27,'CE ATT'!$A:$A,0),MATCH(I$3,'CE ATT'!$3:$3,0))</f>
        <v>0</v>
      </c>
      <c r="J27" s="151">
        <f>+INDEX('CE ATT'!$A$1:$BK$107,MATCH($A27,'CE ATT'!$A:$A,0),MATCH(J$3,'CE ATT'!$3:$3,0))</f>
        <v>0</v>
      </c>
      <c r="K27" s="151">
        <f>+INDEX('CE ATT'!$A$1:$BK$107,MATCH($A27,'CE ATT'!$A:$A,0),MATCH(K$3,'CE ATT'!$3:$3,0))</f>
        <v>0</v>
      </c>
      <c r="L27" s="151">
        <f>+INDEX('CE ATT'!$A$1:$BK$107,MATCH($A27,'CE ATT'!$A:$A,0),MATCH(L$3,'CE ATT'!$3:$3,0))</f>
        <v>0</v>
      </c>
      <c r="M27" s="151">
        <f>+INDEX('CE ATT'!$A$1:$BK$107,MATCH($A27,'CE ATT'!$A:$A,0),MATCH(M$3,'CE ATT'!$3:$3,0))</f>
        <v>0</v>
      </c>
      <c r="N27" s="151">
        <f>+INDEX('CE ATT'!$A$1:$BK$107,MATCH($A27,'CE ATT'!$A:$A,0),MATCH(N$3,'CE ATT'!$3:$3,0))</f>
        <v>0</v>
      </c>
      <c r="O27" s="151">
        <f>+INDEX('CE ATT'!$A$1:$BK$107,MATCH($A27,'CE ATT'!$A:$A,0),MATCH(O$3,'CE ATT'!$3:$3,0))</f>
        <v>0</v>
      </c>
      <c r="P27" s="151">
        <f>+INDEX('CE ATT'!$A$1:$BK$107,MATCH($A27,'CE ATT'!$A:$A,0),MATCH(P$3,'CE ATT'!$3:$3,0))</f>
        <v>0</v>
      </c>
      <c r="Q27" s="151">
        <f>+INDEX('CE ATT'!$A$1:$BK$107,MATCH($A27,'CE ATT'!$A:$A,0),MATCH(Q$3,'CE ATT'!$3:$3,0))</f>
        <v>0</v>
      </c>
      <c r="R27" s="177">
        <f>+INDEX('CE ATT'!$A$1:$BK$107,MATCH($A27,'CE ATT'!$A:$A,0),MATCH(R$3,'CE ATT'!$3:$3,0))</f>
        <v>0</v>
      </c>
      <c r="S27" s="184">
        <f t="shared" si="3"/>
        <v>371475.73</v>
      </c>
      <c r="T27" s="151">
        <f>+INDEX('CE SC'!$A$1:$BK$83,MATCH($A27,'CE SC'!$A:$A,0),MATCH(T$3,'CE SC'!$3:$3,0))</f>
        <v>0</v>
      </c>
      <c r="U27" s="151">
        <f>+INDEX('CE SC'!$A$1:$BK$83,MATCH($A27,'CE SC'!$A:$A,0),MATCH(U$3,'CE SC'!$3:$3,0))</f>
        <v>0</v>
      </c>
      <c r="V27" s="151">
        <f>+INDEX('CE SC'!$A$1:$BK$83,MATCH($A27,'CE SC'!$A:$A,0),MATCH(V$3,'CE SC'!$3:$3,0))</f>
        <v>0</v>
      </c>
      <c r="W27" s="151">
        <f>+INDEX('CE SC'!$A$1:$BK$83,MATCH($A27,'CE SC'!$A:$A,0),MATCH(W$3,'CE SC'!$3:$3,0))</f>
        <v>0</v>
      </c>
      <c r="X27" s="151">
        <f>+INDEX('CE SC'!$A$1:$BK$83,MATCH($A27,'CE SC'!$A:$A,0),MATCH(X$3,'CE SC'!$3:$3,0))</f>
        <v>0</v>
      </c>
      <c r="Y27" s="151">
        <f>+INDEX('CE SC'!$A$1:$BK$83,MATCH($A27,'CE SC'!$A:$A,0),MATCH(Y$3,'CE SC'!$3:$3,0))</f>
        <v>0</v>
      </c>
      <c r="Z27" s="151">
        <f>+INDEX('CE SC'!$A$1:$BK$83,MATCH($A27,'CE SC'!$A:$A,0),MATCH(Z$3,'CE SC'!$3:$3,0))</f>
        <v>0</v>
      </c>
      <c r="AA27" s="151">
        <f>+INDEX('CE SC'!$A$1:$BK$83,MATCH($A27,'CE SC'!$A:$A,0),MATCH(AA$3,'CE SC'!$3:$3,0))</f>
        <v>0</v>
      </c>
      <c r="AB27" s="151">
        <f>+INDEX('CE SC'!$A$1:$BK$83,MATCH($A27,'CE SC'!$A:$A,0),MATCH(AB$3,'CE SC'!$3:$3,0))</f>
        <v>0</v>
      </c>
      <c r="AC27" s="151">
        <f>+INDEX('CE SC'!$A$1:$BK$83,MATCH($A27,'CE SC'!$A:$A,0),MATCH(AC$3,'CE SC'!$3:$3,0))</f>
        <v>0</v>
      </c>
      <c r="AD27" s="177">
        <f>+INDEX('CE SC'!$A$1:$BK$83,MATCH($A27,'CE SC'!$A:$A,0),MATCH(AD$3,'CE SC'!$3:$3,0))</f>
        <v>0</v>
      </c>
      <c r="AE27" s="184">
        <f t="shared" si="5"/>
        <v>0</v>
      </c>
      <c r="AF27" s="151">
        <f>+INDEX('CE FOC'!$A$1:$BK$83,MATCH($A27,'CE FOC'!$A:$A,0),MATCH(AF$3,'CE FOC'!$3:$3,0))</f>
        <v>0</v>
      </c>
      <c r="AG27" s="151">
        <f>+INDEX('CE FOC'!$A$1:$BK$83,MATCH($A27,'CE FOC'!$A:$A,0),MATCH(AG$3,'CE FOC'!$3:$3,0))</f>
        <v>0</v>
      </c>
      <c r="AH27" s="177">
        <f>+INDEX('CE FOC'!$A$1:$BK$83,MATCH($A27,'CE FOC'!$A:$A,0),MATCH(AH$3,'CE FOC'!$3:$3,0))</f>
        <v>0</v>
      </c>
      <c r="AI27" s="184">
        <f t="shared" si="7"/>
        <v>0</v>
      </c>
      <c r="AJ27" s="343">
        <f>ROUND(+SUMIF(BdV_2022!$L:$L,$A27&amp;AJ$3,BdV_2022!$E:$E),2)</f>
        <v>0</v>
      </c>
      <c r="AK27" s="184">
        <f t="shared" si="8"/>
        <v>371475.73</v>
      </c>
      <c r="AL27" s="2"/>
    </row>
    <row r="28" spans="1:38" x14ac:dyDescent="0.15">
      <c r="A28" s="241" t="s">
        <v>1708</v>
      </c>
      <c r="B28" s="238"/>
      <c r="C28" s="243" t="s">
        <v>353</v>
      </c>
      <c r="D28" s="151">
        <f>+INDEX('CE ATT'!$A$1:$BK$107,MATCH($A28,'CE ATT'!$A:$A,0),MATCH(D$3,'CE ATT'!$3:$3,0))</f>
        <v>106475.34</v>
      </c>
      <c r="E28" s="151">
        <f>+INDEX('CE ATT'!$A$1:$BK$107,MATCH($A28,'CE ATT'!$A:$A,0),MATCH(E$3,'CE ATT'!$3:$3,0))</f>
        <v>6302.64</v>
      </c>
      <c r="F28" s="151">
        <f>+INDEX('CE ATT'!$A$1:$BK$107,MATCH($A28,'CE ATT'!$A:$A,0),MATCH(F$3,'CE ATT'!$3:$3,0))</f>
        <v>0</v>
      </c>
      <c r="G28" s="151">
        <f>+INDEX('CE ATT'!$A$1:$BK$107,MATCH($A28,'CE ATT'!$A:$A,0),MATCH(G$3,'CE ATT'!$3:$3,0))</f>
        <v>0</v>
      </c>
      <c r="H28" s="151">
        <f>+INDEX('CE ATT'!$A$1:$BK$107,MATCH($A28,'CE ATT'!$A:$A,0),MATCH(H$3,'CE ATT'!$3:$3,0))</f>
        <v>0</v>
      </c>
      <c r="I28" s="151">
        <f>+INDEX('CE ATT'!$A$1:$BK$107,MATCH($A28,'CE ATT'!$A:$A,0),MATCH(I$3,'CE ATT'!$3:$3,0))</f>
        <v>0</v>
      </c>
      <c r="J28" s="151">
        <f>+INDEX('CE ATT'!$A$1:$BK$107,MATCH($A28,'CE ATT'!$A:$A,0),MATCH(J$3,'CE ATT'!$3:$3,0))</f>
        <v>0</v>
      </c>
      <c r="K28" s="151">
        <f>+INDEX('CE ATT'!$A$1:$BK$107,MATCH($A28,'CE ATT'!$A:$A,0),MATCH(K$3,'CE ATT'!$3:$3,0))</f>
        <v>0</v>
      </c>
      <c r="L28" s="151">
        <f>+INDEX('CE ATT'!$A$1:$BK$107,MATCH($A28,'CE ATT'!$A:$A,0),MATCH(L$3,'CE ATT'!$3:$3,0))</f>
        <v>0</v>
      </c>
      <c r="M28" s="151">
        <f>+INDEX('CE ATT'!$A$1:$BK$107,MATCH($A28,'CE ATT'!$A:$A,0),MATCH(M$3,'CE ATT'!$3:$3,0))</f>
        <v>0</v>
      </c>
      <c r="N28" s="151">
        <f>+INDEX('CE ATT'!$A$1:$BK$107,MATCH($A28,'CE ATT'!$A:$A,0),MATCH(N$3,'CE ATT'!$3:$3,0))</f>
        <v>0</v>
      </c>
      <c r="O28" s="151">
        <f>+INDEX('CE ATT'!$A$1:$BK$107,MATCH($A28,'CE ATT'!$A:$A,0),MATCH(O$3,'CE ATT'!$3:$3,0))</f>
        <v>0</v>
      </c>
      <c r="P28" s="151">
        <f>+INDEX('CE ATT'!$A$1:$BK$107,MATCH($A28,'CE ATT'!$A:$A,0),MATCH(P$3,'CE ATT'!$3:$3,0))</f>
        <v>0</v>
      </c>
      <c r="Q28" s="151">
        <f>+INDEX('CE ATT'!$A$1:$BK$107,MATCH($A28,'CE ATT'!$A:$A,0),MATCH(Q$3,'CE ATT'!$3:$3,0))</f>
        <v>0</v>
      </c>
      <c r="R28" s="177">
        <f>+INDEX('CE ATT'!$A$1:$BK$107,MATCH($A28,'CE ATT'!$A:$A,0),MATCH(R$3,'CE ATT'!$3:$3,0))</f>
        <v>0</v>
      </c>
      <c r="S28" s="184">
        <f t="shared" si="3"/>
        <v>112777.98</v>
      </c>
      <c r="T28" s="151">
        <f>+INDEX('CE SC'!$A$1:$BK$83,MATCH($A28,'CE SC'!$A:$A,0),MATCH(T$3,'CE SC'!$3:$3,0))</f>
        <v>0</v>
      </c>
      <c r="U28" s="151">
        <f>+INDEX('CE SC'!$A$1:$BK$83,MATCH($A28,'CE SC'!$A:$A,0),MATCH(U$3,'CE SC'!$3:$3,0))</f>
        <v>0</v>
      </c>
      <c r="V28" s="151">
        <f>+INDEX('CE SC'!$A$1:$BK$83,MATCH($A28,'CE SC'!$A:$A,0),MATCH(V$3,'CE SC'!$3:$3,0))</f>
        <v>0</v>
      </c>
      <c r="W28" s="151">
        <f>+INDEX('CE SC'!$A$1:$BK$83,MATCH($A28,'CE SC'!$A:$A,0),MATCH(W$3,'CE SC'!$3:$3,0))</f>
        <v>0</v>
      </c>
      <c r="X28" s="151">
        <f>+INDEX('CE SC'!$A$1:$BK$83,MATCH($A28,'CE SC'!$A:$A,0),MATCH(X$3,'CE SC'!$3:$3,0))</f>
        <v>0</v>
      </c>
      <c r="Y28" s="151">
        <f>+INDEX('CE SC'!$A$1:$BK$83,MATCH($A28,'CE SC'!$A:$A,0),MATCH(Y$3,'CE SC'!$3:$3,0))</f>
        <v>0</v>
      </c>
      <c r="Z28" s="151">
        <f>+INDEX('CE SC'!$A$1:$BK$83,MATCH($A28,'CE SC'!$A:$A,0),MATCH(Z$3,'CE SC'!$3:$3,0))</f>
        <v>0</v>
      </c>
      <c r="AA28" s="151">
        <f>+INDEX('CE SC'!$A$1:$BK$83,MATCH($A28,'CE SC'!$A:$A,0),MATCH(AA$3,'CE SC'!$3:$3,0))</f>
        <v>0</v>
      </c>
      <c r="AB28" s="151">
        <f>+INDEX('CE SC'!$A$1:$BK$83,MATCH($A28,'CE SC'!$A:$A,0),MATCH(AB$3,'CE SC'!$3:$3,0))</f>
        <v>0</v>
      </c>
      <c r="AC28" s="151">
        <f>+INDEX('CE SC'!$A$1:$BK$83,MATCH($A28,'CE SC'!$A:$A,0),MATCH(AC$3,'CE SC'!$3:$3,0))</f>
        <v>0</v>
      </c>
      <c r="AD28" s="177">
        <f>+INDEX('CE SC'!$A$1:$BK$83,MATCH($A28,'CE SC'!$A:$A,0),MATCH(AD$3,'CE SC'!$3:$3,0))</f>
        <v>0</v>
      </c>
      <c r="AE28" s="184">
        <f t="shared" si="5"/>
        <v>0</v>
      </c>
      <c r="AF28" s="151">
        <f>+INDEX('CE FOC'!$A$1:$BK$83,MATCH($A28,'CE FOC'!$A:$A,0),MATCH(AF$3,'CE FOC'!$3:$3,0))</f>
        <v>0</v>
      </c>
      <c r="AG28" s="151">
        <f>+INDEX('CE FOC'!$A$1:$BK$83,MATCH($A28,'CE FOC'!$A:$A,0),MATCH(AG$3,'CE FOC'!$3:$3,0))</f>
        <v>0</v>
      </c>
      <c r="AH28" s="177">
        <f>+INDEX('CE FOC'!$A$1:$BK$83,MATCH($A28,'CE FOC'!$A:$A,0),MATCH(AH$3,'CE FOC'!$3:$3,0))</f>
        <v>0</v>
      </c>
      <c r="AI28" s="184">
        <f t="shared" si="7"/>
        <v>0</v>
      </c>
      <c r="AJ28" s="343">
        <f>ROUND(+SUMIF(BdV_2022!$L:$L,$A28&amp;AJ$3,BdV_2022!$E:$E),2)</f>
        <v>0</v>
      </c>
      <c r="AK28" s="184">
        <f t="shared" si="8"/>
        <v>112777.98</v>
      </c>
      <c r="AL28" s="2"/>
    </row>
    <row r="29" spans="1:38" x14ac:dyDescent="0.15">
      <c r="A29" s="230"/>
      <c r="B29" s="247"/>
      <c r="C29" s="248" t="s">
        <v>1080</v>
      </c>
      <c r="D29" s="154">
        <f t="shared" ref="D29" si="15">+SUM(D30:D33)</f>
        <v>0</v>
      </c>
      <c r="E29" s="154">
        <f t="shared" ref="E29" si="16">+SUM(E30:E33)</f>
        <v>0</v>
      </c>
      <c r="F29" s="154">
        <f t="shared" ref="F29" si="17">+SUM(F30:F33)</f>
        <v>0</v>
      </c>
      <c r="G29" s="154">
        <f t="shared" ref="G29" si="18">+SUM(G30:G33)</f>
        <v>0</v>
      </c>
      <c r="H29" s="154">
        <f t="shared" ref="H29" si="19">+SUM(H30:H33)</f>
        <v>0</v>
      </c>
      <c r="I29" s="154">
        <f t="shared" ref="I29" si="20">+SUM(I30:I33)</f>
        <v>0</v>
      </c>
      <c r="J29" s="154">
        <f t="shared" ref="J29" si="21">+SUM(J30:J33)</f>
        <v>0</v>
      </c>
      <c r="K29" s="154">
        <f t="shared" ref="K29" si="22">+SUM(K30:K33)</f>
        <v>0</v>
      </c>
      <c r="L29" s="154">
        <f t="shared" ref="L29" si="23">+SUM(L30:L33)</f>
        <v>0</v>
      </c>
      <c r="M29" s="154">
        <f t="shared" ref="M29" si="24">+SUM(M30:M33)</f>
        <v>0</v>
      </c>
      <c r="N29" s="154">
        <f t="shared" ref="N29" si="25">+SUM(N30:N33)</f>
        <v>0</v>
      </c>
      <c r="O29" s="154">
        <f t="shared" ref="O29" si="26">+SUM(O30:O33)</f>
        <v>0</v>
      </c>
      <c r="P29" s="154">
        <f t="shared" ref="P29" si="27">+SUM(P30:P33)</f>
        <v>0</v>
      </c>
      <c r="Q29" s="154">
        <f t="shared" ref="Q29" si="28">+SUM(Q30:Q33)</f>
        <v>0</v>
      </c>
      <c r="R29" s="176">
        <f t="shared" ref="R29" si="29">+SUM(R30:R33)</f>
        <v>0</v>
      </c>
      <c r="S29" s="183">
        <f t="shared" si="3"/>
        <v>0</v>
      </c>
      <c r="T29" s="154">
        <f>+SUM(T30:T33)</f>
        <v>0</v>
      </c>
      <c r="U29" s="154">
        <f t="shared" ref="U29:AD29" si="30">+SUM(U30:U33)</f>
        <v>0</v>
      </c>
      <c r="V29" s="154">
        <f t="shared" si="30"/>
        <v>0</v>
      </c>
      <c r="W29" s="154">
        <f t="shared" si="30"/>
        <v>0</v>
      </c>
      <c r="X29" s="154">
        <f t="shared" si="30"/>
        <v>0</v>
      </c>
      <c r="Y29" s="154">
        <f t="shared" si="30"/>
        <v>0</v>
      </c>
      <c r="Z29" s="154">
        <f t="shared" si="30"/>
        <v>0</v>
      </c>
      <c r="AA29" s="154">
        <f t="shared" si="30"/>
        <v>0</v>
      </c>
      <c r="AB29" s="154">
        <f t="shared" si="30"/>
        <v>0</v>
      </c>
      <c r="AC29" s="154">
        <f t="shared" si="30"/>
        <v>0</v>
      </c>
      <c r="AD29" s="176">
        <f t="shared" si="30"/>
        <v>0</v>
      </c>
      <c r="AE29" s="183">
        <f t="shared" si="5"/>
        <v>0</v>
      </c>
      <c r="AF29" s="154">
        <f t="shared" ref="AF29" si="31">+SUM(AF30:AF33)</f>
        <v>0</v>
      </c>
      <c r="AG29" s="154">
        <f t="shared" ref="AG29" si="32">+SUM(AG30:AG33)</f>
        <v>0</v>
      </c>
      <c r="AH29" s="176">
        <f t="shared" ref="AH29:AJ29" si="33">+SUM(AH30:AH33)</f>
        <v>0</v>
      </c>
      <c r="AI29" s="183">
        <f t="shared" si="7"/>
        <v>0</v>
      </c>
      <c r="AJ29" s="176">
        <f t="shared" si="33"/>
        <v>0</v>
      </c>
      <c r="AK29" s="183">
        <f t="shared" si="8"/>
        <v>0</v>
      </c>
      <c r="AL29" s="2"/>
    </row>
    <row r="30" spans="1:38" x14ac:dyDescent="0.15">
      <c r="A30" s="241" t="s">
        <v>1081</v>
      </c>
      <c r="B30" s="249"/>
      <c r="C30" s="250" t="s">
        <v>1654</v>
      </c>
      <c r="D30" s="151">
        <f>+INDEX('CE ATT'!$A$1:$BK$107,MATCH($A30,'CE ATT'!$A:$A,0),MATCH(D$3,'CE ATT'!$3:$3,0))</f>
        <v>0</v>
      </c>
      <c r="E30" s="151">
        <f>+INDEX('CE ATT'!$A$1:$BK$107,MATCH($A30,'CE ATT'!$A:$A,0),MATCH(E$3,'CE ATT'!$3:$3,0))</f>
        <v>0</v>
      </c>
      <c r="F30" s="151">
        <f>+INDEX('CE ATT'!$A$1:$BK$107,MATCH($A30,'CE ATT'!$A:$A,0),MATCH(F$3,'CE ATT'!$3:$3,0))</f>
        <v>0</v>
      </c>
      <c r="G30" s="151">
        <f>+INDEX('CE ATT'!$A$1:$BK$107,MATCH($A30,'CE ATT'!$A:$A,0),MATCH(G$3,'CE ATT'!$3:$3,0))</f>
        <v>0</v>
      </c>
      <c r="H30" s="151">
        <f>+INDEX('CE ATT'!$A$1:$BK$107,MATCH($A30,'CE ATT'!$A:$A,0),MATCH(H$3,'CE ATT'!$3:$3,0))</f>
        <v>0</v>
      </c>
      <c r="I30" s="151">
        <f>+INDEX('CE ATT'!$A$1:$BK$107,MATCH($A30,'CE ATT'!$A:$A,0),MATCH(I$3,'CE ATT'!$3:$3,0))</f>
        <v>0</v>
      </c>
      <c r="J30" s="151">
        <f>+INDEX('CE ATT'!$A$1:$BK$107,MATCH($A30,'CE ATT'!$A:$A,0),MATCH(J$3,'CE ATT'!$3:$3,0))</f>
        <v>0</v>
      </c>
      <c r="K30" s="151">
        <f>+INDEX('CE ATT'!$A$1:$BK$107,MATCH($A30,'CE ATT'!$A:$A,0),MATCH(K$3,'CE ATT'!$3:$3,0))</f>
        <v>0</v>
      </c>
      <c r="L30" s="151">
        <f>+INDEX('CE ATT'!$A$1:$BK$107,MATCH($A30,'CE ATT'!$A:$A,0),MATCH(L$3,'CE ATT'!$3:$3,0))</f>
        <v>0</v>
      </c>
      <c r="M30" s="151">
        <f>+INDEX('CE ATT'!$A$1:$BK$107,MATCH($A30,'CE ATT'!$A:$A,0),MATCH(M$3,'CE ATT'!$3:$3,0))</f>
        <v>0</v>
      </c>
      <c r="N30" s="151">
        <f>+INDEX('CE ATT'!$A$1:$BK$107,MATCH($A30,'CE ATT'!$A:$A,0),MATCH(N$3,'CE ATT'!$3:$3,0))</f>
        <v>0</v>
      </c>
      <c r="O30" s="151">
        <f>+INDEX('CE ATT'!$A$1:$BK$107,MATCH($A30,'CE ATT'!$A:$A,0),MATCH(O$3,'CE ATT'!$3:$3,0))</f>
        <v>0</v>
      </c>
      <c r="P30" s="151">
        <f>+INDEX('CE ATT'!$A$1:$BK$107,MATCH($A30,'CE ATT'!$A:$A,0),MATCH(P$3,'CE ATT'!$3:$3,0))</f>
        <v>0</v>
      </c>
      <c r="Q30" s="151">
        <f>+INDEX('CE ATT'!$A$1:$BK$107,MATCH($A30,'CE ATT'!$A:$A,0),MATCH(Q$3,'CE ATT'!$3:$3,0))</f>
        <v>0</v>
      </c>
      <c r="R30" s="177">
        <f>+INDEX('CE ATT'!$A$1:$BK$107,MATCH($A30,'CE ATT'!$A:$A,0),MATCH(R$3,'CE ATT'!$3:$3,0))</f>
        <v>0</v>
      </c>
      <c r="S30" s="184">
        <f t="shared" si="3"/>
        <v>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184">
        <f t="shared" si="5"/>
        <v>0</v>
      </c>
      <c r="AF30" s="88"/>
      <c r="AG30" s="88"/>
      <c r="AH30" s="88"/>
      <c r="AI30" s="184">
        <f t="shared" si="7"/>
        <v>0</v>
      </c>
      <c r="AJ30" s="88"/>
      <c r="AK30" s="184">
        <f t="shared" si="8"/>
        <v>0</v>
      </c>
      <c r="AL30" s="2"/>
    </row>
    <row r="31" spans="1:38" x14ac:dyDescent="0.15">
      <c r="A31" s="241" t="s">
        <v>1082</v>
      </c>
      <c r="B31" s="249"/>
      <c r="C31" s="250" t="s">
        <v>1655</v>
      </c>
      <c r="D31" s="151">
        <f>+INDEX('CE ATT'!$A$1:$BK$107,MATCH($A31,'CE ATT'!$A:$A,0),MATCH(D$3,'CE ATT'!$3:$3,0))</f>
        <v>0</v>
      </c>
      <c r="E31" s="151">
        <f>+INDEX('CE ATT'!$A$1:$BK$107,MATCH($A31,'CE ATT'!$A:$A,0),MATCH(E$3,'CE ATT'!$3:$3,0))</f>
        <v>0</v>
      </c>
      <c r="F31" s="151">
        <f>+INDEX('CE ATT'!$A$1:$BK$107,MATCH($A31,'CE ATT'!$A:$A,0),MATCH(F$3,'CE ATT'!$3:$3,0))</f>
        <v>0</v>
      </c>
      <c r="G31" s="151">
        <f>+INDEX('CE ATT'!$A$1:$BK$107,MATCH($A31,'CE ATT'!$A:$A,0),MATCH(G$3,'CE ATT'!$3:$3,0))</f>
        <v>0</v>
      </c>
      <c r="H31" s="151">
        <f>+INDEX('CE ATT'!$A$1:$BK$107,MATCH($A31,'CE ATT'!$A:$A,0),MATCH(H$3,'CE ATT'!$3:$3,0))</f>
        <v>0</v>
      </c>
      <c r="I31" s="151">
        <f>+INDEX('CE ATT'!$A$1:$BK$107,MATCH($A31,'CE ATT'!$A:$A,0),MATCH(I$3,'CE ATT'!$3:$3,0))</f>
        <v>0</v>
      </c>
      <c r="J31" s="151">
        <f>+INDEX('CE ATT'!$A$1:$BK$107,MATCH($A31,'CE ATT'!$A:$A,0),MATCH(J$3,'CE ATT'!$3:$3,0))</f>
        <v>0</v>
      </c>
      <c r="K31" s="151">
        <f>+INDEX('CE ATT'!$A$1:$BK$107,MATCH($A31,'CE ATT'!$A:$A,0),MATCH(K$3,'CE ATT'!$3:$3,0))</f>
        <v>0</v>
      </c>
      <c r="L31" s="151">
        <f>+INDEX('CE ATT'!$A$1:$BK$107,MATCH($A31,'CE ATT'!$A:$A,0),MATCH(L$3,'CE ATT'!$3:$3,0))</f>
        <v>0</v>
      </c>
      <c r="M31" s="151">
        <f>+INDEX('CE ATT'!$A$1:$BK$107,MATCH($A31,'CE ATT'!$A:$A,0),MATCH(M$3,'CE ATT'!$3:$3,0))</f>
        <v>0</v>
      </c>
      <c r="N31" s="151">
        <f>+INDEX('CE ATT'!$A$1:$BK$107,MATCH($A31,'CE ATT'!$A:$A,0),MATCH(N$3,'CE ATT'!$3:$3,0))</f>
        <v>0</v>
      </c>
      <c r="O31" s="151">
        <f>+INDEX('CE ATT'!$A$1:$BK$107,MATCH($A31,'CE ATT'!$A:$A,0),MATCH(O$3,'CE ATT'!$3:$3,0))</f>
        <v>0</v>
      </c>
      <c r="P31" s="151">
        <f>+INDEX('CE ATT'!$A$1:$BK$107,MATCH($A31,'CE ATT'!$A:$A,0),MATCH(P$3,'CE ATT'!$3:$3,0))</f>
        <v>0</v>
      </c>
      <c r="Q31" s="151">
        <f>+INDEX('CE ATT'!$A$1:$BK$107,MATCH($A31,'CE ATT'!$A:$A,0),MATCH(Q$3,'CE ATT'!$3:$3,0))</f>
        <v>0</v>
      </c>
      <c r="R31" s="177">
        <f>+INDEX('CE ATT'!$A$1:$BK$107,MATCH($A31,'CE ATT'!$A:$A,0),MATCH(R$3,'CE ATT'!$3:$3,0))</f>
        <v>0</v>
      </c>
      <c r="S31" s="184">
        <f t="shared" si="3"/>
        <v>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184">
        <f t="shared" si="5"/>
        <v>0</v>
      </c>
      <c r="AF31" s="88"/>
      <c r="AG31" s="88"/>
      <c r="AH31" s="88"/>
      <c r="AI31" s="184">
        <f t="shared" si="7"/>
        <v>0</v>
      </c>
      <c r="AJ31" s="88"/>
      <c r="AK31" s="184">
        <f t="shared" si="8"/>
        <v>0</v>
      </c>
      <c r="AL31" s="2"/>
    </row>
    <row r="32" spans="1:38" x14ac:dyDescent="0.15">
      <c r="A32" s="148" t="s">
        <v>69</v>
      </c>
      <c r="B32" s="249"/>
      <c r="C32" s="150" t="s">
        <v>87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346"/>
      <c r="T32" s="151">
        <f>+INDEX('CE SC'!$A$1:$BK$83,MATCH($A32,'CE SC'!$A:$A,0),MATCH(T$3,'CE SC'!$3:$3,0))</f>
        <v>0</v>
      </c>
      <c r="U32" s="151">
        <f>+INDEX('CE SC'!$A$1:$BK$83,MATCH($A32,'CE SC'!$A:$A,0),MATCH(U$3,'CE SC'!$3:$3,0))</f>
        <v>0</v>
      </c>
      <c r="V32" s="151">
        <f>+INDEX('CE SC'!$A$1:$BK$83,MATCH($A32,'CE SC'!$A:$A,0),MATCH(V$3,'CE SC'!$3:$3,0))</f>
        <v>0</v>
      </c>
      <c r="W32" s="151">
        <f>+INDEX('CE SC'!$A$1:$BK$83,MATCH($A32,'CE SC'!$A:$A,0),MATCH(W$3,'CE SC'!$3:$3,0))</f>
        <v>0</v>
      </c>
      <c r="X32" s="151">
        <f>+INDEX('CE SC'!$A$1:$BK$83,MATCH($A32,'CE SC'!$A:$A,0),MATCH(X$3,'CE SC'!$3:$3,0))</f>
        <v>0</v>
      </c>
      <c r="Y32" s="151">
        <f>+INDEX('CE SC'!$A$1:$BK$83,MATCH($A32,'CE SC'!$A:$A,0),MATCH(Y$3,'CE SC'!$3:$3,0))</f>
        <v>0</v>
      </c>
      <c r="Z32" s="151">
        <f>+INDEX('CE SC'!$A$1:$BK$83,MATCH($A32,'CE SC'!$A:$A,0),MATCH(Z$3,'CE SC'!$3:$3,0))</f>
        <v>0</v>
      </c>
      <c r="AA32" s="151">
        <f>+INDEX('CE SC'!$A$1:$BK$83,MATCH($A32,'CE SC'!$A:$A,0),MATCH(AA$3,'CE SC'!$3:$3,0))</f>
        <v>0</v>
      </c>
      <c r="AB32" s="151">
        <f>+INDEX('CE SC'!$A$1:$BK$83,MATCH($A32,'CE SC'!$A:$A,0),MATCH(AB$3,'CE SC'!$3:$3,0))</f>
        <v>0</v>
      </c>
      <c r="AC32" s="151">
        <f>+INDEX('CE SC'!$A$1:$BK$83,MATCH($A32,'CE SC'!$A:$A,0),MATCH(AC$3,'CE SC'!$3:$3,0))</f>
        <v>0</v>
      </c>
      <c r="AD32" s="177">
        <f>+INDEX('CE SC'!$A$1:$BK$83,MATCH($A32,'CE SC'!$A:$A,0),MATCH(AD$3,'CE SC'!$3:$3,0))</f>
        <v>0</v>
      </c>
      <c r="AE32" s="184">
        <f t="shared" ref="AE32:AE33" si="34">+SUM(T32:AD32)</f>
        <v>0</v>
      </c>
      <c r="AF32" s="88"/>
      <c r="AG32" s="88"/>
      <c r="AH32" s="88"/>
      <c r="AI32" s="184">
        <f t="shared" si="7"/>
        <v>0</v>
      </c>
      <c r="AJ32" s="88"/>
      <c r="AK32" s="184">
        <f t="shared" si="8"/>
        <v>0</v>
      </c>
      <c r="AL32" s="2"/>
    </row>
    <row r="33" spans="1:38" x14ac:dyDescent="0.15">
      <c r="A33" s="148" t="s">
        <v>71</v>
      </c>
      <c r="B33" s="251"/>
      <c r="C33" s="150" t="s">
        <v>88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346"/>
      <c r="T33" s="151">
        <f>+INDEX('CE SC'!$A$1:$BK$83,MATCH($A33,'CE SC'!$A:$A,0),MATCH(T$3,'CE SC'!$3:$3,0))</f>
        <v>0</v>
      </c>
      <c r="U33" s="151">
        <f>+INDEX('CE SC'!$A$1:$BK$83,MATCH($A33,'CE SC'!$A:$A,0),MATCH(U$3,'CE SC'!$3:$3,0))</f>
        <v>0</v>
      </c>
      <c r="V33" s="151">
        <f>+INDEX('CE SC'!$A$1:$BK$83,MATCH($A33,'CE SC'!$A:$A,0),MATCH(V$3,'CE SC'!$3:$3,0))</f>
        <v>0</v>
      </c>
      <c r="W33" s="151">
        <f>+INDEX('CE SC'!$A$1:$BK$83,MATCH($A33,'CE SC'!$A:$A,0),MATCH(W$3,'CE SC'!$3:$3,0))</f>
        <v>0</v>
      </c>
      <c r="X33" s="151">
        <f>+INDEX('CE SC'!$A$1:$BK$83,MATCH($A33,'CE SC'!$A:$A,0),MATCH(X$3,'CE SC'!$3:$3,0))</f>
        <v>0</v>
      </c>
      <c r="Y33" s="151">
        <f>+INDEX('CE SC'!$A$1:$BK$83,MATCH($A33,'CE SC'!$A:$A,0),MATCH(Y$3,'CE SC'!$3:$3,0))</f>
        <v>0</v>
      </c>
      <c r="Z33" s="151">
        <f>+INDEX('CE SC'!$A$1:$BK$83,MATCH($A33,'CE SC'!$A:$A,0),MATCH(Z$3,'CE SC'!$3:$3,0))</f>
        <v>0</v>
      </c>
      <c r="AA33" s="151">
        <f>+INDEX('CE SC'!$A$1:$BK$83,MATCH($A33,'CE SC'!$A:$A,0),MATCH(AA$3,'CE SC'!$3:$3,0))</f>
        <v>0</v>
      </c>
      <c r="AB33" s="151">
        <f>+INDEX('CE SC'!$A$1:$BK$83,MATCH($A33,'CE SC'!$A:$A,0),MATCH(AB$3,'CE SC'!$3:$3,0))</f>
        <v>0</v>
      </c>
      <c r="AC33" s="151">
        <f>+INDEX('CE SC'!$A$1:$BK$83,MATCH($A33,'CE SC'!$A:$A,0),MATCH(AC$3,'CE SC'!$3:$3,0))</f>
        <v>0</v>
      </c>
      <c r="AD33" s="177">
        <f>+INDEX('CE SC'!$A$1:$BK$83,MATCH($A33,'CE SC'!$A:$A,0),MATCH(AD$3,'CE SC'!$3:$3,0))</f>
        <v>0</v>
      </c>
      <c r="AE33" s="184">
        <f t="shared" si="34"/>
        <v>0</v>
      </c>
      <c r="AF33" s="88"/>
      <c r="AG33" s="88"/>
      <c r="AH33" s="88"/>
      <c r="AI33" s="184">
        <f t="shared" si="7"/>
        <v>0</v>
      </c>
      <c r="AJ33" s="88"/>
      <c r="AK33" s="184">
        <f t="shared" si="8"/>
        <v>0</v>
      </c>
      <c r="AL33" s="2"/>
    </row>
    <row r="34" spans="1:38" ht="11.25" thickBot="1" x14ac:dyDescent="0.2">
      <c r="A34" s="230"/>
      <c r="B34" s="252"/>
      <c r="C34" s="253" t="s">
        <v>1738</v>
      </c>
      <c r="D34" s="173">
        <f>+D29+D7</f>
        <v>19643174.739999998</v>
      </c>
      <c r="E34" s="173">
        <f t="shared" ref="E34:R34" si="35">+E29+E7</f>
        <v>6302.64</v>
      </c>
      <c r="F34" s="173">
        <f t="shared" si="35"/>
        <v>0</v>
      </c>
      <c r="G34" s="173">
        <f t="shared" si="35"/>
        <v>0</v>
      </c>
      <c r="H34" s="173">
        <f t="shared" si="35"/>
        <v>0</v>
      </c>
      <c r="I34" s="173">
        <f t="shared" si="35"/>
        <v>0</v>
      </c>
      <c r="J34" s="173">
        <f t="shared" si="35"/>
        <v>0</v>
      </c>
      <c r="K34" s="173">
        <f t="shared" si="35"/>
        <v>0</v>
      </c>
      <c r="L34" s="173">
        <f t="shared" si="35"/>
        <v>0</v>
      </c>
      <c r="M34" s="173">
        <f t="shared" si="35"/>
        <v>0</v>
      </c>
      <c r="N34" s="173">
        <f t="shared" si="35"/>
        <v>0</v>
      </c>
      <c r="O34" s="173">
        <f t="shared" si="35"/>
        <v>0</v>
      </c>
      <c r="P34" s="173">
        <f t="shared" si="35"/>
        <v>0</v>
      </c>
      <c r="Q34" s="173">
        <f t="shared" si="35"/>
        <v>0</v>
      </c>
      <c r="R34" s="179">
        <f t="shared" si="35"/>
        <v>0</v>
      </c>
      <c r="S34" s="186">
        <f t="shared" si="3"/>
        <v>19649477.379999999</v>
      </c>
      <c r="T34" s="173">
        <f t="shared" ref="T34:AJ34" si="36">+T29+T7</f>
        <v>0</v>
      </c>
      <c r="U34" s="173">
        <f t="shared" si="36"/>
        <v>0</v>
      </c>
      <c r="V34" s="173">
        <f t="shared" si="36"/>
        <v>0</v>
      </c>
      <c r="W34" s="173">
        <f t="shared" si="36"/>
        <v>0</v>
      </c>
      <c r="X34" s="173">
        <f t="shared" si="36"/>
        <v>0</v>
      </c>
      <c r="Y34" s="173">
        <f t="shared" si="36"/>
        <v>0</v>
      </c>
      <c r="Z34" s="173">
        <f t="shared" si="36"/>
        <v>0</v>
      </c>
      <c r="AA34" s="173">
        <f t="shared" si="36"/>
        <v>0</v>
      </c>
      <c r="AB34" s="173">
        <f t="shared" si="36"/>
        <v>0</v>
      </c>
      <c r="AC34" s="173">
        <f t="shared" si="36"/>
        <v>0</v>
      </c>
      <c r="AD34" s="179">
        <f t="shared" si="36"/>
        <v>0</v>
      </c>
      <c r="AE34" s="186">
        <f t="shared" si="5"/>
        <v>0</v>
      </c>
      <c r="AF34" s="173">
        <f t="shared" si="36"/>
        <v>0</v>
      </c>
      <c r="AG34" s="173">
        <f t="shared" si="36"/>
        <v>0</v>
      </c>
      <c r="AH34" s="179">
        <f t="shared" si="36"/>
        <v>0</v>
      </c>
      <c r="AI34" s="186">
        <f t="shared" si="7"/>
        <v>0</v>
      </c>
      <c r="AJ34" s="179">
        <f t="shared" si="36"/>
        <v>0</v>
      </c>
      <c r="AK34" s="186">
        <f t="shared" si="8"/>
        <v>19649477.379999999</v>
      </c>
      <c r="AL34" s="2"/>
    </row>
    <row r="35" spans="1:38" ht="11.25" thickBot="1" x14ac:dyDescent="0.2">
      <c r="A35" s="230"/>
      <c r="B35" s="237"/>
      <c r="C35" s="25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9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6"/>
      <c r="AF35" s="11"/>
      <c r="AG35" s="11"/>
      <c r="AH35" s="11"/>
      <c r="AI35" s="6"/>
      <c r="AJ35" s="11"/>
      <c r="AK35" s="6"/>
      <c r="AL35" s="2"/>
    </row>
    <row r="36" spans="1:38" x14ac:dyDescent="0.15">
      <c r="A36" s="230"/>
      <c r="B36" s="255"/>
      <c r="C36" s="256" t="s">
        <v>1656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7"/>
      <c r="S36" s="198"/>
      <c r="T36" s="195"/>
      <c r="U36" s="196"/>
      <c r="V36" s="196"/>
      <c r="W36" s="196"/>
      <c r="X36" s="196"/>
      <c r="Y36" s="196"/>
      <c r="Z36" s="196"/>
      <c r="AA36" s="196"/>
      <c r="AB36" s="196"/>
      <c r="AC36" s="196"/>
      <c r="AD36" s="197"/>
      <c r="AE36" s="194"/>
      <c r="AF36" s="195"/>
      <c r="AG36" s="196"/>
      <c r="AH36" s="197"/>
      <c r="AI36" s="194"/>
      <c r="AJ36" s="207"/>
      <c r="AK36" s="194"/>
      <c r="AL36" s="2"/>
    </row>
    <row r="37" spans="1:38" x14ac:dyDescent="0.15">
      <c r="A37" s="230"/>
      <c r="B37" s="245" t="s">
        <v>367</v>
      </c>
      <c r="C37" s="240" t="s">
        <v>369</v>
      </c>
      <c r="D37" s="154">
        <f>+D38+D39+D51+D57+D62+D63+D64+D65+D73</f>
        <v>16899202.449999999</v>
      </c>
      <c r="E37" s="154">
        <f t="shared" ref="E37:R37" si="37">+E38+E39+E51+E57+E62+E63+E64+E65+E73</f>
        <v>0</v>
      </c>
      <c r="F37" s="154">
        <f t="shared" si="37"/>
        <v>77976.72</v>
      </c>
      <c r="G37" s="154">
        <f t="shared" si="37"/>
        <v>2222011.79</v>
      </c>
      <c r="H37" s="154">
        <f t="shared" si="37"/>
        <v>0</v>
      </c>
      <c r="I37" s="154">
        <f t="shared" si="37"/>
        <v>0</v>
      </c>
      <c r="J37" s="154">
        <f t="shared" si="37"/>
        <v>0</v>
      </c>
      <c r="K37" s="154">
        <f t="shared" si="37"/>
        <v>0</v>
      </c>
      <c r="L37" s="154">
        <f t="shared" si="37"/>
        <v>0</v>
      </c>
      <c r="M37" s="154">
        <f t="shared" si="37"/>
        <v>0</v>
      </c>
      <c r="N37" s="154">
        <f t="shared" si="37"/>
        <v>0</v>
      </c>
      <c r="O37" s="154">
        <f t="shared" si="37"/>
        <v>0</v>
      </c>
      <c r="P37" s="154">
        <f t="shared" si="37"/>
        <v>0</v>
      </c>
      <c r="Q37" s="154">
        <f t="shared" si="37"/>
        <v>0</v>
      </c>
      <c r="R37" s="176">
        <f t="shared" si="37"/>
        <v>0</v>
      </c>
      <c r="S37" s="183">
        <f t="shared" ref="S37:S84" si="38">+SUM(D37:R37)</f>
        <v>19199190.959999997</v>
      </c>
      <c r="T37" s="154">
        <f t="shared" ref="T37:AD37" si="39">+T38+T39+T51+T57+T62+T63+T64+T65+T73</f>
        <v>0</v>
      </c>
      <c r="U37" s="154">
        <f t="shared" si="39"/>
        <v>0</v>
      </c>
      <c r="V37" s="154">
        <f t="shared" si="39"/>
        <v>0</v>
      </c>
      <c r="W37" s="154">
        <f t="shared" si="39"/>
        <v>0</v>
      </c>
      <c r="X37" s="154">
        <f t="shared" si="39"/>
        <v>0</v>
      </c>
      <c r="Y37" s="154">
        <f t="shared" si="39"/>
        <v>0</v>
      </c>
      <c r="Z37" s="154">
        <f t="shared" si="39"/>
        <v>0</v>
      </c>
      <c r="AA37" s="154">
        <f t="shared" si="39"/>
        <v>10178.870000000001</v>
      </c>
      <c r="AB37" s="154">
        <f t="shared" si="39"/>
        <v>155748.91999999998</v>
      </c>
      <c r="AC37" s="154">
        <f t="shared" si="39"/>
        <v>141726.17000000001</v>
      </c>
      <c r="AD37" s="176">
        <f t="shared" si="39"/>
        <v>74886.510000000009</v>
      </c>
      <c r="AE37" s="183">
        <f t="shared" ref="AE37:AE84" si="40">+SUM(T37:AD37)</f>
        <v>382540.47</v>
      </c>
      <c r="AF37" s="154">
        <f>+AF38+AF39+AF51+AF57+AF62+AF63+AF64+AF65+AF73</f>
        <v>0</v>
      </c>
      <c r="AG37" s="154">
        <f t="shared" ref="AG37:AH37" si="41">+AG38+AG39+AG51+AG57+AG62+AG63+AG64+AG65+AG73</f>
        <v>0</v>
      </c>
      <c r="AH37" s="176">
        <f t="shared" si="41"/>
        <v>16498.29</v>
      </c>
      <c r="AI37" s="183">
        <f t="shared" ref="AI37:AI84" si="42">+SUM(AF37:AH37)</f>
        <v>16498.29</v>
      </c>
      <c r="AJ37" s="176">
        <f>+AJ38+AJ39+AJ51+AJ57+AJ62+AJ63+AJ64+AJ65+AJ73</f>
        <v>0</v>
      </c>
      <c r="AK37" s="183">
        <f t="shared" ref="AK37:AK84" si="43">+AJ37+AI37+AE37+S37</f>
        <v>19598229.719999999</v>
      </c>
      <c r="AL37" s="2"/>
    </row>
    <row r="38" spans="1:38" x14ac:dyDescent="0.15">
      <c r="A38" s="237" t="s">
        <v>113</v>
      </c>
      <c r="B38" s="245" t="s">
        <v>368</v>
      </c>
      <c r="C38" s="240" t="s">
        <v>1803</v>
      </c>
      <c r="D38" s="152">
        <f>+INDEX('CE ATT'!$A$1:$BK$107,MATCH($A38,'CE ATT'!$A:$A,0),MATCH(D$3,'CE ATT'!$3:$3,0))</f>
        <v>328783.8</v>
      </c>
      <c r="E38" s="152">
        <f>+INDEX('CE ATT'!$A$1:$BK$107,MATCH($A38,'CE ATT'!$A:$A,0),MATCH(E$3,'CE ATT'!$3:$3,0))</f>
        <v>0</v>
      </c>
      <c r="F38" s="152">
        <f>+INDEX('CE ATT'!$A$1:$BK$107,MATCH($A38,'CE ATT'!$A:$A,0),MATCH(F$3,'CE ATT'!$3:$3,0))</f>
        <v>385</v>
      </c>
      <c r="G38" s="152">
        <f>+INDEX('CE ATT'!$A$1:$BK$107,MATCH($A38,'CE ATT'!$A:$A,0),MATCH(G$3,'CE ATT'!$3:$3,0))</f>
        <v>104619.84</v>
      </c>
      <c r="H38" s="152">
        <f>+INDEX('CE ATT'!$A$1:$BK$107,MATCH($A38,'CE ATT'!$A:$A,0),MATCH(H$3,'CE ATT'!$3:$3,0))</f>
        <v>0</v>
      </c>
      <c r="I38" s="152">
        <f>+INDEX('CE ATT'!$A$1:$BK$107,MATCH($A38,'CE ATT'!$A:$A,0),MATCH(I$3,'CE ATT'!$3:$3,0))</f>
        <v>0</v>
      </c>
      <c r="J38" s="152">
        <f>+INDEX('CE ATT'!$A$1:$BK$107,MATCH($A38,'CE ATT'!$A:$A,0),MATCH(J$3,'CE ATT'!$3:$3,0))</f>
        <v>0</v>
      </c>
      <c r="K38" s="152">
        <f>+INDEX('CE ATT'!$A$1:$BK$107,MATCH($A38,'CE ATT'!$A:$A,0),MATCH(K$3,'CE ATT'!$3:$3,0))</f>
        <v>0</v>
      </c>
      <c r="L38" s="152">
        <f>+INDEX('CE ATT'!$A$1:$BK$107,MATCH($A38,'CE ATT'!$A:$A,0),MATCH(L$3,'CE ATT'!$3:$3,0))</f>
        <v>0</v>
      </c>
      <c r="M38" s="152">
        <f>+INDEX('CE ATT'!$A$1:$BK$107,MATCH($A38,'CE ATT'!$A:$A,0),MATCH(M$3,'CE ATT'!$3:$3,0))</f>
        <v>0</v>
      </c>
      <c r="N38" s="152">
        <f>+INDEX('CE ATT'!$A$1:$BK$107,MATCH($A38,'CE ATT'!$A:$A,0),MATCH(N$3,'CE ATT'!$3:$3,0))</f>
        <v>0</v>
      </c>
      <c r="O38" s="152">
        <f>+INDEX('CE ATT'!$A$1:$BK$107,MATCH($A38,'CE ATT'!$A:$A,0),MATCH(O$3,'CE ATT'!$3:$3,0))</f>
        <v>0</v>
      </c>
      <c r="P38" s="152">
        <f>+INDEX('CE ATT'!$A$1:$BK$107,MATCH($A38,'CE ATT'!$A:$A,0),MATCH(P$3,'CE ATT'!$3:$3,0))</f>
        <v>0</v>
      </c>
      <c r="Q38" s="152">
        <f>+INDEX('CE ATT'!$A$1:$BK$107,MATCH($A38,'CE ATT'!$A:$A,0),MATCH(Q$3,'CE ATT'!$3:$3,0))</f>
        <v>0</v>
      </c>
      <c r="R38" s="178">
        <f>+INDEX('CE ATT'!$A$1:$BK$107,MATCH($A38,'CE ATT'!$A:$A,0),MATCH(R$3,'CE ATT'!$3:$3,0))</f>
        <v>0</v>
      </c>
      <c r="S38" s="185">
        <f t="shared" si="38"/>
        <v>433788.64</v>
      </c>
      <c r="T38" s="152">
        <f>+INDEX('CE SC'!$A$1:$BK$83,MATCH($A38,'CE SC'!$A:$A,0),MATCH(T$3,'CE SC'!$3:$3,0))</f>
        <v>0</v>
      </c>
      <c r="U38" s="152">
        <f>+INDEX('CE SC'!$A$1:$BK$83,MATCH($A38,'CE SC'!$A:$A,0),MATCH(U$3,'CE SC'!$3:$3,0))</f>
        <v>0</v>
      </c>
      <c r="V38" s="152">
        <f>+INDEX('CE SC'!$A$1:$BK$83,MATCH($A38,'CE SC'!$A:$A,0),MATCH(V$3,'CE SC'!$3:$3,0))</f>
        <v>0</v>
      </c>
      <c r="W38" s="152">
        <f>+INDEX('CE SC'!$A$1:$BK$83,MATCH($A38,'CE SC'!$A:$A,0),MATCH(W$3,'CE SC'!$3:$3,0))</f>
        <v>0</v>
      </c>
      <c r="X38" s="152">
        <f>+INDEX('CE SC'!$A$1:$BK$83,MATCH($A38,'CE SC'!$A:$A,0),MATCH(X$3,'CE SC'!$3:$3,0))</f>
        <v>0</v>
      </c>
      <c r="Y38" s="152">
        <f>+INDEX('CE SC'!$A$1:$BK$83,MATCH($A38,'CE SC'!$A:$A,0),MATCH(Y$3,'CE SC'!$3:$3,0))</f>
        <v>0</v>
      </c>
      <c r="Z38" s="152">
        <f>+INDEX('CE SC'!$A$1:$BK$83,MATCH($A38,'CE SC'!$A:$A,0),MATCH(Z$3,'CE SC'!$3:$3,0))</f>
        <v>0</v>
      </c>
      <c r="AA38" s="152">
        <f>+INDEX('CE SC'!$A$1:$BK$83,MATCH($A38,'CE SC'!$A:$A,0),MATCH(AA$3,'CE SC'!$3:$3,0))</f>
        <v>0</v>
      </c>
      <c r="AB38" s="152">
        <f>+INDEX('CE SC'!$A$1:$BK$83,MATCH($A38,'CE SC'!$A:$A,0),MATCH(AB$3,'CE SC'!$3:$3,0))</f>
        <v>8220.41</v>
      </c>
      <c r="AC38" s="152">
        <f>+INDEX('CE SC'!$A$1:$BK$83,MATCH($A38,'CE SC'!$A:$A,0),MATCH(AC$3,'CE SC'!$3:$3,0))</f>
        <v>2337</v>
      </c>
      <c r="AD38" s="178">
        <f>+INDEX('CE SC'!$A$1:$BK$83,MATCH($A38,'CE SC'!$A:$A,0),MATCH(AD$3,'CE SC'!$3:$3,0))</f>
        <v>0</v>
      </c>
      <c r="AE38" s="185">
        <f t="shared" si="40"/>
        <v>10557.41</v>
      </c>
      <c r="AF38" s="152">
        <f>+INDEX('CE FOC'!$A$1:$BK$83,MATCH($A38,'CE FOC'!$A:$A,0),MATCH(AF$3,'CE FOC'!$3:$3,0))</f>
        <v>0</v>
      </c>
      <c r="AG38" s="152">
        <f>+INDEX('CE FOC'!$A$1:$BK$83,MATCH($A38,'CE FOC'!$A:$A,0),MATCH(AG$3,'CE FOC'!$3:$3,0))</f>
        <v>0</v>
      </c>
      <c r="AH38" s="178">
        <f>+INDEX('CE FOC'!$A$1:$BK$83,MATCH($A38,'CE FOC'!$A:$A,0),MATCH(AH$3,'CE FOC'!$3:$3,0))</f>
        <v>16498.29</v>
      </c>
      <c r="AI38" s="185">
        <f t="shared" si="42"/>
        <v>16498.29</v>
      </c>
      <c r="AJ38" s="344">
        <f>ROUND(+SUMIF(BdV_2022!$L:$L,$A38&amp;AJ$3,BdV_2022!$E:$E),2)</f>
        <v>0</v>
      </c>
      <c r="AK38" s="185">
        <f t="shared" si="43"/>
        <v>460844.34</v>
      </c>
      <c r="AL38" s="2"/>
    </row>
    <row r="39" spans="1:38" x14ac:dyDescent="0.15">
      <c r="A39" s="237" t="s">
        <v>114</v>
      </c>
      <c r="B39" s="239" t="s">
        <v>371</v>
      </c>
      <c r="C39" s="240" t="s">
        <v>370</v>
      </c>
      <c r="D39" s="154">
        <f>+SUM(D40:D50)</f>
        <v>12322224.329999998</v>
      </c>
      <c r="E39" s="154">
        <f t="shared" ref="E39:R39" si="44">+SUM(E40:E50)</f>
        <v>0</v>
      </c>
      <c r="F39" s="154">
        <f t="shared" si="44"/>
        <v>71077.97</v>
      </c>
      <c r="G39" s="154">
        <f t="shared" si="44"/>
        <v>656391.14</v>
      </c>
      <c r="H39" s="154">
        <f t="shared" si="44"/>
        <v>0</v>
      </c>
      <c r="I39" s="154">
        <f t="shared" si="44"/>
        <v>0</v>
      </c>
      <c r="J39" s="154">
        <f t="shared" si="44"/>
        <v>0</v>
      </c>
      <c r="K39" s="154">
        <f t="shared" si="44"/>
        <v>0</v>
      </c>
      <c r="L39" s="154">
        <f t="shared" si="44"/>
        <v>0</v>
      </c>
      <c r="M39" s="154">
        <f t="shared" si="44"/>
        <v>0</v>
      </c>
      <c r="N39" s="154">
        <f t="shared" si="44"/>
        <v>0</v>
      </c>
      <c r="O39" s="154">
        <f t="shared" si="44"/>
        <v>0</v>
      </c>
      <c r="P39" s="154">
        <f t="shared" si="44"/>
        <v>0</v>
      </c>
      <c r="Q39" s="154">
        <f t="shared" si="44"/>
        <v>0</v>
      </c>
      <c r="R39" s="176">
        <f t="shared" si="44"/>
        <v>0</v>
      </c>
      <c r="S39" s="183">
        <f t="shared" si="38"/>
        <v>13049693.439999999</v>
      </c>
      <c r="T39" s="154">
        <f t="shared" ref="T39:AD39" si="45">+SUM(T40:T50)</f>
        <v>0</v>
      </c>
      <c r="U39" s="154">
        <f t="shared" si="45"/>
        <v>0</v>
      </c>
      <c r="V39" s="154">
        <f t="shared" si="45"/>
        <v>0</v>
      </c>
      <c r="W39" s="154">
        <f t="shared" si="45"/>
        <v>0</v>
      </c>
      <c r="X39" s="154">
        <f t="shared" si="45"/>
        <v>0</v>
      </c>
      <c r="Y39" s="154">
        <f t="shared" si="45"/>
        <v>0</v>
      </c>
      <c r="Z39" s="154">
        <f t="shared" si="45"/>
        <v>0</v>
      </c>
      <c r="AA39" s="154">
        <f t="shared" si="45"/>
        <v>10178.870000000001</v>
      </c>
      <c r="AB39" s="154">
        <f t="shared" si="45"/>
        <v>121191.67999999999</v>
      </c>
      <c r="AC39" s="154">
        <f t="shared" si="45"/>
        <v>139389.17000000001</v>
      </c>
      <c r="AD39" s="176">
        <f t="shared" si="45"/>
        <v>74886.510000000009</v>
      </c>
      <c r="AE39" s="183">
        <f t="shared" si="40"/>
        <v>345646.23</v>
      </c>
      <c r="AF39" s="154">
        <f>+SUM(AF40:AF50)</f>
        <v>0</v>
      </c>
      <c r="AG39" s="154">
        <f t="shared" ref="AG39:AH39" si="46">+SUM(AG40:AG50)</f>
        <v>0</v>
      </c>
      <c r="AH39" s="176">
        <f t="shared" si="46"/>
        <v>0</v>
      </c>
      <c r="AI39" s="183">
        <f t="shared" si="42"/>
        <v>0</v>
      </c>
      <c r="AJ39" s="176">
        <f>+SUM(AJ40:AJ50)</f>
        <v>0</v>
      </c>
      <c r="AK39" s="183">
        <f t="shared" si="43"/>
        <v>13395339.67</v>
      </c>
      <c r="AL39" s="2"/>
    </row>
    <row r="40" spans="1:38" x14ac:dyDescent="0.15">
      <c r="A40" s="241" t="s">
        <v>1769</v>
      </c>
      <c r="B40" s="238"/>
      <c r="C40" s="257" t="s">
        <v>1657</v>
      </c>
      <c r="D40" s="151">
        <f>+INDEX('CE ATT'!$A$1:$BK$107,MATCH($A40,'CE ATT'!$A:$A,0),MATCH(D$3,'CE ATT'!$3:$3,0))</f>
        <v>2469868.17</v>
      </c>
      <c r="E40" s="151">
        <f>+INDEX('CE ATT'!$A$1:$BK$107,MATCH($A40,'CE ATT'!$A:$A,0),MATCH(E$3,'CE ATT'!$3:$3,0))</f>
        <v>0</v>
      </c>
      <c r="F40" s="151">
        <f>+INDEX('CE ATT'!$A$1:$BK$107,MATCH($A40,'CE ATT'!$A:$A,0),MATCH(F$3,'CE ATT'!$3:$3,0))</f>
        <v>42363.71</v>
      </c>
      <c r="G40" s="151">
        <f>+INDEX('CE ATT'!$A$1:$BK$107,MATCH($A40,'CE ATT'!$A:$A,0),MATCH(G$3,'CE ATT'!$3:$3,0))</f>
        <v>592818.03</v>
      </c>
      <c r="H40" s="151">
        <f>+INDEX('CE ATT'!$A$1:$BK$107,MATCH($A40,'CE ATT'!$A:$A,0),MATCH(H$3,'CE ATT'!$3:$3,0))</f>
        <v>0</v>
      </c>
      <c r="I40" s="151">
        <f>+INDEX('CE ATT'!$A$1:$BK$107,MATCH($A40,'CE ATT'!$A:$A,0),MATCH(I$3,'CE ATT'!$3:$3,0))</f>
        <v>0</v>
      </c>
      <c r="J40" s="151">
        <f>+INDEX('CE ATT'!$A$1:$BK$107,MATCH($A40,'CE ATT'!$A:$A,0),MATCH(J$3,'CE ATT'!$3:$3,0))</f>
        <v>0</v>
      </c>
      <c r="K40" s="151">
        <f>+INDEX('CE ATT'!$A$1:$BK$107,MATCH($A40,'CE ATT'!$A:$A,0),MATCH(K$3,'CE ATT'!$3:$3,0))</f>
        <v>0</v>
      </c>
      <c r="L40" s="151">
        <f>+INDEX('CE ATT'!$A$1:$BK$107,MATCH($A40,'CE ATT'!$A:$A,0),MATCH(L$3,'CE ATT'!$3:$3,0))</f>
        <v>0</v>
      </c>
      <c r="M40" s="151">
        <f>+INDEX('CE ATT'!$A$1:$BK$107,MATCH($A40,'CE ATT'!$A:$A,0),MATCH(M$3,'CE ATT'!$3:$3,0))</f>
        <v>0</v>
      </c>
      <c r="N40" s="151">
        <f>+INDEX('CE ATT'!$A$1:$BK$107,MATCH($A40,'CE ATT'!$A:$A,0),MATCH(N$3,'CE ATT'!$3:$3,0))</f>
        <v>0</v>
      </c>
      <c r="O40" s="151">
        <f>+INDEX('CE ATT'!$A$1:$BK$107,MATCH($A40,'CE ATT'!$A:$A,0),MATCH(O$3,'CE ATT'!$3:$3,0))</f>
        <v>0</v>
      </c>
      <c r="P40" s="151">
        <f>+INDEX('CE ATT'!$A$1:$BK$107,MATCH($A40,'CE ATT'!$A:$A,0),MATCH(P$3,'CE ATT'!$3:$3,0))</f>
        <v>0</v>
      </c>
      <c r="Q40" s="151">
        <f>+INDEX('CE ATT'!$A$1:$BK$107,MATCH($A40,'CE ATT'!$A:$A,0),MATCH(Q$3,'CE ATT'!$3:$3,0))</f>
        <v>0</v>
      </c>
      <c r="R40" s="177">
        <f>+INDEX('CE ATT'!$A$1:$BK$107,MATCH($A40,'CE ATT'!$A:$A,0),MATCH(R$3,'CE ATT'!$3:$3,0))</f>
        <v>0</v>
      </c>
      <c r="S40" s="184">
        <f t="shared" si="38"/>
        <v>3105049.91</v>
      </c>
      <c r="T40" s="151">
        <f>+INDEX('CE SC'!$A$1:$BK$83,MATCH($A40,'CE SC'!$A:$A,0),MATCH(T$3,'CE SC'!$3:$3,0))</f>
        <v>0</v>
      </c>
      <c r="U40" s="151">
        <f>+INDEX('CE SC'!$A$1:$BK$83,MATCH($A40,'CE SC'!$A:$A,0),MATCH(U$3,'CE SC'!$3:$3,0))</f>
        <v>0</v>
      </c>
      <c r="V40" s="151">
        <f>+INDEX('CE SC'!$A$1:$BK$83,MATCH($A40,'CE SC'!$A:$A,0),MATCH(V$3,'CE SC'!$3:$3,0))</f>
        <v>0</v>
      </c>
      <c r="W40" s="151">
        <f>+INDEX('CE SC'!$A$1:$BK$83,MATCH($A40,'CE SC'!$A:$A,0),MATCH(W$3,'CE SC'!$3:$3,0))</f>
        <v>0</v>
      </c>
      <c r="X40" s="151">
        <f>+INDEX('CE SC'!$A$1:$BK$83,MATCH($A40,'CE SC'!$A:$A,0),MATCH(X$3,'CE SC'!$3:$3,0))</f>
        <v>0</v>
      </c>
      <c r="Y40" s="151">
        <f>+INDEX('CE SC'!$A$1:$BK$83,MATCH($A40,'CE SC'!$A:$A,0),MATCH(Y$3,'CE SC'!$3:$3,0))</f>
        <v>0</v>
      </c>
      <c r="Z40" s="151">
        <f>+INDEX('CE SC'!$A$1:$BK$83,MATCH($A40,'CE SC'!$A:$A,0),MATCH(Z$3,'CE SC'!$3:$3,0))</f>
        <v>0</v>
      </c>
      <c r="AA40" s="151">
        <f>+INDEX('CE SC'!$A$1:$BK$83,MATCH($A40,'CE SC'!$A:$A,0),MATCH(AA$3,'CE SC'!$3:$3,0))</f>
        <v>10178.870000000001</v>
      </c>
      <c r="AB40" s="151">
        <f>+INDEX('CE SC'!$A$1:$BK$83,MATCH($A40,'CE SC'!$A:$A,0),MATCH(AB$3,'CE SC'!$3:$3,0))</f>
        <v>121191.67999999999</v>
      </c>
      <c r="AC40" s="151">
        <f>+INDEX('CE SC'!$A$1:$BK$83,MATCH($A40,'CE SC'!$A:$A,0),MATCH(AC$3,'CE SC'!$3:$3,0))</f>
        <v>26360</v>
      </c>
      <c r="AD40" s="177">
        <f>+INDEX('CE SC'!$A$1:$BK$83,MATCH($A40,'CE SC'!$A:$A,0),MATCH(AD$3,'CE SC'!$3:$3,0))</f>
        <v>74191.350000000006</v>
      </c>
      <c r="AE40" s="184">
        <f t="shared" si="40"/>
        <v>231921.9</v>
      </c>
      <c r="AF40" s="151">
        <f>+INDEX('CE FOC'!$A$1:$BK$83,MATCH($A40,'CE FOC'!$A:$A,0),MATCH(AF$3,'CE FOC'!$3:$3,0))</f>
        <v>0</v>
      </c>
      <c r="AG40" s="151">
        <f>+INDEX('CE FOC'!$A$1:$BK$83,MATCH($A40,'CE FOC'!$A:$A,0),MATCH(AG$3,'CE FOC'!$3:$3,0))</f>
        <v>0</v>
      </c>
      <c r="AH40" s="177">
        <f>+INDEX('CE FOC'!$A$1:$BK$83,MATCH($A40,'CE FOC'!$A:$A,0),MATCH(AH$3,'CE FOC'!$3:$3,0))</f>
        <v>0</v>
      </c>
      <c r="AI40" s="184">
        <f t="shared" si="42"/>
        <v>0</v>
      </c>
      <c r="AJ40" s="343">
        <f>ROUND(+SUMIF(BdV_2022!$L:$L,$A40&amp;AJ$3,BdV_2022!$E:$E),2)</f>
        <v>0</v>
      </c>
      <c r="AK40" s="184">
        <f t="shared" si="43"/>
        <v>3336971.81</v>
      </c>
      <c r="AL40" s="2"/>
    </row>
    <row r="41" spans="1:38" x14ac:dyDescent="0.15">
      <c r="A41" s="241" t="s">
        <v>1770</v>
      </c>
      <c r="B41" s="238"/>
      <c r="C41" s="258" t="s">
        <v>1658</v>
      </c>
      <c r="D41" s="151">
        <f>+INDEX('CE ATT'!$A$1:$BK$107,MATCH($A41,'CE ATT'!$A:$A,0),MATCH(D$3,'CE ATT'!$3:$3,0))</f>
        <v>0</v>
      </c>
      <c r="E41" s="151">
        <f>+INDEX('CE ATT'!$A$1:$BK$107,MATCH($A41,'CE ATT'!$A:$A,0),MATCH(E$3,'CE ATT'!$3:$3,0))</f>
        <v>0</v>
      </c>
      <c r="F41" s="151">
        <f>+INDEX('CE ATT'!$A$1:$BK$107,MATCH($A41,'CE ATT'!$A:$A,0),MATCH(F$3,'CE ATT'!$3:$3,0))</f>
        <v>0</v>
      </c>
      <c r="G41" s="151">
        <f>+INDEX('CE ATT'!$A$1:$BK$107,MATCH($A41,'CE ATT'!$A:$A,0),MATCH(G$3,'CE ATT'!$3:$3,0))</f>
        <v>0</v>
      </c>
      <c r="H41" s="151">
        <f>+INDEX('CE ATT'!$A$1:$BK$107,MATCH($A41,'CE ATT'!$A:$A,0),MATCH(H$3,'CE ATT'!$3:$3,0))</f>
        <v>0</v>
      </c>
      <c r="I41" s="151">
        <f>+INDEX('CE ATT'!$A$1:$BK$107,MATCH($A41,'CE ATT'!$A:$A,0),MATCH(I$3,'CE ATT'!$3:$3,0))</f>
        <v>0</v>
      </c>
      <c r="J41" s="151">
        <f>+INDEX('CE ATT'!$A$1:$BK$107,MATCH($A41,'CE ATT'!$A:$A,0),MATCH(J$3,'CE ATT'!$3:$3,0))</f>
        <v>0</v>
      </c>
      <c r="K41" s="151">
        <f>+INDEX('CE ATT'!$A$1:$BK$107,MATCH($A41,'CE ATT'!$A:$A,0),MATCH(K$3,'CE ATT'!$3:$3,0))</f>
        <v>0</v>
      </c>
      <c r="L41" s="151">
        <f>+INDEX('CE ATT'!$A$1:$BK$107,MATCH($A41,'CE ATT'!$A:$A,0),MATCH(L$3,'CE ATT'!$3:$3,0))</f>
        <v>0</v>
      </c>
      <c r="M41" s="151">
        <f>+INDEX('CE ATT'!$A$1:$BK$107,MATCH($A41,'CE ATT'!$A:$A,0),MATCH(M$3,'CE ATT'!$3:$3,0))</f>
        <v>0</v>
      </c>
      <c r="N41" s="151">
        <f>+INDEX('CE ATT'!$A$1:$BK$107,MATCH($A41,'CE ATT'!$A:$A,0),MATCH(N$3,'CE ATT'!$3:$3,0))</f>
        <v>0</v>
      </c>
      <c r="O41" s="151">
        <f>+INDEX('CE ATT'!$A$1:$BK$107,MATCH($A41,'CE ATT'!$A:$A,0),MATCH(O$3,'CE ATT'!$3:$3,0))</f>
        <v>0</v>
      </c>
      <c r="P41" s="151">
        <f>+INDEX('CE ATT'!$A$1:$BK$107,MATCH($A41,'CE ATT'!$A:$A,0),MATCH(P$3,'CE ATT'!$3:$3,0))</f>
        <v>0</v>
      </c>
      <c r="Q41" s="151">
        <f>+INDEX('CE ATT'!$A$1:$BK$107,MATCH($A41,'CE ATT'!$A:$A,0),MATCH(Q$3,'CE ATT'!$3:$3,0))</f>
        <v>0</v>
      </c>
      <c r="R41" s="177">
        <f>+INDEX('CE ATT'!$A$1:$BK$107,MATCH($A41,'CE ATT'!$A:$A,0),MATCH(R$3,'CE ATT'!$3:$3,0))</f>
        <v>0</v>
      </c>
      <c r="S41" s="184">
        <f t="shared" si="38"/>
        <v>0</v>
      </c>
      <c r="T41" s="151">
        <f>+INDEX('CE SC'!$A$1:$BK$83,MATCH($A41,'CE SC'!$A:$A,0),MATCH(T$3,'CE SC'!$3:$3,0))</f>
        <v>0</v>
      </c>
      <c r="U41" s="151">
        <f>+INDEX('CE SC'!$A$1:$BK$83,MATCH($A41,'CE SC'!$A:$A,0),MATCH(U$3,'CE SC'!$3:$3,0))</f>
        <v>0</v>
      </c>
      <c r="V41" s="151">
        <f>+INDEX('CE SC'!$A$1:$BK$83,MATCH($A41,'CE SC'!$A:$A,0),MATCH(V$3,'CE SC'!$3:$3,0))</f>
        <v>0</v>
      </c>
      <c r="W41" s="151">
        <f>+INDEX('CE SC'!$A$1:$BK$83,MATCH($A41,'CE SC'!$A:$A,0),MATCH(W$3,'CE SC'!$3:$3,0))</f>
        <v>0</v>
      </c>
      <c r="X41" s="151">
        <f>+INDEX('CE SC'!$A$1:$BK$83,MATCH($A41,'CE SC'!$A:$A,0),MATCH(X$3,'CE SC'!$3:$3,0))</f>
        <v>0</v>
      </c>
      <c r="Y41" s="151">
        <f>+INDEX('CE SC'!$A$1:$BK$83,MATCH($A41,'CE SC'!$A:$A,0),MATCH(Y$3,'CE SC'!$3:$3,0))</f>
        <v>0</v>
      </c>
      <c r="Z41" s="151">
        <f>+INDEX('CE SC'!$A$1:$BK$83,MATCH($A41,'CE SC'!$A:$A,0),MATCH(Z$3,'CE SC'!$3:$3,0))</f>
        <v>0</v>
      </c>
      <c r="AA41" s="151">
        <f>+INDEX('CE SC'!$A$1:$BK$83,MATCH($A41,'CE SC'!$A:$A,0),MATCH(AA$3,'CE SC'!$3:$3,0))</f>
        <v>0</v>
      </c>
      <c r="AB41" s="151">
        <f>+INDEX('CE SC'!$A$1:$BK$83,MATCH($A41,'CE SC'!$A:$A,0),MATCH(AB$3,'CE SC'!$3:$3,0))</f>
        <v>0</v>
      </c>
      <c r="AC41" s="151">
        <f>+INDEX('CE SC'!$A$1:$BK$83,MATCH($A41,'CE SC'!$A:$A,0),MATCH(AC$3,'CE SC'!$3:$3,0))</f>
        <v>0</v>
      </c>
      <c r="AD41" s="177">
        <f>+INDEX('CE SC'!$A$1:$BK$83,MATCH($A41,'CE SC'!$A:$A,0),MATCH(AD$3,'CE SC'!$3:$3,0))</f>
        <v>0</v>
      </c>
      <c r="AE41" s="184">
        <f t="shared" si="40"/>
        <v>0</v>
      </c>
      <c r="AF41" s="151">
        <f>+INDEX('CE FOC'!$A$1:$BK$83,MATCH($A41,'CE FOC'!$A:$A,0),MATCH(AF$3,'CE FOC'!$3:$3,0))</f>
        <v>0</v>
      </c>
      <c r="AG41" s="151">
        <f>+INDEX('CE FOC'!$A$1:$BK$83,MATCH($A41,'CE FOC'!$A:$A,0),MATCH(AG$3,'CE FOC'!$3:$3,0))</f>
        <v>0</v>
      </c>
      <c r="AH41" s="177">
        <f>+INDEX('CE FOC'!$A$1:$BK$83,MATCH($A41,'CE FOC'!$A:$A,0),MATCH(AH$3,'CE FOC'!$3:$3,0))</f>
        <v>0</v>
      </c>
      <c r="AI41" s="184">
        <f t="shared" si="42"/>
        <v>0</v>
      </c>
      <c r="AJ41" s="343">
        <f>ROUND(+SUMIF(BdV_2022!$L:$L,$A41&amp;AJ$3,BdV_2022!$E:$E),2)</f>
        <v>0</v>
      </c>
      <c r="AK41" s="184">
        <f t="shared" si="43"/>
        <v>0</v>
      </c>
      <c r="AL41" s="2"/>
    </row>
    <row r="42" spans="1:38" x14ac:dyDescent="0.15">
      <c r="A42" s="241" t="s">
        <v>1771</v>
      </c>
      <c r="B42" s="238"/>
      <c r="C42" s="258" t="s">
        <v>1659</v>
      </c>
      <c r="D42" s="151">
        <f>+INDEX('CE ATT'!$A$1:$BK$107,MATCH($A42,'CE ATT'!$A:$A,0),MATCH(D$3,'CE ATT'!$3:$3,0))</f>
        <v>4900</v>
      </c>
      <c r="E42" s="151">
        <f>+INDEX('CE ATT'!$A$1:$BK$107,MATCH($A42,'CE ATT'!$A:$A,0),MATCH(E$3,'CE ATT'!$3:$3,0))</f>
        <v>0</v>
      </c>
      <c r="F42" s="151">
        <f>+INDEX('CE ATT'!$A$1:$BK$107,MATCH($A42,'CE ATT'!$A:$A,0),MATCH(F$3,'CE ATT'!$3:$3,0))</f>
        <v>0</v>
      </c>
      <c r="G42" s="151">
        <f>+INDEX('CE ATT'!$A$1:$BK$107,MATCH($A42,'CE ATT'!$A:$A,0),MATCH(G$3,'CE ATT'!$3:$3,0))</f>
        <v>0</v>
      </c>
      <c r="H42" s="151">
        <f>+INDEX('CE ATT'!$A$1:$BK$107,MATCH($A42,'CE ATT'!$A:$A,0),MATCH(H$3,'CE ATT'!$3:$3,0))</f>
        <v>0</v>
      </c>
      <c r="I42" s="151">
        <f>+INDEX('CE ATT'!$A$1:$BK$107,MATCH($A42,'CE ATT'!$A:$A,0),MATCH(I$3,'CE ATT'!$3:$3,0))</f>
        <v>0</v>
      </c>
      <c r="J42" s="151">
        <f>+INDEX('CE ATT'!$A$1:$BK$107,MATCH($A42,'CE ATT'!$A:$A,0),MATCH(J$3,'CE ATT'!$3:$3,0))</f>
        <v>0</v>
      </c>
      <c r="K42" s="151">
        <f>+INDEX('CE ATT'!$A$1:$BK$107,MATCH($A42,'CE ATT'!$A:$A,0),MATCH(K$3,'CE ATT'!$3:$3,0))</f>
        <v>0</v>
      </c>
      <c r="L42" s="151">
        <f>+INDEX('CE ATT'!$A$1:$BK$107,MATCH($A42,'CE ATT'!$A:$A,0),MATCH(L$3,'CE ATT'!$3:$3,0))</f>
        <v>0</v>
      </c>
      <c r="M42" s="151">
        <f>+INDEX('CE ATT'!$A$1:$BK$107,MATCH($A42,'CE ATT'!$A:$A,0),MATCH(M$3,'CE ATT'!$3:$3,0))</f>
        <v>0</v>
      </c>
      <c r="N42" s="151">
        <f>+INDEX('CE ATT'!$A$1:$BK$107,MATCH($A42,'CE ATT'!$A:$A,0),MATCH(N$3,'CE ATT'!$3:$3,0))</f>
        <v>0</v>
      </c>
      <c r="O42" s="151">
        <f>+INDEX('CE ATT'!$A$1:$BK$107,MATCH($A42,'CE ATT'!$A:$A,0),MATCH(O$3,'CE ATT'!$3:$3,0))</f>
        <v>0</v>
      </c>
      <c r="P42" s="151">
        <f>+INDEX('CE ATT'!$A$1:$BK$107,MATCH($A42,'CE ATT'!$A:$A,0),MATCH(P$3,'CE ATT'!$3:$3,0))</f>
        <v>0</v>
      </c>
      <c r="Q42" s="151">
        <f>+INDEX('CE ATT'!$A$1:$BK$107,MATCH($A42,'CE ATT'!$A:$A,0),MATCH(Q$3,'CE ATT'!$3:$3,0))</f>
        <v>0</v>
      </c>
      <c r="R42" s="177">
        <f>+INDEX('CE ATT'!$A$1:$BK$107,MATCH($A42,'CE ATT'!$A:$A,0),MATCH(R$3,'CE ATT'!$3:$3,0))</f>
        <v>0</v>
      </c>
      <c r="S42" s="184">
        <f t="shared" si="38"/>
        <v>4900</v>
      </c>
      <c r="T42" s="151">
        <f>+INDEX('CE SC'!$A$1:$BK$83,MATCH($A42,'CE SC'!$A:$A,0),MATCH(T$3,'CE SC'!$3:$3,0))</f>
        <v>0</v>
      </c>
      <c r="U42" s="151">
        <f>+INDEX('CE SC'!$A$1:$BK$83,MATCH($A42,'CE SC'!$A:$A,0),MATCH(U$3,'CE SC'!$3:$3,0))</f>
        <v>0</v>
      </c>
      <c r="V42" s="151">
        <f>+INDEX('CE SC'!$A$1:$BK$83,MATCH($A42,'CE SC'!$A:$A,0),MATCH(V$3,'CE SC'!$3:$3,0))</f>
        <v>0</v>
      </c>
      <c r="W42" s="151">
        <f>+INDEX('CE SC'!$A$1:$BK$83,MATCH($A42,'CE SC'!$A:$A,0),MATCH(W$3,'CE SC'!$3:$3,0))</f>
        <v>0</v>
      </c>
      <c r="X42" s="151">
        <f>+INDEX('CE SC'!$A$1:$BK$83,MATCH($A42,'CE SC'!$A:$A,0),MATCH(X$3,'CE SC'!$3:$3,0))</f>
        <v>0</v>
      </c>
      <c r="Y42" s="151">
        <f>+INDEX('CE SC'!$A$1:$BK$83,MATCH($A42,'CE SC'!$A:$A,0),MATCH(Y$3,'CE SC'!$3:$3,0))</f>
        <v>0</v>
      </c>
      <c r="Z42" s="151">
        <f>+INDEX('CE SC'!$A$1:$BK$83,MATCH($A42,'CE SC'!$A:$A,0),MATCH(Z$3,'CE SC'!$3:$3,0))</f>
        <v>0</v>
      </c>
      <c r="AA42" s="151">
        <f>+INDEX('CE SC'!$A$1:$BK$83,MATCH($A42,'CE SC'!$A:$A,0),MATCH(AA$3,'CE SC'!$3:$3,0))</f>
        <v>0</v>
      </c>
      <c r="AB42" s="151">
        <f>+INDEX('CE SC'!$A$1:$BK$83,MATCH($A42,'CE SC'!$A:$A,0),MATCH(AB$3,'CE SC'!$3:$3,0))</f>
        <v>0</v>
      </c>
      <c r="AC42" s="151">
        <f>+INDEX('CE SC'!$A$1:$BK$83,MATCH($A42,'CE SC'!$A:$A,0),MATCH(AC$3,'CE SC'!$3:$3,0))</f>
        <v>0</v>
      </c>
      <c r="AD42" s="177">
        <f>+INDEX('CE SC'!$A$1:$BK$83,MATCH($A42,'CE SC'!$A:$A,0),MATCH(AD$3,'CE SC'!$3:$3,0))</f>
        <v>0</v>
      </c>
      <c r="AE42" s="184">
        <f t="shared" si="40"/>
        <v>0</v>
      </c>
      <c r="AF42" s="151">
        <f>+INDEX('CE FOC'!$A$1:$BK$83,MATCH($A42,'CE FOC'!$A:$A,0),MATCH(AF$3,'CE FOC'!$3:$3,0))</f>
        <v>0</v>
      </c>
      <c r="AG42" s="151">
        <f>+INDEX('CE FOC'!$A$1:$BK$83,MATCH($A42,'CE FOC'!$A:$A,0),MATCH(AG$3,'CE FOC'!$3:$3,0))</f>
        <v>0</v>
      </c>
      <c r="AH42" s="177">
        <f>+INDEX('CE FOC'!$A$1:$BK$83,MATCH($A42,'CE FOC'!$A:$A,0),MATCH(AH$3,'CE FOC'!$3:$3,0))</f>
        <v>0</v>
      </c>
      <c r="AI42" s="184">
        <f t="shared" si="42"/>
        <v>0</v>
      </c>
      <c r="AJ42" s="343">
        <f>ROUND(+SUMIF(BdV_2022!$L:$L,$A42&amp;AJ$3,BdV_2022!$E:$E),2)</f>
        <v>0</v>
      </c>
      <c r="AK42" s="184">
        <f t="shared" si="43"/>
        <v>4900</v>
      </c>
      <c r="AL42" s="2"/>
    </row>
    <row r="43" spans="1:38" x14ac:dyDescent="0.15">
      <c r="A43" s="241" t="s">
        <v>1772</v>
      </c>
      <c r="B43" s="238"/>
      <c r="C43" s="257" t="s">
        <v>1660</v>
      </c>
      <c r="D43" s="151">
        <f>+INDEX('CE ATT'!$A$1:$BK$107,MATCH($A43,'CE ATT'!$A:$A,0),MATCH(D$3,'CE ATT'!$3:$3,0))</f>
        <v>36036.01</v>
      </c>
      <c r="E43" s="151">
        <f>+INDEX('CE ATT'!$A$1:$BK$107,MATCH($A43,'CE ATT'!$A:$A,0),MATCH(E$3,'CE ATT'!$3:$3,0))</f>
        <v>0</v>
      </c>
      <c r="F43" s="151">
        <f>+INDEX('CE ATT'!$A$1:$BK$107,MATCH($A43,'CE ATT'!$A:$A,0),MATCH(F$3,'CE ATT'!$3:$3,0))</f>
        <v>0</v>
      </c>
      <c r="G43" s="151">
        <f>+INDEX('CE ATT'!$A$1:$BK$107,MATCH($A43,'CE ATT'!$A:$A,0),MATCH(G$3,'CE ATT'!$3:$3,0))</f>
        <v>0</v>
      </c>
      <c r="H43" s="151">
        <f>+INDEX('CE ATT'!$A$1:$BK$107,MATCH($A43,'CE ATT'!$A:$A,0),MATCH(H$3,'CE ATT'!$3:$3,0))</f>
        <v>0</v>
      </c>
      <c r="I43" s="151">
        <f>+INDEX('CE ATT'!$A$1:$BK$107,MATCH($A43,'CE ATT'!$A:$A,0),MATCH(I$3,'CE ATT'!$3:$3,0))</f>
        <v>0</v>
      </c>
      <c r="J43" s="151">
        <f>+INDEX('CE ATT'!$A$1:$BK$107,MATCH($A43,'CE ATT'!$A:$A,0),MATCH(J$3,'CE ATT'!$3:$3,0))</f>
        <v>0</v>
      </c>
      <c r="K43" s="151">
        <f>+INDEX('CE ATT'!$A$1:$BK$107,MATCH($A43,'CE ATT'!$A:$A,0),MATCH(K$3,'CE ATT'!$3:$3,0))</f>
        <v>0</v>
      </c>
      <c r="L43" s="151">
        <f>+INDEX('CE ATT'!$A$1:$BK$107,MATCH($A43,'CE ATT'!$A:$A,0),MATCH(L$3,'CE ATT'!$3:$3,0))</f>
        <v>0</v>
      </c>
      <c r="M43" s="151">
        <f>+INDEX('CE ATT'!$A$1:$BK$107,MATCH($A43,'CE ATT'!$A:$A,0),MATCH(M$3,'CE ATT'!$3:$3,0))</f>
        <v>0</v>
      </c>
      <c r="N43" s="151">
        <f>+INDEX('CE ATT'!$A$1:$BK$107,MATCH($A43,'CE ATT'!$A:$A,0),MATCH(N$3,'CE ATT'!$3:$3,0))</f>
        <v>0</v>
      </c>
      <c r="O43" s="151">
        <f>+INDEX('CE ATT'!$A$1:$BK$107,MATCH($A43,'CE ATT'!$A:$A,0),MATCH(O$3,'CE ATT'!$3:$3,0))</f>
        <v>0</v>
      </c>
      <c r="P43" s="151">
        <f>+INDEX('CE ATT'!$A$1:$BK$107,MATCH($A43,'CE ATT'!$A:$A,0),MATCH(P$3,'CE ATT'!$3:$3,0))</f>
        <v>0</v>
      </c>
      <c r="Q43" s="151">
        <f>+INDEX('CE ATT'!$A$1:$BK$107,MATCH($A43,'CE ATT'!$A:$A,0),MATCH(Q$3,'CE ATT'!$3:$3,0))</f>
        <v>0</v>
      </c>
      <c r="R43" s="177">
        <f>+INDEX('CE ATT'!$A$1:$BK$107,MATCH($A43,'CE ATT'!$A:$A,0),MATCH(R$3,'CE ATT'!$3:$3,0))</f>
        <v>0</v>
      </c>
      <c r="S43" s="184">
        <f t="shared" si="38"/>
        <v>36036.01</v>
      </c>
      <c r="T43" s="151">
        <f>+INDEX('CE SC'!$A$1:$BK$83,MATCH($A43,'CE SC'!$A:$A,0),MATCH(T$3,'CE SC'!$3:$3,0))</f>
        <v>0</v>
      </c>
      <c r="U43" s="151">
        <f>+INDEX('CE SC'!$A$1:$BK$83,MATCH($A43,'CE SC'!$A:$A,0),MATCH(U$3,'CE SC'!$3:$3,0))</f>
        <v>0</v>
      </c>
      <c r="V43" s="151">
        <f>+INDEX('CE SC'!$A$1:$BK$83,MATCH($A43,'CE SC'!$A:$A,0),MATCH(V$3,'CE SC'!$3:$3,0))</f>
        <v>0</v>
      </c>
      <c r="W43" s="151">
        <f>+INDEX('CE SC'!$A$1:$BK$83,MATCH($A43,'CE SC'!$A:$A,0),MATCH(W$3,'CE SC'!$3:$3,0))</f>
        <v>0</v>
      </c>
      <c r="X43" s="151">
        <f>+INDEX('CE SC'!$A$1:$BK$83,MATCH($A43,'CE SC'!$A:$A,0),MATCH(X$3,'CE SC'!$3:$3,0))</f>
        <v>0</v>
      </c>
      <c r="Y43" s="151">
        <f>+INDEX('CE SC'!$A$1:$BK$83,MATCH($A43,'CE SC'!$A:$A,0),MATCH(Y$3,'CE SC'!$3:$3,0))</f>
        <v>0</v>
      </c>
      <c r="Z43" s="151">
        <f>+INDEX('CE SC'!$A$1:$BK$83,MATCH($A43,'CE SC'!$A:$A,0),MATCH(Z$3,'CE SC'!$3:$3,0))</f>
        <v>0</v>
      </c>
      <c r="AA43" s="151">
        <f>+INDEX('CE SC'!$A$1:$BK$83,MATCH($A43,'CE SC'!$A:$A,0),MATCH(AA$3,'CE SC'!$3:$3,0))</f>
        <v>0</v>
      </c>
      <c r="AB43" s="151">
        <f>+INDEX('CE SC'!$A$1:$BK$83,MATCH($A43,'CE SC'!$A:$A,0),MATCH(AB$3,'CE SC'!$3:$3,0))</f>
        <v>0</v>
      </c>
      <c r="AC43" s="151">
        <f>+INDEX('CE SC'!$A$1:$BK$83,MATCH($A43,'CE SC'!$A:$A,0),MATCH(AC$3,'CE SC'!$3:$3,0))</f>
        <v>0</v>
      </c>
      <c r="AD43" s="177">
        <f>+INDEX('CE SC'!$A$1:$BK$83,MATCH($A43,'CE SC'!$A:$A,0),MATCH(AD$3,'CE SC'!$3:$3,0))</f>
        <v>0</v>
      </c>
      <c r="AE43" s="184">
        <f t="shared" si="40"/>
        <v>0</v>
      </c>
      <c r="AF43" s="151">
        <f>+INDEX('CE FOC'!$A$1:$BK$83,MATCH($A43,'CE FOC'!$A:$A,0),MATCH(AF$3,'CE FOC'!$3:$3,0))</f>
        <v>0</v>
      </c>
      <c r="AG43" s="151">
        <f>+INDEX('CE FOC'!$A$1:$BK$83,MATCH($A43,'CE FOC'!$A:$A,0),MATCH(AG$3,'CE FOC'!$3:$3,0))</f>
        <v>0</v>
      </c>
      <c r="AH43" s="177">
        <f>+INDEX('CE FOC'!$A$1:$BK$83,MATCH($A43,'CE FOC'!$A:$A,0),MATCH(AH$3,'CE FOC'!$3:$3,0))</f>
        <v>0</v>
      </c>
      <c r="AI43" s="184">
        <f t="shared" si="42"/>
        <v>0</v>
      </c>
      <c r="AJ43" s="343">
        <f>ROUND(+SUMIF(BdV_2022!$L:$L,$A43&amp;AJ$3,BdV_2022!$E:$E),2)</f>
        <v>0</v>
      </c>
      <c r="AK43" s="184">
        <f t="shared" si="43"/>
        <v>36036.01</v>
      </c>
      <c r="AL43" s="2"/>
    </row>
    <row r="44" spans="1:38" x14ac:dyDescent="0.15">
      <c r="A44" s="241" t="s">
        <v>1773</v>
      </c>
      <c r="B44" s="238"/>
      <c r="C44" s="258" t="s">
        <v>1661</v>
      </c>
      <c r="D44" s="151">
        <f>+INDEX('CE ATT'!$A$1:$BK$107,MATCH($A44,'CE ATT'!$A:$A,0),MATCH(D$3,'CE ATT'!$3:$3,0))</f>
        <v>0</v>
      </c>
      <c r="E44" s="151">
        <f>+INDEX('CE ATT'!$A$1:$BK$107,MATCH($A44,'CE ATT'!$A:$A,0),MATCH(E$3,'CE ATT'!$3:$3,0))</f>
        <v>0</v>
      </c>
      <c r="F44" s="151">
        <f>+INDEX('CE ATT'!$A$1:$BK$107,MATCH($A44,'CE ATT'!$A:$A,0),MATCH(F$3,'CE ATT'!$3:$3,0))</f>
        <v>0</v>
      </c>
      <c r="G44" s="151">
        <f>+INDEX('CE ATT'!$A$1:$BK$107,MATCH($A44,'CE ATT'!$A:$A,0),MATCH(G$3,'CE ATT'!$3:$3,0))</f>
        <v>0</v>
      </c>
      <c r="H44" s="151">
        <f>+INDEX('CE ATT'!$A$1:$BK$107,MATCH($A44,'CE ATT'!$A:$A,0),MATCH(H$3,'CE ATT'!$3:$3,0))</f>
        <v>0</v>
      </c>
      <c r="I44" s="151">
        <f>+INDEX('CE ATT'!$A$1:$BK$107,MATCH($A44,'CE ATT'!$A:$A,0),MATCH(I$3,'CE ATT'!$3:$3,0))</f>
        <v>0</v>
      </c>
      <c r="J44" s="151">
        <f>+INDEX('CE ATT'!$A$1:$BK$107,MATCH($A44,'CE ATT'!$A:$A,0),MATCH(J$3,'CE ATT'!$3:$3,0))</f>
        <v>0</v>
      </c>
      <c r="K44" s="151">
        <f>+INDEX('CE ATT'!$A$1:$BK$107,MATCH($A44,'CE ATT'!$A:$A,0),MATCH(K$3,'CE ATT'!$3:$3,0))</f>
        <v>0</v>
      </c>
      <c r="L44" s="151">
        <f>+INDEX('CE ATT'!$A$1:$BK$107,MATCH($A44,'CE ATT'!$A:$A,0),MATCH(L$3,'CE ATT'!$3:$3,0))</f>
        <v>0</v>
      </c>
      <c r="M44" s="151">
        <f>+INDEX('CE ATT'!$A$1:$BK$107,MATCH($A44,'CE ATT'!$A:$A,0),MATCH(M$3,'CE ATT'!$3:$3,0))</f>
        <v>0</v>
      </c>
      <c r="N44" s="151">
        <f>+INDEX('CE ATT'!$A$1:$BK$107,MATCH($A44,'CE ATT'!$A:$A,0),MATCH(N$3,'CE ATT'!$3:$3,0))</f>
        <v>0</v>
      </c>
      <c r="O44" s="151">
        <f>+INDEX('CE ATT'!$A$1:$BK$107,MATCH($A44,'CE ATT'!$A:$A,0),MATCH(O$3,'CE ATT'!$3:$3,0))</f>
        <v>0</v>
      </c>
      <c r="P44" s="151">
        <f>+INDEX('CE ATT'!$A$1:$BK$107,MATCH($A44,'CE ATT'!$A:$A,0),MATCH(P$3,'CE ATT'!$3:$3,0))</f>
        <v>0</v>
      </c>
      <c r="Q44" s="151">
        <f>+INDEX('CE ATT'!$A$1:$BK$107,MATCH($A44,'CE ATT'!$A:$A,0),MATCH(Q$3,'CE ATT'!$3:$3,0))</f>
        <v>0</v>
      </c>
      <c r="R44" s="177">
        <f>+INDEX('CE ATT'!$A$1:$BK$107,MATCH($A44,'CE ATT'!$A:$A,0),MATCH(R$3,'CE ATT'!$3:$3,0))</f>
        <v>0</v>
      </c>
      <c r="S44" s="184">
        <f t="shared" si="38"/>
        <v>0</v>
      </c>
      <c r="T44" s="151">
        <f>+INDEX('CE SC'!$A$1:$BK$83,MATCH($A44,'CE SC'!$A:$A,0),MATCH(T$3,'CE SC'!$3:$3,0))</f>
        <v>0</v>
      </c>
      <c r="U44" s="151">
        <f>+INDEX('CE SC'!$A$1:$BK$83,MATCH($A44,'CE SC'!$A:$A,0),MATCH(U$3,'CE SC'!$3:$3,0))</f>
        <v>0</v>
      </c>
      <c r="V44" s="151">
        <f>+INDEX('CE SC'!$A$1:$BK$83,MATCH($A44,'CE SC'!$A:$A,0),MATCH(V$3,'CE SC'!$3:$3,0))</f>
        <v>0</v>
      </c>
      <c r="W44" s="151">
        <f>+INDEX('CE SC'!$A$1:$BK$83,MATCH($A44,'CE SC'!$A:$A,0),MATCH(W$3,'CE SC'!$3:$3,0))</f>
        <v>0</v>
      </c>
      <c r="X44" s="151">
        <f>+INDEX('CE SC'!$A$1:$BK$83,MATCH($A44,'CE SC'!$A:$A,0),MATCH(X$3,'CE SC'!$3:$3,0))</f>
        <v>0</v>
      </c>
      <c r="Y44" s="151">
        <f>+INDEX('CE SC'!$A$1:$BK$83,MATCH($A44,'CE SC'!$A:$A,0),MATCH(Y$3,'CE SC'!$3:$3,0))</f>
        <v>0</v>
      </c>
      <c r="Z44" s="151">
        <f>+INDEX('CE SC'!$A$1:$BK$83,MATCH($A44,'CE SC'!$A:$A,0),MATCH(Z$3,'CE SC'!$3:$3,0))</f>
        <v>0</v>
      </c>
      <c r="AA44" s="151">
        <f>+INDEX('CE SC'!$A$1:$BK$83,MATCH($A44,'CE SC'!$A:$A,0),MATCH(AA$3,'CE SC'!$3:$3,0))</f>
        <v>0</v>
      </c>
      <c r="AB44" s="151">
        <f>+INDEX('CE SC'!$A$1:$BK$83,MATCH($A44,'CE SC'!$A:$A,0),MATCH(AB$3,'CE SC'!$3:$3,0))</f>
        <v>0</v>
      </c>
      <c r="AC44" s="151">
        <f>+INDEX('CE SC'!$A$1:$BK$83,MATCH($A44,'CE SC'!$A:$A,0),MATCH(AC$3,'CE SC'!$3:$3,0))</f>
        <v>0</v>
      </c>
      <c r="AD44" s="177">
        <f>+INDEX('CE SC'!$A$1:$BK$83,MATCH($A44,'CE SC'!$A:$A,0),MATCH(AD$3,'CE SC'!$3:$3,0))</f>
        <v>0</v>
      </c>
      <c r="AE44" s="184">
        <f t="shared" si="40"/>
        <v>0</v>
      </c>
      <c r="AF44" s="151">
        <f>+INDEX('CE FOC'!$A$1:$BK$83,MATCH($A44,'CE FOC'!$A:$A,0),MATCH(AF$3,'CE FOC'!$3:$3,0))</f>
        <v>0</v>
      </c>
      <c r="AG44" s="151">
        <f>+INDEX('CE FOC'!$A$1:$BK$83,MATCH($A44,'CE FOC'!$A:$A,0),MATCH(AG$3,'CE FOC'!$3:$3,0))</f>
        <v>0</v>
      </c>
      <c r="AH44" s="177">
        <f>+INDEX('CE FOC'!$A$1:$BK$83,MATCH($A44,'CE FOC'!$A:$A,0),MATCH(AH$3,'CE FOC'!$3:$3,0))</f>
        <v>0</v>
      </c>
      <c r="AI44" s="184">
        <f t="shared" si="42"/>
        <v>0</v>
      </c>
      <c r="AJ44" s="343">
        <f>ROUND(+SUMIF(BdV_2022!$L:$L,$A44&amp;AJ$3,BdV_2022!$E:$E),2)</f>
        <v>0</v>
      </c>
      <c r="AK44" s="184">
        <f t="shared" si="43"/>
        <v>0</v>
      </c>
      <c r="AL44" s="2"/>
    </row>
    <row r="45" spans="1:38" x14ac:dyDescent="0.15">
      <c r="A45" s="241" t="s">
        <v>1774</v>
      </c>
      <c r="B45" s="238"/>
      <c r="C45" s="258" t="s">
        <v>1252</v>
      </c>
      <c r="D45" s="151">
        <f>+INDEX('CE ATT'!$A$1:$BK$107,MATCH($A45,'CE ATT'!$A:$A,0),MATCH(D$3,'CE ATT'!$3:$3,0))</f>
        <v>98369.02</v>
      </c>
      <c r="E45" s="151">
        <f>+INDEX('CE ATT'!$A$1:$BK$107,MATCH($A45,'CE ATT'!$A:$A,0),MATCH(E$3,'CE ATT'!$3:$3,0))</f>
        <v>0</v>
      </c>
      <c r="F45" s="151">
        <f>+INDEX('CE ATT'!$A$1:$BK$107,MATCH($A45,'CE ATT'!$A:$A,0),MATCH(F$3,'CE ATT'!$3:$3,0))</f>
        <v>20161.009999999998</v>
      </c>
      <c r="G45" s="151">
        <f>+INDEX('CE ATT'!$A$1:$BK$107,MATCH($A45,'CE ATT'!$A:$A,0),MATCH(G$3,'CE ATT'!$3:$3,0))</f>
        <v>42226.22</v>
      </c>
      <c r="H45" s="151">
        <f>+INDEX('CE ATT'!$A$1:$BK$107,MATCH($A45,'CE ATT'!$A:$A,0),MATCH(H$3,'CE ATT'!$3:$3,0))</f>
        <v>0</v>
      </c>
      <c r="I45" s="151">
        <f>+INDEX('CE ATT'!$A$1:$BK$107,MATCH($A45,'CE ATT'!$A:$A,0),MATCH(I$3,'CE ATT'!$3:$3,0))</f>
        <v>0</v>
      </c>
      <c r="J45" s="151">
        <f>+INDEX('CE ATT'!$A$1:$BK$107,MATCH($A45,'CE ATT'!$A:$A,0),MATCH(J$3,'CE ATT'!$3:$3,0))</f>
        <v>0</v>
      </c>
      <c r="K45" s="151">
        <f>+INDEX('CE ATT'!$A$1:$BK$107,MATCH($A45,'CE ATT'!$A:$A,0),MATCH(K$3,'CE ATT'!$3:$3,0))</f>
        <v>0</v>
      </c>
      <c r="L45" s="151">
        <f>+INDEX('CE ATT'!$A$1:$BK$107,MATCH($A45,'CE ATT'!$A:$A,0),MATCH(L$3,'CE ATT'!$3:$3,0))</f>
        <v>0</v>
      </c>
      <c r="M45" s="151">
        <f>+INDEX('CE ATT'!$A$1:$BK$107,MATCH($A45,'CE ATT'!$A:$A,0),MATCH(M$3,'CE ATT'!$3:$3,0))</f>
        <v>0</v>
      </c>
      <c r="N45" s="151">
        <f>+INDEX('CE ATT'!$A$1:$BK$107,MATCH($A45,'CE ATT'!$A:$A,0),MATCH(N$3,'CE ATT'!$3:$3,0))</f>
        <v>0</v>
      </c>
      <c r="O45" s="151">
        <f>+INDEX('CE ATT'!$A$1:$BK$107,MATCH($A45,'CE ATT'!$A:$A,0),MATCH(O$3,'CE ATT'!$3:$3,0))</f>
        <v>0</v>
      </c>
      <c r="P45" s="151">
        <f>+INDEX('CE ATT'!$A$1:$BK$107,MATCH($A45,'CE ATT'!$A:$A,0),MATCH(P$3,'CE ATT'!$3:$3,0))</f>
        <v>0</v>
      </c>
      <c r="Q45" s="151">
        <f>+INDEX('CE ATT'!$A$1:$BK$107,MATCH($A45,'CE ATT'!$A:$A,0),MATCH(Q$3,'CE ATT'!$3:$3,0))</f>
        <v>0</v>
      </c>
      <c r="R45" s="177">
        <f>+INDEX('CE ATT'!$A$1:$BK$107,MATCH($A45,'CE ATT'!$A:$A,0),MATCH(R$3,'CE ATT'!$3:$3,0))</f>
        <v>0</v>
      </c>
      <c r="S45" s="184">
        <f t="shared" si="38"/>
        <v>160756.25</v>
      </c>
      <c r="T45" s="151">
        <f>+INDEX('CE SC'!$A$1:$BK$83,MATCH($A45,'CE SC'!$A:$A,0),MATCH(T$3,'CE SC'!$3:$3,0))</f>
        <v>0</v>
      </c>
      <c r="U45" s="151">
        <f>+INDEX('CE SC'!$A$1:$BK$83,MATCH($A45,'CE SC'!$A:$A,0),MATCH(U$3,'CE SC'!$3:$3,0))</f>
        <v>0</v>
      </c>
      <c r="V45" s="151">
        <f>+INDEX('CE SC'!$A$1:$BK$83,MATCH($A45,'CE SC'!$A:$A,0),MATCH(V$3,'CE SC'!$3:$3,0))</f>
        <v>0</v>
      </c>
      <c r="W45" s="151">
        <f>+INDEX('CE SC'!$A$1:$BK$83,MATCH($A45,'CE SC'!$A:$A,0),MATCH(W$3,'CE SC'!$3:$3,0))</f>
        <v>0</v>
      </c>
      <c r="X45" s="151">
        <f>+INDEX('CE SC'!$A$1:$BK$83,MATCH($A45,'CE SC'!$A:$A,0),MATCH(X$3,'CE SC'!$3:$3,0))</f>
        <v>0</v>
      </c>
      <c r="Y45" s="151">
        <f>+INDEX('CE SC'!$A$1:$BK$83,MATCH($A45,'CE SC'!$A:$A,0),MATCH(Y$3,'CE SC'!$3:$3,0))</f>
        <v>0</v>
      </c>
      <c r="Z45" s="151">
        <f>+INDEX('CE SC'!$A$1:$BK$83,MATCH($A45,'CE SC'!$A:$A,0),MATCH(Z$3,'CE SC'!$3:$3,0))</f>
        <v>0</v>
      </c>
      <c r="AA45" s="151">
        <f>+INDEX('CE SC'!$A$1:$BK$83,MATCH($A45,'CE SC'!$A:$A,0),MATCH(AA$3,'CE SC'!$3:$3,0))</f>
        <v>0</v>
      </c>
      <c r="AB45" s="151">
        <f>+INDEX('CE SC'!$A$1:$BK$83,MATCH($A45,'CE SC'!$A:$A,0),MATCH(AB$3,'CE SC'!$3:$3,0))</f>
        <v>0</v>
      </c>
      <c r="AC45" s="151">
        <f>+INDEX('CE SC'!$A$1:$BK$83,MATCH($A45,'CE SC'!$A:$A,0),MATCH(AC$3,'CE SC'!$3:$3,0))</f>
        <v>0</v>
      </c>
      <c r="AD45" s="177">
        <f>+INDEX('CE SC'!$A$1:$BK$83,MATCH($A45,'CE SC'!$A:$A,0),MATCH(AD$3,'CE SC'!$3:$3,0))</f>
        <v>0</v>
      </c>
      <c r="AE45" s="184">
        <f t="shared" si="40"/>
        <v>0</v>
      </c>
      <c r="AF45" s="151">
        <f>+INDEX('CE FOC'!$A$1:$BK$83,MATCH($A45,'CE FOC'!$A:$A,0),MATCH(AF$3,'CE FOC'!$3:$3,0))</f>
        <v>0</v>
      </c>
      <c r="AG45" s="151">
        <f>+INDEX('CE FOC'!$A$1:$BK$83,MATCH($A45,'CE FOC'!$A:$A,0),MATCH(AG$3,'CE FOC'!$3:$3,0))</f>
        <v>0</v>
      </c>
      <c r="AH45" s="177">
        <f>+INDEX('CE FOC'!$A$1:$BK$83,MATCH($A45,'CE FOC'!$A:$A,0),MATCH(AH$3,'CE FOC'!$3:$3,0))</f>
        <v>0</v>
      </c>
      <c r="AI45" s="184">
        <f t="shared" si="42"/>
        <v>0</v>
      </c>
      <c r="AJ45" s="343">
        <f>ROUND(+SUMIF(BdV_2022!$L:$L,$A45&amp;AJ$3,BdV_2022!$E:$E),2)</f>
        <v>0</v>
      </c>
      <c r="AK45" s="184">
        <f t="shared" si="43"/>
        <v>160756.25</v>
      </c>
      <c r="AL45" s="2"/>
    </row>
    <row r="46" spans="1:38" x14ac:dyDescent="0.15">
      <c r="A46" s="241" t="s">
        <v>1775</v>
      </c>
      <c r="B46" s="238"/>
      <c r="C46" s="258" t="s">
        <v>1253</v>
      </c>
      <c r="D46" s="151">
        <f>+INDEX('CE ATT'!$A$1:$BK$107,MATCH($A46,'CE ATT'!$A:$A,0),MATCH(D$3,'CE ATT'!$3:$3,0))</f>
        <v>6313.64</v>
      </c>
      <c r="E46" s="151">
        <f>+INDEX('CE ATT'!$A$1:$BK$107,MATCH($A46,'CE ATT'!$A:$A,0),MATCH(E$3,'CE ATT'!$3:$3,0))</f>
        <v>0</v>
      </c>
      <c r="F46" s="151">
        <f>+INDEX('CE ATT'!$A$1:$BK$107,MATCH($A46,'CE ATT'!$A:$A,0),MATCH(F$3,'CE ATT'!$3:$3,0))</f>
        <v>620.12</v>
      </c>
      <c r="G46" s="151">
        <f>+INDEX('CE ATT'!$A$1:$BK$107,MATCH($A46,'CE ATT'!$A:$A,0),MATCH(G$3,'CE ATT'!$3:$3,0))</f>
        <v>640.28</v>
      </c>
      <c r="H46" s="151">
        <f>+INDEX('CE ATT'!$A$1:$BK$107,MATCH($A46,'CE ATT'!$A:$A,0),MATCH(H$3,'CE ATT'!$3:$3,0))</f>
        <v>0</v>
      </c>
      <c r="I46" s="151">
        <f>+INDEX('CE ATT'!$A$1:$BK$107,MATCH($A46,'CE ATT'!$A:$A,0),MATCH(I$3,'CE ATT'!$3:$3,0))</f>
        <v>0</v>
      </c>
      <c r="J46" s="151">
        <f>+INDEX('CE ATT'!$A$1:$BK$107,MATCH($A46,'CE ATT'!$A:$A,0),MATCH(J$3,'CE ATT'!$3:$3,0))</f>
        <v>0</v>
      </c>
      <c r="K46" s="151">
        <f>+INDEX('CE ATT'!$A$1:$BK$107,MATCH($A46,'CE ATT'!$A:$A,0),MATCH(K$3,'CE ATT'!$3:$3,0))</f>
        <v>0</v>
      </c>
      <c r="L46" s="151">
        <f>+INDEX('CE ATT'!$A$1:$BK$107,MATCH($A46,'CE ATT'!$A:$A,0),MATCH(L$3,'CE ATT'!$3:$3,0))</f>
        <v>0</v>
      </c>
      <c r="M46" s="151">
        <f>+INDEX('CE ATT'!$A$1:$BK$107,MATCH($A46,'CE ATT'!$A:$A,0),MATCH(M$3,'CE ATT'!$3:$3,0))</f>
        <v>0</v>
      </c>
      <c r="N46" s="151">
        <f>+INDEX('CE ATT'!$A$1:$BK$107,MATCH($A46,'CE ATT'!$A:$A,0),MATCH(N$3,'CE ATT'!$3:$3,0))</f>
        <v>0</v>
      </c>
      <c r="O46" s="151">
        <f>+INDEX('CE ATT'!$A$1:$BK$107,MATCH($A46,'CE ATT'!$A:$A,0),MATCH(O$3,'CE ATT'!$3:$3,0))</f>
        <v>0</v>
      </c>
      <c r="P46" s="151">
        <f>+INDEX('CE ATT'!$A$1:$BK$107,MATCH($A46,'CE ATT'!$A:$A,0),MATCH(P$3,'CE ATT'!$3:$3,0))</f>
        <v>0</v>
      </c>
      <c r="Q46" s="151">
        <f>+INDEX('CE ATT'!$A$1:$BK$107,MATCH($A46,'CE ATT'!$A:$A,0),MATCH(Q$3,'CE ATT'!$3:$3,0))</f>
        <v>0</v>
      </c>
      <c r="R46" s="177">
        <f>+INDEX('CE ATT'!$A$1:$BK$107,MATCH($A46,'CE ATT'!$A:$A,0),MATCH(R$3,'CE ATT'!$3:$3,0))</f>
        <v>0</v>
      </c>
      <c r="S46" s="184">
        <f t="shared" si="38"/>
        <v>7574.04</v>
      </c>
      <c r="T46" s="151">
        <f>+INDEX('CE SC'!$A$1:$BK$83,MATCH($A46,'CE SC'!$A:$A,0),MATCH(T$3,'CE SC'!$3:$3,0))</f>
        <v>0</v>
      </c>
      <c r="U46" s="151">
        <f>+INDEX('CE SC'!$A$1:$BK$83,MATCH($A46,'CE SC'!$A:$A,0),MATCH(U$3,'CE SC'!$3:$3,0))</f>
        <v>0</v>
      </c>
      <c r="V46" s="151">
        <f>+INDEX('CE SC'!$A$1:$BK$83,MATCH($A46,'CE SC'!$A:$A,0),MATCH(V$3,'CE SC'!$3:$3,0))</f>
        <v>0</v>
      </c>
      <c r="W46" s="151">
        <f>+INDEX('CE SC'!$A$1:$BK$83,MATCH($A46,'CE SC'!$A:$A,0),MATCH(W$3,'CE SC'!$3:$3,0))</f>
        <v>0</v>
      </c>
      <c r="X46" s="151">
        <f>+INDEX('CE SC'!$A$1:$BK$83,MATCH($A46,'CE SC'!$A:$A,0),MATCH(X$3,'CE SC'!$3:$3,0))</f>
        <v>0</v>
      </c>
      <c r="Y46" s="151">
        <f>+INDEX('CE SC'!$A$1:$BK$83,MATCH($A46,'CE SC'!$A:$A,0),MATCH(Y$3,'CE SC'!$3:$3,0))</f>
        <v>0</v>
      </c>
      <c r="Z46" s="151">
        <f>+INDEX('CE SC'!$A$1:$BK$83,MATCH($A46,'CE SC'!$A:$A,0),MATCH(Z$3,'CE SC'!$3:$3,0))</f>
        <v>0</v>
      </c>
      <c r="AA46" s="151">
        <f>+INDEX('CE SC'!$A$1:$BK$83,MATCH($A46,'CE SC'!$A:$A,0),MATCH(AA$3,'CE SC'!$3:$3,0))</f>
        <v>0</v>
      </c>
      <c r="AB46" s="151">
        <f>+INDEX('CE SC'!$A$1:$BK$83,MATCH($A46,'CE SC'!$A:$A,0),MATCH(AB$3,'CE SC'!$3:$3,0))</f>
        <v>0</v>
      </c>
      <c r="AC46" s="151">
        <f>+INDEX('CE SC'!$A$1:$BK$83,MATCH($A46,'CE SC'!$A:$A,0),MATCH(AC$3,'CE SC'!$3:$3,0))</f>
        <v>0</v>
      </c>
      <c r="AD46" s="177">
        <f>+INDEX('CE SC'!$A$1:$BK$83,MATCH($A46,'CE SC'!$A:$A,0),MATCH(AD$3,'CE SC'!$3:$3,0))</f>
        <v>0</v>
      </c>
      <c r="AE46" s="184">
        <f t="shared" si="40"/>
        <v>0</v>
      </c>
      <c r="AF46" s="151">
        <f>+INDEX('CE FOC'!$A$1:$BK$83,MATCH($A46,'CE FOC'!$A:$A,0),MATCH(AF$3,'CE FOC'!$3:$3,0))</f>
        <v>0</v>
      </c>
      <c r="AG46" s="151">
        <f>+INDEX('CE FOC'!$A$1:$BK$83,MATCH($A46,'CE FOC'!$A:$A,0),MATCH(AG$3,'CE FOC'!$3:$3,0))</f>
        <v>0</v>
      </c>
      <c r="AH46" s="177">
        <f>+INDEX('CE FOC'!$A$1:$BK$83,MATCH($A46,'CE FOC'!$A:$A,0),MATCH(AH$3,'CE FOC'!$3:$3,0))</f>
        <v>0</v>
      </c>
      <c r="AI46" s="184">
        <f t="shared" si="42"/>
        <v>0</v>
      </c>
      <c r="AJ46" s="343">
        <f>ROUND(+SUMIF(BdV_2022!$L:$L,$A46&amp;AJ$3,BdV_2022!$E:$E),2)</f>
        <v>0</v>
      </c>
      <c r="AK46" s="184">
        <f t="shared" si="43"/>
        <v>7574.04</v>
      </c>
      <c r="AL46" s="2"/>
    </row>
    <row r="47" spans="1:38" x14ac:dyDescent="0.15">
      <c r="A47" s="241" t="s">
        <v>1776</v>
      </c>
      <c r="B47" s="238"/>
      <c r="C47" s="258" t="s">
        <v>1254</v>
      </c>
      <c r="D47" s="151">
        <f>+INDEX('CE ATT'!$A$1:$BK$107,MATCH($A47,'CE ATT'!$A:$A,0),MATCH(D$3,'CE ATT'!$3:$3,0))</f>
        <v>106016.05</v>
      </c>
      <c r="E47" s="151">
        <f>+INDEX('CE ATT'!$A$1:$BK$107,MATCH($A47,'CE ATT'!$A:$A,0),MATCH(E$3,'CE ATT'!$3:$3,0))</f>
        <v>0</v>
      </c>
      <c r="F47" s="151">
        <f>+INDEX('CE ATT'!$A$1:$BK$107,MATCH($A47,'CE ATT'!$A:$A,0),MATCH(F$3,'CE ATT'!$3:$3,0))</f>
        <v>2520</v>
      </c>
      <c r="G47" s="151">
        <f>+INDEX('CE ATT'!$A$1:$BK$107,MATCH($A47,'CE ATT'!$A:$A,0),MATCH(G$3,'CE ATT'!$3:$3,0))</f>
        <v>7220</v>
      </c>
      <c r="H47" s="151">
        <f>+INDEX('CE ATT'!$A$1:$BK$107,MATCH($A47,'CE ATT'!$A:$A,0),MATCH(H$3,'CE ATT'!$3:$3,0))</f>
        <v>0</v>
      </c>
      <c r="I47" s="151">
        <f>+INDEX('CE ATT'!$A$1:$BK$107,MATCH($A47,'CE ATT'!$A:$A,0),MATCH(I$3,'CE ATT'!$3:$3,0))</f>
        <v>0</v>
      </c>
      <c r="J47" s="151">
        <f>+INDEX('CE ATT'!$A$1:$BK$107,MATCH($A47,'CE ATT'!$A:$A,0),MATCH(J$3,'CE ATT'!$3:$3,0))</f>
        <v>0</v>
      </c>
      <c r="K47" s="151">
        <f>+INDEX('CE ATT'!$A$1:$BK$107,MATCH($A47,'CE ATT'!$A:$A,0),MATCH(K$3,'CE ATT'!$3:$3,0))</f>
        <v>0</v>
      </c>
      <c r="L47" s="151">
        <f>+INDEX('CE ATT'!$A$1:$BK$107,MATCH($A47,'CE ATT'!$A:$A,0),MATCH(L$3,'CE ATT'!$3:$3,0))</f>
        <v>0</v>
      </c>
      <c r="M47" s="151">
        <f>+INDEX('CE ATT'!$A$1:$BK$107,MATCH($A47,'CE ATT'!$A:$A,0),MATCH(M$3,'CE ATT'!$3:$3,0))</f>
        <v>0</v>
      </c>
      <c r="N47" s="151">
        <f>+INDEX('CE ATT'!$A$1:$BK$107,MATCH($A47,'CE ATT'!$A:$A,0),MATCH(N$3,'CE ATT'!$3:$3,0))</f>
        <v>0</v>
      </c>
      <c r="O47" s="151">
        <f>+INDEX('CE ATT'!$A$1:$BK$107,MATCH($A47,'CE ATT'!$A:$A,0),MATCH(O$3,'CE ATT'!$3:$3,0))</f>
        <v>0</v>
      </c>
      <c r="P47" s="151">
        <f>+INDEX('CE ATT'!$A$1:$BK$107,MATCH($A47,'CE ATT'!$A:$A,0),MATCH(P$3,'CE ATT'!$3:$3,0))</f>
        <v>0</v>
      </c>
      <c r="Q47" s="151">
        <f>+INDEX('CE ATT'!$A$1:$BK$107,MATCH($A47,'CE ATT'!$A:$A,0),MATCH(Q$3,'CE ATT'!$3:$3,0))</f>
        <v>0</v>
      </c>
      <c r="R47" s="177">
        <f>+INDEX('CE ATT'!$A$1:$BK$107,MATCH($A47,'CE ATT'!$A:$A,0),MATCH(R$3,'CE ATT'!$3:$3,0))</f>
        <v>0</v>
      </c>
      <c r="S47" s="184">
        <f t="shared" si="38"/>
        <v>115756.05</v>
      </c>
      <c r="T47" s="151">
        <f>+INDEX('CE SC'!$A$1:$BK$83,MATCH($A47,'CE SC'!$A:$A,0),MATCH(T$3,'CE SC'!$3:$3,0))</f>
        <v>0</v>
      </c>
      <c r="U47" s="151">
        <f>+INDEX('CE SC'!$A$1:$BK$83,MATCH($A47,'CE SC'!$A:$A,0),MATCH(U$3,'CE SC'!$3:$3,0))</f>
        <v>0</v>
      </c>
      <c r="V47" s="151">
        <f>+INDEX('CE SC'!$A$1:$BK$83,MATCH($A47,'CE SC'!$A:$A,0),MATCH(V$3,'CE SC'!$3:$3,0))</f>
        <v>0</v>
      </c>
      <c r="W47" s="151">
        <f>+INDEX('CE SC'!$A$1:$BK$83,MATCH($A47,'CE SC'!$A:$A,0),MATCH(W$3,'CE SC'!$3:$3,0))</f>
        <v>0</v>
      </c>
      <c r="X47" s="151">
        <f>+INDEX('CE SC'!$A$1:$BK$83,MATCH($A47,'CE SC'!$A:$A,0),MATCH(X$3,'CE SC'!$3:$3,0))</f>
        <v>0</v>
      </c>
      <c r="Y47" s="151">
        <f>+INDEX('CE SC'!$A$1:$BK$83,MATCH($A47,'CE SC'!$A:$A,0),MATCH(Y$3,'CE SC'!$3:$3,0))</f>
        <v>0</v>
      </c>
      <c r="Z47" s="151">
        <f>+INDEX('CE SC'!$A$1:$BK$83,MATCH($A47,'CE SC'!$A:$A,0),MATCH(Z$3,'CE SC'!$3:$3,0))</f>
        <v>0</v>
      </c>
      <c r="AA47" s="151">
        <f>+INDEX('CE SC'!$A$1:$BK$83,MATCH($A47,'CE SC'!$A:$A,0),MATCH(AA$3,'CE SC'!$3:$3,0))</f>
        <v>0</v>
      </c>
      <c r="AB47" s="151">
        <f>+INDEX('CE SC'!$A$1:$BK$83,MATCH($A47,'CE SC'!$A:$A,0),MATCH(AB$3,'CE SC'!$3:$3,0))</f>
        <v>0</v>
      </c>
      <c r="AC47" s="151">
        <f>+INDEX('CE SC'!$A$1:$BK$83,MATCH($A47,'CE SC'!$A:$A,0),MATCH(AC$3,'CE SC'!$3:$3,0))</f>
        <v>0</v>
      </c>
      <c r="AD47" s="177">
        <f>+INDEX('CE SC'!$A$1:$BK$83,MATCH($A47,'CE SC'!$A:$A,0),MATCH(AD$3,'CE SC'!$3:$3,0))</f>
        <v>0</v>
      </c>
      <c r="AE47" s="184">
        <f t="shared" si="40"/>
        <v>0</v>
      </c>
      <c r="AF47" s="151">
        <f>+INDEX('CE FOC'!$A$1:$BK$83,MATCH($A47,'CE FOC'!$A:$A,0),MATCH(AF$3,'CE FOC'!$3:$3,0))</f>
        <v>0</v>
      </c>
      <c r="AG47" s="151">
        <f>+INDEX('CE FOC'!$A$1:$BK$83,MATCH($A47,'CE FOC'!$A:$A,0),MATCH(AG$3,'CE FOC'!$3:$3,0))</f>
        <v>0</v>
      </c>
      <c r="AH47" s="177">
        <f>+INDEX('CE FOC'!$A$1:$BK$83,MATCH($A47,'CE FOC'!$A:$A,0),MATCH(AH$3,'CE FOC'!$3:$3,0))</f>
        <v>0</v>
      </c>
      <c r="AI47" s="184">
        <f t="shared" si="42"/>
        <v>0</v>
      </c>
      <c r="AJ47" s="343">
        <f>ROUND(+SUMIF(BdV_2022!$L:$L,$A47&amp;AJ$3,BdV_2022!$E:$E),2)</f>
        <v>0</v>
      </c>
      <c r="AK47" s="184">
        <f t="shared" si="43"/>
        <v>115756.05</v>
      </c>
      <c r="AL47" s="2"/>
    </row>
    <row r="48" spans="1:38" x14ac:dyDescent="0.15">
      <c r="A48" s="241" t="s">
        <v>1777</v>
      </c>
      <c r="B48" s="238"/>
      <c r="C48" s="258" t="s">
        <v>636</v>
      </c>
      <c r="D48" s="151">
        <f>+INDEX('CE ATT'!$A$1:$BK$107,MATCH($A48,'CE ATT'!$A:$A,0),MATCH(D$3,'CE ATT'!$3:$3,0))</f>
        <v>0</v>
      </c>
      <c r="E48" s="151">
        <f>+INDEX('CE ATT'!$A$1:$BK$107,MATCH($A48,'CE ATT'!$A:$A,0),MATCH(E$3,'CE ATT'!$3:$3,0))</f>
        <v>0</v>
      </c>
      <c r="F48" s="151">
        <f>+INDEX('CE ATT'!$A$1:$BK$107,MATCH($A48,'CE ATT'!$A:$A,0),MATCH(F$3,'CE ATT'!$3:$3,0))</f>
        <v>0</v>
      </c>
      <c r="G48" s="151">
        <f>+INDEX('CE ATT'!$A$1:$BK$107,MATCH($A48,'CE ATT'!$A:$A,0),MATCH(G$3,'CE ATT'!$3:$3,0))</f>
        <v>0</v>
      </c>
      <c r="H48" s="151">
        <f>+INDEX('CE ATT'!$A$1:$BK$107,MATCH($A48,'CE ATT'!$A:$A,0),MATCH(H$3,'CE ATT'!$3:$3,0))</f>
        <v>0</v>
      </c>
      <c r="I48" s="151">
        <f>+INDEX('CE ATT'!$A$1:$BK$107,MATCH($A48,'CE ATT'!$A:$A,0),MATCH(I$3,'CE ATT'!$3:$3,0))</f>
        <v>0</v>
      </c>
      <c r="J48" s="151">
        <f>+INDEX('CE ATT'!$A$1:$BK$107,MATCH($A48,'CE ATT'!$A:$A,0),MATCH(J$3,'CE ATT'!$3:$3,0))</f>
        <v>0</v>
      </c>
      <c r="K48" s="151">
        <f>+INDEX('CE ATT'!$A$1:$BK$107,MATCH($A48,'CE ATT'!$A:$A,0),MATCH(K$3,'CE ATT'!$3:$3,0))</f>
        <v>0</v>
      </c>
      <c r="L48" s="151">
        <f>+INDEX('CE ATT'!$A$1:$BK$107,MATCH($A48,'CE ATT'!$A:$A,0),MATCH(L$3,'CE ATT'!$3:$3,0))</f>
        <v>0</v>
      </c>
      <c r="M48" s="151">
        <f>+INDEX('CE ATT'!$A$1:$BK$107,MATCH($A48,'CE ATT'!$A:$A,0),MATCH(M$3,'CE ATT'!$3:$3,0))</f>
        <v>0</v>
      </c>
      <c r="N48" s="151">
        <f>+INDEX('CE ATT'!$A$1:$BK$107,MATCH($A48,'CE ATT'!$A:$A,0),MATCH(N$3,'CE ATT'!$3:$3,0))</f>
        <v>0</v>
      </c>
      <c r="O48" s="151">
        <f>+INDEX('CE ATT'!$A$1:$BK$107,MATCH($A48,'CE ATT'!$A:$A,0),MATCH(O$3,'CE ATT'!$3:$3,0))</f>
        <v>0</v>
      </c>
      <c r="P48" s="151">
        <f>+INDEX('CE ATT'!$A$1:$BK$107,MATCH($A48,'CE ATT'!$A:$A,0),MATCH(P$3,'CE ATT'!$3:$3,0))</f>
        <v>0</v>
      </c>
      <c r="Q48" s="151">
        <f>+INDEX('CE ATT'!$A$1:$BK$107,MATCH($A48,'CE ATT'!$A:$A,0),MATCH(Q$3,'CE ATT'!$3:$3,0))</f>
        <v>0</v>
      </c>
      <c r="R48" s="177">
        <f>+INDEX('CE ATT'!$A$1:$BK$107,MATCH($A48,'CE ATT'!$A:$A,0),MATCH(R$3,'CE ATT'!$3:$3,0))</f>
        <v>0</v>
      </c>
      <c r="S48" s="184">
        <f t="shared" si="38"/>
        <v>0</v>
      </c>
      <c r="T48" s="151">
        <f>+INDEX('CE SC'!$A$1:$BK$83,MATCH($A48,'CE SC'!$A:$A,0),MATCH(T$3,'CE SC'!$3:$3,0))</f>
        <v>0</v>
      </c>
      <c r="U48" s="151">
        <f>+INDEX('CE SC'!$A$1:$BK$83,MATCH($A48,'CE SC'!$A:$A,0),MATCH(U$3,'CE SC'!$3:$3,0))</f>
        <v>0</v>
      </c>
      <c r="V48" s="151">
        <f>+INDEX('CE SC'!$A$1:$BK$83,MATCH($A48,'CE SC'!$A:$A,0),MATCH(V$3,'CE SC'!$3:$3,0))</f>
        <v>0</v>
      </c>
      <c r="W48" s="151">
        <f>+INDEX('CE SC'!$A$1:$BK$83,MATCH($A48,'CE SC'!$A:$A,0),MATCH(W$3,'CE SC'!$3:$3,0))</f>
        <v>0</v>
      </c>
      <c r="X48" s="151">
        <f>+INDEX('CE SC'!$A$1:$BK$83,MATCH($A48,'CE SC'!$A:$A,0),MATCH(X$3,'CE SC'!$3:$3,0))</f>
        <v>0</v>
      </c>
      <c r="Y48" s="151">
        <f>+INDEX('CE SC'!$A$1:$BK$83,MATCH($A48,'CE SC'!$A:$A,0),MATCH(Y$3,'CE SC'!$3:$3,0))</f>
        <v>0</v>
      </c>
      <c r="Z48" s="151">
        <f>+INDEX('CE SC'!$A$1:$BK$83,MATCH($A48,'CE SC'!$A:$A,0),MATCH(Z$3,'CE SC'!$3:$3,0))</f>
        <v>0</v>
      </c>
      <c r="AA48" s="151">
        <f>+INDEX('CE SC'!$A$1:$BK$83,MATCH($A48,'CE SC'!$A:$A,0),MATCH(AA$3,'CE SC'!$3:$3,0))</f>
        <v>0</v>
      </c>
      <c r="AB48" s="151">
        <f>+INDEX('CE SC'!$A$1:$BK$83,MATCH($A48,'CE SC'!$A:$A,0),MATCH(AB$3,'CE SC'!$3:$3,0))</f>
        <v>0</v>
      </c>
      <c r="AC48" s="151">
        <f>+INDEX('CE SC'!$A$1:$BK$83,MATCH($A48,'CE SC'!$A:$A,0),MATCH(AC$3,'CE SC'!$3:$3,0))</f>
        <v>111624.88</v>
      </c>
      <c r="AD48" s="177">
        <f>+INDEX('CE SC'!$A$1:$BK$83,MATCH($A48,'CE SC'!$A:$A,0),MATCH(AD$3,'CE SC'!$3:$3,0))</f>
        <v>0</v>
      </c>
      <c r="AE48" s="184">
        <f t="shared" si="40"/>
        <v>111624.88</v>
      </c>
      <c r="AF48" s="151">
        <f>+INDEX('CE FOC'!$A$1:$BK$83,MATCH($A48,'CE FOC'!$A:$A,0),MATCH(AF$3,'CE FOC'!$3:$3,0))</f>
        <v>0</v>
      </c>
      <c r="AG48" s="151">
        <f>+INDEX('CE FOC'!$A$1:$BK$83,MATCH($A48,'CE FOC'!$A:$A,0),MATCH(AG$3,'CE FOC'!$3:$3,0))</f>
        <v>0</v>
      </c>
      <c r="AH48" s="177">
        <f>+INDEX('CE FOC'!$A$1:$BK$83,MATCH($A48,'CE FOC'!$A:$A,0),MATCH(AH$3,'CE FOC'!$3:$3,0))</f>
        <v>0</v>
      </c>
      <c r="AI48" s="184">
        <f t="shared" si="42"/>
        <v>0</v>
      </c>
      <c r="AJ48" s="343">
        <f>ROUND(+SUMIF(BdV_2022!$L:$L,$A48&amp;AJ$3,BdV_2022!$E:$E),2)</f>
        <v>0</v>
      </c>
      <c r="AK48" s="184">
        <f t="shared" si="43"/>
        <v>111624.88</v>
      </c>
      <c r="AL48" s="2"/>
    </row>
    <row r="49" spans="1:38" x14ac:dyDescent="0.15">
      <c r="A49" s="241" t="s">
        <v>1778</v>
      </c>
      <c r="B49" s="238"/>
      <c r="C49" s="258" t="s">
        <v>1256</v>
      </c>
      <c r="D49" s="151">
        <f>+INDEX('CE ATT'!$A$1:$BK$107,MATCH($A49,'CE ATT'!$A:$A,0),MATCH(D$3,'CE ATT'!$3:$3,0))</f>
        <v>0</v>
      </c>
      <c r="E49" s="151">
        <f>+INDEX('CE ATT'!$A$1:$BK$107,MATCH($A49,'CE ATT'!$A:$A,0),MATCH(E$3,'CE ATT'!$3:$3,0))</f>
        <v>0</v>
      </c>
      <c r="F49" s="151">
        <f>+INDEX('CE ATT'!$A$1:$BK$107,MATCH($A49,'CE ATT'!$A:$A,0),MATCH(F$3,'CE ATT'!$3:$3,0))</f>
        <v>0</v>
      </c>
      <c r="G49" s="151">
        <f>+INDEX('CE ATT'!$A$1:$BK$107,MATCH($A49,'CE ATT'!$A:$A,0),MATCH(G$3,'CE ATT'!$3:$3,0))</f>
        <v>0</v>
      </c>
      <c r="H49" s="151">
        <f>+INDEX('CE ATT'!$A$1:$BK$107,MATCH($A49,'CE ATT'!$A:$A,0),MATCH(H$3,'CE ATT'!$3:$3,0))</f>
        <v>0</v>
      </c>
      <c r="I49" s="151">
        <f>+INDEX('CE ATT'!$A$1:$BK$107,MATCH($A49,'CE ATT'!$A:$A,0),MATCH(I$3,'CE ATT'!$3:$3,0))</f>
        <v>0</v>
      </c>
      <c r="J49" s="151">
        <f>+INDEX('CE ATT'!$A$1:$BK$107,MATCH($A49,'CE ATT'!$A:$A,0),MATCH(J$3,'CE ATT'!$3:$3,0))</f>
        <v>0</v>
      </c>
      <c r="K49" s="151">
        <f>+INDEX('CE ATT'!$A$1:$BK$107,MATCH($A49,'CE ATT'!$A:$A,0),MATCH(K$3,'CE ATT'!$3:$3,0))</f>
        <v>0</v>
      </c>
      <c r="L49" s="151">
        <f>+INDEX('CE ATT'!$A$1:$BK$107,MATCH($A49,'CE ATT'!$A:$A,0),MATCH(L$3,'CE ATT'!$3:$3,0))</f>
        <v>0</v>
      </c>
      <c r="M49" s="151">
        <f>+INDEX('CE ATT'!$A$1:$BK$107,MATCH($A49,'CE ATT'!$A:$A,0),MATCH(M$3,'CE ATT'!$3:$3,0))</f>
        <v>0</v>
      </c>
      <c r="N49" s="151">
        <f>+INDEX('CE ATT'!$A$1:$BK$107,MATCH($A49,'CE ATT'!$A:$A,0),MATCH(N$3,'CE ATT'!$3:$3,0))</f>
        <v>0</v>
      </c>
      <c r="O49" s="151">
        <f>+INDEX('CE ATT'!$A$1:$BK$107,MATCH($A49,'CE ATT'!$A:$A,0),MATCH(O$3,'CE ATT'!$3:$3,0))</f>
        <v>0</v>
      </c>
      <c r="P49" s="151">
        <f>+INDEX('CE ATT'!$A$1:$BK$107,MATCH($A49,'CE ATT'!$A:$A,0),MATCH(P$3,'CE ATT'!$3:$3,0))</f>
        <v>0</v>
      </c>
      <c r="Q49" s="151">
        <f>+INDEX('CE ATT'!$A$1:$BK$107,MATCH($A49,'CE ATT'!$A:$A,0),MATCH(Q$3,'CE ATT'!$3:$3,0))</f>
        <v>0</v>
      </c>
      <c r="R49" s="177">
        <f>+INDEX('CE ATT'!$A$1:$BK$107,MATCH($A49,'CE ATT'!$A:$A,0),MATCH(R$3,'CE ATT'!$3:$3,0))</f>
        <v>0</v>
      </c>
      <c r="S49" s="184">
        <f t="shared" si="38"/>
        <v>0</v>
      </c>
      <c r="T49" s="151">
        <f>+INDEX('CE SC'!$A$1:$BK$83,MATCH($A49,'CE SC'!$A:$A,0),MATCH(T$3,'CE SC'!$3:$3,0))</f>
        <v>0</v>
      </c>
      <c r="U49" s="151">
        <f>+INDEX('CE SC'!$A$1:$BK$83,MATCH($A49,'CE SC'!$A:$A,0),MATCH(U$3,'CE SC'!$3:$3,0))</f>
        <v>0</v>
      </c>
      <c r="V49" s="151">
        <f>+INDEX('CE SC'!$A$1:$BK$83,MATCH($A49,'CE SC'!$A:$A,0),MATCH(V$3,'CE SC'!$3:$3,0))</f>
        <v>0</v>
      </c>
      <c r="W49" s="151">
        <f>+INDEX('CE SC'!$A$1:$BK$83,MATCH($A49,'CE SC'!$A:$A,0),MATCH(W$3,'CE SC'!$3:$3,0))</f>
        <v>0</v>
      </c>
      <c r="X49" s="151">
        <f>+INDEX('CE SC'!$A$1:$BK$83,MATCH($A49,'CE SC'!$A:$A,0),MATCH(X$3,'CE SC'!$3:$3,0))</f>
        <v>0</v>
      </c>
      <c r="Y49" s="151">
        <f>+INDEX('CE SC'!$A$1:$BK$83,MATCH($A49,'CE SC'!$A:$A,0),MATCH(Y$3,'CE SC'!$3:$3,0))</f>
        <v>0</v>
      </c>
      <c r="Z49" s="151">
        <f>+INDEX('CE SC'!$A$1:$BK$83,MATCH($A49,'CE SC'!$A:$A,0),MATCH(Z$3,'CE SC'!$3:$3,0))</f>
        <v>0</v>
      </c>
      <c r="AA49" s="151">
        <f>+INDEX('CE SC'!$A$1:$BK$83,MATCH($A49,'CE SC'!$A:$A,0),MATCH(AA$3,'CE SC'!$3:$3,0))</f>
        <v>0</v>
      </c>
      <c r="AB49" s="151">
        <f>+INDEX('CE SC'!$A$1:$BK$83,MATCH($A49,'CE SC'!$A:$A,0),MATCH(AB$3,'CE SC'!$3:$3,0))</f>
        <v>0</v>
      </c>
      <c r="AC49" s="151">
        <f>+INDEX('CE SC'!$A$1:$BK$83,MATCH($A49,'CE SC'!$A:$A,0),MATCH(AC$3,'CE SC'!$3:$3,0))</f>
        <v>0</v>
      </c>
      <c r="AD49" s="177">
        <f>+INDEX('CE SC'!$A$1:$BK$83,MATCH($A49,'CE SC'!$A:$A,0),MATCH(AD$3,'CE SC'!$3:$3,0))</f>
        <v>0</v>
      </c>
      <c r="AE49" s="184">
        <f t="shared" si="40"/>
        <v>0</v>
      </c>
      <c r="AF49" s="151">
        <f>+INDEX('CE FOC'!$A$1:$BK$83,MATCH($A49,'CE FOC'!$A:$A,0),MATCH(AF$3,'CE FOC'!$3:$3,0))</f>
        <v>0</v>
      </c>
      <c r="AG49" s="151">
        <f>+INDEX('CE FOC'!$A$1:$BK$83,MATCH($A49,'CE FOC'!$A:$A,0),MATCH(AG$3,'CE FOC'!$3:$3,0))</f>
        <v>0</v>
      </c>
      <c r="AH49" s="177">
        <f>+INDEX('CE FOC'!$A$1:$BK$83,MATCH($A49,'CE FOC'!$A:$A,0),MATCH(AH$3,'CE FOC'!$3:$3,0))</f>
        <v>0</v>
      </c>
      <c r="AI49" s="184">
        <f t="shared" si="42"/>
        <v>0</v>
      </c>
      <c r="AJ49" s="343">
        <f>ROUND(+SUMIF(BdV_2022!$L:$L,$A49&amp;AJ$3,BdV_2022!$E:$E),2)</f>
        <v>0</v>
      </c>
      <c r="AK49" s="184">
        <f t="shared" si="43"/>
        <v>0</v>
      </c>
      <c r="AL49" s="2"/>
    </row>
    <row r="50" spans="1:38" x14ac:dyDescent="0.15">
      <c r="A50" s="241" t="s">
        <v>1779</v>
      </c>
      <c r="B50" s="235"/>
      <c r="C50" s="243" t="s">
        <v>818</v>
      </c>
      <c r="D50" s="151">
        <f>+INDEX('CE ATT'!$A$1:$BK$107,MATCH($A50,'CE ATT'!$A:$A,0),MATCH(D$3,'CE ATT'!$3:$3,0))</f>
        <v>9600721.4399999995</v>
      </c>
      <c r="E50" s="151">
        <f>+INDEX('CE ATT'!$A$1:$BK$107,MATCH($A50,'CE ATT'!$A:$A,0),MATCH(E$3,'CE ATT'!$3:$3,0))</f>
        <v>0</v>
      </c>
      <c r="F50" s="151">
        <f>+INDEX('CE ATT'!$A$1:$BK$107,MATCH($A50,'CE ATT'!$A:$A,0),MATCH(F$3,'CE ATT'!$3:$3,0))</f>
        <v>5413.13</v>
      </c>
      <c r="G50" s="151">
        <f>+INDEX('CE ATT'!$A$1:$BK$107,MATCH($A50,'CE ATT'!$A:$A,0),MATCH(G$3,'CE ATT'!$3:$3,0))</f>
        <v>13486.61</v>
      </c>
      <c r="H50" s="151">
        <f>+INDEX('CE ATT'!$A$1:$BK$107,MATCH($A50,'CE ATT'!$A:$A,0),MATCH(H$3,'CE ATT'!$3:$3,0))</f>
        <v>0</v>
      </c>
      <c r="I50" s="151">
        <f>+INDEX('CE ATT'!$A$1:$BK$107,MATCH($A50,'CE ATT'!$A:$A,0),MATCH(I$3,'CE ATT'!$3:$3,0))</f>
        <v>0</v>
      </c>
      <c r="J50" s="151">
        <f>+INDEX('CE ATT'!$A$1:$BK$107,MATCH($A50,'CE ATT'!$A:$A,0),MATCH(J$3,'CE ATT'!$3:$3,0))</f>
        <v>0</v>
      </c>
      <c r="K50" s="151">
        <f>+INDEX('CE ATT'!$A$1:$BK$107,MATCH($A50,'CE ATT'!$A:$A,0),MATCH(K$3,'CE ATT'!$3:$3,0))</f>
        <v>0</v>
      </c>
      <c r="L50" s="151">
        <f>+INDEX('CE ATT'!$A$1:$BK$107,MATCH($A50,'CE ATT'!$A:$A,0),MATCH(L$3,'CE ATT'!$3:$3,0))</f>
        <v>0</v>
      </c>
      <c r="M50" s="151">
        <f>+INDEX('CE ATT'!$A$1:$BK$107,MATCH($A50,'CE ATT'!$A:$A,0),MATCH(M$3,'CE ATT'!$3:$3,0))</f>
        <v>0</v>
      </c>
      <c r="N50" s="151">
        <f>+INDEX('CE ATT'!$A$1:$BK$107,MATCH($A50,'CE ATT'!$A:$A,0),MATCH(N$3,'CE ATT'!$3:$3,0))</f>
        <v>0</v>
      </c>
      <c r="O50" s="151">
        <f>+INDEX('CE ATT'!$A$1:$BK$107,MATCH($A50,'CE ATT'!$A:$A,0),MATCH(O$3,'CE ATT'!$3:$3,0))</f>
        <v>0</v>
      </c>
      <c r="P50" s="151">
        <f>+INDEX('CE ATT'!$A$1:$BK$107,MATCH($A50,'CE ATT'!$A:$A,0),MATCH(P$3,'CE ATT'!$3:$3,0))</f>
        <v>0</v>
      </c>
      <c r="Q50" s="151">
        <f>+INDEX('CE ATT'!$A$1:$BK$107,MATCH($A50,'CE ATT'!$A:$A,0),MATCH(Q$3,'CE ATT'!$3:$3,0))</f>
        <v>0</v>
      </c>
      <c r="R50" s="177">
        <f>+INDEX('CE ATT'!$A$1:$BK$107,MATCH($A50,'CE ATT'!$A:$A,0),MATCH(R$3,'CE ATT'!$3:$3,0))</f>
        <v>0</v>
      </c>
      <c r="S50" s="184">
        <f t="shared" si="38"/>
        <v>9619621.1799999997</v>
      </c>
      <c r="T50" s="151">
        <f>+INDEX('CE SC'!$A$1:$BK$83,MATCH($A50,'CE SC'!$A:$A,0),MATCH(T$3,'CE SC'!$3:$3,0))</f>
        <v>0</v>
      </c>
      <c r="U50" s="151">
        <f>+INDEX('CE SC'!$A$1:$BK$83,MATCH($A50,'CE SC'!$A:$A,0),MATCH(U$3,'CE SC'!$3:$3,0))</f>
        <v>0</v>
      </c>
      <c r="V50" s="151">
        <f>+INDEX('CE SC'!$A$1:$BK$83,MATCH($A50,'CE SC'!$A:$A,0),MATCH(V$3,'CE SC'!$3:$3,0))</f>
        <v>0</v>
      </c>
      <c r="W50" s="151">
        <f>+INDEX('CE SC'!$A$1:$BK$83,MATCH($A50,'CE SC'!$A:$A,0),MATCH(W$3,'CE SC'!$3:$3,0))</f>
        <v>0</v>
      </c>
      <c r="X50" s="151">
        <f>+INDEX('CE SC'!$A$1:$BK$83,MATCH($A50,'CE SC'!$A:$A,0),MATCH(X$3,'CE SC'!$3:$3,0))</f>
        <v>0</v>
      </c>
      <c r="Y50" s="151">
        <f>+INDEX('CE SC'!$A$1:$BK$83,MATCH($A50,'CE SC'!$A:$A,0),MATCH(Y$3,'CE SC'!$3:$3,0))</f>
        <v>0</v>
      </c>
      <c r="Z50" s="151">
        <f>+INDEX('CE SC'!$A$1:$BK$83,MATCH($A50,'CE SC'!$A:$A,0),MATCH(Z$3,'CE SC'!$3:$3,0))</f>
        <v>0</v>
      </c>
      <c r="AA50" s="151">
        <f>+INDEX('CE SC'!$A$1:$BK$83,MATCH($A50,'CE SC'!$A:$A,0),MATCH(AA$3,'CE SC'!$3:$3,0))</f>
        <v>0</v>
      </c>
      <c r="AB50" s="151">
        <f>+INDEX('CE SC'!$A$1:$BK$83,MATCH($A50,'CE SC'!$A:$A,0),MATCH(AB$3,'CE SC'!$3:$3,0))</f>
        <v>0</v>
      </c>
      <c r="AC50" s="151">
        <f>+INDEX('CE SC'!$A$1:$BK$83,MATCH($A50,'CE SC'!$A:$A,0),MATCH(AC$3,'CE SC'!$3:$3,0))</f>
        <v>1404.29</v>
      </c>
      <c r="AD50" s="177">
        <f>+INDEX('CE SC'!$A$1:$BK$83,MATCH($A50,'CE SC'!$A:$A,0),MATCH(AD$3,'CE SC'!$3:$3,0))</f>
        <v>695.16</v>
      </c>
      <c r="AE50" s="184">
        <f t="shared" si="40"/>
        <v>2099.4499999999998</v>
      </c>
      <c r="AF50" s="151">
        <f>+INDEX('CE FOC'!$A$1:$BK$83,MATCH($A50,'CE FOC'!$A:$A,0),MATCH(AF$3,'CE FOC'!$3:$3,0))</f>
        <v>0</v>
      </c>
      <c r="AG50" s="151">
        <f>+INDEX('CE FOC'!$A$1:$BK$83,MATCH($A50,'CE FOC'!$A:$A,0),MATCH(AG$3,'CE FOC'!$3:$3,0))</f>
        <v>0</v>
      </c>
      <c r="AH50" s="177">
        <f>+INDEX('CE FOC'!$A$1:$BK$83,MATCH($A50,'CE FOC'!$A:$A,0),MATCH(AH$3,'CE FOC'!$3:$3,0))</f>
        <v>0</v>
      </c>
      <c r="AI50" s="184">
        <f t="shared" si="42"/>
        <v>0</v>
      </c>
      <c r="AJ50" s="343">
        <f>ROUND(+SUMIF(BdV_2022!$L:$L,$A50&amp;AJ$3,BdV_2022!$E:$E),2)</f>
        <v>0</v>
      </c>
      <c r="AK50" s="184">
        <f t="shared" si="43"/>
        <v>9621720.629999999</v>
      </c>
      <c r="AL50" s="2"/>
    </row>
    <row r="51" spans="1:38" x14ac:dyDescent="0.15">
      <c r="A51" s="237" t="s">
        <v>115</v>
      </c>
      <c r="B51" s="239" t="s">
        <v>372</v>
      </c>
      <c r="C51" s="240" t="s">
        <v>374</v>
      </c>
      <c r="D51" s="154">
        <f>+SUM(D52:D56)</f>
        <v>197119.50999999998</v>
      </c>
      <c r="E51" s="154">
        <f t="shared" ref="E51:R51" si="47">+SUM(E52:E56)</f>
        <v>0</v>
      </c>
      <c r="F51" s="154">
        <f t="shared" si="47"/>
        <v>128.35000000000002</v>
      </c>
      <c r="G51" s="154">
        <f t="shared" si="47"/>
        <v>51696.5</v>
      </c>
      <c r="H51" s="154">
        <f t="shared" si="47"/>
        <v>0</v>
      </c>
      <c r="I51" s="154">
        <f t="shared" si="47"/>
        <v>0</v>
      </c>
      <c r="J51" s="154">
        <f t="shared" si="47"/>
        <v>0</v>
      </c>
      <c r="K51" s="154">
        <f t="shared" si="47"/>
        <v>0</v>
      </c>
      <c r="L51" s="154">
        <f t="shared" si="47"/>
        <v>0</v>
      </c>
      <c r="M51" s="154">
        <f t="shared" si="47"/>
        <v>0</v>
      </c>
      <c r="N51" s="154">
        <f t="shared" si="47"/>
        <v>0</v>
      </c>
      <c r="O51" s="154">
        <f t="shared" si="47"/>
        <v>0</v>
      </c>
      <c r="P51" s="154">
        <f t="shared" si="47"/>
        <v>0</v>
      </c>
      <c r="Q51" s="154">
        <f t="shared" si="47"/>
        <v>0</v>
      </c>
      <c r="R51" s="176">
        <f t="shared" si="47"/>
        <v>0</v>
      </c>
      <c r="S51" s="183">
        <f t="shared" si="38"/>
        <v>248944.36</v>
      </c>
      <c r="T51" s="154">
        <f t="shared" ref="T51:AD51" si="48">+SUM(T52:T56)</f>
        <v>0</v>
      </c>
      <c r="U51" s="154">
        <f t="shared" si="48"/>
        <v>0</v>
      </c>
      <c r="V51" s="154">
        <f t="shared" si="48"/>
        <v>0</v>
      </c>
      <c r="W51" s="154">
        <f t="shared" si="48"/>
        <v>0</v>
      </c>
      <c r="X51" s="154">
        <f t="shared" si="48"/>
        <v>0</v>
      </c>
      <c r="Y51" s="154">
        <f t="shared" si="48"/>
        <v>0</v>
      </c>
      <c r="Z51" s="154">
        <f t="shared" si="48"/>
        <v>0</v>
      </c>
      <c r="AA51" s="154">
        <f t="shared" si="48"/>
        <v>0</v>
      </c>
      <c r="AB51" s="154">
        <f t="shared" si="48"/>
        <v>0</v>
      </c>
      <c r="AC51" s="154">
        <f t="shared" si="48"/>
        <v>0</v>
      </c>
      <c r="AD51" s="176">
        <f t="shared" si="48"/>
        <v>0</v>
      </c>
      <c r="AE51" s="183">
        <f t="shared" si="40"/>
        <v>0</v>
      </c>
      <c r="AF51" s="154">
        <f>+SUM(AF52:AF56)</f>
        <v>0</v>
      </c>
      <c r="AG51" s="154">
        <f t="shared" ref="AG51:AH51" si="49">+SUM(AG52:AG56)</f>
        <v>0</v>
      </c>
      <c r="AH51" s="176">
        <f t="shared" si="49"/>
        <v>0</v>
      </c>
      <c r="AI51" s="183">
        <f t="shared" si="42"/>
        <v>0</v>
      </c>
      <c r="AJ51" s="176">
        <f>+SUM(AJ52:AJ56)</f>
        <v>0</v>
      </c>
      <c r="AK51" s="183">
        <f t="shared" si="43"/>
        <v>248944.36</v>
      </c>
      <c r="AL51" s="2"/>
    </row>
    <row r="52" spans="1:38" x14ac:dyDescent="0.15">
      <c r="A52" s="241" t="s">
        <v>1780</v>
      </c>
      <c r="B52" s="238"/>
      <c r="C52" s="259" t="s">
        <v>1662</v>
      </c>
      <c r="D52" s="151">
        <f>+INDEX('CE ATT'!$A$1:$BK$107,MATCH($A52,'CE ATT'!$A:$A,0),MATCH(D$3,'CE ATT'!$3:$3,0))</f>
        <v>0</v>
      </c>
      <c r="E52" s="151">
        <f>+INDEX('CE ATT'!$A$1:$BK$107,MATCH($A52,'CE ATT'!$A:$A,0),MATCH(E$3,'CE ATT'!$3:$3,0))</f>
        <v>0</v>
      </c>
      <c r="F52" s="151">
        <f>+INDEX('CE ATT'!$A$1:$BK$107,MATCH($A52,'CE ATT'!$A:$A,0),MATCH(F$3,'CE ATT'!$3:$3,0))</f>
        <v>59.95</v>
      </c>
      <c r="G52" s="151">
        <f>+INDEX('CE ATT'!$A$1:$BK$107,MATCH($A52,'CE ATT'!$A:$A,0),MATCH(G$3,'CE ATT'!$3:$3,0))</f>
        <v>7000</v>
      </c>
      <c r="H52" s="151">
        <f>+INDEX('CE ATT'!$A$1:$BK$107,MATCH($A52,'CE ATT'!$A:$A,0),MATCH(H$3,'CE ATT'!$3:$3,0))</f>
        <v>0</v>
      </c>
      <c r="I52" s="151">
        <f>+INDEX('CE ATT'!$A$1:$BK$107,MATCH($A52,'CE ATT'!$A:$A,0),MATCH(I$3,'CE ATT'!$3:$3,0))</f>
        <v>0</v>
      </c>
      <c r="J52" s="151">
        <f>+INDEX('CE ATT'!$A$1:$BK$107,MATCH($A52,'CE ATT'!$A:$A,0),MATCH(J$3,'CE ATT'!$3:$3,0))</f>
        <v>0</v>
      </c>
      <c r="K52" s="151">
        <f>+INDEX('CE ATT'!$A$1:$BK$107,MATCH($A52,'CE ATT'!$A:$A,0),MATCH(K$3,'CE ATT'!$3:$3,0))</f>
        <v>0</v>
      </c>
      <c r="L52" s="151">
        <f>+INDEX('CE ATT'!$A$1:$BK$107,MATCH($A52,'CE ATT'!$A:$A,0),MATCH(L$3,'CE ATT'!$3:$3,0))</f>
        <v>0</v>
      </c>
      <c r="M52" s="151">
        <f>+INDEX('CE ATT'!$A$1:$BK$107,MATCH($A52,'CE ATT'!$A:$A,0),MATCH(M$3,'CE ATT'!$3:$3,0))</f>
        <v>0</v>
      </c>
      <c r="N52" s="151">
        <f>+INDEX('CE ATT'!$A$1:$BK$107,MATCH($A52,'CE ATT'!$A:$A,0),MATCH(N$3,'CE ATT'!$3:$3,0))</f>
        <v>0</v>
      </c>
      <c r="O52" s="151">
        <f>+INDEX('CE ATT'!$A$1:$BK$107,MATCH($A52,'CE ATT'!$A:$A,0),MATCH(O$3,'CE ATT'!$3:$3,0))</f>
        <v>0</v>
      </c>
      <c r="P52" s="151">
        <f>+INDEX('CE ATT'!$A$1:$BK$107,MATCH($A52,'CE ATT'!$A:$A,0),MATCH(P$3,'CE ATT'!$3:$3,0))</f>
        <v>0</v>
      </c>
      <c r="Q52" s="151">
        <f>+INDEX('CE ATT'!$A$1:$BK$107,MATCH($A52,'CE ATT'!$A:$A,0),MATCH(Q$3,'CE ATT'!$3:$3,0))</f>
        <v>0</v>
      </c>
      <c r="R52" s="177">
        <f>+INDEX('CE ATT'!$A$1:$BK$107,MATCH($A52,'CE ATT'!$A:$A,0),MATCH(R$3,'CE ATT'!$3:$3,0))</f>
        <v>0</v>
      </c>
      <c r="S52" s="184">
        <f t="shared" si="38"/>
        <v>7059.95</v>
      </c>
      <c r="T52" s="151">
        <f>+INDEX('CE SC'!$A$1:$BK$83,MATCH($A52,'CE SC'!$A:$A,0),MATCH(T$3,'CE SC'!$3:$3,0))</f>
        <v>0</v>
      </c>
      <c r="U52" s="151">
        <f>+INDEX('CE SC'!$A$1:$BK$83,MATCH($A52,'CE SC'!$A:$A,0),MATCH(U$3,'CE SC'!$3:$3,0))</f>
        <v>0</v>
      </c>
      <c r="V52" s="151">
        <f>+INDEX('CE SC'!$A$1:$BK$83,MATCH($A52,'CE SC'!$A:$A,0),MATCH(V$3,'CE SC'!$3:$3,0))</f>
        <v>0</v>
      </c>
      <c r="W52" s="151">
        <f>+INDEX('CE SC'!$A$1:$BK$83,MATCH($A52,'CE SC'!$A:$A,0),MATCH(W$3,'CE SC'!$3:$3,0))</f>
        <v>0</v>
      </c>
      <c r="X52" s="151">
        <f>+INDEX('CE SC'!$A$1:$BK$83,MATCH($A52,'CE SC'!$A:$A,0),MATCH(X$3,'CE SC'!$3:$3,0))</f>
        <v>0</v>
      </c>
      <c r="Y52" s="151">
        <f>+INDEX('CE SC'!$A$1:$BK$83,MATCH($A52,'CE SC'!$A:$A,0),MATCH(Y$3,'CE SC'!$3:$3,0))</f>
        <v>0</v>
      </c>
      <c r="Z52" s="151">
        <f>+INDEX('CE SC'!$A$1:$BK$83,MATCH($A52,'CE SC'!$A:$A,0),MATCH(Z$3,'CE SC'!$3:$3,0))</f>
        <v>0</v>
      </c>
      <c r="AA52" s="151">
        <f>+INDEX('CE SC'!$A$1:$BK$83,MATCH($A52,'CE SC'!$A:$A,0),MATCH(AA$3,'CE SC'!$3:$3,0))</f>
        <v>0</v>
      </c>
      <c r="AB52" s="151">
        <f>+INDEX('CE SC'!$A$1:$BK$83,MATCH($A52,'CE SC'!$A:$A,0),MATCH(AB$3,'CE SC'!$3:$3,0))</f>
        <v>0</v>
      </c>
      <c r="AC52" s="151">
        <f>+INDEX('CE SC'!$A$1:$BK$83,MATCH($A52,'CE SC'!$A:$A,0),MATCH(AC$3,'CE SC'!$3:$3,0))</f>
        <v>0</v>
      </c>
      <c r="AD52" s="177">
        <f>+INDEX('CE SC'!$A$1:$BK$83,MATCH($A52,'CE SC'!$A:$A,0),MATCH(AD$3,'CE SC'!$3:$3,0))</f>
        <v>0</v>
      </c>
      <c r="AE52" s="184">
        <f t="shared" si="40"/>
        <v>0</v>
      </c>
      <c r="AF52" s="151">
        <f>+INDEX('CE FOC'!$A$1:$BK$83,MATCH($A52,'CE FOC'!$A:$A,0),MATCH(AF$3,'CE FOC'!$3:$3,0))</f>
        <v>0</v>
      </c>
      <c r="AG52" s="151">
        <f>+INDEX('CE FOC'!$A$1:$BK$83,MATCH($A52,'CE FOC'!$A:$A,0),MATCH(AG$3,'CE FOC'!$3:$3,0))</f>
        <v>0</v>
      </c>
      <c r="AH52" s="177">
        <f>+INDEX('CE FOC'!$A$1:$BK$83,MATCH($A52,'CE FOC'!$A:$A,0),MATCH(AH$3,'CE FOC'!$3:$3,0))</f>
        <v>0</v>
      </c>
      <c r="AI52" s="184">
        <f t="shared" si="42"/>
        <v>0</v>
      </c>
      <c r="AJ52" s="343">
        <f>ROUND(+SUMIF(BdV_2022!$L:$L,$A52&amp;AJ$3,BdV_2022!$E:$E),2)</f>
        <v>0</v>
      </c>
      <c r="AK52" s="184">
        <f t="shared" si="43"/>
        <v>7059.95</v>
      </c>
      <c r="AL52" s="2"/>
    </row>
    <row r="53" spans="1:38" x14ac:dyDescent="0.15">
      <c r="A53" s="241" t="s">
        <v>1781</v>
      </c>
      <c r="B53" s="238"/>
      <c r="C53" s="259" t="s">
        <v>1663</v>
      </c>
      <c r="D53" s="151">
        <f>+INDEX('CE ATT'!$A$1:$BK$107,MATCH($A53,'CE ATT'!$A:$A,0),MATCH(D$3,'CE ATT'!$3:$3,0))</f>
        <v>0</v>
      </c>
      <c r="E53" s="151">
        <f>+INDEX('CE ATT'!$A$1:$BK$107,MATCH($A53,'CE ATT'!$A:$A,0),MATCH(E$3,'CE ATT'!$3:$3,0))</f>
        <v>0</v>
      </c>
      <c r="F53" s="151">
        <f>+INDEX('CE ATT'!$A$1:$BK$107,MATCH($A53,'CE ATT'!$A:$A,0),MATCH(F$3,'CE ATT'!$3:$3,0))</f>
        <v>0</v>
      </c>
      <c r="G53" s="151">
        <f>+INDEX('CE ATT'!$A$1:$BK$107,MATCH($A53,'CE ATT'!$A:$A,0),MATCH(G$3,'CE ATT'!$3:$3,0))</f>
        <v>0</v>
      </c>
      <c r="H53" s="151">
        <f>+INDEX('CE ATT'!$A$1:$BK$107,MATCH($A53,'CE ATT'!$A:$A,0),MATCH(H$3,'CE ATT'!$3:$3,0))</f>
        <v>0</v>
      </c>
      <c r="I53" s="151">
        <f>+INDEX('CE ATT'!$A$1:$BK$107,MATCH($A53,'CE ATT'!$A:$A,0),MATCH(I$3,'CE ATT'!$3:$3,0))</f>
        <v>0</v>
      </c>
      <c r="J53" s="151">
        <f>+INDEX('CE ATT'!$A$1:$BK$107,MATCH($A53,'CE ATT'!$A:$A,0),MATCH(J$3,'CE ATT'!$3:$3,0))</f>
        <v>0</v>
      </c>
      <c r="K53" s="151">
        <f>+INDEX('CE ATT'!$A$1:$BK$107,MATCH($A53,'CE ATT'!$A:$A,0),MATCH(K$3,'CE ATT'!$3:$3,0))</f>
        <v>0</v>
      </c>
      <c r="L53" s="151">
        <f>+INDEX('CE ATT'!$A$1:$BK$107,MATCH($A53,'CE ATT'!$A:$A,0),MATCH(L$3,'CE ATT'!$3:$3,0))</f>
        <v>0</v>
      </c>
      <c r="M53" s="151">
        <f>+INDEX('CE ATT'!$A$1:$BK$107,MATCH($A53,'CE ATT'!$A:$A,0),MATCH(M$3,'CE ATT'!$3:$3,0))</f>
        <v>0</v>
      </c>
      <c r="N53" s="151">
        <f>+INDEX('CE ATT'!$A$1:$BK$107,MATCH($A53,'CE ATT'!$A:$A,0),MATCH(N$3,'CE ATT'!$3:$3,0))</f>
        <v>0</v>
      </c>
      <c r="O53" s="151">
        <f>+INDEX('CE ATT'!$A$1:$BK$107,MATCH($A53,'CE ATT'!$A:$A,0),MATCH(O$3,'CE ATT'!$3:$3,0))</f>
        <v>0</v>
      </c>
      <c r="P53" s="151">
        <f>+INDEX('CE ATT'!$A$1:$BK$107,MATCH($A53,'CE ATT'!$A:$A,0),MATCH(P$3,'CE ATT'!$3:$3,0))</f>
        <v>0</v>
      </c>
      <c r="Q53" s="151">
        <f>+INDEX('CE ATT'!$A$1:$BK$107,MATCH($A53,'CE ATT'!$A:$A,0),MATCH(Q$3,'CE ATT'!$3:$3,0))</f>
        <v>0</v>
      </c>
      <c r="R53" s="177">
        <f>+INDEX('CE ATT'!$A$1:$BK$107,MATCH($A53,'CE ATT'!$A:$A,0),MATCH(R$3,'CE ATT'!$3:$3,0))</f>
        <v>0</v>
      </c>
      <c r="S53" s="184">
        <f t="shared" si="38"/>
        <v>0</v>
      </c>
      <c r="T53" s="151">
        <f>+INDEX('CE SC'!$A$1:$BK$83,MATCH($A53,'CE SC'!$A:$A,0),MATCH(T$3,'CE SC'!$3:$3,0))</f>
        <v>0</v>
      </c>
      <c r="U53" s="151">
        <f>+INDEX('CE SC'!$A$1:$BK$83,MATCH($A53,'CE SC'!$A:$A,0),MATCH(U$3,'CE SC'!$3:$3,0))</f>
        <v>0</v>
      </c>
      <c r="V53" s="151">
        <f>+INDEX('CE SC'!$A$1:$BK$83,MATCH($A53,'CE SC'!$A:$A,0),MATCH(V$3,'CE SC'!$3:$3,0))</f>
        <v>0</v>
      </c>
      <c r="W53" s="151">
        <f>+INDEX('CE SC'!$A$1:$BK$83,MATCH($A53,'CE SC'!$A:$A,0),MATCH(W$3,'CE SC'!$3:$3,0))</f>
        <v>0</v>
      </c>
      <c r="X53" s="151">
        <f>+INDEX('CE SC'!$A$1:$BK$83,MATCH($A53,'CE SC'!$A:$A,0),MATCH(X$3,'CE SC'!$3:$3,0))</f>
        <v>0</v>
      </c>
      <c r="Y53" s="151">
        <f>+INDEX('CE SC'!$A$1:$BK$83,MATCH($A53,'CE SC'!$A:$A,0),MATCH(Y$3,'CE SC'!$3:$3,0))</f>
        <v>0</v>
      </c>
      <c r="Z53" s="151">
        <f>+INDEX('CE SC'!$A$1:$BK$83,MATCH($A53,'CE SC'!$A:$A,0),MATCH(Z$3,'CE SC'!$3:$3,0))</f>
        <v>0</v>
      </c>
      <c r="AA53" s="151">
        <f>+INDEX('CE SC'!$A$1:$BK$83,MATCH($A53,'CE SC'!$A:$A,0),MATCH(AA$3,'CE SC'!$3:$3,0))</f>
        <v>0</v>
      </c>
      <c r="AB53" s="151">
        <f>+INDEX('CE SC'!$A$1:$BK$83,MATCH($A53,'CE SC'!$A:$A,0),MATCH(AB$3,'CE SC'!$3:$3,0))</f>
        <v>0</v>
      </c>
      <c r="AC53" s="151">
        <f>+INDEX('CE SC'!$A$1:$BK$83,MATCH($A53,'CE SC'!$A:$A,0),MATCH(AC$3,'CE SC'!$3:$3,0))</f>
        <v>0</v>
      </c>
      <c r="AD53" s="177">
        <f>+INDEX('CE SC'!$A$1:$BK$83,MATCH($A53,'CE SC'!$A:$A,0),MATCH(AD$3,'CE SC'!$3:$3,0))</f>
        <v>0</v>
      </c>
      <c r="AE53" s="184">
        <f t="shared" si="40"/>
        <v>0</v>
      </c>
      <c r="AF53" s="151">
        <f>+INDEX('CE FOC'!$A$1:$BK$83,MATCH($A53,'CE FOC'!$A:$A,0),MATCH(AF$3,'CE FOC'!$3:$3,0))</f>
        <v>0</v>
      </c>
      <c r="AG53" s="151">
        <f>+INDEX('CE FOC'!$A$1:$BK$83,MATCH($A53,'CE FOC'!$A:$A,0),MATCH(AG$3,'CE FOC'!$3:$3,0))</f>
        <v>0</v>
      </c>
      <c r="AH53" s="177">
        <f>+INDEX('CE FOC'!$A$1:$BK$83,MATCH($A53,'CE FOC'!$A:$A,0),MATCH(AH$3,'CE FOC'!$3:$3,0))</f>
        <v>0</v>
      </c>
      <c r="AI53" s="184">
        <f t="shared" si="42"/>
        <v>0</v>
      </c>
      <c r="AJ53" s="343">
        <f>ROUND(+SUMIF(BdV_2022!$L:$L,$A53&amp;AJ$3,BdV_2022!$E:$E),2)</f>
        <v>0</v>
      </c>
      <c r="AK53" s="184">
        <f t="shared" si="43"/>
        <v>0</v>
      </c>
      <c r="AL53" s="2"/>
    </row>
    <row r="54" spans="1:38" x14ac:dyDescent="0.15">
      <c r="A54" s="241" t="s">
        <v>1782</v>
      </c>
      <c r="B54" s="238"/>
      <c r="C54" s="243" t="s">
        <v>1664</v>
      </c>
      <c r="D54" s="151">
        <f>+INDEX('CE ATT'!$A$1:$BK$107,MATCH($A54,'CE ATT'!$A:$A,0),MATCH(D$3,'CE ATT'!$3:$3,0))</f>
        <v>49325.68</v>
      </c>
      <c r="E54" s="151">
        <f>+INDEX('CE ATT'!$A$1:$BK$107,MATCH($A54,'CE ATT'!$A:$A,0),MATCH(E$3,'CE ATT'!$3:$3,0))</f>
        <v>0</v>
      </c>
      <c r="F54" s="151">
        <f>+INDEX('CE ATT'!$A$1:$BK$107,MATCH($A54,'CE ATT'!$A:$A,0),MATCH(F$3,'CE ATT'!$3:$3,0))</f>
        <v>0</v>
      </c>
      <c r="G54" s="151">
        <f>+INDEX('CE ATT'!$A$1:$BK$107,MATCH($A54,'CE ATT'!$A:$A,0),MATCH(G$3,'CE ATT'!$3:$3,0))</f>
        <v>0</v>
      </c>
      <c r="H54" s="151">
        <f>+INDEX('CE ATT'!$A$1:$BK$107,MATCH($A54,'CE ATT'!$A:$A,0),MATCH(H$3,'CE ATT'!$3:$3,0))</f>
        <v>0</v>
      </c>
      <c r="I54" s="151">
        <f>+INDEX('CE ATT'!$A$1:$BK$107,MATCH($A54,'CE ATT'!$A:$A,0),MATCH(I$3,'CE ATT'!$3:$3,0))</f>
        <v>0</v>
      </c>
      <c r="J54" s="151">
        <f>+INDEX('CE ATT'!$A$1:$BK$107,MATCH($A54,'CE ATT'!$A:$A,0),MATCH(J$3,'CE ATT'!$3:$3,0))</f>
        <v>0</v>
      </c>
      <c r="K54" s="151">
        <f>+INDEX('CE ATT'!$A$1:$BK$107,MATCH($A54,'CE ATT'!$A:$A,0),MATCH(K$3,'CE ATT'!$3:$3,0))</f>
        <v>0</v>
      </c>
      <c r="L54" s="151">
        <f>+INDEX('CE ATT'!$A$1:$BK$107,MATCH($A54,'CE ATT'!$A:$A,0),MATCH(L$3,'CE ATT'!$3:$3,0))</f>
        <v>0</v>
      </c>
      <c r="M54" s="151">
        <f>+INDEX('CE ATT'!$A$1:$BK$107,MATCH($A54,'CE ATT'!$A:$A,0),MATCH(M$3,'CE ATT'!$3:$3,0))</f>
        <v>0</v>
      </c>
      <c r="N54" s="151">
        <f>+INDEX('CE ATT'!$A$1:$BK$107,MATCH($A54,'CE ATT'!$A:$A,0),MATCH(N$3,'CE ATT'!$3:$3,0))</f>
        <v>0</v>
      </c>
      <c r="O54" s="151">
        <f>+INDEX('CE ATT'!$A$1:$BK$107,MATCH($A54,'CE ATT'!$A:$A,0),MATCH(O$3,'CE ATT'!$3:$3,0))</f>
        <v>0</v>
      </c>
      <c r="P54" s="151">
        <f>+INDEX('CE ATT'!$A$1:$BK$107,MATCH($A54,'CE ATT'!$A:$A,0),MATCH(P$3,'CE ATT'!$3:$3,0))</f>
        <v>0</v>
      </c>
      <c r="Q54" s="151">
        <f>+INDEX('CE ATT'!$A$1:$BK$107,MATCH($A54,'CE ATT'!$A:$A,0),MATCH(Q$3,'CE ATT'!$3:$3,0))</f>
        <v>0</v>
      </c>
      <c r="R54" s="177">
        <f>+INDEX('CE ATT'!$A$1:$BK$107,MATCH($A54,'CE ATT'!$A:$A,0),MATCH(R$3,'CE ATT'!$3:$3,0))</f>
        <v>0</v>
      </c>
      <c r="S54" s="184">
        <f t="shared" si="38"/>
        <v>49325.68</v>
      </c>
      <c r="T54" s="151">
        <f>+INDEX('CE SC'!$A$1:$BK$83,MATCH($A54,'CE SC'!$A:$A,0),MATCH(T$3,'CE SC'!$3:$3,0))</f>
        <v>0</v>
      </c>
      <c r="U54" s="151">
        <f>+INDEX('CE SC'!$A$1:$BK$83,MATCH($A54,'CE SC'!$A:$A,0),MATCH(U$3,'CE SC'!$3:$3,0))</f>
        <v>0</v>
      </c>
      <c r="V54" s="151">
        <f>+INDEX('CE SC'!$A$1:$BK$83,MATCH($A54,'CE SC'!$A:$A,0),MATCH(V$3,'CE SC'!$3:$3,0))</f>
        <v>0</v>
      </c>
      <c r="W54" s="151">
        <f>+INDEX('CE SC'!$A$1:$BK$83,MATCH($A54,'CE SC'!$A:$A,0),MATCH(W$3,'CE SC'!$3:$3,0))</f>
        <v>0</v>
      </c>
      <c r="X54" s="151">
        <f>+INDEX('CE SC'!$A$1:$BK$83,MATCH($A54,'CE SC'!$A:$A,0),MATCH(X$3,'CE SC'!$3:$3,0))</f>
        <v>0</v>
      </c>
      <c r="Y54" s="151">
        <f>+INDEX('CE SC'!$A$1:$BK$83,MATCH($A54,'CE SC'!$A:$A,0),MATCH(Y$3,'CE SC'!$3:$3,0))</f>
        <v>0</v>
      </c>
      <c r="Z54" s="151">
        <f>+INDEX('CE SC'!$A$1:$BK$83,MATCH($A54,'CE SC'!$A:$A,0),MATCH(Z$3,'CE SC'!$3:$3,0))</f>
        <v>0</v>
      </c>
      <c r="AA54" s="151">
        <f>+INDEX('CE SC'!$A$1:$BK$83,MATCH($A54,'CE SC'!$A:$A,0),MATCH(AA$3,'CE SC'!$3:$3,0))</f>
        <v>0</v>
      </c>
      <c r="AB54" s="151">
        <f>+INDEX('CE SC'!$A$1:$BK$83,MATCH($A54,'CE SC'!$A:$A,0),MATCH(AB$3,'CE SC'!$3:$3,0))</f>
        <v>0</v>
      </c>
      <c r="AC54" s="151">
        <f>+INDEX('CE SC'!$A$1:$BK$83,MATCH($A54,'CE SC'!$A:$A,0),MATCH(AC$3,'CE SC'!$3:$3,0))</f>
        <v>0</v>
      </c>
      <c r="AD54" s="177">
        <f>+INDEX('CE SC'!$A$1:$BK$83,MATCH($A54,'CE SC'!$A:$A,0),MATCH(AD$3,'CE SC'!$3:$3,0))</f>
        <v>0</v>
      </c>
      <c r="AE54" s="184">
        <f t="shared" si="40"/>
        <v>0</v>
      </c>
      <c r="AF54" s="151">
        <f>+INDEX('CE FOC'!$A$1:$BK$83,MATCH($A54,'CE FOC'!$A:$A,0),MATCH(AF$3,'CE FOC'!$3:$3,0))</f>
        <v>0</v>
      </c>
      <c r="AG54" s="151">
        <f>+INDEX('CE FOC'!$A$1:$BK$83,MATCH($A54,'CE FOC'!$A:$A,0),MATCH(AG$3,'CE FOC'!$3:$3,0))</f>
        <v>0</v>
      </c>
      <c r="AH54" s="177">
        <f>+INDEX('CE FOC'!$A$1:$BK$83,MATCH($A54,'CE FOC'!$A:$A,0),MATCH(AH$3,'CE FOC'!$3:$3,0))</f>
        <v>0</v>
      </c>
      <c r="AI54" s="184">
        <f t="shared" si="42"/>
        <v>0</v>
      </c>
      <c r="AJ54" s="343">
        <f>ROUND(+SUMIF(BdV_2022!$L:$L,$A54&amp;AJ$3,BdV_2022!$E:$E),2)</f>
        <v>0</v>
      </c>
      <c r="AK54" s="184">
        <f t="shared" si="43"/>
        <v>49325.68</v>
      </c>
      <c r="AL54" s="2"/>
    </row>
    <row r="55" spans="1:38" x14ac:dyDescent="0.15">
      <c r="A55" s="241" t="s">
        <v>1783</v>
      </c>
      <c r="B55" s="238"/>
      <c r="C55" s="243" t="s">
        <v>1665</v>
      </c>
      <c r="D55" s="151">
        <f>+INDEX('CE ATT'!$A$1:$BK$107,MATCH($A55,'CE ATT'!$A:$A,0),MATCH(D$3,'CE ATT'!$3:$3,0))</f>
        <v>0</v>
      </c>
      <c r="E55" s="151">
        <f>+INDEX('CE ATT'!$A$1:$BK$107,MATCH($A55,'CE ATT'!$A:$A,0),MATCH(E$3,'CE ATT'!$3:$3,0))</f>
        <v>0</v>
      </c>
      <c r="F55" s="151">
        <f>+INDEX('CE ATT'!$A$1:$BK$107,MATCH($A55,'CE ATT'!$A:$A,0),MATCH(F$3,'CE ATT'!$3:$3,0))</f>
        <v>0</v>
      </c>
      <c r="G55" s="151">
        <f>+INDEX('CE ATT'!$A$1:$BK$107,MATCH($A55,'CE ATT'!$A:$A,0),MATCH(G$3,'CE ATT'!$3:$3,0))</f>
        <v>0</v>
      </c>
      <c r="H55" s="151">
        <f>+INDEX('CE ATT'!$A$1:$BK$107,MATCH($A55,'CE ATT'!$A:$A,0),MATCH(H$3,'CE ATT'!$3:$3,0))</f>
        <v>0</v>
      </c>
      <c r="I55" s="151">
        <f>+INDEX('CE ATT'!$A$1:$BK$107,MATCH($A55,'CE ATT'!$A:$A,0),MATCH(I$3,'CE ATT'!$3:$3,0))</f>
        <v>0</v>
      </c>
      <c r="J55" s="151">
        <f>+INDEX('CE ATT'!$A$1:$BK$107,MATCH($A55,'CE ATT'!$A:$A,0),MATCH(J$3,'CE ATT'!$3:$3,0))</f>
        <v>0</v>
      </c>
      <c r="K55" s="151">
        <f>+INDEX('CE ATT'!$A$1:$BK$107,MATCH($A55,'CE ATT'!$A:$A,0),MATCH(K$3,'CE ATT'!$3:$3,0))</f>
        <v>0</v>
      </c>
      <c r="L55" s="151">
        <f>+INDEX('CE ATT'!$A$1:$BK$107,MATCH($A55,'CE ATT'!$A:$A,0),MATCH(L$3,'CE ATT'!$3:$3,0))</f>
        <v>0</v>
      </c>
      <c r="M55" s="151">
        <f>+INDEX('CE ATT'!$A$1:$BK$107,MATCH($A55,'CE ATT'!$A:$A,0),MATCH(M$3,'CE ATT'!$3:$3,0))</f>
        <v>0</v>
      </c>
      <c r="N55" s="151">
        <f>+INDEX('CE ATT'!$A$1:$BK$107,MATCH($A55,'CE ATT'!$A:$A,0),MATCH(N$3,'CE ATT'!$3:$3,0))</f>
        <v>0</v>
      </c>
      <c r="O55" s="151">
        <f>+INDEX('CE ATT'!$A$1:$BK$107,MATCH($A55,'CE ATT'!$A:$A,0),MATCH(O$3,'CE ATT'!$3:$3,0))</f>
        <v>0</v>
      </c>
      <c r="P55" s="151">
        <f>+INDEX('CE ATT'!$A$1:$BK$107,MATCH($A55,'CE ATT'!$A:$A,0),MATCH(P$3,'CE ATT'!$3:$3,0))</f>
        <v>0</v>
      </c>
      <c r="Q55" s="151">
        <f>+INDEX('CE ATT'!$A$1:$BK$107,MATCH($A55,'CE ATT'!$A:$A,0),MATCH(Q$3,'CE ATT'!$3:$3,0))</f>
        <v>0</v>
      </c>
      <c r="R55" s="177">
        <f>+INDEX('CE ATT'!$A$1:$BK$107,MATCH($A55,'CE ATT'!$A:$A,0),MATCH(R$3,'CE ATT'!$3:$3,0))</f>
        <v>0</v>
      </c>
      <c r="S55" s="184">
        <f t="shared" si="38"/>
        <v>0</v>
      </c>
      <c r="T55" s="151">
        <f>+INDEX('CE SC'!$A$1:$BK$83,MATCH($A55,'CE SC'!$A:$A,0),MATCH(T$3,'CE SC'!$3:$3,0))</f>
        <v>0</v>
      </c>
      <c r="U55" s="151">
        <f>+INDEX('CE SC'!$A$1:$BK$83,MATCH($A55,'CE SC'!$A:$A,0),MATCH(U$3,'CE SC'!$3:$3,0))</f>
        <v>0</v>
      </c>
      <c r="V55" s="151">
        <f>+INDEX('CE SC'!$A$1:$BK$83,MATCH($A55,'CE SC'!$A:$A,0),MATCH(V$3,'CE SC'!$3:$3,0))</f>
        <v>0</v>
      </c>
      <c r="W55" s="151">
        <f>+INDEX('CE SC'!$A$1:$BK$83,MATCH($A55,'CE SC'!$A:$A,0),MATCH(W$3,'CE SC'!$3:$3,0))</f>
        <v>0</v>
      </c>
      <c r="X55" s="151">
        <f>+INDEX('CE SC'!$A$1:$BK$83,MATCH($A55,'CE SC'!$A:$A,0),MATCH(X$3,'CE SC'!$3:$3,0))</f>
        <v>0</v>
      </c>
      <c r="Y55" s="151">
        <f>+INDEX('CE SC'!$A$1:$BK$83,MATCH($A55,'CE SC'!$A:$A,0),MATCH(Y$3,'CE SC'!$3:$3,0))</f>
        <v>0</v>
      </c>
      <c r="Z55" s="151">
        <f>+INDEX('CE SC'!$A$1:$BK$83,MATCH($A55,'CE SC'!$A:$A,0),MATCH(Z$3,'CE SC'!$3:$3,0))</f>
        <v>0</v>
      </c>
      <c r="AA55" s="151">
        <f>+INDEX('CE SC'!$A$1:$BK$83,MATCH($A55,'CE SC'!$A:$A,0),MATCH(AA$3,'CE SC'!$3:$3,0))</f>
        <v>0</v>
      </c>
      <c r="AB55" s="151">
        <f>+INDEX('CE SC'!$A$1:$BK$83,MATCH($A55,'CE SC'!$A:$A,0),MATCH(AB$3,'CE SC'!$3:$3,0))</f>
        <v>0</v>
      </c>
      <c r="AC55" s="151">
        <f>+INDEX('CE SC'!$A$1:$BK$83,MATCH($A55,'CE SC'!$A:$A,0),MATCH(AC$3,'CE SC'!$3:$3,0))</f>
        <v>0</v>
      </c>
      <c r="AD55" s="177">
        <f>+INDEX('CE SC'!$A$1:$BK$83,MATCH($A55,'CE SC'!$A:$A,0),MATCH(AD$3,'CE SC'!$3:$3,0))</f>
        <v>0</v>
      </c>
      <c r="AE55" s="184">
        <f t="shared" si="40"/>
        <v>0</v>
      </c>
      <c r="AF55" s="151">
        <f>+INDEX('CE FOC'!$A$1:$BK$83,MATCH($A55,'CE FOC'!$A:$A,0),MATCH(AF$3,'CE FOC'!$3:$3,0))</f>
        <v>0</v>
      </c>
      <c r="AG55" s="151">
        <f>+INDEX('CE FOC'!$A$1:$BK$83,MATCH($A55,'CE FOC'!$A:$A,0),MATCH(AG$3,'CE FOC'!$3:$3,0))</f>
        <v>0</v>
      </c>
      <c r="AH55" s="177">
        <f>+INDEX('CE FOC'!$A$1:$BK$83,MATCH($A55,'CE FOC'!$A:$A,0),MATCH(AH$3,'CE FOC'!$3:$3,0))</f>
        <v>0</v>
      </c>
      <c r="AI55" s="184">
        <f t="shared" si="42"/>
        <v>0</v>
      </c>
      <c r="AJ55" s="343">
        <f>ROUND(+SUMIF(BdV_2022!$L:$L,$A55&amp;AJ$3,BdV_2022!$E:$E),2)</f>
        <v>0</v>
      </c>
      <c r="AK55" s="184">
        <f t="shared" si="43"/>
        <v>0</v>
      </c>
      <c r="AL55" s="2"/>
    </row>
    <row r="56" spans="1:38" x14ac:dyDescent="0.15">
      <c r="A56" s="241" t="s">
        <v>1784</v>
      </c>
      <c r="B56" s="235"/>
      <c r="C56" s="243" t="s">
        <v>818</v>
      </c>
      <c r="D56" s="151">
        <f>+INDEX('CE ATT'!$A$1:$BK$107,MATCH($A56,'CE ATT'!$A:$A,0),MATCH(D$3,'CE ATT'!$3:$3,0))</f>
        <v>147793.82999999999</v>
      </c>
      <c r="E56" s="151">
        <f>+INDEX('CE ATT'!$A$1:$BK$107,MATCH($A56,'CE ATT'!$A:$A,0),MATCH(E$3,'CE ATT'!$3:$3,0))</f>
        <v>0</v>
      </c>
      <c r="F56" s="151">
        <f>+INDEX('CE ATT'!$A$1:$BK$107,MATCH($A56,'CE ATT'!$A:$A,0),MATCH(F$3,'CE ATT'!$3:$3,0))</f>
        <v>68.400000000000006</v>
      </c>
      <c r="G56" s="151">
        <f>+INDEX('CE ATT'!$A$1:$BK$107,MATCH($A56,'CE ATT'!$A:$A,0),MATCH(G$3,'CE ATT'!$3:$3,0))</f>
        <v>44696.5</v>
      </c>
      <c r="H56" s="151">
        <f>+INDEX('CE ATT'!$A$1:$BK$107,MATCH($A56,'CE ATT'!$A:$A,0),MATCH(H$3,'CE ATT'!$3:$3,0))</f>
        <v>0</v>
      </c>
      <c r="I56" s="151">
        <f>+INDEX('CE ATT'!$A$1:$BK$107,MATCH($A56,'CE ATT'!$A:$A,0),MATCH(I$3,'CE ATT'!$3:$3,0))</f>
        <v>0</v>
      </c>
      <c r="J56" s="151">
        <f>+INDEX('CE ATT'!$A$1:$BK$107,MATCH($A56,'CE ATT'!$A:$A,0),MATCH(J$3,'CE ATT'!$3:$3,0))</f>
        <v>0</v>
      </c>
      <c r="K56" s="151">
        <f>+INDEX('CE ATT'!$A$1:$BK$107,MATCH($A56,'CE ATT'!$A:$A,0),MATCH(K$3,'CE ATT'!$3:$3,0))</f>
        <v>0</v>
      </c>
      <c r="L56" s="151">
        <f>+INDEX('CE ATT'!$A$1:$BK$107,MATCH($A56,'CE ATT'!$A:$A,0),MATCH(L$3,'CE ATT'!$3:$3,0))</f>
        <v>0</v>
      </c>
      <c r="M56" s="151">
        <f>+INDEX('CE ATT'!$A$1:$BK$107,MATCH($A56,'CE ATT'!$A:$A,0),MATCH(M$3,'CE ATT'!$3:$3,0))</f>
        <v>0</v>
      </c>
      <c r="N56" s="151">
        <f>+INDEX('CE ATT'!$A$1:$BK$107,MATCH($A56,'CE ATT'!$A:$A,0),MATCH(N$3,'CE ATT'!$3:$3,0))</f>
        <v>0</v>
      </c>
      <c r="O56" s="151">
        <f>+INDEX('CE ATT'!$A$1:$BK$107,MATCH($A56,'CE ATT'!$A:$A,0),MATCH(O$3,'CE ATT'!$3:$3,0))</f>
        <v>0</v>
      </c>
      <c r="P56" s="151">
        <f>+INDEX('CE ATT'!$A$1:$BK$107,MATCH($A56,'CE ATT'!$A:$A,0),MATCH(P$3,'CE ATT'!$3:$3,0))</f>
        <v>0</v>
      </c>
      <c r="Q56" s="151">
        <f>+INDEX('CE ATT'!$A$1:$BK$107,MATCH($A56,'CE ATT'!$A:$A,0),MATCH(Q$3,'CE ATT'!$3:$3,0))</f>
        <v>0</v>
      </c>
      <c r="R56" s="177">
        <f>+INDEX('CE ATT'!$A$1:$BK$107,MATCH($A56,'CE ATT'!$A:$A,0),MATCH(R$3,'CE ATT'!$3:$3,0))</f>
        <v>0</v>
      </c>
      <c r="S56" s="184">
        <f t="shared" si="38"/>
        <v>192558.72999999998</v>
      </c>
      <c r="T56" s="151">
        <f>+INDEX('CE SC'!$A$1:$BK$83,MATCH($A56,'CE SC'!$A:$A,0),MATCH(T$3,'CE SC'!$3:$3,0))</f>
        <v>0</v>
      </c>
      <c r="U56" s="151">
        <f>+INDEX('CE SC'!$A$1:$BK$83,MATCH($A56,'CE SC'!$A:$A,0),MATCH(U$3,'CE SC'!$3:$3,0))</f>
        <v>0</v>
      </c>
      <c r="V56" s="151">
        <f>+INDEX('CE SC'!$A$1:$BK$83,MATCH($A56,'CE SC'!$A:$A,0),MATCH(V$3,'CE SC'!$3:$3,0))</f>
        <v>0</v>
      </c>
      <c r="W56" s="151">
        <f>+INDEX('CE SC'!$A$1:$BK$83,MATCH($A56,'CE SC'!$A:$A,0),MATCH(W$3,'CE SC'!$3:$3,0))</f>
        <v>0</v>
      </c>
      <c r="X56" s="151">
        <f>+INDEX('CE SC'!$A$1:$BK$83,MATCH($A56,'CE SC'!$A:$A,0),MATCH(X$3,'CE SC'!$3:$3,0))</f>
        <v>0</v>
      </c>
      <c r="Y56" s="151">
        <f>+INDEX('CE SC'!$A$1:$BK$83,MATCH($A56,'CE SC'!$A:$A,0),MATCH(Y$3,'CE SC'!$3:$3,0))</f>
        <v>0</v>
      </c>
      <c r="Z56" s="151">
        <f>+INDEX('CE SC'!$A$1:$BK$83,MATCH($A56,'CE SC'!$A:$A,0),MATCH(Z$3,'CE SC'!$3:$3,0))</f>
        <v>0</v>
      </c>
      <c r="AA56" s="151">
        <f>+INDEX('CE SC'!$A$1:$BK$83,MATCH($A56,'CE SC'!$A:$A,0),MATCH(AA$3,'CE SC'!$3:$3,0))</f>
        <v>0</v>
      </c>
      <c r="AB56" s="151">
        <f>+INDEX('CE SC'!$A$1:$BK$83,MATCH($A56,'CE SC'!$A:$A,0),MATCH(AB$3,'CE SC'!$3:$3,0))</f>
        <v>0</v>
      </c>
      <c r="AC56" s="151">
        <f>+INDEX('CE SC'!$A$1:$BK$83,MATCH($A56,'CE SC'!$A:$A,0),MATCH(AC$3,'CE SC'!$3:$3,0))</f>
        <v>0</v>
      </c>
      <c r="AD56" s="177">
        <f>+INDEX('CE SC'!$A$1:$BK$83,MATCH($A56,'CE SC'!$A:$A,0),MATCH(AD$3,'CE SC'!$3:$3,0))</f>
        <v>0</v>
      </c>
      <c r="AE56" s="184">
        <f t="shared" si="40"/>
        <v>0</v>
      </c>
      <c r="AF56" s="151">
        <f>+INDEX('CE FOC'!$A$1:$BK$83,MATCH($A56,'CE FOC'!$A:$A,0),MATCH(AF$3,'CE FOC'!$3:$3,0))</f>
        <v>0</v>
      </c>
      <c r="AG56" s="151">
        <f>+INDEX('CE FOC'!$A$1:$BK$83,MATCH($A56,'CE FOC'!$A:$A,0),MATCH(AG$3,'CE FOC'!$3:$3,0))</f>
        <v>0</v>
      </c>
      <c r="AH56" s="177">
        <f>+INDEX('CE FOC'!$A$1:$BK$83,MATCH($A56,'CE FOC'!$A:$A,0),MATCH(AH$3,'CE FOC'!$3:$3,0))</f>
        <v>0</v>
      </c>
      <c r="AI56" s="184">
        <f t="shared" si="42"/>
        <v>0</v>
      </c>
      <c r="AJ56" s="343">
        <f>ROUND(+SUMIF(BdV_2022!$L:$L,$A56&amp;AJ$3,BdV_2022!$E:$E),2)</f>
        <v>0</v>
      </c>
      <c r="AK56" s="184">
        <f t="shared" si="43"/>
        <v>192558.72999999998</v>
      </c>
      <c r="AL56" s="2"/>
    </row>
    <row r="57" spans="1:38" x14ac:dyDescent="0.15">
      <c r="A57" s="237" t="s">
        <v>116</v>
      </c>
      <c r="B57" s="239" t="s">
        <v>373</v>
      </c>
      <c r="C57" s="240" t="s">
        <v>375</v>
      </c>
      <c r="D57" s="154">
        <f>+SUM(D58:D61)</f>
        <v>2344089.2499999995</v>
      </c>
      <c r="E57" s="154">
        <f t="shared" ref="E57:R57" si="50">+SUM(E58:E61)</f>
        <v>0</v>
      </c>
      <c r="F57" s="154">
        <f t="shared" si="50"/>
        <v>0</v>
      </c>
      <c r="G57" s="154">
        <f t="shared" si="50"/>
        <v>133606.89000000001</v>
      </c>
      <c r="H57" s="154">
        <f t="shared" si="50"/>
        <v>0</v>
      </c>
      <c r="I57" s="154">
        <f t="shared" si="50"/>
        <v>0</v>
      </c>
      <c r="J57" s="154">
        <f t="shared" si="50"/>
        <v>0</v>
      </c>
      <c r="K57" s="154">
        <f t="shared" si="50"/>
        <v>0</v>
      </c>
      <c r="L57" s="154">
        <f t="shared" si="50"/>
        <v>0</v>
      </c>
      <c r="M57" s="154">
        <f t="shared" si="50"/>
        <v>0</v>
      </c>
      <c r="N57" s="154">
        <f t="shared" si="50"/>
        <v>0</v>
      </c>
      <c r="O57" s="154">
        <f t="shared" si="50"/>
        <v>0</v>
      </c>
      <c r="P57" s="154">
        <f t="shared" si="50"/>
        <v>0</v>
      </c>
      <c r="Q57" s="154">
        <f t="shared" si="50"/>
        <v>0</v>
      </c>
      <c r="R57" s="176">
        <f t="shared" si="50"/>
        <v>0</v>
      </c>
      <c r="S57" s="183">
        <f t="shared" si="38"/>
        <v>2477696.1399999997</v>
      </c>
      <c r="T57" s="154">
        <f t="shared" ref="T57:AD57" si="51">+SUM(T58:T61)</f>
        <v>0</v>
      </c>
      <c r="U57" s="154">
        <f t="shared" si="51"/>
        <v>0</v>
      </c>
      <c r="V57" s="154">
        <f t="shared" si="51"/>
        <v>0</v>
      </c>
      <c r="W57" s="154">
        <f t="shared" si="51"/>
        <v>0</v>
      </c>
      <c r="X57" s="154">
        <f t="shared" si="51"/>
        <v>0</v>
      </c>
      <c r="Y57" s="154">
        <f t="shared" si="51"/>
        <v>0</v>
      </c>
      <c r="Z57" s="154">
        <f t="shared" si="51"/>
        <v>0</v>
      </c>
      <c r="AA57" s="154">
        <f t="shared" si="51"/>
        <v>0</v>
      </c>
      <c r="AB57" s="154">
        <f t="shared" si="51"/>
        <v>0</v>
      </c>
      <c r="AC57" s="154">
        <f t="shared" si="51"/>
        <v>0</v>
      </c>
      <c r="AD57" s="176">
        <f t="shared" si="51"/>
        <v>0</v>
      </c>
      <c r="AE57" s="183">
        <f t="shared" si="40"/>
        <v>0</v>
      </c>
      <c r="AF57" s="154">
        <f>+SUM(AF58:AF61)</f>
        <v>0</v>
      </c>
      <c r="AG57" s="154">
        <f t="shared" ref="AG57:AH57" si="52">+SUM(AG58:AG61)</f>
        <v>0</v>
      </c>
      <c r="AH57" s="176">
        <f t="shared" si="52"/>
        <v>0</v>
      </c>
      <c r="AI57" s="183">
        <f t="shared" si="42"/>
        <v>0</v>
      </c>
      <c r="AJ57" s="176">
        <f>+SUM(AJ58:AJ61)</f>
        <v>0</v>
      </c>
      <c r="AK57" s="183">
        <f t="shared" si="43"/>
        <v>2477696.1399999997</v>
      </c>
      <c r="AL57" s="2"/>
    </row>
    <row r="58" spans="1:38" x14ac:dyDescent="0.15">
      <c r="A58" s="241" t="s">
        <v>1785</v>
      </c>
      <c r="B58" s="238"/>
      <c r="C58" s="243" t="s">
        <v>848</v>
      </c>
      <c r="D58" s="151">
        <f>+INDEX('CE ATT'!$A$1:$BK$107,MATCH($A58,'CE ATT'!$A:$A,0),MATCH(D$3,'CE ATT'!$3:$3,0))</f>
        <v>1652048.22</v>
      </c>
      <c r="E58" s="151">
        <f>+INDEX('CE ATT'!$A$1:$BK$107,MATCH($A58,'CE ATT'!$A:$A,0),MATCH(E$3,'CE ATT'!$3:$3,0))</f>
        <v>0</v>
      </c>
      <c r="F58" s="151">
        <f>+INDEX('CE ATT'!$A$1:$BK$107,MATCH($A58,'CE ATT'!$A:$A,0),MATCH(F$3,'CE ATT'!$3:$3,0))</f>
        <v>0</v>
      </c>
      <c r="G58" s="151">
        <f>+INDEX('CE ATT'!$A$1:$BK$107,MATCH($A58,'CE ATT'!$A:$A,0),MATCH(G$3,'CE ATT'!$3:$3,0))</f>
        <v>89586.27</v>
      </c>
      <c r="H58" s="151">
        <f>+INDEX('CE ATT'!$A$1:$BK$107,MATCH($A58,'CE ATT'!$A:$A,0),MATCH(H$3,'CE ATT'!$3:$3,0))</f>
        <v>0</v>
      </c>
      <c r="I58" s="151">
        <f>+INDEX('CE ATT'!$A$1:$BK$107,MATCH($A58,'CE ATT'!$A:$A,0),MATCH(I$3,'CE ATT'!$3:$3,0))</f>
        <v>0</v>
      </c>
      <c r="J58" s="151">
        <f>+INDEX('CE ATT'!$A$1:$BK$107,MATCH($A58,'CE ATT'!$A:$A,0),MATCH(J$3,'CE ATT'!$3:$3,0))</f>
        <v>0</v>
      </c>
      <c r="K58" s="151">
        <f>+INDEX('CE ATT'!$A$1:$BK$107,MATCH($A58,'CE ATT'!$A:$A,0),MATCH(K$3,'CE ATT'!$3:$3,0))</f>
        <v>0</v>
      </c>
      <c r="L58" s="151">
        <f>+INDEX('CE ATT'!$A$1:$BK$107,MATCH($A58,'CE ATT'!$A:$A,0),MATCH(L$3,'CE ATT'!$3:$3,0))</f>
        <v>0</v>
      </c>
      <c r="M58" s="151">
        <f>+INDEX('CE ATT'!$A$1:$BK$107,MATCH($A58,'CE ATT'!$A:$A,0),MATCH(M$3,'CE ATT'!$3:$3,0))</f>
        <v>0</v>
      </c>
      <c r="N58" s="151">
        <f>+INDEX('CE ATT'!$A$1:$BK$107,MATCH($A58,'CE ATT'!$A:$A,0),MATCH(N$3,'CE ATT'!$3:$3,0))</f>
        <v>0</v>
      </c>
      <c r="O58" s="151">
        <f>+INDEX('CE ATT'!$A$1:$BK$107,MATCH($A58,'CE ATT'!$A:$A,0),MATCH(O$3,'CE ATT'!$3:$3,0))</f>
        <v>0</v>
      </c>
      <c r="P58" s="151">
        <f>+INDEX('CE ATT'!$A$1:$BK$107,MATCH($A58,'CE ATT'!$A:$A,0),MATCH(P$3,'CE ATT'!$3:$3,0))</f>
        <v>0</v>
      </c>
      <c r="Q58" s="151">
        <f>+INDEX('CE ATT'!$A$1:$BK$107,MATCH($A58,'CE ATT'!$A:$A,0),MATCH(Q$3,'CE ATT'!$3:$3,0))</f>
        <v>0</v>
      </c>
      <c r="R58" s="177">
        <f>+INDEX('CE ATT'!$A$1:$BK$107,MATCH($A58,'CE ATT'!$A:$A,0),MATCH(R$3,'CE ATT'!$3:$3,0))</f>
        <v>0</v>
      </c>
      <c r="S58" s="184">
        <f t="shared" si="38"/>
        <v>1741634.49</v>
      </c>
      <c r="T58" s="151">
        <f>+INDEX('CE SC'!$A$1:$BK$83,MATCH($A58,'CE SC'!$A:$A,0),MATCH(T$3,'CE SC'!$3:$3,0))</f>
        <v>0</v>
      </c>
      <c r="U58" s="151">
        <f>+INDEX('CE SC'!$A$1:$BK$83,MATCH($A58,'CE SC'!$A:$A,0),MATCH(U$3,'CE SC'!$3:$3,0))</f>
        <v>0</v>
      </c>
      <c r="V58" s="151">
        <f>+INDEX('CE SC'!$A$1:$BK$83,MATCH($A58,'CE SC'!$A:$A,0),MATCH(V$3,'CE SC'!$3:$3,0))</f>
        <v>0</v>
      </c>
      <c r="W58" s="151">
        <f>+INDEX('CE SC'!$A$1:$BK$83,MATCH($A58,'CE SC'!$A:$A,0),MATCH(W$3,'CE SC'!$3:$3,0))</f>
        <v>0</v>
      </c>
      <c r="X58" s="151">
        <f>+INDEX('CE SC'!$A$1:$BK$83,MATCH($A58,'CE SC'!$A:$A,0),MATCH(X$3,'CE SC'!$3:$3,0))</f>
        <v>0</v>
      </c>
      <c r="Y58" s="151">
        <f>+INDEX('CE SC'!$A$1:$BK$83,MATCH($A58,'CE SC'!$A:$A,0),MATCH(Y$3,'CE SC'!$3:$3,0))</f>
        <v>0</v>
      </c>
      <c r="Z58" s="151">
        <f>+INDEX('CE SC'!$A$1:$BK$83,MATCH($A58,'CE SC'!$A:$A,0),MATCH(Z$3,'CE SC'!$3:$3,0))</f>
        <v>0</v>
      </c>
      <c r="AA58" s="151">
        <f>+INDEX('CE SC'!$A$1:$BK$83,MATCH($A58,'CE SC'!$A:$A,0),MATCH(AA$3,'CE SC'!$3:$3,0))</f>
        <v>0</v>
      </c>
      <c r="AB58" s="151">
        <f>+INDEX('CE SC'!$A$1:$BK$83,MATCH($A58,'CE SC'!$A:$A,0),MATCH(AB$3,'CE SC'!$3:$3,0))</f>
        <v>0</v>
      </c>
      <c r="AC58" s="151">
        <f>+INDEX('CE SC'!$A$1:$BK$83,MATCH($A58,'CE SC'!$A:$A,0),MATCH(AC$3,'CE SC'!$3:$3,0))</f>
        <v>0</v>
      </c>
      <c r="AD58" s="177">
        <f>+INDEX('CE SC'!$A$1:$BK$83,MATCH($A58,'CE SC'!$A:$A,0),MATCH(AD$3,'CE SC'!$3:$3,0))</f>
        <v>0</v>
      </c>
      <c r="AE58" s="184">
        <f t="shared" si="40"/>
        <v>0</v>
      </c>
      <c r="AF58" s="151">
        <f>+INDEX('CE FOC'!$A$1:$BK$83,MATCH($A58,'CE FOC'!$A:$A,0),MATCH(AF$3,'CE FOC'!$3:$3,0))</f>
        <v>0</v>
      </c>
      <c r="AG58" s="151">
        <f>+INDEX('CE FOC'!$A$1:$BK$83,MATCH($A58,'CE FOC'!$A:$A,0),MATCH(AG$3,'CE FOC'!$3:$3,0))</f>
        <v>0</v>
      </c>
      <c r="AH58" s="177">
        <f>+INDEX('CE FOC'!$A$1:$BK$83,MATCH($A58,'CE FOC'!$A:$A,0),MATCH(AH$3,'CE FOC'!$3:$3,0))</f>
        <v>0</v>
      </c>
      <c r="AI58" s="184">
        <f t="shared" si="42"/>
        <v>0</v>
      </c>
      <c r="AJ58" s="343">
        <f>ROUND(+SUMIF(BdV_2022!$L:$L,$A58&amp;AJ$3,BdV_2022!$E:$E),2)</f>
        <v>0</v>
      </c>
      <c r="AK58" s="184">
        <f t="shared" si="43"/>
        <v>1741634.49</v>
      </c>
      <c r="AL58" s="2"/>
    </row>
    <row r="59" spans="1:38" x14ac:dyDescent="0.15">
      <c r="A59" s="241" t="s">
        <v>1786</v>
      </c>
      <c r="B59" s="238"/>
      <c r="C59" s="243" t="s">
        <v>849</v>
      </c>
      <c r="D59" s="151">
        <f>+INDEX('CE ATT'!$A$1:$BK$107,MATCH($A59,'CE ATT'!$A:$A,0),MATCH(D$3,'CE ATT'!$3:$3,0))</f>
        <v>512942.91</v>
      </c>
      <c r="E59" s="151">
        <f>+INDEX('CE ATT'!$A$1:$BK$107,MATCH($A59,'CE ATT'!$A:$A,0),MATCH(E$3,'CE ATT'!$3:$3,0))</f>
        <v>0</v>
      </c>
      <c r="F59" s="151">
        <f>+INDEX('CE ATT'!$A$1:$BK$107,MATCH($A59,'CE ATT'!$A:$A,0),MATCH(F$3,'CE ATT'!$3:$3,0))</f>
        <v>0</v>
      </c>
      <c r="G59" s="151">
        <f>+INDEX('CE ATT'!$A$1:$BK$107,MATCH($A59,'CE ATT'!$A:$A,0),MATCH(G$3,'CE ATT'!$3:$3,0))</f>
        <v>31627.35</v>
      </c>
      <c r="H59" s="151">
        <f>+INDEX('CE ATT'!$A$1:$BK$107,MATCH($A59,'CE ATT'!$A:$A,0),MATCH(H$3,'CE ATT'!$3:$3,0))</f>
        <v>0</v>
      </c>
      <c r="I59" s="151">
        <f>+INDEX('CE ATT'!$A$1:$BK$107,MATCH($A59,'CE ATT'!$A:$A,0),MATCH(I$3,'CE ATT'!$3:$3,0))</f>
        <v>0</v>
      </c>
      <c r="J59" s="151">
        <f>+INDEX('CE ATT'!$A$1:$BK$107,MATCH($A59,'CE ATT'!$A:$A,0),MATCH(J$3,'CE ATT'!$3:$3,0))</f>
        <v>0</v>
      </c>
      <c r="K59" s="151">
        <f>+INDEX('CE ATT'!$A$1:$BK$107,MATCH($A59,'CE ATT'!$A:$A,0),MATCH(K$3,'CE ATT'!$3:$3,0))</f>
        <v>0</v>
      </c>
      <c r="L59" s="151">
        <f>+INDEX('CE ATT'!$A$1:$BK$107,MATCH($A59,'CE ATT'!$A:$A,0),MATCH(L$3,'CE ATT'!$3:$3,0))</f>
        <v>0</v>
      </c>
      <c r="M59" s="151">
        <f>+INDEX('CE ATT'!$A$1:$BK$107,MATCH($A59,'CE ATT'!$A:$A,0),MATCH(M$3,'CE ATT'!$3:$3,0))</f>
        <v>0</v>
      </c>
      <c r="N59" s="151">
        <f>+INDEX('CE ATT'!$A$1:$BK$107,MATCH($A59,'CE ATT'!$A:$A,0),MATCH(N$3,'CE ATT'!$3:$3,0))</f>
        <v>0</v>
      </c>
      <c r="O59" s="151">
        <f>+INDEX('CE ATT'!$A$1:$BK$107,MATCH($A59,'CE ATT'!$A:$A,0),MATCH(O$3,'CE ATT'!$3:$3,0))</f>
        <v>0</v>
      </c>
      <c r="P59" s="151">
        <f>+INDEX('CE ATT'!$A$1:$BK$107,MATCH($A59,'CE ATT'!$A:$A,0),MATCH(P$3,'CE ATT'!$3:$3,0))</f>
        <v>0</v>
      </c>
      <c r="Q59" s="151">
        <f>+INDEX('CE ATT'!$A$1:$BK$107,MATCH($A59,'CE ATT'!$A:$A,0),MATCH(Q$3,'CE ATT'!$3:$3,0))</f>
        <v>0</v>
      </c>
      <c r="R59" s="177">
        <f>+INDEX('CE ATT'!$A$1:$BK$107,MATCH($A59,'CE ATT'!$A:$A,0),MATCH(R$3,'CE ATT'!$3:$3,0))</f>
        <v>0</v>
      </c>
      <c r="S59" s="184">
        <f t="shared" si="38"/>
        <v>544570.26</v>
      </c>
      <c r="T59" s="151">
        <f>+INDEX('CE SC'!$A$1:$BK$83,MATCH($A59,'CE SC'!$A:$A,0),MATCH(T$3,'CE SC'!$3:$3,0))</f>
        <v>0</v>
      </c>
      <c r="U59" s="151">
        <f>+INDEX('CE SC'!$A$1:$BK$83,MATCH($A59,'CE SC'!$A:$A,0),MATCH(U$3,'CE SC'!$3:$3,0))</f>
        <v>0</v>
      </c>
      <c r="V59" s="151">
        <f>+INDEX('CE SC'!$A$1:$BK$83,MATCH($A59,'CE SC'!$A:$A,0),MATCH(V$3,'CE SC'!$3:$3,0))</f>
        <v>0</v>
      </c>
      <c r="W59" s="151">
        <f>+INDEX('CE SC'!$A$1:$BK$83,MATCH($A59,'CE SC'!$A:$A,0),MATCH(W$3,'CE SC'!$3:$3,0))</f>
        <v>0</v>
      </c>
      <c r="X59" s="151">
        <f>+INDEX('CE SC'!$A$1:$BK$83,MATCH($A59,'CE SC'!$A:$A,0),MATCH(X$3,'CE SC'!$3:$3,0))</f>
        <v>0</v>
      </c>
      <c r="Y59" s="151">
        <f>+INDEX('CE SC'!$A$1:$BK$83,MATCH($A59,'CE SC'!$A:$A,0),MATCH(Y$3,'CE SC'!$3:$3,0))</f>
        <v>0</v>
      </c>
      <c r="Z59" s="151">
        <f>+INDEX('CE SC'!$A$1:$BK$83,MATCH($A59,'CE SC'!$A:$A,0),MATCH(Z$3,'CE SC'!$3:$3,0))</f>
        <v>0</v>
      </c>
      <c r="AA59" s="151">
        <f>+INDEX('CE SC'!$A$1:$BK$83,MATCH($A59,'CE SC'!$A:$A,0),MATCH(AA$3,'CE SC'!$3:$3,0))</f>
        <v>0</v>
      </c>
      <c r="AB59" s="151">
        <f>+INDEX('CE SC'!$A$1:$BK$83,MATCH($A59,'CE SC'!$A:$A,0),MATCH(AB$3,'CE SC'!$3:$3,0))</f>
        <v>0</v>
      </c>
      <c r="AC59" s="151">
        <f>+INDEX('CE SC'!$A$1:$BK$83,MATCH($A59,'CE SC'!$A:$A,0),MATCH(AC$3,'CE SC'!$3:$3,0))</f>
        <v>0</v>
      </c>
      <c r="AD59" s="177">
        <f>+INDEX('CE SC'!$A$1:$BK$83,MATCH($A59,'CE SC'!$A:$A,0),MATCH(AD$3,'CE SC'!$3:$3,0))</f>
        <v>0</v>
      </c>
      <c r="AE59" s="184">
        <f t="shared" si="40"/>
        <v>0</v>
      </c>
      <c r="AF59" s="151">
        <f>+INDEX('CE FOC'!$A$1:$BK$83,MATCH($A59,'CE FOC'!$A:$A,0),MATCH(AF$3,'CE FOC'!$3:$3,0))</f>
        <v>0</v>
      </c>
      <c r="AG59" s="151">
        <f>+INDEX('CE FOC'!$A$1:$BK$83,MATCH($A59,'CE FOC'!$A:$A,0),MATCH(AG$3,'CE FOC'!$3:$3,0))</f>
        <v>0</v>
      </c>
      <c r="AH59" s="177">
        <f>+INDEX('CE FOC'!$A$1:$BK$83,MATCH($A59,'CE FOC'!$A:$A,0),MATCH(AH$3,'CE FOC'!$3:$3,0))</f>
        <v>0</v>
      </c>
      <c r="AI59" s="184">
        <f t="shared" si="42"/>
        <v>0</v>
      </c>
      <c r="AJ59" s="343">
        <f>ROUND(+SUMIF(BdV_2022!$L:$L,$A59&amp;AJ$3,BdV_2022!$E:$E),2)</f>
        <v>0</v>
      </c>
      <c r="AK59" s="184">
        <f t="shared" si="43"/>
        <v>544570.26</v>
      </c>
      <c r="AL59" s="2"/>
    </row>
    <row r="60" spans="1:38" x14ac:dyDescent="0.15">
      <c r="A60" s="241" t="s">
        <v>1787</v>
      </c>
      <c r="B60" s="238"/>
      <c r="C60" s="243" t="s">
        <v>861</v>
      </c>
      <c r="D60" s="151">
        <f>+INDEX('CE ATT'!$A$1:$BK$107,MATCH($A60,'CE ATT'!$A:$A,0),MATCH(D$3,'CE ATT'!$3:$3,0))</f>
        <v>171822.34</v>
      </c>
      <c r="E60" s="151">
        <f>+INDEX('CE ATT'!$A$1:$BK$107,MATCH($A60,'CE ATT'!$A:$A,0),MATCH(E$3,'CE ATT'!$3:$3,0))</f>
        <v>0</v>
      </c>
      <c r="F60" s="151">
        <f>+INDEX('CE ATT'!$A$1:$BK$107,MATCH($A60,'CE ATT'!$A:$A,0),MATCH(F$3,'CE ATT'!$3:$3,0))</f>
        <v>0</v>
      </c>
      <c r="G60" s="151">
        <f>+INDEX('CE ATT'!$A$1:$BK$107,MATCH($A60,'CE ATT'!$A:$A,0),MATCH(G$3,'CE ATT'!$3:$3,0))</f>
        <v>9353.27</v>
      </c>
      <c r="H60" s="151">
        <f>+INDEX('CE ATT'!$A$1:$BK$107,MATCH($A60,'CE ATT'!$A:$A,0),MATCH(H$3,'CE ATT'!$3:$3,0))</f>
        <v>0</v>
      </c>
      <c r="I60" s="151">
        <f>+INDEX('CE ATT'!$A$1:$BK$107,MATCH($A60,'CE ATT'!$A:$A,0),MATCH(I$3,'CE ATT'!$3:$3,0))</f>
        <v>0</v>
      </c>
      <c r="J60" s="151">
        <f>+INDEX('CE ATT'!$A$1:$BK$107,MATCH($A60,'CE ATT'!$A:$A,0),MATCH(J$3,'CE ATT'!$3:$3,0))</f>
        <v>0</v>
      </c>
      <c r="K60" s="151">
        <f>+INDEX('CE ATT'!$A$1:$BK$107,MATCH($A60,'CE ATT'!$A:$A,0),MATCH(K$3,'CE ATT'!$3:$3,0))</f>
        <v>0</v>
      </c>
      <c r="L60" s="151">
        <f>+INDEX('CE ATT'!$A$1:$BK$107,MATCH($A60,'CE ATT'!$A:$A,0),MATCH(L$3,'CE ATT'!$3:$3,0))</f>
        <v>0</v>
      </c>
      <c r="M60" s="151">
        <f>+INDEX('CE ATT'!$A$1:$BK$107,MATCH($A60,'CE ATT'!$A:$A,0),MATCH(M$3,'CE ATT'!$3:$3,0))</f>
        <v>0</v>
      </c>
      <c r="N60" s="151">
        <f>+INDEX('CE ATT'!$A$1:$BK$107,MATCH($A60,'CE ATT'!$A:$A,0),MATCH(N$3,'CE ATT'!$3:$3,0))</f>
        <v>0</v>
      </c>
      <c r="O60" s="151">
        <f>+INDEX('CE ATT'!$A$1:$BK$107,MATCH($A60,'CE ATT'!$A:$A,0),MATCH(O$3,'CE ATT'!$3:$3,0))</f>
        <v>0</v>
      </c>
      <c r="P60" s="151">
        <f>+INDEX('CE ATT'!$A$1:$BK$107,MATCH($A60,'CE ATT'!$A:$A,0),MATCH(P$3,'CE ATT'!$3:$3,0))</f>
        <v>0</v>
      </c>
      <c r="Q60" s="151">
        <f>+INDEX('CE ATT'!$A$1:$BK$107,MATCH($A60,'CE ATT'!$A:$A,0),MATCH(Q$3,'CE ATT'!$3:$3,0))</f>
        <v>0</v>
      </c>
      <c r="R60" s="177">
        <f>+INDEX('CE ATT'!$A$1:$BK$107,MATCH($A60,'CE ATT'!$A:$A,0),MATCH(R$3,'CE ATT'!$3:$3,0))</f>
        <v>0</v>
      </c>
      <c r="S60" s="184">
        <f t="shared" si="38"/>
        <v>181175.61</v>
      </c>
      <c r="T60" s="151">
        <f>+INDEX('CE SC'!$A$1:$BK$83,MATCH($A60,'CE SC'!$A:$A,0),MATCH(T$3,'CE SC'!$3:$3,0))</f>
        <v>0</v>
      </c>
      <c r="U60" s="151">
        <f>+INDEX('CE SC'!$A$1:$BK$83,MATCH($A60,'CE SC'!$A:$A,0),MATCH(U$3,'CE SC'!$3:$3,0))</f>
        <v>0</v>
      </c>
      <c r="V60" s="151">
        <f>+INDEX('CE SC'!$A$1:$BK$83,MATCH($A60,'CE SC'!$A:$A,0),MATCH(V$3,'CE SC'!$3:$3,0))</f>
        <v>0</v>
      </c>
      <c r="W60" s="151">
        <f>+INDEX('CE SC'!$A$1:$BK$83,MATCH($A60,'CE SC'!$A:$A,0),MATCH(W$3,'CE SC'!$3:$3,0))</f>
        <v>0</v>
      </c>
      <c r="X60" s="151">
        <f>+INDEX('CE SC'!$A$1:$BK$83,MATCH($A60,'CE SC'!$A:$A,0),MATCH(X$3,'CE SC'!$3:$3,0))</f>
        <v>0</v>
      </c>
      <c r="Y60" s="151">
        <f>+INDEX('CE SC'!$A$1:$BK$83,MATCH($A60,'CE SC'!$A:$A,0),MATCH(Y$3,'CE SC'!$3:$3,0))</f>
        <v>0</v>
      </c>
      <c r="Z60" s="151">
        <f>+INDEX('CE SC'!$A$1:$BK$83,MATCH($A60,'CE SC'!$A:$A,0),MATCH(Z$3,'CE SC'!$3:$3,0))</f>
        <v>0</v>
      </c>
      <c r="AA60" s="151">
        <f>+INDEX('CE SC'!$A$1:$BK$83,MATCH($A60,'CE SC'!$A:$A,0),MATCH(AA$3,'CE SC'!$3:$3,0))</f>
        <v>0</v>
      </c>
      <c r="AB60" s="151">
        <f>+INDEX('CE SC'!$A$1:$BK$83,MATCH($A60,'CE SC'!$A:$A,0),MATCH(AB$3,'CE SC'!$3:$3,0))</f>
        <v>0</v>
      </c>
      <c r="AC60" s="151">
        <f>+INDEX('CE SC'!$A$1:$BK$83,MATCH($A60,'CE SC'!$A:$A,0),MATCH(AC$3,'CE SC'!$3:$3,0))</f>
        <v>0</v>
      </c>
      <c r="AD60" s="177">
        <f>+INDEX('CE SC'!$A$1:$BK$83,MATCH($A60,'CE SC'!$A:$A,0),MATCH(AD$3,'CE SC'!$3:$3,0))</f>
        <v>0</v>
      </c>
      <c r="AE60" s="184">
        <f t="shared" si="40"/>
        <v>0</v>
      </c>
      <c r="AF60" s="151">
        <f>+INDEX('CE FOC'!$A$1:$BK$83,MATCH($A60,'CE FOC'!$A:$A,0),MATCH(AF$3,'CE FOC'!$3:$3,0))</f>
        <v>0</v>
      </c>
      <c r="AG60" s="151">
        <f>+INDEX('CE FOC'!$A$1:$BK$83,MATCH($A60,'CE FOC'!$A:$A,0),MATCH(AG$3,'CE FOC'!$3:$3,0))</f>
        <v>0</v>
      </c>
      <c r="AH60" s="177">
        <f>+INDEX('CE FOC'!$A$1:$BK$83,MATCH($A60,'CE FOC'!$A:$A,0),MATCH(AH$3,'CE FOC'!$3:$3,0))</f>
        <v>0</v>
      </c>
      <c r="AI60" s="184">
        <f t="shared" si="42"/>
        <v>0</v>
      </c>
      <c r="AJ60" s="343">
        <f>ROUND(+SUMIF(BdV_2022!$L:$L,$A60&amp;AJ$3,BdV_2022!$E:$E),2)</f>
        <v>0</v>
      </c>
      <c r="AK60" s="184">
        <f t="shared" si="43"/>
        <v>181175.61</v>
      </c>
      <c r="AL60" s="2"/>
    </row>
    <row r="61" spans="1:38" x14ac:dyDescent="0.15">
      <c r="A61" s="241" t="s">
        <v>1788</v>
      </c>
      <c r="B61" s="235"/>
      <c r="C61" s="243" t="s">
        <v>818</v>
      </c>
      <c r="D61" s="151">
        <f>+INDEX('CE ATT'!$A$1:$BK$107,MATCH($A61,'CE ATT'!$A:$A,0),MATCH(D$3,'CE ATT'!$3:$3,0))</f>
        <v>7275.78</v>
      </c>
      <c r="E61" s="151">
        <f>+INDEX('CE ATT'!$A$1:$BK$107,MATCH($A61,'CE ATT'!$A:$A,0),MATCH(E$3,'CE ATT'!$3:$3,0))</f>
        <v>0</v>
      </c>
      <c r="F61" s="151">
        <f>+INDEX('CE ATT'!$A$1:$BK$107,MATCH($A61,'CE ATT'!$A:$A,0),MATCH(F$3,'CE ATT'!$3:$3,0))</f>
        <v>0</v>
      </c>
      <c r="G61" s="151">
        <f>+INDEX('CE ATT'!$A$1:$BK$107,MATCH($A61,'CE ATT'!$A:$A,0),MATCH(G$3,'CE ATT'!$3:$3,0))</f>
        <v>3040</v>
      </c>
      <c r="H61" s="151">
        <f>+INDEX('CE ATT'!$A$1:$BK$107,MATCH($A61,'CE ATT'!$A:$A,0),MATCH(H$3,'CE ATT'!$3:$3,0))</f>
        <v>0</v>
      </c>
      <c r="I61" s="151">
        <f>+INDEX('CE ATT'!$A$1:$BK$107,MATCH($A61,'CE ATT'!$A:$A,0),MATCH(I$3,'CE ATT'!$3:$3,0))</f>
        <v>0</v>
      </c>
      <c r="J61" s="151">
        <f>+INDEX('CE ATT'!$A$1:$BK$107,MATCH($A61,'CE ATT'!$A:$A,0),MATCH(J$3,'CE ATT'!$3:$3,0))</f>
        <v>0</v>
      </c>
      <c r="K61" s="151">
        <f>+INDEX('CE ATT'!$A$1:$BK$107,MATCH($A61,'CE ATT'!$A:$A,0),MATCH(K$3,'CE ATT'!$3:$3,0))</f>
        <v>0</v>
      </c>
      <c r="L61" s="151">
        <f>+INDEX('CE ATT'!$A$1:$BK$107,MATCH($A61,'CE ATT'!$A:$A,0),MATCH(L$3,'CE ATT'!$3:$3,0))</f>
        <v>0</v>
      </c>
      <c r="M61" s="151">
        <f>+INDEX('CE ATT'!$A$1:$BK$107,MATCH($A61,'CE ATT'!$A:$A,0),MATCH(M$3,'CE ATT'!$3:$3,0))</f>
        <v>0</v>
      </c>
      <c r="N61" s="151">
        <f>+INDEX('CE ATT'!$A$1:$BK$107,MATCH($A61,'CE ATT'!$A:$A,0),MATCH(N$3,'CE ATT'!$3:$3,0))</f>
        <v>0</v>
      </c>
      <c r="O61" s="151">
        <f>+INDEX('CE ATT'!$A$1:$BK$107,MATCH($A61,'CE ATT'!$A:$A,0),MATCH(O$3,'CE ATT'!$3:$3,0))</f>
        <v>0</v>
      </c>
      <c r="P61" s="151">
        <f>+INDEX('CE ATT'!$A$1:$BK$107,MATCH($A61,'CE ATT'!$A:$A,0),MATCH(P$3,'CE ATT'!$3:$3,0))</f>
        <v>0</v>
      </c>
      <c r="Q61" s="151">
        <f>+INDEX('CE ATT'!$A$1:$BK$107,MATCH($A61,'CE ATT'!$A:$A,0),MATCH(Q$3,'CE ATT'!$3:$3,0))</f>
        <v>0</v>
      </c>
      <c r="R61" s="177">
        <f>+INDEX('CE ATT'!$A$1:$BK$107,MATCH($A61,'CE ATT'!$A:$A,0),MATCH(R$3,'CE ATT'!$3:$3,0))</f>
        <v>0</v>
      </c>
      <c r="S61" s="184">
        <f t="shared" si="38"/>
        <v>10315.779999999999</v>
      </c>
      <c r="T61" s="151">
        <f>+INDEX('CE SC'!$A$1:$BK$83,MATCH($A61,'CE SC'!$A:$A,0),MATCH(T$3,'CE SC'!$3:$3,0))</f>
        <v>0</v>
      </c>
      <c r="U61" s="151">
        <f>+INDEX('CE SC'!$A$1:$BK$83,MATCH($A61,'CE SC'!$A:$A,0),MATCH(U$3,'CE SC'!$3:$3,0))</f>
        <v>0</v>
      </c>
      <c r="V61" s="151">
        <f>+INDEX('CE SC'!$A$1:$BK$83,MATCH($A61,'CE SC'!$A:$A,0),MATCH(V$3,'CE SC'!$3:$3,0))</f>
        <v>0</v>
      </c>
      <c r="W61" s="151">
        <f>+INDEX('CE SC'!$A$1:$BK$83,MATCH($A61,'CE SC'!$A:$A,0),MATCH(W$3,'CE SC'!$3:$3,0))</f>
        <v>0</v>
      </c>
      <c r="X61" s="151">
        <f>+INDEX('CE SC'!$A$1:$BK$83,MATCH($A61,'CE SC'!$A:$A,0),MATCH(X$3,'CE SC'!$3:$3,0))</f>
        <v>0</v>
      </c>
      <c r="Y61" s="151">
        <f>+INDEX('CE SC'!$A$1:$BK$83,MATCH($A61,'CE SC'!$A:$A,0),MATCH(Y$3,'CE SC'!$3:$3,0))</f>
        <v>0</v>
      </c>
      <c r="Z61" s="151">
        <f>+INDEX('CE SC'!$A$1:$BK$83,MATCH($A61,'CE SC'!$A:$A,0),MATCH(Z$3,'CE SC'!$3:$3,0))</f>
        <v>0</v>
      </c>
      <c r="AA61" s="151">
        <f>+INDEX('CE SC'!$A$1:$BK$83,MATCH($A61,'CE SC'!$A:$A,0),MATCH(AA$3,'CE SC'!$3:$3,0))</f>
        <v>0</v>
      </c>
      <c r="AB61" s="151">
        <f>+INDEX('CE SC'!$A$1:$BK$83,MATCH($A61,'CE SC'!$A:$A,0),MATCH(AB$3,'CE SC'!$3:$3,0))</f>
        <v>0</v>
      </c>
      <c r="AC61" s="151">
        <f>+INDEX('CE SC'!$A$1:$BK$83,MATCH($A61,'CE SC'!$A:$A,0),MATCH(AC$3,'CE SC'!$3:$3,0))</f>
        <v>0</v>
      </c>
      <c r="AD61" s="177">
        <f>+INDEX('CE SC'!$A$1:$BK$83,MATCH($A61,'CE SC'!$A:$A,0),MATCH(AD$3,'CE SC'!$3:$3,0))</f>
        <v>0</v>
      </c>
      <c r="AE61" s="184">
        <f t="shared" si="40"/>
        <v>0</v>
      </c>
      <c r="AF61" s="151">
        <f>+INDEX('CE FOC'!$A$1:$BK$83,MATCH($A61,'CE FOC'!$A:$A,0),MATCH(AF$3,'CE FOC'!$3:$3,0))</f>
        <v>0</v>
      </c>
      <c r="AG61" s="151">
        <f>+INDEX('CE FOC'!$A$1:$BK$83,MATCH($A61,'CE FOC'!$A:$A,0),MATCH(AG$3,'CE FOC'!$3:$3,0))</f>
        <v>0</v>
      </c>
      <c r="AH61" s="177">
        <f>+INDEX('CE FOC'!$A$1:$BK$83,MATCH($A61,'CE FOC'!$A:$A,0),MATCH(AH$3,'CE FOC'!$3:$3,0))</f>
        <v>0</v>
      </c>
      <c r="AI61" s="184">
        <f t="shared" si="42"/>
        <v>0</v>
      </c>
      <c r="AJ61" s="343">
        <f>ROUND(+SUMIF(BdV_2022!$L:$L,$A61&amp;AJ$3,BdV_2022!$E:$E),2)</f>
        <v>0</v>
      </c>
      <c r="AK61" s="184">
        <f t="shared" si="43"/>
        <v>10315.779999999999</v>
      </c>
      <c r="AL61" s="2"/>
    </row>
    <row r="62" spans="1:38" x14ac:dyDescent="0.15">
      <c r="A62" s="237" t="s">
        <v>117</v>
      </c>
      <c r="B62" s="245" t="s">
        <v>376</v>
      </c>
      <c r="C62" s="240" t="s">
        <v>385</v>
      </c>
      <c r="D62" s="152">
        <f>+INDEX('CE ATT'!$A$1:$BK$107,MATCH($A62,'CE ATT'!$A:$A,0),MATCH(D$3,'CE ATT'!$3:$3,0))</f>
        <v>1311820.8899999999</v>
      </c>
      <c r="E62" s="152">
        <f>+INDEX('CE ATT'!$A$1:$BK$107,MATCH($A62,'CE ATT'!$A:$A,0),MATCH(E$3,'CE ATT'!$3:$3,0))</f>
        <v>0</v>
      </c>
      <c r="F62" s="152">
        <f>+INDEX('CE ATT'!$A$1:$BK$107,MATCH($A62,'CE ATT'!$A:$A,0),MATCH(F$3,'CE ATT'!$3:$3,0))</f>
        <v>5637.4</v>
      </c>
      <c r="G62" s="152">
        <f>+INDEX('CE ATT'!$A$1:$BK$107,MATCH($A62,'CE ATT'!$A:$A,0),MATCH(G$3,'CE ATT'!$3:$3,0))</f>
        <v>737895.23</v>
      </c>
      <c r="H62" s="152">
        <f>+INDEX('CE ATT'!$A$1:$BK$107,MATCH($A62,'CE ATT'!$A:$A,0),MATCH(H$3,'CE ATT'!$3:$3,0))</f>
        <v>0</v>
      </c>
      <c r="I62" s="152">
        <f>+INDEX('CE ATT'!$A$1:$BK$107,MATCH($A62,'CE ATT'!$A:$A,0),MATCH(I$3,'CE ATT'!$3:$3,0))</f>
        <v>0</v>
      </c>
      <c r="J62" s="152">
        <f>+INDEX('CE ATT'!$A$1:$BK$107,MATCH($A62,'CE ATT'!$A:$A,0),MATCH(J$3,'CE ATT'!$3:$3,0))</f>
        <v>0</v>
      </c>
      <c r="K62" s="152">
        <f>+INDEX('CE ATT'!$A$1:$BK$107,MATCH($A62,'CE ATT'!$A:$A,0),MATCH(K$3,'CE ATT'!$3:$3,0))</f>
        <v>0</v>
      </c>
      <c r="L62" s="152">
        <f>+INDEX('CE ATT'!$A$1:$BK$107,MATCH($A62,'CE ATT'!$A:$A,0),MATCH(L$3,'CE ATT'!$3:$3,0))</f>
        <v>0</v>
      </c>
      <c r="M62" s="152">
        <f>+INDEX('CE ATT'!$A$1:$BK$107,MATCH($A62,'CE ATT'!$A:$A,0),MATCH(M$3,'CE ATT'!$3:$3,0))</f>
        <v>0</v>
      </c>
      <c r="N62" s="152">
        <f>+INDEX('CE ATT'!$A$1:$BK$107,MATCH($A62,'CE ATT'!$A:$A,0),MATCH(N$3,'CE ATT'!$3:$3,0))</f>
        <v>0</v>
      </c>
      <c r="O62" s="152">
        <f>+INDEX('CE ATT'!$A$1:$BK$107,MATCH($A62,'CE ATT'!$A:$A,0),MATCH(O$3,'CE ATT'!$3:$3,0))</f>
        <v>0</v>
      </c>
      <c r="P62" s="152">
        <f>+INDEX('CE ATT'!$A$1:$BK$107,MATCH($A62,'CE ATT'!$A:$A,0),MATCH(P$3,'CE ATT'!$3:$3,0))</f>
        <v>0</v>
      </c>
      <c r="Q62" s="152">
        <f>+INDEX('CE ATT'!$A$1:$BK$107,MATCH($A62,'CE ATT'!$A:$A,0),MATCH(Q$3,'CE ATT'!$3:$3,0))</f>
        <v>0</v>
      </c>
      <c r="R62" s="178">
        <f>+INDEX('CE ATT'!$A$1:$BK$107,MATCH($A62,'CE ATT'!$A:$A,0),MATCH(R$3,'CE ATT'!$3:$3,0))</f>
        <v>0</v>
      </c>
      <c r="S62" s="185">
        <f t="shared" si="38"/>
        <v>2055353.5199999998</v>
      </c>
      <c r="T62" s="152">
        <f>+INDEX('CE SC'!$A$1:$BK$83,MATCH($A62,'CE SC'!$A:$A,0),MATCH(T$3,'CE SC'!$3:$3,0))</f>
        <v>0</v>
      </c>
      <c r="U62" s="152">
        <f>+INDEX('CE SC'!$A$1:$BK$83,MATCH($A62,'CE SC'!$A:$A,0),MATCH(U$3,'CE SC'!$3:$3,0))</f>
        <v>0</v>
      </c>
      <c r="V62" s="152">
        <f>+INDEX('CE SC'!$A$1:$BK$83,MATCH($A62,'CE SC'!$A:$A,0),MATCH(V$3,'CE SC'!$3:$3,0))</f>
        <v>0</v>
      </c>
      <c r="W62" s="152">
        <f>+INDEX('CE SC'!$A$1:$BK$83,MATCH($A62,'CE SC'!$A:$A,0),MATCH(W$3,'CE SC'!$3:$3,0))</f>
        <v>0</v>
      </c>
      <c r="X62" s="152">
        <f>+INDEX('CE SC'!$A$1:$BK$83,MATCH($A62,'CE SC'!$A:$A,0),MATCH(X$3,'CE SC'!$3:$3,0))</f>
        <v>0</v>
      </c>
      <c r="Y62" s="152">
        <f>+INDEX('CE SC'!$A$1:$BK$83,MATCH($A62,'CE SC'!$A:$A,0),MATCH(Y$3,'CE SC'!$3:$3,0))</f>
        <v>0</v>
      </c>
      <c r="Z62" s="152">
        <f>+INDEX('CE SC'!$A$1:$BK$83,MATCH($A62,'CE SC'!$A:$A,0),MATCH(Z$3,'CE SC'!$3:$3,0))</f>
        <v>0</v>
      </c>
      <c r="AA62" s="152">
        <f>+INDEX('CE SC'!$A$1:$BK$83,MATCH($A62,'CE SC'!$A:$A,0),MATCH(AA$3,'CE SC'!$3:$3,0))</f>
        <v>0</v>
      </c>
      <c r="AB62" s="152">
        <f>+INDEX('CE SC'!$A$1:$BK$83,MATCH($A62,'CE SC'!$A:$A,0),MATCH(AB$3,'CE SC'!$3:$3,0))</f>
        <v>0</v>
      </c>
      <c r="AC62" s="152">
        <f>+INDEX('CE SC'!$A$1:$BK$83,MATCH($A62,'CE SC'!$A:$A,0),MATCH(AC$3,'CE SC'!$3:$3,0))</f>
        <v>0</v>
      </c>
      <c r="AD62" s="178">
        <f>+INDEX('CE SC'!$A$1:$BK$83,MATCH($A62,'CE SC'!$A:$A,0),MATCH(AD$3,'CE SC'!$3:$3,0))</f>
        <v>0</v>
      </c>
      <c r="AE62" s="185">
        <f t="shared" si="40"/>
        <v>0</v>
      </c>
      <c r="AF62" s="152">
        <f>+INDEX('CE FOC'!$A$1:$BK$83,MATCH($A62,'CE FOC'!$A:$A,0),MATCH(AF$3,'CE FOC'!$3:$3,0))</f>
        <v>0</v>
      </c>
      <c r="AG62" s="152">
        <f>+INDEX('CE FOC'!$A$1:$BK$83,MATCH($A62,'CE FOC'!$A:$A,0),MATCH(AG$3,'CE FOC'!$3:$3,0))</f>
        <v>0</v>
      </c>
      <c r="AH62" s="178">
        <f>+INDEX('CE FOC'!$A$1:$BK$83,MATCH($A62,'CE FOC'!$A:$A,0),MATCH(AH$3,'CE FOC'!$3:$3,0))</f>
        <v>0</v>
      </c>
      <c r="AI62" s="185">
        <f t="shared" si="42"/>
        <v>0</v>
      </c>
      <c r="AJ62" s="343">
        <f>ROUND(+SUMIF(BdV_2022!$L:$L,$A62&amp;AJ$3,BdV_2022!$E:$E),2)</f>
        <v>0</v>
      </c>
      <c r="AK62" s="185">
        <f t="shared" si="43"/>
        <v>2055353.5199999998</v>
      </c>
      <c r="AL62" s="2"/>
    </row>
    <row r="63" spans="1:38" x14ac:dyDescent="0.15">
      <c r="A63" s="237" t="s">
        <v>120</v>
      </c>
      <c r="B63" s="245" t="s">
        <v>377</v>
      </c>
      <c r="C63" s="240" t="s">
        <v>65</v>
      </c>
      <c r="D63" s="152">
        <f>+INDEX('CE ATT'!$A$1:$BK$107,MATCH($A63,'CE ATT'!$A:$A,0),MATCH(D$3,'CE ATT'!$3:$3,0))</f>
        <v>454.86</v>
      </c>
      <c r="E63" s="152">
        <f>+INDEX('CE ATT'!$A$1:$BK$107,MATCH($A63,'CE ATT'!$A:$A,0),MATCH(E$3,'CE ATT'!$3:$3,0))</f>
        <v>0</v>
      </c>
      <c r="F63" s="152">
        <f>+INDEX('CE ATT'!$A$1:$BK$107,MATCH($A63,'CE ATT'!$A:$A,0),MATCH(F$3,'CE ATT'!$3:$3,0))</f>
        <v>0</v>
      </c>
      <c r="G63" s="152">
        <f>+INDEX('CE ATT'!$A$1:$BK$107,MATCH($A63,'CE ATT'!$A:$A,0),MATCH(G$3,'CE ATT'!$3:$3,0))</f>
        <v>0</v>
      </c>
      <c r="H63" s="152">
        <f>+INDEX('CE ATT'!$A$1:$BK$107,MATCH($A63,'CE ATT'!$A:$A,0),MATCH(H$3,'CE ATT'!$3:$3,0))</f>
        <v>0</v>
      </c>
      <c r="I63" s="152">
        <f>+INDEX('CE ATT'!$A$1:$BK$107,MATCH($A63,'CE ATT'!$A:$A,0),MATCH(I$3,'CE ATT'!$3:$3,0))</f>
        <v>0</v>
      </c>
      <c r="J63" s="152">
        <f>+INDEX('CE ATT'!$A$1:$BK$107,MATCH($A63,'CE ATT'!$A:$A,0),MATCH(J$3,'CE ATT'!$3:$3,0))</f>
        <v>0</v>
      </c>
      <c r="K63" s="152">
        <f>+INDEX('CE ATT'!$A$1:$BK$107,MATCH($A63,'CE ATT'!$A:$A,0),MATCH(K$3,'CE ATT'!$3:$3,0))</f>
        <v>0</v>
      </c>
      <c r="L63" s="152">
        <f>+INDEX('CE ATT'!$A$1:$BK$107,MATCH($A63,'CE ATT'!$A:$A,0),MATCH(L$3,'CE ATT'!$3:$3,0))</f>
        <v>0</v>
      </c>
      <c r="M63" s="152">
        <f>+INDEX('CE ATT'!$A$1:$BK$107,MATCH($A63,'CE ATT'!$A:$A,0),MATCH(M$3,'CE ATT'!$3:$3,0))</f>
        <v>0</v>
      </c>
      <c r="N63" s="152">
        <f>+INDEX('CE ATT'!$A$1:$BK$107,MATCH($A63,'CE ATT'!$A:$A,0),MATCH(N$3,'CE ATT'!$3:$3,0))</f>
        <v>0</v>
      </c>
      <c r="O63" s="152">
        <f>+INDEX('CE ATT'!$A$1:$BK$107,MATCH($A63,'CE ATT'!$A:$A,0),MATCH(O$3,'CE ATT'!$3:$3,0))</f>
        <v>0</v>
      </c>
      <c r="P63" s="152">
        <f>+INDEX('CE ATT'!$A$1:$BK$107,MATCH($A63,'CE ATT'!$A:$A,0),MATCH(P$3,'CE ATT'!$3:$3,0))</f>
        <v>0</v>
      </c>
      <c r="Q63" s="152">
        <f>+INDEX('CE ATT'!$A$1:$BK$107,MATCH($A63,'CE ATT'!$A:$A,0),MATCH(Q$3,'CE ATT'!$3:$3,0))</f>
        <v>0</v>
      </c>
      <c r="R63" s="178">
        <f>+INDEX('CE ATT'!$A$1:$BK$107,MATCH($A63,'CE ATT'!$A:$A,0),MATCH(R$3,'CE ATT'!$3:$3,0))</f>
        <v>0</v>
      </c>
      <c r="S63" s="185">
        <f t="shared" si="38"/>
        <v>454.86</v>
      </c>
      <c r="T63" s="152">
        <f>+INDEX('CE SC'!$A$1:$BK$83,MATCH($A63,'CE SC'!$A:$A,0),MATCH(T$3,'CE SC'!$3:$3,0))</f>
        <v>0</v>
      </c>
      <c r="U63" s="152">
        <f>+INDEX('CE SC'!$A$1:$BK$83,MATCH($A63,'CE SC'!$A:$A,0),MATCH(U$3,'CE SC'!$3:$3,0))</f>
        <v>0</v>
      </c>
      <c r="V63" s="152">
        <f>+INDEX('CE SC'!$A$1:$BK$83,MATCH($A63,'CE SC'!$A:$A,0),MATCH(V$3,'CE SC'!$3:$3,0))</f>
        <v>0</v>
      </c>
      <c r="W63" s="152">
        <f>+INDEX('CE SC'!$A$1:$BK$83,MATCH($A63,'CE SC'!$A:$A,0),MATCH(W$3,'CE SC'!$3:$3,0))</f>
        <v>0</v>
      </c>
      <c r="X63" s="152">
        <f>+INDEX('CE SC'!$A$1:$BK$83,MATCH($A63,'CE SC'!$A:$A,0),MATCH(X$3,'CE SC'!$3:$3,0))</f>
        <v>0</v>
      </c>
      <c r="Y63" s="152">
        <f>+INDEX('CE SC'!$A$1:$BK$83,MATCH($A63,'CE SC'!$A:$A,0),MATCH(Y$3,'CE SC'!$3:$3,0))</f>
        <v>0</v>
      </c>
      <c r="Z63" s="152">
        <f>+INDEX('CE SC'!$A$1:$BK$83,MATCH($A63,'CE SC'!$A:$A,0),MATCH(Z$3,'CE SC'!$3:$3,0))</f>
        <v>0</v>
      </c>
      <c r="AA63" s="152">
        <f>+INDEX('CE SC'!$A$1:$BK$83,MATCH($A63,'CE SC'!$A:$A,0),MATCH(AA$3,'CE SC'!$3:$3,0))</f>
        <v>0</v>
      </c>
      <c r="AB63" s="152">
        <f>+INDEX('CE SC'!$A$1:$BK$83,MATCH($A63,'CE SC'!$A:$A,0),MATCH(AB$3,'CE SC'!$3:$3,0))</f>
        <v>0</v>
      </c>
      <c r="AC63" s="152">
        <f>+INDEX('CE SC'!$A$1:$BK$83,MATCH($A63,'CE SC'!$A:$A,0),MATCH(AC$3,'CE SC'!$3:$3,0))</f>
        <v>0</v>
      </c>
      <c r="AD63" s="178">
        <f>+INDEX('CE SC'!$A$1:$BK$83,MATCH($A63,'CE SC'!$A:$A,0),MATCH(AD$3,'CE SC'!$3:$3,0))</f>
        <v>0</v>
      </c>
      <c r="AE63" s="185">
        <f t="shared" si="40"/>
        <v>0</v>
      </c>
      <c r="AF63" s="152">
        <f>+INDEX('CE FOC'!$A$1:$BK$83,MATCH($A63,'CE FOC'!$A:$A,0),MATCH(AF$3,'CE FOC'!$3:$3,0))</f>
        <v>0</v>
      </c>
      <c r="AG63" s="152">
        <f>+INDEX('CE FOC'!$A$1:$BK$83,MATCH($A63,'CE FOC'!$A:$A,0),MATCH(AG$3,'CE FOC'!$3:$3,0))</f>
        <v>0</v>
      </c>
      <c r="AH63" s="178">
        <f>+INDEX('CE FOC'!$A$1:$BK$83,MATCH($A63,'CE FOC'!$A:$A,0),MATCH(AH$3,'CE FOC'!$3:$3,0))</f>
        <v>0</v>
      </c>
      <c r="AI63" s="185">
        <f t="shared" si="42"/>
        <v>0</v>
      </c>
      <c r="AJ63" s="343">
        <f>ROUND(+SUMIF(BdV_2022!$L:$L,$A63&amp;AJ$3,BdV_2022!$E:$E),2)</f>
        <v>0</v>
      </c>
      <c r="AK63" s="185">
        <f t="shared" si="43"/>
        <v>454.86</v>
      </c>
      <c r="AL63" s="2"/>
    </row>
    <row r="64" spans="1:38" x14ac:dyDescent="0.15">
      <c r="A64" s="237" t="s">
        <v>121</v>
      </c>
      <c r="B64" s="245" t="s">
        <v>378</v>
      </c>
      <c r="C64" s="240" t="s">
        <v>381</v>
      </c>
      <c r="D64" s="152">
        <f>+INDEX('CE ATT'!$A$1:$BK$107,MATCH($A64,'CE ATT'!$A:$A,0),MATCH(D$3,'CE ATT'!$3:$3,0))</f>
        <v>0</v>
      </c>
      <c r="E64" s="152">
        <f>+INDEX('CE ATT'!$A$1:$BK$107,MATCH($A64,'CE ATT'!$A:$A,0),MATCH(E$3,'CE ATT'!$3:$3,0))</f>
        <v>0</v>
      </c>
      <c r="F64" s="152">
        <f>+INDEX('CE ATT'!$A$1:$BK$107,MATCH($A64,'CE ATT'!$A:$A,0),MATCH(F$3,'CE ATT'!$3:$3,0))</f>
        <v>0</v>
      </c>
      <c r="G64" s="152">
        <f>+INDEX('CE ATT'!$A$1:$BK$107,MATCH($A64,'CE ATT'!$A:$A,0),MATCH(G$3,'CE ATT'!$3:$3,0))</f>
        <v>0</v>
      </c>
      <c r="H64" s="152">
        <f>+INDEX('CE ATT'!$A$1:$BK$107,MATCH($A64,'CE ATT'!$A:$A,0),MATCH(H$3,'CE ATT'!$3:$3,0))</f>
        <v>0</v>
      </c>
      <c r="I64" s="152">
        <f>+INDEX('CE ATT'!$A$1:$BK$107,MATCH($A64,'CE ATT'!$A:$A,0),MATCH(I$3,'CE ATT'!$3:$3,0))</f>
        <v>0</v>
      </c>
      <c r="J64" s="152">
        <f>+INDEX('CE ATT'!$A$1:$BK$107,MATCH($A64,'CE ATT'!$A:$A,0),MATCH(J$3,'CE ATT'!$3:$3,0))</f>
        <v>0</v>
      </c>
      <c r="K64" s="152">
        <f>+INDEX('CE ATT'!$A$1:$BK$107,MATCH($A64,'CE ATT'!$A:$A,0),MATCH(K$3,'CE ATT'!$3:$3,0))</f>
        <v>0</v>
      </c>
      <c r="L64" s="152">
        <f>+INDEX('CE ATT'!$A$1:$BK$107,MATCH($A64,'CE ATT'!$A:$A,0),MATCH(L$3,'CE ATT'!$3:$3,0))</f>
        <v>0</v>
      </c>
      <c r="M64" s="152">
        <f>+INDEX('CE ATT'!$A$1:$BK$107,MATCH($A64,'CE ATT'!$A:$A,0),MATCH(M$3,'CE ATT'!$3:$3,0))</f>
        <v>0</v>
      </c>
      <c r="N64" s="152">
        <f>+INDEX('CE ATT'!$A$1:$BK$107,MATCH($A64,'CE ATT'!$A:$A,0),MATCH(N$3,'CE ATT'!$3:$3,0))</f>
        <v>0</v>
      </c>
      <c r="O64" s="152">
        <f>+INDEX('CE ATT'!$A$1:$BK$107,MATCH($A64,'CE ATT'!$A:$A,0),MATCH(O$3,'CE ATT'!$3:$3,0))</f>
        <v>0</v>
      </c>
      <c r="P64" s="152">
        <f>+INDEX('CE ATT'!$A$1:$BK$107,MATCH($A64,'CE ATT'!$A:$A,0),MATCH(P$3,'CE ATT'!$3:$3,0))</f>
        <v>0</v>
      </c>
      <c r="Q64" s="152">
        <f>+INDEX('CE ATT'!$A$1:$BK$107,MATCH($A64,'CE ATT'!$A:$A,0),MATCH(Q$3,'CE ATT'!$3:$3,0))</f>
        <v>0</v>
      </c>
      <c r="R64" s="178">
        <f>+INDEX('CE ATT'!$A$1:$BK$107,MATCH($A64,'CE ATT'!$A:$A,0),MATCH(R$3,'CE ATT'!$3:$3,0))</f>
        <v>0</v>
      </c>
      <c r="S64" s="185">
        <f t="shared" si="38"/>
        <v>0</v>
      </c>
      <c r="T64" s="152">
        <f>+INDEX('CE SC'!$A$1:$BK$83,MATCH($A64,'CE SC'!$A:$A,0),MATCH(T$3,'CE SC'!$3:$3,0))</f>
        <v>0</v>
      </c>
      <c r="U64" s="152">
        <f>+INDEX('CE SC'!$A$1:$BK$83,MATCH($A64,'CE SC'!$A:$A,0),MATCH(U$3,'CE SC'!$3:$3,0))</f>
        <v>0</v>
      </c>
      <c r="V64" s="152">
        <f>+INDEX('CE SC'!$A$1:$BK$83,MATCH($A64,'CE SC'!$A:$A,0),MATCH(V$3,'CE SC'!$3:$3,0))</f>
        <v>0</v>
      </c>
      <c r="W64" s="152">
        <f>+INDEX('CE SC'!$A$1:$BK$83,MATCH($A64,'CE SC'!$A:$A,0),MATCH(W$3,'CE SC'!$3:$3,0))</f>
        <v>0</v>
      </c>
      <c r="X64" s="152">
        <f>+INDEX('CE SC'!$A$1:$BK$83,MATCH($A64,'CE SC'!$A:$A,0),MATCH(X$3,'CE SC'!$3:$3,0))</f>
        <v>0</v>
      </c>
      <c r="Y64" s="152">
        <f>+INDEX('CE SC'!$A$1:$BK$83,MATCH($A64,'CE SC'!$A:$A,0),MATCH(Y$3,'CE SC'!$3:$3,0))</f>
        <v>0</v>
      </c>
      <c r="Z64" s="152">
        <f>+INDEX('CE SC'!$A$1:$BK$83,MATCH($A64,'CE SC'!$A:$A,0),MATCH(Z$3,'CE SC'!$3:$3,0))</f>
        <v>0</v>
      </c>
      <c r="AA64" s="152">
        <f>+INDEX('CE SC'!$A$1:$BK$83,MATCH($A64,'CE SC'!$A:$A,0),MATCH(AA$3,'CE SC'!$3:$3,0))</f>
        <v>0</v>
      </c>
      <c r="AB64" s="152">
        <f>+INDEX('CE SC'!$A$1:$BK$83,MATCH($A64,'CE SC'!$A:$A,0),MATCH(AB$3,'CE SC'!$3:$3,0))</f>
        <v>0</v>
      </c>
      <c r="AC64" s="152">
        <f>+INDEX('CE SC'!$A$1:$BK$83,MATCH($A64,'CE SC'!$A:$A,0),MATCH(AC$3,'CE SC'!$3:$3,0))</f>
        <v>0</v>
      </c>
      <c r="AD64" s="178">
        <f>+INDEX('CE SC'!$A$1:$BK$83,MATCH($A64,'CE SC'!$A:$A,0),MATCH(AD$3,'CE SC'!$3:$3,0))</f>
        <v>0</v>
      </c>
      <c r="AE64" s="185">
        <f t="shared" si="40"/>
        <v>0</v>
      </c>
      <c r="AF64" s="152">
        <f>+INDEX('CE FOC'!$A$1:$BK$83,MATCH($A64,'CE FOC'!$A:$A,0),MATCH(AF$3,'CE FOC'!$3:$3,0))</f>
        <v>0</v>
      </c>
      <c r="AG64" s="152">
        <f>+INDEX('CE FOC'!$A$1:$BK$83,MATCH($A64,'CE FOC'!$A:$A,0),MATCH(AG$3,'CE FOC'!$3:$3,0))</f>
        <v>0</v>
      </c>
      <c r="AH64" s="178">
        <f>+INDEX('CE FOC'!$A$1:$BK$83,MATCH($A64,'CE FOC'!$A:$A,0),MATCH(AH$3,'CE FOC'!$3:$3,0))</f>
        <v>0</v>
      </c>
      <c r="AI64" s="185">
        <f t="shared" si="42"/>
        <v>0</v>
      </c>
      <c r="AJ64" s="343">
        <f>ROUND(+SUMIF(BdV_2022!$L:$L,$A64&amp;AJ$3,BdV_2022!$E:$E),2)</f>
        <v>0</v>
      </c>
      <c r="AK64" s="185">
        <f t="shared" si="43"/>
        <v>0</v>
      </c>
      <c r="AL64" s="2"/>
    </row>
    <row r="65" spans="1:38" x14ac:dyDescent="0.15">
      <c r="A65" s="237" t="s">
        <v>122</v>
      </c>
      <c r="B65" s="239" t="s">
        <v>379</v>
      </c>
      <c r="C65" s="240" t="s">
        <v>382</v>
      </c>
      <c r="D65" s="154">
        <f>+SUM(D66:D72)</f>
        <v>202113.6</v>
      </c>
      <c r="E65" s="154">
        <f t="shared" ref="E65:R65" si="53">+SUM(E66:E72)</f>
        <v>0</v>
      </c>
      <c r="F65" s="154">
        <f t="shared" si="53"/>
        <v>0</v>
      </c>
      <c r="G65" s="154">
        <f t="shared" si="53"/>
        <v>0</v>
      </c>
      <c r="H65" s="154">
        <f t="shared" si="53"/>
        <v>0</v>
      </c>
      <c r="I65" s="154">
        <f t="shared" si="53"/>
        <v>0</v>
      </c>
      <c r="J65" s="154">
        <f t="shared" si="53"/>
        <v>0</v>
      </c>
      <c r="K65" s="154">
        <f t="shared" si="53"/>
        <v>0</v>
      </c>
      <c r="L65" s="154">
        <f t="shared" si="53"/>
        <v>0</v>
      </c>
      <c r="M65" s="154">
        <f t="shared" si="53"/>
        <v>0</v>
      </c>
      <c r="N65" s="154">
        <f t="shared" si="53"/>
        <v>0</v>
      </c>
      <c r="O65" s="154">
        <f t="shared" si="53"/>
        <v>0</v>
      </c>
      <c r="P65" s="154">
        <f t="shared" si="53"/>
        <v>0</v>
      </c>
      <c r="Q65" s="154">
        <f t="shared" si="53"/>
        <v>0</v>
      </c>
      <c r="R65" s="176">
        <f t="shared" si="53"/>
        <v>0</v>
      </c>
      <c r="S65" s="183">
        <f t="shared" si="38"/>
        <v>202113.6</v>
      </c>
      <c r="T65" s="154">
        <f t="shared" ref="T65:AD65" si="54">+SUM(T66:T72)</f>
        <v>0</v>
      </c>
      <c r="U65" s="154">
        <f t="shared" si="54"/>
        <v>0</v>
      </c>
      <c r="V65" s="154">
        <f t="shared" si="54"/>
        <v>0</v>
      </c>
      <c r="W65" s="154">
        <f t="shared" si="54"/>
        <v>0</v>
      </c>
      <c r="X65" s="154">
        <f t="shared" si="54"/>
        <v>0</v>
      </c>
      <c r="Y65" s="154">
        <f t="shared" si="54"/>
        <v>0</v>
      </c>
      <c r="Z65" s="154">
        <f t="shared" si="54"/>
        <v>0</v>
      </c>
      <c r="AA65" s="154">
        <f t="shared" si="54"/>
        <v>0</v>
      </c>
      <c r="AB65" s="154">
        <f t="shared" si="54"/>
        <v>0</v>
      </c>
      <c r="AC65" s="154">
        <f t="shared" si="54"/>
        <v>0</v>
      </c>
      <c r="AD65" s="176">
        <f t="shared" si="54"/>
        <v>0</v>
      </c>
      <c r="AE65" s="183">
        <f t="shared" si="40"/>
        <v>0</v>
      </c>
      <c r="AF65" s="154">
        <f>+SUM(AF66:AF72)</f>
        <v>0</v>
      </c>
      <c r="AG65" s="154">
        <f t="shared" ref="AG65:AH65" si="55">+SUM(AG66:AG72)</f>
        <v>0</v>
      </c>
      <c r="AH65" s="176">
        <f t="shared" si="55"/>
        <v>0</v>
      </c>
      <c r="AI65" s="183">
        <f t="shared" si="42"/>
        <v>0</v>
      </c>
      <c r="AJ65" s="176">
        <f>+SUM(AJ66:AJ72)</f>
        <v>0</v>
      </c>
      <c r="AK65" s="183">
        <f t="shared" si="43"/>
        <v>202113.6</v>
      </c>
      <c r="AL65" s="2"/>
    </row>
    <row r="66" spans="1:38" x14ac:dyDescent="0.15">
      <c r="A66" s="241" t="s">
        <v>1789</v>
      </c>
      <c r="B66" s="238"/>
      <c r="C66" s="243" t="s">
        <v>1267</v>
      </c>
      <c r="D66" s="151">
        <f>+INDEX('CE ATT'!$A$1:$BK$107,MATCH($A66,'CE ATT'!$A:$A,0),MATCH(D$3,'CE ATT'!$3:$3,0))</f>
        <v>0</v>
      </c>
      <c r="E66" s="151">
        <f>+INDEX('CE ATT'!$A$1:$BK$107,MATCH($A66,'CE ATT'!$A:$A,0),MATCH(E$3,'CE ATT'!$3:$3,0))</f>
        <v>0</v>
      </c>
      <c r="F66" s="151">
        <f>+INDEX('CE ATT'!$A$1:$BK$107,MATCH($A66,'CE ATT'!$A:$A,0),MATCH(F$3,'CE ATT'!$3:$3,0))</f>
        <v>0</v>
      </c>
      <c r="G66" s="151">
        <f>+INDEX('CE ATT'!$A$1:$BK$107,MATCH($A66,'CE ATT'!$A:$A,0),MATCH(G$3,'CE ATT'!$3:$3,0))</f>
        <v>0</v>
      </c>
      <c r="H66" s="151">
        <f>+INDEX('CE ATT'!$A$1:$BK$107,MATCH($A66,'CE ATT'!$A:$A,0),MATCH(H$3,'CE ATT'!$3:$3,0))</f>
        <v>0</v>
      </c>
      <c r="I66" s="151">
        <f>+INDEX('CE ATT'!$A$1:$BK$107,MATCH($A66,'CE ATT'!$A:$A,0),MATCH(I$3,'CE ATT'!$3:$3,0))</f>
        <v>0</v>
      </c>
      <c r="J66" s="151">
        <f>+INDEX('CE ATT'!$A$1:$BK$107,MATCH($A66,'CE ATT'!$A:$A,0),MATCH(J$3,'CE ATT'!$3:$3,0))</f>
        <v>0</v>
      </c>
      <c r="K66" s="151">
        <f>+INDEX('CE ATT'!$A$1:$BK$107,MATCH($A66,'CE ATT'!$A:$A,0),MATCH(K$3,'CE ATT'!$3:$3,0))</f>
        <v>0</v>
      </c>
      <c r="L66" s="151">
        <f>+INDEX('CE ATT'!$A$1:$BK$107,MATCH($A66,'CE ATT'!$A:$A,0),MATCH(L$3,'CE ATT'!$3:$3,0))</f>
        <v>0</v>
      </c>
      <c r="M66" s="151">
        <f>+INDEX('CE ATT'!$A$1:$BK$107,MATCH($A66,'CE ATT'!$A:$A,0),MATCH(M$3,'CE ATT'!$3:$3,0))</f>
        <v>0</v>
      </c>
      <c r="N66" s="151">
        <f>+INDEX('CE ATT'!$A$1:$BK$107,MATCH($A66,'CE ATT'!$A:$A,0),MATCH(N$3,'CE ATT'!$3:$3,0))</f>
        <v>0</v>
      </c>
      <c r="O66" s="151">
        <f>+INDEX('CE ATT'!$A$1:$BK$107,MATCH($A66,'CE ATT'!$A:$A,0),MATCH(O$3,'CE ATT'!$3:$3,0))</f>
        <v>0</v>
      </c>
      <c r="P66" s="151">
        <f>+INDEX('CE ATT'!$A$1:$BK$107,MATCH($A66,'CE ATT'!$A:$A,0),MATCH(P$3,'CE ATT'!$3:$3,0))</f>
        <v>0</v>
      </c>
      <c r="Q66" s="151">
        <f>+INDEX('CE ATT'!$A$1:$BK$107,MATCH($A66,'CE ATT'!$A:$A,0),MATCH(Q$3,'CE ATT'!$3:$3,0))</f>
        <v>0</v>
      </c>
      <c r="R66" s="177">
        <f>+INDEX('CE ATT'!$A$1:$BK$107,MATCH($A66,'CE ATT'!$A:$A,0),MATCH(R$3,'CE ATT'!$3:$3,0))</f>
        <v>0</v>
      </c>
      <c r="S66" s="184">
        <f t="shared" si="38"/>
        <v>0</v>
      </c>
      <c r="T66" s="151">
        <f>+INDEX('CE SC'!$A$1:$BK$83,MATCH($A66,'CE SC'!$A:$A,0),MATCH(T$3,'CE SC'!$3:$3,0))</f>
        <v>0</v>
      </c>
      <c r="U66" s="151">
        <f>+INDEX('CE SC'!$A$1:$BK$83,MATCH($A66,'CE SC'!$A:$A,0),MATCH(U$3,'CE SC'!$3:$3,0))</f>
        <v>0</v>
      </c>
      <c r="V66" s="151">
        <f>+INDEX('CE SC'!$A$1:$BK$83,MATCH($A66,'CE SC'!$A:$A,0),MATCH(V$3,'CE SC'!$3:$3,0))</f>
        <v>0</v>
      </c>
      <c r="W66" s="151">
        <f>+INDEX('CE SC'!$A$1:$BK$83,MATCH($A66,'CE SC'!$A:$A,0),MATCH(W$3,'CE SC'!$3:$3,0))</f>
        <v>0</v>
      </c>
      <c r="X66" s="151">
        <f>+INDEX('CE SC'!$A$1:$BK$83,MATCH($A66,'CE SC'!$A:$A,0),MATCH(X$3,'CE SC'!$3:$3,0))</f>
        <v>0</v>
      </c>
      <c r="Y66" s="151">
        <f>+INDEX('CE SC'!$A$1:$BK$83,MATCH($A66,'CE SC'!$A:$A,0),MATCH(Y$3,'CE SC'!$3:$3,0))</f>
        <v>0</v>
      </c>
      <c r="Z66" s="151">
        <f>+INDEX('CE SC'!$A$1:$BK$83,MATCH($A66,'CE SC'!$A:$A,0),MATCH(Z$3,'CE SC'!$3:$3,0))</f>
        <v>0</v>
      </c>
      <c r="AA66" s="151">
        <f>+INDEX('CE SC'!$A$1:$BK$83,MATCH($A66,'CE SC'!$A:$A,0),MATCH(AA$3,'CE SC'!$3:$3,0))</f>
        <v>0</v>
      </c>
      <c r="AB66" s="151">
        <f>+INDEX('CE SC'!$A$1:$BK$83,MATCH($A66,'CE SC'!$A:$A,0),MATCH(AB$3,'CE SC'!$3:$3,0))</f>
        <v>0</v>
      </c>
      <c r="AC66" s="151">
        <f>+INDEX('CE SC'!$A$1:$BK$83,MATCH($A66,'CE SC'!$A:$A,0),MATCH(AC$3,'CE SC'!$3:$3,0))</f>
        <v>0</v>
      </c>
      <c r="AD66" s="177">
        <f>+INDEX('CE SC'!$A$1:$BK$83,MATCH($A66,'CE SC'!$A:$A,0),MATCH(AD$3,'CE SC'!$3:$3,0))</f>
        <v>0</v>
      </c>
      <c r="AE66" s="184">
        <f t="shared" si="40"/>
        <v>0</v>
      </c>
      <c r="AF66" s="151">
        <f>+INDEX('CE FOC'!$A$1:$BK$83,MATCH($A66,'CE FOC'!$A:$A,0),MATCH(AF$3,'CE FOC'!$3:$3,0))</f>
        <v>0</v>
      </c>
      <c r="AG66" s="151">
        <f>+INDEX('CE FOC'!$A$1:$BK$83,MATCH($A66,'CE FOC'!$A:$A,0),MATCH(AG$3,'CE FOC'!$3:$3,0))</f>
        <v>0</v>
      </c>
      <c r="AH66" s="177">
        <f>+INDEX('CE FOC'!$A$1:$BK$83,MATCH($A66,'CE FOC'!$A:$A,0),MATCH(AH$3,'CE FOC'!$3:$3,0))</f>
        <v>0</v>
      </c>
      <c r="AI66" s="184">
        <f t="shared" si="42"/>
        <v>0</v>
      </c>
      <c r="AJ66" s="343">
        <f>ROUND(+SUMIF(BdV_2022!$L:$L,$A66&amp;AJ$3,BdV_2022!$E:$E),2)</f>
        <v>0</v>
      </c>
      <c r="AK66" s="184">
        <f t="shared" si="43"/>
        <v>0</v>
      </c>
      <c r="AL66" s="2"/>
    </row>
    <row r="67" spans="1:38" x14ac:dyDescent="0.15">
      <c r="A67" s="241" t="s">
        <v>1790</v>
      </c>
      <c r="B67" s="238"/>
      <c r="C67" s="243" t="s">
        <v>1268</v>
      </c>
      <c r="D67" s="151">
        <f>+INDEX('CE ATT'!$A$1:$BK$107,MATCH($A67,'CE ATT'!$A:$A,0),MATCH(D$3,'CE ATT'!$3:$3,0))</f>
        <v>202113.6</v>
      </c>
      <c r="E67" s="151">
        <f>+INDEX('CE ATT'!$A$1:$BK$107,MATCH($A67,'CE ATT'!$A:$A,0),MATCH(E$3,'CE ATT'!$3:$3,0))</f>
        <v>0</v>
      </c>
      <c r="F67" s="151">
        <f>+INDEX('CE ATT'!$A$1:$BK$107,MATCH($A67,'CE ATT'!$A:$A,0),MATCH(F$3,'CE ATT'!$3:$3,0))</f>
        <v>0</v>
      </c>
      <c r="G67" s="151">
        <f>+INDEX('CE ATT'!$A$1:$BK$107,MATCH($A67,'CE ATT'!$A:$A,0),MATCH(G$3,'CE ATT'!$3:$3,0))</f>
        <v>0</v>
      </c>
      <c r="H67" s="151">
        <f>+INDEX('CE ATT'!$A$1:$BK$107,MATCH($A67,'CE ATT'!$A:$A,0),MATCH(H$3,'CE ATT'!$3:$3,0))</f>
        <v>0</v>
      </c>
      <c r="I67" s="151">
        <f>+INDEX('CE ATT'!$A$1:$BK$107,MATCH($A67,'CE ATT'!$A:$A,0),MATCH(I$3,'CE ATT'!$3:$3,0))</f>
        <v>0</v>
      </c>
      <c r="J67" s="151">
        <f>+INDEX('CE ATT'!$A$1:$BK$107,MATCH($A67,'CE ATT'!$A:$A,0),MATCH(J$3,'CE ATT'!$3:$3,0))</f>
        <v>0</v>
      </c>
      <c r="K67" s="151">
        <f>+INDEX('CE ATT'!$A$1:$BK$107,MATCH($A67,'CE ATT'!$A:$A,0),MATCH(K$3,'CE ATT'!$3:$3,0))</f>
        <v>0</v>
      </c>
      <c r="L67" s="151">
        <f>+INDEX('CE ATT'!$A$1:$BK$107,MATCH($A67,'CE ATT'!$A:$A,0),MATCH(L$3,'CE ATT'!$3:$3,0))</f>
        <v>0</v>
      </c>
      <c r="M67" s="151">
        <f>+INDEX('CE ATT'!$A$1:$BK$107,MATCH($A67,'CE ATT'!$A:$A,0),MATCH(M$3,'CE ATT'!$3:$3,0))</f>
        <v>0</v>
      </c>
      <c r="N67" s="151">
        <f>+INDEX('CE ATT'!$A$1:$BK$107,MATCH($A67,'CE ATT'!$A:$A,0),MATCH(N$3,'CE ATT'!$3:$3,0))</f>
        <v>0</v>
      </c>
      <c r="O67" s="151">
        <f>+INDEX('CE ATT'!$A$1:$BK$107,MATCH($A67,'CE ATT'!$A:$A,0),MATCH(O$3,'CE ATT'!$3:$3,0))</f>
        <v>0</v>
      </c>
      <c r="P67" s="151">
        <f>+INDEX('CE ATT'!$A$1:$BK$107,MATCH($A67,'CE ATT'!$A:$A,0),MATCH(P$3,'CE ATT'!$3:$3,0))</f>
        <v>0</v>
      </c>
      <c r="Q67" s="151">
        <f>+INDEX('CE ATT'!$A$1:$BK$107,MATCH($A67,'CE ATT'!$A:$A,0),MATCH(Q$3,'CE ATT'!$3:$3,0))</f>
        <v>0</v>
      </c>
      <c r="R67" s="177">
        <f>+INDEX('CE ATT'!$A$1:$BK$107,MATCH($A67,'CE ATT'!$A:$A,0),MATCH(R$3,'CE ATT'!$3:$3,0))</f>
        <v>0</v>
      </c>
      <c r="S67" s="184">
        <f t="shared" si="38"/>
        <v>202113.6</v>
      </c>
      <c r="T67" s="151">
        <f>+INDEX('CE SC'!$A$1:$BK$83,MATCH($A67,'CE SC'!$A:$A,0),MATCH(T$3,'CE SC'!$3:$3,0))</f>
        <v>0</v>
      </c>
      <c r="U67" s="151">
        <f>+INDEX('CE SC'!$A$1:$BK$83,MATCH($A67,'CE SC'!$A:$A,0),MATCH(U$3,'CE SC'!$3:$3,0))</f>
        <v>0</v>
      </c>
      <c r="V67" s="151">
        <f>+INDEX('CE SC'!$A$1:$BK$83,MATCH($A67,'CE SC'!$A:$A,0),MATCH(V$3,'CE SC'!$3:$3,0))</f>
        <v>0</v>
      </c>
      <c r="W67" s="151">
        <f>+INDEX('CE SC'!$A$1:$BK$83,MATCH($A67,'CE SC'!$A:$A,0),MATCH(W$3,'CE SC'!$3:$3,0))</f>
        <v>0</v>
      </c>
      <c r="X67" s="151">
        <f>+INDEX('CE SC'!$A$1:$BK$83,MATCH($A67,'CE SC'!$A:$A,0),MATCH(X$3,'CE SC'!$3:$3,0))</f>
        <v>0</v>
      </c>
      <c r="Y67" s="151">
        <f>+INDEX('CE SC'!$A$1:$BK$83,MATCH($A67,'CE SC'!$A:$A,0),MATCH(Y$3,'CE SC'!$3:$3,0))</f>
        <v>0</v>
      </c>
      <c r="Z67" s="151">
        <f>+INDEX('CE SC'!$A$1:$BK$83,MATCH($A67,'CE SC'!$A:$A,0),MATCH(Z$3,'CE SC'!$3:$3,0))</f>
        <v>0</v>
      </c>
      <c r="AA67" s="151">
        <f>+INDEX('CE SC'!$A$1:$BK$83,MATCH($A67,'CE SC'!$A:$A,0),MATCH(AA$3,'CE SC'!$3:$3,0))</f>
        <v>0</v>
      </c>
      <c r="AB67" s="151">
        <f>+INDEX('CE SC'!$A$1:$BK$83,MATCH($A67,'CE SC'!$A:$A,0),MATCH(AB$3,'CE SC'!$3:$3,0))</f>
        <v>0</v>
      </c>
      <c r="AC67" s="151">
        <f>+INDEX('CE SC'!$A$1:$BK$83,MATCH($A67,'CE SC'!$A:$A,0),MATCH(AC$3,'CE SC'!$3:$3,0))</f>
        <v>0</v>
      </c>
      <c r="AD67" s="177">
        <f>+INDEX('CE SC'!$A$1:$BK$83,MATCH($A67,'CE SC'!$A:$A,0),MATCH(AD$3,'CE SC'!$3:$3,0))</f>
        <v>0</v>
      </c>
      <c r="AE67" s="184">
        <f t="shared" si="40"/>
        <v>0</v>
      </c>
      <c r="AF67" s="151">
        <f>+INDEX('CE FOC'!$A$1:$BK$83,MATCH($A67,'CE FOC'!$A:$A,0),MATCH(AF$3,'CE FOC'!$3:$3,0))</f>
        <v>0</v>
      </c>
      <c r="AG67" s="151">
        <f>+INDEX('CE FOC'!$A$1:$BK$83,MATCH($A67,'CE FOC'!$A:$A,0),MATCH(AG$3,'CE FOC'!$3:$3,0))</f>
        <v>0</v>
      </c>
      <c r="AH67" s="177">
        <f>+INDEX('CE FOC'!$A$1:$BK$83,MATCH($A67,'CE FOC'!$A:$A,0),MATCH(AH$3,'CE FOC'!$3:$3,0))</f>
        <v>0</v>
      </c>
      <c r="AI67" s="184">
        <f t="shared" si="42"/>
        <v>0</v>
      </c>
      <c r="AJ67" s="343">
        <f>ROUND(+SUMIF(BdV_2022!$L:$L,$A67&amp;AJ$3,BdV_2022!$E:$E),2)</f>
        <v>0</v>
      </c>
      <c r="AK67" s="184">
        <f t="shared" si="43"/>
        <v>202113.6</v>
      </c>
      <c r="AL67" s="2"/>
    </row>
    <row r="68" spans="1:38" x14ac:dyDescent="0.15">
      <c r="A68" s="241" t="s">
        <v>1791</v>
      </c>
      <c r="B68" s="238"/>
      <c r="C68" s="243" t="s">
        <v>1269</v>
      </c>
      <c r="D68" s="151">
        <f>+INDEX('CE ATT'!$A$1:$BK$107,MATCH($A68,'CE ATT'!$A:$A,0),MATCH(D$3,'CE ATT'!$3:$3,0))</f>
        <v>0</v>
      </c>
      <c r="E68" s="151">
        <f>+INDEX('CE ATT'!$A$1:$BK$107,MATCH($A68,'CE ATT'!$A:$A,0),MATCH(E$3,'CE ATT'!$3:$3,0))</f>
        <v>0</v>
      </c>
      <c r="F68" s="151">
        <f>+INDEX('CE ATT'!$A$1:$BK$107,MATCH($A68,'CE ATT'!$A:$A,0),MATCH(F$3,'CE ATT'!$3:$3,0))</f>
        <v>0</v>
      </c>
      <c r="G68" s="151">
        <f>+INDEX('CE ATT'!$A$1:$BK$107,MATCH($A68,'CE ATT'!$A:$A,0),MATCH(G$3,'CE ATT'!$3:$3,0))</f>
        <v>0</v>
      </c>
      <c r="H68" s="151">
        <f>+INDEX('CE ATT'!$A$1:$BK$107,MATCH($A68,'CE ATT'!$A:$A,0),MATCH(H$3,'CE ATT'!$3:$3,0))</f>
        <v>0</v>
      </c>
      <c r="I68" s="151">
        <f>+INDEX('CE ATT'!$A$1:$BK$107,MATCH($A68,'CE ATT'!$A:$A,0),MATCH(I$3,'CE ATT'!$3:$3,0))</f>
        <v>0</v>
      </c>
      <c r="J68" s="151">
        <f>+INDEX('CE ATT'!$A$1:$BK$107,MATCH($A68,'CE ATT'!$A:$A,0),MATCH(J$3,'CE ATT'!$3:$3,0))</f>
        <v>0</v>
      </c>
      <c r="K68" s="151">
        <f>+INDEX('CE ATT'!$A$1:$BK$107,MATCH($A68,'CE ATT'!$A:$A,0),MATCH(K$3,'CE ATT'!$3:$3,0))</f>
        <v>0</v>
      </c>
      <c r="L68" s="151">
        <f>+INDEX('CE ATT'!$A$1:$BK$107,MATCH($A68,'CE ATT'!$A:$A,0),MATCH(L$3,'CE ATT'!$3:$3,0))</f>
        <v>0</v>
      </c>
      <c r="M68" s="151">
        <f>+INDEX('CE ATT'!$A$1:$BK$107,MATCH($A68,'CE ATT'!$A:$A,0),MATCH(M$3,'CE ATT'!$3:$3,0))</f>
        <v>0</v>
      </c>
      <c r="N68" s="151">
        <f>+INDEX('CE ATT'!$A$1:$BK$107,MATCH($A68,'CE ATT'!$A:$A,0),MATCH(N$3,'CE ATT'!$3:$3,0))</f>
        <v>0</v>
      </c>
      <c r="O68" s="151">
        <f>+INDEX('CE ATT'!$A$1:$BK$107,MATCH($A68,'CE ATT'!$A:$A,0),MATCH(O$3,'CE ATT'!$3:$3,0))</f>
        <v>0</v>
      </c>
      <c r="P68" s="151">
        <f>+INDEX('CE ATT'!$A$1:$BK$107,MATCH($A68,'CE ATT'!$A:$A,0),MATCH(P$3,'CE ATT'!$3:$3,0))</f>
        <v>0</v>
      </c>
      <c r="Q68" s="151">
        <f>+INDEX('CE ATT'!$A$1:$BK$107,MATCH($A68,'CE ATT'!$A:$A,0),MATCH(Q$3,'CE ATT'!$3:$3,0))</f>
        <v>0</v>
      </c>
      <c r="R68" s="177">
        <f>+INDEX('CE ATT'!$A$1:$BK$107,MATCH($A68,'CE ATT'!$A:$A,0),MATCH(R$3,'CE ATT'!$3:$3,0))</f>
        <v>0</v>
      </c>
      <c r="S68" s="184">
        <f t="shared" si="38"/>
        <v>0</v>
      </c>
      <c r="T68" s="151">
        <f>+INDEX('CE SC'!$A$1:$BK$83,MATCH($A68,'CE SC'!$A:$A,0),MATCH(T$3,'CE SC'!$3:$3,0))</f>
        <v>0</v>
      </c>
      <c r="U68" s="151">
        <f>+INDEX('CE SC'!$A$1:$BK$83,MATCH($A68,'CE SC'!$A:$A,0),MATCH(U$3,'CE SC'!$3:$3,0))</f>
        <v>0</v>
      </c>
      <c r="V68" s="151">
        <f>+INDEX('CE SC'!$A$1:$BK$83,MATCH($A68,'CE SC'!$A:$A,0),MATCH(V$3,'CE SC'!$3:$3,0))</f>
        <v>0</v>
      </c>
      <c r="W68" s="151">
        <f>+INDEX('CE SC'!$A$1:$BK$83,MATCH($A68,'CE SC'!$A:$A,0),MATCH(W$3,'CE SC'!$3:$3,0))</f>
        <v>0</v>
      </c>
      <c r="X68" s="151">
        <f>+INDEX('CE SC'!$A$1:$BK$83,MATCH($A68,'CE SC'!$A:$A,0),MATCH(X$3,'CE SC'!$3:$3,0))</f>
        <v>0</v>
      </c>
      <c r="Y68" s="151">
        <f>+INDEX('CE SC'!$A$1:$BK$83,MATCH($A68,'CE SC'!$A:$A,0),MATCH(Y$3,'CE SC'!$3:$3,0))</f>
        <v>0</v>
      </c>
      <c r="Z68" s="151">
        <f>+INDEX('CE SC'!$A$1:$BK$83,MATCH($A68,'CE SC'!$A:$A,0),MATCH(Z$3,'CE SC'!$3:$3,0))</f>
        <v>0</v>
      </c>
      <c r="AA68" s="151">
        <f>+INDEX('CE SC'!$A$1:$BK$83,MATCH($A68,'CE SC'!$A:$A,0),MATCH(AA$3,'CE SC'!$3:$3,0))</f>
        <v>0</v>
      </c>
      <c r="AB68" s="151">
        <f>+INDEX('CE SC'!$A$1:$BK$83,MATCH($A68,'CE SC'!$A:$A,0),MATCH(AB$3,'CE SC'!$3:$3,0))</f>
        <v>0</v>
      </c>
      <c r="AC68" s="151">
        <f>+INDEX('CE SC'!$A$1:$BK$83,MATCH($A68,'CE SC'!$A:$A,0),MATCH(AC$3,'CE SC'!$3:$3,0))</f>
        <v>0</v>
      </c>
      <c r="AD68" s="177">
        <f>+INDEX('CE SC'!$A$1:$BK$83,MATCH($A68,'CE SC'!$A:$A,0),MATCH(AD$3,'CE SC'!$3:$3,0))</f>
        <v>0</v>
      </c>
      <c r="AE68" s="184">
        <f t="shared" si="40"/>
        <v>0</v>
      </c>
      <c r="AF68" s="151">
        <f>+INDEX('CE FOC'!$A$1:$BK$83,MATCH($A68,'CE FOC'!$A:$A,0),MATCH(AF$3,'CE FOC'!$3:$3,0))</f>
        <v>0</v>
      </c>
      <c r="AG68" s="151">
        <f>+INDEX('CE FOC'!$A$1:$BK$83,MATCH($A68,'CE FOC'!$A:$A,0),MATCH(AG$3,'CE FOC'!$3:$3,0))</f>
        <v>0</v>
      </c>
      <c r="AH68" s="177">
        <f>+INDEX('CE FOC'!$A$1:$BK$83,MATCH($A68,'CE FOC'!$A:$A,0),MATCH(AH$3,'CE FOC'!$3:$3,0))</f>
        <v>0</v>
      </c>
      <c r="AI68" s="184">
        <f t="shared" si="42"/>
        <v>0</v>
      </c>
      <c r="AJ68" s="343">
        <f>ROUND(+SUMIF(BdV_2022!$L:$L,$A68&amp;AJ$3,BdV_2022!$E:$E),2)</f>
        <v>0</v>
      </c>
      <c r="AK68" s="184">
        <f t="shared" si="43"/>
        <v>0</v>
      </c>
      <c r="AL68" s="2"/>
    </row>
    <row r="69" spans="1:38" x14ac:dyDescent="0.15">
      <c r="A69" s="241" t="s">
        <v>1792</v>
      </c>
      <c r="B69" s="238"/>
      <c r="C69" s="243" t="s">
        <v>1666</v>
      </c>
      <c r="D69" s="151">
        <f>+INDEX('CE ATT'!$A$1:$BK$107,MATCH($A69,'CE ATT'!$A:$A,0),MATCH(D$3,'CE ATT'!$3:$3,0))</f>
        <v>0</v>
      </c>
      <c r="E69" s="151">
        <f>+INDEX('CE ATT'!$A$1:$BK$107,MATCH($A69,'CE ATT'!$A:$A,0),MATCH(E$3,'CE ATT'!$3:$3,0))</f>
        <v>0</v>
      </c>
      <c r="F69" s="151">
        <f>+INDEX('CE ATT'!$A$1:$BK$107,MATCH($A69,'CE ATT'!$A:$A,0),MATCH(F$3,'CE ATT'!$3:$3,0))</f>
        <v>0</v>
      </c>
      <c r="G69" s="151">
        <f>+INDEX('CE ATT'!$A$1:$BK$107,MATCH($A69,'CE ATT'!$A:$A,0),MATCH(G$3,'CE ATT'!$3:$3,0))</f>
        <v>0</v>
      </c>
      <c r="H69" s="151">
        <f>+INDEX('CE ATT'!$A$1:$BK$107,MATCH($A69,'CE ATT'!$A:$A,0),MATCH(H$3,'CE ATT'!$3:$3,0))</f>
        <v>0</v>
      </c>
      <c r="I69" s="151">
        <f>+INDEX('CE ATT'!$A$1:$BK$107,MATCH($A69,'CE ATT'!$A:$A,0),MATCH(I$3,'CE ATT'!$3:$3,0))</f>
        <v>0</v>
      </c>
      <c r="J69" s="151">
        <f>+INDEX('CE ATT'!$A$1:$BK$107,MATCH($A69,'CE ATT'!$A:$A,0),MATCH(J$3,'CE ATT'!$3:$3,0))</f>
        <v>0</v>
      </c>
      <c r="K69" s="151">
        <f>+INDEX('CE ATT'!$A$1:$BK$107,MATCH($A69,'CE ATT'!$A:$A,0),MATCH(K$3,'CE ATT'!$3:$3,0))</f>
        <v>0</v>
      </c>
      <c r="L69" s="151">
        <f>+INDEX('CE ATT'!$A$1:$BK$107,MATCH($A69,'CE ATT'!$A:$A,0),MATCH(L$3,'CE ATT'!$3:$3,0))</f>
        <v>0</v>
      </c>
      <c r="M69" s="151">
        <f>+INDEX('CE ATT'!$A$1:$BK$107,MATCH($A69,'CE ATT'!$A:$A,0),MATCH(M$3,'CE ATT'!$3:$3,0))</f>
        <v>0</v>
      </c>
      <c r="N69" s="151">
        <f>+INDEX('CE ATT'!$A$1:$BK$107,MATCH($A69,'CE ATT'!$A:$A,0),MATCH(N$3,'CE ATT'!$3:$3,0))</f>
        <v>0</v>
      </c>
      <c r="O69" s="151">
        <f>+INDEX('CE ATT'!$A$1:$BK$107,MATCH($A69,'CE ATT'!$A:$A,0),MATCH(O$3,'CE ATT'!$3:$3,0))</f>
        <v>0</v>
      </c>
      <c r="P69" s="151">
        <f>+INDEX('CE ATT'!$A$1:$BK$107,MATCH($A69,'CE ATT'!$A:$A,0),MATCH(P$3,'CE ATT'!$3:$3,0))</f>
        <v>0</v>
      </c>
      <c r="Q69" s="151">
        <f>+INDEX('CE ATT'!$A$1:$BK$107,MATCH($A69,'CE ATT'!$A:$A,0),MATCH(Q$3,'CE ATT'!$3:$3,0))</f>
        <v>0</v>
      </c>
      <c r="R69" s="177">
        <f>+INDEX('CE ATT'!$A$1:$BK$107,MATCH($A69,'CE ATT'!$A:$A,0),MATCH(R$3,'CE ATT'!$3:$3,0))</f>
        <v>0</v>
      </c>
      <c r="S69" s="184">
        <f t="shared" si="38"/>
        <v>0</v>
      </c>
      <c r="T69" s="151">
        <f>+INDEX('CE SC'!$A$1:$BK$83,MATCH($A69,'CE SC'!$A:$A,0),MATCH(T$3,'CE SC'!$3:$3,0))</f>
        <v>0</v>
      </c>
      <c r="U69" s="151">
        <f>+INDEX('CE SC'!$A$1:$BK$83,MATCH($A69,'CE SC'!$A:$A,0),MATCH(U$3,'CE SC'!$3:$3,0))</f>
        <v>0</v>
      </c>
      <c r="V69" s="151">
        <f>+INDEX('CE SC'!$A$1:$BK$83,MATCH($A69,'CE SC'!$A:$A,0),MATCH(V$3,'CE SC'!$3:$3,0))</f>
        <v>0</v>
      </c>
      <c r="W69" s="151">
        <f>+INDEX('CE SC'!$A$1:$BK$83,MATCH($A69,'CE SC'!$A:$A,0),MATCH(W$3,'CE SC'!$3:$3,0))</f>
        <v>0</v>
      </c>
      <c r="X69" s="151">
        <f>+INDEX('CE SC'!$A$1:$BK$83,MATCH($A69,'CE SC'!$A:$A,0),MATCH(X$3,'CE SC'!$3:$3,0))</f>
        <v>0</v>
      </c>
      <c r="Y69" s="151">
        <f>+INDEX('CE SC'!$A$1:$BK$83,MATCH($A69,'CE SC'!$A:$A,0),MATCH(Y$3,'CE SC'!$3:$3,0))</f>
        <v>0</v>
      </c>
      <c r="Z69" s="151">
        <f>+INDEX('CE SC'!$A$1:$BK$83,MATCH($A69,'CE SC'!$A:$A,0),MATCH(Z$3,'CE SC'!$3:$3,0))</f>
        <v>0</v>
      </c>
      <c r="AA69" s="151">
        <f>+INDEX('CE SC'!$A$1:$BK$83,MATCH($A69,'CE SC'!$A:$A,0),MATCH(AA$3,'CE SC'!$3:$3,0))</f>
        <v>0</v>
      </c>
      <c r="AB69" s="151">
        <f>+INDEX('CE SC'!$A$1:$BK$83,MATCH($A69,'CE SC'!$A:$A,0),MATCH(AB$3,'CE SC'!$3:$3,0))</f>
        <v>0</v>
      </c>
      <c r="AC69" s="151">
        <f>+INDEX('CE SC'!$A$1:$BK$83,MATCH($A69,'CE SC'!$A:$A,0),MATCH(AC$3,'CE SC'!$3:$3,0))</f>
        <v>0</v>
      </c>
      <c r="AD69" s="177">
        <f>+INDEX('CE SC'!$A$1:$BK$83,MATCH($A69,'CE SC'!$A:$A,0),MATCH(AD$3,'CE SC'!$3:$3,0))</f>
        <v>0</v>
      </c>
      <c r="AE69" s="184">
        <f t="shared" si="40"/>
        <v>0</v>
      </c>
      <c r="AF69" s="151">
        <f>+INDEX('CE FOC'!$A$1:$BK$83,MATCH($A69,'CE FOC'!$A:$A,0),MATCH(AF$3,'CE FOC'!$3:$3,0))</f>
        <v>0</v>
      </c>
      <c r="AG69" s="151">
        <f>+INDEX('CE FOC'!$A$1:$BK$83,MATCH($A69,'CE FOC'!$A:$A,0),MATCH(AG$3,'CE FOC'!$3:$3,0))</f>
        <v>0</v>
      </c>
      <c r="AH69" s="177">
        <f>+INDEX('CE FOC'!$A$1:$BK$83,MATCH($A69,'CE FOC'!$A:$A,0),MATCH(AH$3,'CE FOC'!$3:$3,0))</f>
        <v>0</v>
      </c>
      <c r="AI69" s="184">
        <f t="shared" si="42"/>
        <v>0</v>
      </c>
      <c r="AJ69" s="343">
        <f>ROUND(+SUMIF(BdV_2022!$L:$L,$A69&amp;AJ$3,BdV_2022!$E:$E),2)</f>
        <v>0</v>
      </c>
      <c r="AK69" s="184">
        <f t="shared" si="43"/>
        <v>0</v>
      </c>
      <c r="AL69" s="2"/>
    </row>
    <row r="70" spans="1:38" x14ac:dyDescent="0.15">
      <c r="A70" s="241" t="s">
        <v>1793</v>
      </c>
      <c r="B70" s="238"/>
      <c r="C70" s="243" t="s">
        <v>1271</v>
      </c>
      <c r="D70" s="151">
        <f>+INDEX('CE ATT'!$A$1:$BK$107,MATCH($A70,'CE ATT'!$A:$A,0),MATCH(D$3,'CE ATT'!$3:$3,0))</f>
        <v>0</v>
      </c>
      <c r="E70" s="151">
        <f>+INDEX('CE ATT'!$A$1:$BK$107,MATCH($A70,'CE ATT'!$A:$A,0),MATCH(E$3,'CE ATT'!$3:$3,0))</f>
        <v>0</v>
      </c>
      <c r="F70" s="151">
        <f>+INDEX('CE ATT'!$A$1:$BK$107,MATCH($A70,'CE ATT'!$A:$A,0),MATCH(F$3,'CE ATT'!$3:$3,0))</f>
        <v>0</v>
      </c>
      <c r="G70" s="151">
        <f>+INDEX('CE ATT'!$A$1:$BK$107,MATCH($A70,'CE ATT'!$A:$A,0),MATCH(G$3,'CE ATT'!$3:$3,0))</f>
        <v>0</v>
      </c>
      <c r="H70" s="151">
        <f>+INDEX('CE ATT'!$A$1:$BK$107,MATCH($A70,'CE ATT'!$A:$A,0),MATCH(H$3,'CE ATT'!$3:$3,0))</f>
        <v>0</v>
      </c>
      <c r="I70" s="151">
        <f>+INDEX('CE ATT'!$A$1:$BK$107,MATCH($A70,'CE ATT'!$A:$A,0),MATCH(I$3,'CE ATT'!$3:$3,0))</f>
        <v>0</v>
      </c>
      <c r="J70" s="151">
        <f>+INDEX('CE ATT'!$A$1:$BK$107,MATCH($A70,'CE ATT'!$A:$A,0),MATCH(J$3,'CE ATT'!$3:$3,0))</f>
        <v>0</v>
      </c>
      <c r="K70" s="151">
        <f>+INDEX('CE ATT'!$A$1:$BK$107,MATCH($A70,'CE ATT'!$A:$A,0),MATCH(K$3,'CE ATT'!$3:$3,0))</f>
        <v>0</v>
      </c>
      <c r="L70" s="151">
        <f>+INDEX('CE ATT'!$A$1:$BK$107,MATCH($A70,'CE ATT'!$A:$A,0),MATCH(L$3,'CE ATT'!$3:$3,0))</f>
        <v>0</v>
      </c>
      <c r="M70" s="151">
        <f>+INDEX('CE ATT'!$A$1:$BK$107,MATCH($A70,'CE ATT'!$A:$A,0),MATCH(M$3,'CE ATT'!$3:$3,0))</f>
        <v>0</v>
      </c>
      <c r="N70" s="151">
        <f>+INDEX('CE ATT'!$A$1:$BK$107,MATCH($A70,'CE ATT'!$A:$A,0),MATCH(N$3,'CE ATT'!$3:$3,0))</f>
        <v>0</v>
      </c>
      <c r="O70" s="151">
        <f>+INDEX('CE ATT'!$A$1:$BK$107,MATCH($A70,'CE ATT'!$A:$A,0),MATCH(O$3,'CE ATT'!$3:$3,0))</f>
        <v>0</v>
      </c>
      <c r="P70" s="151">
        <f>+INDEX('CE ATT'!$A$1:$BK$107,MATCH($A70,'CE ATT'!$A:$A,0),MATCH(P$3,'CE ATT'!$3:$3,0))</f>
        <v>0</v>
      </c>
      <c r="Q70" s="151">
        <f>+INDEX('CE ATT'!$A$1:$BK$107,MATCH($A70,'CE ATT'!$A:$A,0),MATCH(Q$3,'CE ATT'!$3:$3,0))</f>
        <v>0</v>
      </c>
      <c r="R70" s="177">
        <f>+INDEX('CE ATT'!$A$1:$BK$107,MATCH($A70,'CE ATT'!$A:$A,0),MATCH(R$3,'CE ATT'!$3:$3,0))</f>
        <v>0</v>
      </c>
      <c r="S70" s="184">
        <f t="shared" si="38"/>
        <v>0</v>
      </c>
      <c r="T70" s="151">
        <f>+INDEX('CE SC'!$A$1:$BK$83,MATCH($A70,'CE SC'!$A:$A,0),MATCH(T$3,'CE SC'!$3:$3,0))</f>
        <v>0</v>
      </c>
      <c r="U70" s="151">
        <f>+INDEX('CE SC'!$A$1:$BK$83,MATCH($A70,'CE SC'!$A:$A,0),MATCH(U$3,'CE SC'!$3:$3,0))</f>
        <v>0</v>
      </c>
      <c r="V70" s="151">
        <f>+INDEX('CE SC'!$A$1:$BK$83,MATCH($A70,'CE SC'!$A:$A,0),MATCH(V$3,'CE SC'!$3:$3,0))</f>
        <v>0</v>
      </c>
      <c r="W70" s="151">
        <f>+INDEX('CE SC'!$A$1:$BK$83,MATCH($A70,'CE SC'!$A:$A,0),MATCH(W$3,'CE SC'!$3:$3,0))</f>
        <v>0</v>
      </c>
      <c r="X70" s="151">
        <f>+INDEX('CE SC'!$A$1:$BK$83,MATCH($A70,'CE SC'!$A:$A,0),MATCH(X$3,'CE SC'!$3:$3,0))</f>
        <v>0</v>
      </c>
      <c r="Y70" s="151">
        <f>+INDEX('CE SC'!$A$1:$BK$83,MATCH($A70,'CE SC'!$A:$A,0),MATCH(Y$3,'CE SC'!$3:$3,0))</f>
        <v>0</v>
      </c>
      <c r="Z70" s="151">
        <f>+INDEX('CE SC'!$A$1:$BK$83,MATCH($A70,'CE SC'!$A:$A,0),MATCH(Z$3,'CE SC'!$3:$3,0))</f>
        <v>0</v>
      </c>
      <c r="AA70" s="151">
        <f>+INDEX('CE SC'!$A$1:$BK$83,MATCH($A70,'CE SC'!$A:$A,0),MATCH(AA$3,'CE SC'!$3:$3,0))</f>
        <v>0</v>
      </c>
      <c r="AB70" s="151">
        <f>+INDEX('CE SC'!$A$1:$BK$83,MATCH($A70,'CE SC'!$A:$A,0),MATCH(AB$3,'CE SC'!$3:$3,0))</f>
        <v>0</v>
      </c>
      <c r="AC70" s="151">
        <f>+INDEX('CE SC'!$A$1:$BK$83,MATCH($A70,'CE SC'!$A:$A,0),MATCH(AC$3,'CE SC'!$3:$3,0))</f>
        <v>0</v>
      </c>
      <c r="AD70" s="177">
        <f>+INDEX('CE SC'!$A$1:$BK$83,MATCH($A70,'CE SC'!$A:$A,0),MATCH(AD$3,'CE SC'!$3:$3,0))</f>
        <v>0</v>
      </c>
      <c r="AE70" s="184">
        <f t="shared" si="40"/>
        <v>0</v>
      </c>
      <c r="AF70" s="151">
        <f>+INDEX('CE FOC'!$A$1:$BK$83,MATCH($A70,'CE FOC'!$A:$A,0),MATCH(AF$3,'CE FOC'!$3:$3,0))</f>
        <v>0</v>
      </c>
      <c r="AG70" s="151">
        <f>+INDEX('CE FOC'!$A$1:$BK$83,MATCH($A70,'CE FOC'!$A:$A,0),MATCH(AG$3,'CE FOC'!$3:$3,0))</f>
        <v>0</v>
      </c>
      <c r="AH70" s="177">
        <f>+INDEX('CE FOC'!$A$1:$BK$83,MATCH($A70,'CE FOC'!$A:$A,0),MATCH(AH$3,'CE FOC'!$3:$3,0))</f>
        <v>0</v>
      </c>
      <c r="AI70" s="184">
        <f t="shared" si="42"/>
        <v>0</v>
      </c>
      <c r="AJ70" s="343">
        <f>ROUND(+SUMIF(BdV_2022!$L:$L,$A70&amp;AJ$3,BdV_2022!$E:$E),2)</f>
        <v>0</v>
      </c>
      <c r="AK70" s="184">
        <f t="shared" si="43"/>
        <v>0</v>
      </c>
      <c r="AL70" s="2"/>
    </row>
    <row r="71" spans="1:38" x14ac:dyDescent="0.15">
      <c r="A71" s="241" t="s">
        <v>1794</v>
      </c>
      <c r="B71" s="238"/>
      <c r="C71" s="243" t="s">
        <v>1272</v>
      </c>
      <c r="D71" s="151">
        <f>+INDEX('CE ATT'!$A$1:$BK$107,MATCH($A71,'CE ATT'!$A:$A,0),MATCH(D$3,'CE ATT'!$3:$3,0))</f>
        <v>0</v>
      </c>
      <c r="E71" s="151">
        <f>+INDEX('CE ATT'!$A$1:$BK$107,MATCH($A71,'CE ATT'!$A:$A,0),MATCH(E$3,'CE ATT'!$3:$3,0))</f>
        <v>0</v>
      </c>
      <c r="F71" s="151">
        <f>+INDEX('CE ATT'!$A$1:$BK$107,MATCH($A71,'CE ATT'!$A:$A,0),MATCH(F$3,'CE ATT'!$3:$3,0))</f>
        <v>0</v>
      </c>
      <c r="G71" s="151">
        <f>+INDEX('CE ATT'!$A$1:$BK$107,MATCH($A71,'CE ATT'!$A:$A,0),MATCH(G$3,'CE ATT'!$3:$3,0))</f>
        <v>0</v>
      </c>
      <c r="H71" s="151">
        <f>+INDEX('CE ATT'!$A$1:$BK$107,MATCH($A71,'CE ATT'!$A:$A,0),MATCH(H$3,'CE ATT'!$3:$3,0))</f>
        <v>0</v>
      </c>
      <c r="I71" s="151">
        <f>+INDEX('CE ATT'!$A$1:$BK$107,MATCH($A71,'CE ATT'!$A:$A,0),MATCH(I$3,'CE ATT'!$3:$3,0))</f>
        <v>0</v>
      </c>
      <c r="J71" s="151">
        <f>+INDEX('CE ATT'!$A$1:$BK$107,MATCH($A71,'CE ATT'!$A:$A,0),MATCH(J$3,'CE ATT'!$3:$3,0))</f>
        <v>0</v>
      </c>
      <c r="K71" s="151">
        <f>+INDEX('CE ATT'!$A$1:$BK$107,MATCH($A71,'CE ATT'!$A:$A,0),MATCH(K$3,'CE ATT'!$3:$3,0))</f>
        <v>0</v>
      </c>
      <c r="L71" s="151">
        <f>+INDEX('CE ATT'!$A$1:$BK$107,MATCH($A71,'CE ATT'!$A:$A,0),MATCH(L$3,'CE ATT'!$3:$3,0))</f>
        <v>0</v>
      </c>
      <c r="M71" s="151">
        <f>+INDEX('CE ATT'!$A$1:$BK$107,MATCH($A71,'CE ATT'!$A:$A,0),MATCH(M$3,'CE ATT'!$3:$3,0))</f>
        <v>0</v>
      </c>
      <c r="N71" s="151">
        <f>+INDEX('CE ATT'!$A$1:$BK$107,MATCH($A71,'CE ATT'!$A:$A,0),MATCH(N$3,'CE ATT'!$3:$3,0))</f>
        <v>0</v>
      </c>
      <c r="O71" s="151">
        <f>+INDEX('CE ATT'!$A$1:$BK$107,MATCH($A71,'CE ATT'!$A:$A,0),MATCH(O$3,'CE ATT'!$3:$3,0))</f>
        <v>0</v>
      </c>
      <c r="P71" s="151">
        <f>+INDEX('CE ATT'!$A$1:$BK$107,MATCH($A71,'CE ATT'!$A:$A,0),MATCH(P$3,'CE ATT'!$3:$3,0))</f>
        <v>0</v>
      </c>
      <c r="Q71" s="151">
        <f>+INDEX('CE ATT'!$A$1:$BK$107,MATCH($A71,'CE ATT'!$A:$A,0),MATCH(Q$3,'CE ATT'!$3:$3,0))</f>
        <v>0</v>
      </c>
      <c r="R71" s="177">
        <f>+INDEX('CE ATT'!$A$1:$BK$107,MATCH($A71,'CE ATT'!$A:$A,0),MATCH(R$3,'CE ATT'!$3:$3,0))</f>
        <v>0</v>
      </c>
      <c r="S71" s="184">
        <f t="shared" si="38"/>
        <v>0</v>
      </c>
      <c r="T71" s="151">
        <f>+INDEX('CE SC'!$A$1:$BK$83,MATCH($A71,'CE SC'!$A:$A,0),MATCH(T$3,'CE SC'!$3:$3,0))</f>
        <v>0</v>
      </c>
      <c r="U71" s="151">
        <f>+INDEX('CE SC'!$A$1:$BK$83,MATCH($A71,'CE SC'!$A:$A,0),MATCH(U$3,'CE SC'!$3:$3,0))</f>
        <v>0</v>
      </c>
      <c r="V71" s="151">
        <f>+INDEX('CE SC'!$A$1:$BK$83,MATCH($A71,'CE SC'!$A:$A,0),MATCH(V$3,'CE SC'!$3:$3,0))</f>
        <v>0</v>
      </c>
      <c r="W71" s="151">
        <f>+INDEX('CE SC'!$A$1:$BK$83,MATCH($A71,'CE SC'!$A:$A,0),MATCH(W$3,'CE SC'!$3:$3,0))</f>
        <v>0</v>
      </c>
      <c r="X71" s="151">
        <f>+INDEX('CE SC'!$A$1:$BK$83,MATCH($A71,'CE SC'!$A:$A,0),MATCH(X$3,'CE SC'!$3:$3,0))</f>
        <v>0</v>
      </c>
      <c r="Y71" s="151">
        <f>+INDEX('CE SC'!$A$1:$BK$83,MATCH($A71,'CE SC'!$A:$A,0),MATCH(Y$3,'CE SC'!$3:$3,0))</f>
        <v>0</v>
      </c>
      <c r="Z71" s="151">
        <f>+INDEX('CE SC'!$A$1:$BK$83,MATCH($A71,'CE SC'!$A:$A,0),MATCH(Z$3,'CE SC'!$3:$3,0))</f>
        <v>0</v>
      </c>
      <c r="AA71" s="151">
        <f>+INDEX('CE SC'!$A$1:$BK$83,MATCH($A71,'CE SC'!$A:$A,0),MATCH(AA$3,'CE SC'!$3:$3,0))</f>
        <v>0</v>
      </c>
      <c r="AB71" s="151">
        <f>+INDEX('CE SC'!$A$1:$BK$83,MATCH($A71,'CE SC'!$A:$A,0),MATCH(AB$3,'CE SC'!$3:$3,0))</f>
        <v>0</v>
      </c>
      <c r="AC71" s="151">
        <f>+INDEX('CE SC'!$A$1:$BK$83,MATCH($A71,'CE SC'!$A:$A,0),MATCH(AC$3,'CE SC'!$3:$3,0))</f>
        <v>0</v>
      </c>
      <c r="AD71" s="177">
        <f>+INDEX('CE SC'!$A$1:$BK$83,MATCH($A71,'CE SC'!$A:$A,0),MATCH(AD$3,'CE SC'!$3:$3,0))</f>
        <v>0</v>
      </c>
      <c r="AE71" s="184">
        <f t="shared" si="40"/>
        <v>0</v>
      </c>
      <c r="AF71" s="151">
        <f>+INDEX('CE FOC'!$A$1:$BK$83,MATCH($A71,'CE FOC'!$A:$A,0),MATCH(AF$3,'CE FOC'!$3:$3,0))</f>
        <v>0</v>
      </c>
      <c r="AG71" s="151">
        <f>+INDEX('CE FOC'!$A$1:$BK$83,MATCH($A71,'CE FOC'!$A:$A,0),MATCH(AG$3,'CE FOC'!$3:$3,0))</f>
        <v>0</v>
      </c>
      <c r="AH71" s="177">
        <f>+INDEX('CE FOC'!$A$1:$BK$83,MATCH($A71,'CE FOC'!$A:$A,0),MATCH(AH$3,'CE FOC'!$3:$3,0))</f>
        <v>0</v>
      </c>
      <c r="AI71" s="184">
        <f t="shared" si="42"/>
        <v>0</v>
      </c>
      <c r="AJ71" s="343">
        <f>ROUND(+SUMIF(BdV_2022!$L:$L,$A71&amp;AJ$3,BdV_2022!$E:$E),2)</f>
        <v>0</v>
      </c>
      <c r="AK71" s="184">
        <f t="shared" si="43"/>
        <v>0</v>
      </c>
      <c r="AL71" s="2"/>
    </row>
    <row r="72" spans="1:38" x14ac:dyDescent="0.15">
      <c r="A72" s="241" t="s">
        <v>1795</v>
      </c>
      <c r="B72" s="235"/>
      <c r="C72" s="243" t="s">
        <v>1667</v>
      </c>
      <c r="D72" s="151">
        <f>+INDEX('CE ATT'!$A$1:$BK$107,MATCH($A72,'CE ATT'!$A:$A,0),MATCH(D$3,'CE ATT'!$3:$3,0))</f>
        <v>0</v>
      </c>
      <c r="E72" s="151">
        <f>+INDEX('CE ATT'!$A$1:$BK$107,MATCH($A72,'CE ATT'!$A:$A,0),MATCH(E$3,'CE ATT'!$3:$3,0))</f>
        <v>0</v>
      </c>
      <c r="F72" s="151">
        <f>+INDEX('CE ATT'!$A$1:$BK$107,MATCH($A72,'CE ATT'!$A:$A,0),MATCH(F$3,'CE ATT'!$3:$3,0))</f>
        <v>0</v>
      </c>
      <c r="G72" s="151">
        <f>+INDEX('CE ATT'!$A$1:$BK$107,MATCH($A72,'CE ATT'!$A:$A,0),MATCH(G$3,'CE ATT'!$3:$3,0))</f>
        <v>0</v>
      </c>
      <c r="H72" s="151">
        <f>+INDEX('CE ATT'!$A$1:$BK$107,MATCH($A72,'CE ATT'!$A:$A,0),MATCH(H$3,'CE ATT'!$3:$3,0))</f>
        <v>0</v>
      </c>
      <c r="I72" s="151">
        <f>+INDEX('CE ATT'!$A$1:$BK$107,MATCH($A72,'CE ATT'!$A:$A,0),MATCH(I$3,'CE ATT'!$3:$3,0))</f>
        <v>0</v>
      </c>
      <c r="J72" s="151">
        <f>+INDEX('CE ATT'!$A$1:$BK$107,MATCH($A72,'CE ATT'!$A:$A,0),MATCH(J$3,'CE ATT'!$3:$3,0))</f>
        <v>0</v>
      </c>
      <c r="K72" s="151">
        <f>+INDEX('CE ATT'!$A$1:$BK$107,MATCH($A72,'CE ATT'!$A:$A,0),MATCH(K$3,'CE ATT'!$3:$3,0))</f>
        <v>0</v>
      </c>
      <c r="L72" s="151">
        <f>+INDEX('CE ATT'!$A$1:$BK$107,MATCH($A72,'CE ATT'!$A:$A,0),MATCH(L$3,'CE ATT'!$3:$3,0))</f>
        <v>0</v>
      </c>
      <c r="M72" s="151">
        <f>+INDEX('CE ATT'!$A$1:$BK$107,MATCH($A72,'CE ATT'!$A:$A,0),MATCH(M$3,'CE ATT'!$3:$3,0))</f>
        <v>0</v>
      </c>
      <c r="N72" s="151">
        <f>+INDEX('CE ATT'!$A$1:$BK$107,MATCH($A72,'CE ATT'!$A:$A,0),MATCH(N$3,'CE ATT'!$3:$3,0))</f>
        <v>0</v>
      </c>
      <c r="O72" s="151">
        <f>+INDEX('CE ATT'!$A$1:$BK$107,MATCH($A72,'CE ATT'!$A:$A,0),MATCH(O$3,'CE ATT'!$3:$3,0))</f>
        <v>0</v>
      </c>
      <c r="P72" s="151">
        <f>+INDEX('CE ATT'!$A$1:$BK$107,MATCH($A72,'CE ATT'!$A:$A,0),MATCH(P$3,'CE ATT'!$3:$3,0))</f>
        <v>0</v>
      </c>
      <c r="Q72" s="151">
        <f>+INDEX('CE ATT'!$A$1:$BK$107,MATCH($A72,'CE ATT'!$A:$A,0),MATCH(Q$3,'CE ATT'!$3:$3,0))</f>
        <v>0</v>
      </c>
      <c r="R72" s="177">
        <f>+INDEX('CE ATT'!$A$1:$BK$107,MATCH($A72,'CE ATT'!$A:$A,0),MATCH(R$3,'CE ATT'!$3:$3,0))</f>
        <v>0</v>
      </c>
      <c r="S72" s="184">
        <f t="shared" si="38"/>
        <v>0</v>
      </c>
      <c r="T72" s="151">
        <f>+INDEX('CE SC'!$A$1:$BK$83,MATCH($A72,'CE SC'!$A:$A,0),MATCH(T$3,'CE SC'!$3:$3,0))</f>
        <v>0</v>
      </c>
      <c r="U72" s="151">
        <f>+INDEX('CE SC'!$A$1:$BK$83,MATCH($A72,'CE SC'!$A:$A,0),MATCH(U$3,'CE SC'!$3:$3,0))</f>
        <v>0</v>
      </c>
      <c r="V72" s="151">
        <f>+INDEX('CE SC'!$A$1:$BK$83,MATCH($A72,'CE SC'!$A:$A,0),MATCH(V$3,'CE SC'!$3:$3,0))</f>
        <v>0</v>
      </c>
      <c r="W72" s="151">
        <f>+INDEX('CE SC'!$A$1:$BK$83,MATCH($A72,'CE SC'!$A:$A,0),MATCH(W$3,'CE SC'!$3:$3,0))</f>
        <v>0</v>
      </c>
      <c r="X72" s="151">
        <f>+INDEX('CE SC'!$A$1:$BK$83,MATCH($A72,'CE SC'!$A:$A,0),MATCH(X$3,'CE SC'!$3:$3,0))</f>
        <v>0</v>
      </c>
      <c r="Y72" s="151">
        <f>+INDEX('CE SC'!$A$1:$BK$83,MATCH($A72,'CE SC'!$A:$A,0),MATCH(Y$3,'CE SC'!$3:$3,0))</f>
        <v>0</v>
      </c>
      <c r="Z72" s="151">
        <f>+INDEX('CE SC'!$A$1:$BK$83,MATCH($A72,'CE SC'!$A:$A,0),MATCH(Z$3,'CE SC'!$3:$3,0))</f>
        <v>0</v>
      </c>
      <c r="AA72" s="151">
        <f>+INDEX('CE SC'!$A$1:$BK$83,MATCH($A72,'CE SC'!$A:$A,0),MATCH(AA$3,'CE SC'!$3:$3,0))</f>
        <v>0</v>
      </c>
      <c r="AB72" s="151">
        <f>+INDEX('CE SC'!$A$1:$BK$83,MATCH($A72,'CE SC'!$A:$A,0),MATCH(AB$3,'CE SC'!$3:$3,0))</f>
        <v>0</v>
      </c>
      <c r="AC72" s="151">
        <f>+INDEX('CE SC'!$A$1:$BK$83,MATCH($A72,'CE SC'!$A:$A,0),MATCH(AC$3,'CE SC'!$3:$3,0))</f>
        <v>0</v>
      </c>
      <c r="AD72" s="177">
        <f>+INDEX('CE SC'!$A$1:$BK$83,MATCH($A72,'CE SC'!$A:$A,0),MATCH(AD$3,'CE SC'!$3:$3,0))</f>
        <v>0</v>
      </c>
      <c r="AE72" s="184">
        <f t="shared" si="40"/>
        <v>0</v>
      </c>
      <c r="AF72" s="151">
        <f>+INDEX('CE FOC'!$A$1:$BK$83,MATCH($A72,'CE FOC'!$A:$A,0),MATCH(AF$3,'CE FOC'!$3:$3,0))</f>
        <v>0</v>
      </c>
      <c r="AG72" s="151">
        <f>+INDEX('CE FOC'!$A$1:$BK$83,MATCH($A72,'CE FOC'!$A:$A,0),MATCH(AG$3,'CE FOC'!$3:$3,0))</f>
        <v>0</v>
      </c>
      <c r="AH72" s="177">
        <f>+INDEX('CE FOC'!$A$1:$BK$83,MATCH($A72,'CE FOC'!$A:$A,0),MATCH(AH$3,'CE FOC'!$3:$3,0))</f>
        <v>0</v>
      </c>
      <c r="AI72" s="184">
        <f t="shared" si="42"/>
        <v>0</v>
      </c>
      <c r="AJ72" s="343">
        <f>ROUND(+SUMIF(BdV_2022!$L:$L,$A72&amp;AJ$3,BdV_2022!$E:$E),2)</f>
        <v>0</v>
      </c>
      <c r="AK72" s="184">
        <f t="shared" si="43"/>
        <v>0</v>
      </c>
      <c r="AL72" s="2"/>
    </row>
    <row r="73" spans="1:38" x14ac:dyDescent="0.15">
      <c r="A73" s="237" t="s">
        <v>123</v>
      </c>
      <c r="B73" s="239" t="s">
        <v>380</v>
      </c>
      <c r="C73" s="240" t="s">
        <v>383</v>
      </c>
      <c r="D73" s="154">
        <f>+SUM(D74:D80)</f>
        <v>192596.21</v>
      </c>
      <c r="E73" s="154">
        <f t="shared" ref="E73:R73" si="56">+SUM(E74:E80)</f>
        <v>0</v>
      </c>
      <c r="F73" s="154">
        <f t="shared" si="56"/>
        <v>748</v>
      </c>
      <c r="G73" s="154">
        <f t="shared" si="56"/>
        <v>537802.18999999994</v>
      </c>
      <c r="H73" s="154">
        <f t="shared" si="56"/>
        <v>0</v>
      </c>
      <c r="I73" s="154">
        <f t="shared" si="56"/>
        <v>0</v>
      </c>
      <c r="J73" s="154">
        <f t="shared" si="56"/>
        <v>0</v>
      </c>
      <c r="K73" s="154">
        <f t="shared" si="56"/>
        <v>0</v>
      </c>
      <c r="L73" s="154">
        <f t="shared" si="56"/>
        <v>0</v>
      </c>
      <c r="M73" s="154">
        <f t="shared" si="56"/>
        <v>0</v>
      </c>
      <c r="N73" s="154">
        <f t="shared" si="56"/>
        <v>0</v>
      </c>
      <c r="O73" s="154">
        <f t="shared" si="56"/>
        <v>0</v>
      </c>
      <c r="P73" s="154">
        <f t="shared" si="56"/>
        <v>0</v>
      </c>
      <c r="Q73" s="154">
        <f t="shared" si="56"/>
        <v>0</v>
      </c>
      <c r="R73" s="176">
        <f t="shared" si="56"/>
        <v>0</v>
      </c>
      <c r="S73" s="183">
        <f t="shared" si="38"/>
        <v>731146.39999999991</v>
      </c>
      <c r="T73" s="154">
        <f t="shared" ref="T73:AD73" si="57">+SUM(T74:T80)</f>
        <v>0</v>
      </c>
      <c r="U73" s="154">
        <f t="shared" si="57"/>
        <v>0</v>
      </c>
      <c r="V73" s="154">
        <f t="shared" si="57"/>
        <v>0</v>
      </c>
      <c r="W73" s="154">
        <f t="shared" si="57"/>
        <v>0</v>
      </c>
      <c r="X73" s="154">
        <f t="shared" si="57"/>
        <v>0</v>
      </c>
      <c r="Y73" s="154">
        <f t="shared" si="57"/>
        <v>0</v>
      </c>
      <c r="Z73" s="154">
        <f t="shared" si="57"/>
        <v>0</v>
      </c>
      <c r="AA73" s="154">
        <f t="shared" si="57"/>
        <v>0</v>
      </c>
      <c r="AB73" s="154">
        <f t="shared" si="57"/>
        <v>26336.83</v>
      </c>
      <c r="AC73" s="154">
        <f t="shared" si="57"/>
        <v>0</v>
      </c>
      <c r="AD73" s="176">
        <f t="shared" si="57"/>
        <v>0</v>
      </c>
      <c r="AE73" s="183">
        <f t="shared" si="40"/>
        <v>26336.83</v>
      </c>
      <c r="AF73" s="154">
        <f>+SUM(AF74:AF80)</f>
        <v>0</v>
      </c>
      <c r="AG73" s="154">
        <f t="shared" ref="AG73:AH73" si="58">+SUM(AG74:AG80)</f>
        <v>0</v>
      </c>
      <c r="AH73" s="176">
        <f t="shared" si="58"/>
        <v>0</v>
      </c>
      <c r="AI73" s="183">
        <f t="shared" si="42"/>
        <v>0</v>
      </c>
      <c r="AJ73" s="176">
        <f>+SUM(AJ74:AJ80)</f>
        <v>0</v>
      </c>
      <c r="AK73" s="183">
        <f t="shared" si="43"/>
        <v>757483.22999999986</v>
      </c>
      <c r="AL73" s="2"/>
    </row>
    <row r="74" spans="1:38" x14ac:dyDescent="0.15">
      <c r="A74" s="260" t="s">
        <v>1709</v>
      </c>
      <c r="B74" s="238"/>
      <c r="C74" s="259" t="s">
        <v>1275</v>
      </c>
      <c r="D74" s="151">
        <f>+INDEX('CE ATT'!$A$1:$BK$107,MATCH($A74,'CE ATT'!$A:$A,0),MATCH(D$3,'CE ATT'!$3:$3,0))</f>
        <v>0</v>
      </c>
      <c r="E74" s="151">
        <f>+INDEX('CE ATT'!$A$1:$BK$107,MATCH($A74,'CE ATT'!$A:$A,0),MATCH(E$3,'CE ATT'!$3:$3,0))</f>
        <v>0</v>
      </c>
      <c r="F74" s="151">
        <f>+INDEX('CE ATT'!$A$1:$BK$107,MATCH($A74,'CE ATT'!$A:$A,0),MATCH(F$3,'CE ATT'!$3:$3,0))</f>
        <v>0</v>
      </c>
      <c r="G74" s="151">
        <f>+INDEX('CE ATT'!$A$1:$BK$107,MATCH($A74,'CE ATT'!$A:$A,0),MATCH(G$3,'CE ATT'!$3:$3,0))</f>
        <v>0</v>
      </c>
      <c r="H74" s="151">
        <f>+INDEX('CE ATT'!$A$1:$BK$107,MATCH($A74,'CE ATT'!$A:$A,0),MATCH(H$3,'CE ATT'!$3:$3,0))</f>
        <v>0</v>
      </c>
      <c r="I74" s="151">
        <f>+INDEX('CE ATT'!$A$1:$BK$107,MATCH($A74,'CE ATT'!$A:$A,0),MATCH(I$3,'CE ATT'!$3:$3,0))</f>
        <v>0</v>
      </c>
      <c r="J74" s="151">
        <f>+INDEX('CE ATT'!$A$1:$BK$107,MATCH($A74,'CE ATT'!$A:$A,0),MATCH(J$3,'CE ATT'!$3:$3,0))</f>
        <v>0</v>
      </c>
      <c r="K74" s="151">
        <f>+INDEX('CE ATT'!$A$1:$BK$107,MATCH($A74,'CE ATT'!$A:$A,0),MATCH(K$3,'CE ATT'!$3:$3,0))</f>
        <v>0</v>
      </c>
      <c r="L74" s="151">
        <f>+INDEX('CE ATT'!$A$1:$BK$107,MATCH($A74,'CE ATT'!$A:$A,0),MATCH(L$3,'CE ATT'!$3:$3,0))</f>
        <v>0</v>
      </c>
      <c r="M74" s="151">
        <f>+INDEX('CE ATT'!$A$1:$BK$107,MATCH($A74,'CE ATT'!$A:$A,0),MATCH(M$3,'CE ATT'!$3:$3,0))</f>
        <v>0</v>
      </c>
      <c r="N74" s="151">
        <f>+INDEX('CE ATT'!$A$1:$BK$107,MATCH($A74,'CE ATT'!$A:$A,0),MATCH(N$3,'CE ATT'!$3:$3,0))</f>
        <v>0</v>
      </c>
      <c r="O74" s="151">
        <f>+INDEX('CE ATT'!$A$1:$BK$107,MATCH($A74,'CE ATT'!$A:$A,0),MATCH(O$3,'CE ATT'!$3:$3,0))</f>
        <v>0</v>
      </c>
      <c r="P74" s="151">
        <f>+INDEX('CE ATT'!$A$1:$BK$107,MATCH($A74,'CE ATT'!$A:$A,0),MATCH(P$3,'CE ATT'!$3:$3,0))</f>
        <v>0</v>
      </c>
      <c r="Q74" s="151">
        <f>+INDEX('CE ATT'!$A$1:$BK$107,MATCH($A74,'CE ATT'!$A:$A,0),MATCH(Q$3,'CE ATT'!$3:$3,0))</f>
        <v>0</v>
      </c>
      <c r="R74" s="177">
        <f>+INDEX('CE ATT'!$A$1:$BK$107,MATCH($A74,'CE ATT'!$A:$A,0),MATCH(R$3,'CE ATT'!$3:$3,0))</f>
        <v>0</v>
      </c>
      <c r="S74" s="184">
        <f t="shared" si="38"/>
        <v>0</v>
      </c>
      <c r="T74" s="151">
        <f>+INDEX('CE SC'!$A$1:$BK$83,MATCH($A74,'CE SC'!$A:$A,0),MATCH(T$3,'CE SC'!$3:$3,0))</f>
        <v>0</v>
      </c>
      <c r="U74" s="151">
        <f>+INDEX('CE SC'!$A$1:$BK$83,MATCH($A74,'CE SC'!$A:$A,0),MATCH(U$3,'CE SC'!$3:$3,0))</f>
        <v>0</v>
      </c>
      <c r="V74" s="151">
        <f>+INDEX('CE SC'!$A$1:$BK$83,MATCH($A74,'CE SC'!$A:$A,0),MATCH(V$3,'CE SC'!$3:$3,0))</f>
        <v>0</v>
      </c>
      <c r="W74" s="151">
        <f>+INDEX('CE SC'!$A$1:$BK$83,MATCH($A74,'CE SC'!$A:$A,0),MATCH(W$3,'CE SC'!$3:$3,0))</f>
        <v>0</v>
      </c>
      <c r="X74" s="151">
        <f>+INDEX('CE SC'!$A$1:$BK$83,MATCH($A74,'CE SC'!$A:$A,0),MATCH(X$3,'CE SC'!$3:$3,0))</f>
        <v>0</v>
      </c>
      <c r="Y74" s="151">
        <f>+INDEX('CE SC'!$A$1:$BK$83,MATCH($A74,'CE SC'!$A:$A,0),MATCH(Y$3,'CE SC'!$3:$3,0))</f>
        <v>0</v>
      </c>
      <c r="Z74" s="151">
        <f>+INDEX('CE SC'!$A$1:$BK$83,MATCH($A74,'CE SC'!$A:$A,0),MATCH(Z$3,'CE SC'!$3:$3,0))</f>
        <v>0</v>
      </c>
      <c r="AA74" s="151">
        <f>+INDEX('CE SC'!$A$1:$BK$83,MATCH($A74,'CE SC'!$A:$A,0),MATCH(AA$3,'CE SC'!$3:$3,0))</f>
        <v>0</v>
      </c>
      <c r="AB74" s="151">
        <f>+INDEX('CE SC'!$A$1:$BK$83,MATCH($A74,'CE SC'!$A:$A,0),MATCH(AB$3,'CE SC'!$3:$3,0))</f>
        <v>0</v>
      </c>
      <c r="AC74" s="151">
        <f>+INDEX('CE SC'!$A$1:$BK$83,MATCH($A74,'CE SC'!$A:$A,0),MATCH(AC$3,'CE SC'!$3:$3,0))</f>
        <v>0</v>
      </c>
      <c r="AD74" s="177">
        <f>+INDEX('CE SC'!$A$1:$BK$83,MATCH($A74,'CE SC'!$A:$A,0),MATCH(AD$3,'CE SC'!$3:$3,0))</f>
        <v>0</v>
      </c>
      <c r="AE74" s="184">
        <f t="shared" si="40"/>
        <v>0</v>
      </c>
      <c r="AF74" s="151">
        <f>+INDEX('CE FOC'!$A$1:$BK$83,MATCH($A74,'CE FOC'!$A:$A,0),MATCH(AF$3,'CE FOC'!$3:$3,0))</f>
        <v>0</v>
      </c>
      <c r="AG74" s="151">
        <f>+INDEX('CE FOC'!$A$1:$BK$83,MATCH($A74,'CE FOC'!$A:$A,0),MATCH(AG$3,'CE FOC'!$3:$3,0))</f>
        <v>0</v>
      </c>
      <c r="AH74" s="177">
        <f>+INDEX('CE FOC'!$A$1:$BK$83,MATCH($A74,'CE FOC'!$A:$A,0),MATCH(AH$3,'CE FOC'!$3:$3,0))</f>
        <v>0</v>
      </c>
      <c r="AI74" s="184">
        <f t="shared" si="42"/>
        <v>0</v>
      </c>
      <c r="AJ74" s="343">
        <f>ROUND(+SUMIF(BdV_2022!$L:$L,$A74&amp;AJ$3,BdV_2022!$E:$E),2)</f>
        <v>0</v>
      </c>
      <c r="AK74" s="184">
        <f t="shared" si="43"/>
        <v>0</v>
      </c>
      <c r="AL74" s="2"/>
    </row>
    <row r="75" spans="1:38" x14ac:dyDescent="0.15">
      <c r="A75" s="260" t="s">
        <v>1710</v>
      </c>
      <c r="B75" s="238"/>
      <c r="C75" s="243" t="s">
        <v>1668</v>
      </c>
      <c r="D75" s="151">
        <f>+INDEX('CE ATT'!$A$1:$BK$107,MATCH($A75,'CE ATT'!$A:$A,0),MATCH(D$3,'CE ATT'!$3:$3,0))</f>
        <v>72550.98</v>
      </c>
      <c r="E75" s="151">
        <f>+INDEX('CE ATT'!$A$1:$BK$107,MATCH($A75,'CE ATT'!$A:$A,0),MATCH(E$3,'CE ATT'!$3:$3,0))</f>
        <v>0</v>
      </c>
      <c r="F75" s="151">
        <f>+INDEX('CE ATT'!$A$1:$BK$107,MATCH($A75,'CE ATT'!$A:$A,0),MATCH(F$3,'CE ATT'!$3:$3,0))</f>
        <v>748</v>
      </c>
      <c r="G75" s="151">
        <f>+INDEX('CE ATT'!$A$1:$BK$107,MATCH($A75,'CE ATT'!$A:$A,0),MATCH(G$3,'CE ATT'!$3:$3,0))</f>
        <v>2250</v>
      </c>
      <c r="H75" s="151">
        <f>+INDEX('CE ATT'!$A$1:$BK$107,MATCH($A75,'CE ATT'!$A:$A,0),MATCH(H$3,'CE ATT'!$3:$3,0))</f>
        <v>0</v>
      </c>
      <c r="I75" s="151">
        <f>+INDEX('CE ATT'!$A$1:$BK$107,MATCH($A75,'CE ATT'!$A:$A,0),MATCH(I$3,'CE ATT'!$3:$3,0))</f>
        <v>0</v>
      </c>
      <c r="J75" s="151">
        <f>+INDEX('CE ATT'!$A$1:$BK$107,MATCH($A75,'CE ATT'!$A:$A,0),MATCH(J$3,'CE ATT'!$3:$3,0))</f>
        <v>0</v>
      </c>
      <c r="K75" s="151">
        <f>+INDEX('CE ATT'!$A$1:$BK$107,MATCH($A75,'CE ATT'!$A:$A,0),MATCH(K$3,'CE ATT'!$3:$3,0))</f>
        <v>0</v>
      </c>
      <c r="L75" s="151">
        <f>+INDEX('CE ATT'!$A$1:$BK$107,MATCH($A75,'CE ATT'!$A:$A,0),MATCH(L$3,'CE ATT'!$3:$3,0))</f>
        <v>0</v>
      </c>
      <c r="M75" s="151">
        <f>+INDEX('CE ATT'!$A$1:$BK$107,MATCH($A75,'CE ATT'!$A:$A,0),MATCH(M$3,'CE ATT'!$3:$3,0))</f>
        <v>0</v>
      </c>
      <c r="N75" s="151">
        <f>+INDEX('CE ATT'!$A$1:$BK$107,MATCH($A75,'CE ATT'!$A:$A,0),MATCH(N$3,'CE ATT'!$3:$3,0))</f>
        <v>0</v>
      </c>
      <c r="O75" s="151">
        <f>+INDEX('CE ATT'!$A$1:$BK$107,MATCH($A75,'CE ATT'!$A:$A,0),MATCH(O$3,'CE ATT'!$3:$3,0))</f>
        <v>0</v>
      </c>
      <c r="P75" s="151">
        <f>+INDEX('CE ATT'!$A$1:$BK$107,MATCH($A75,'CE ATT'!$A:$A,0),MATCH(P$3,'CE ATT'!$3:$3,0))</f>
        <v>0</v>
      </c>
      <c r="Q75" s="151">
        <f>+INDEX('CE ATT'!$A$1:$BK$107,MATCH($A75,'CE ATT'!$A:$A,0),MATCH(Q$3,'CE ATT'!$3:$3,0))</f>
        <v>0</v>
      </c>
      <c r="R75" s="177">
        <f>+INDEX('CE ATT'!$A$1:$BK$107,MATCH($A75,'CE ATT'!$A:$A,0),MATCH(R$3,'CE ATT'!$3:$3,0))</f>
        <v>0</v>
      </c>
      <c r="S75" s="184">
        <f t="shared" si="38"/>
        <v>75548.98</v>
      </c>
      <c r="T75" s="151">
        <f>+INDEX('CE SC'!$A$1:$BK$83,MATCH($A75,'CE SC'!$A:$A,0),MATCH(T$3,'CE SC'!$3:$3,0))</f>
        <v>0</v>
      </c>
      <c r="U75" s="151">
        <f>+INDEX('CE SC'!$A$1:$BK$83,MATCH($A75,'CE SC'!$A:$A,0),MATCH(U$3,'CE SC'!$3:$3,0))</f>
        <v>0</v>
      </c>
      <c r="V75" s="151">
        <f>+INDEX('CE SC'!$A$1:$BK$83,MATCH($A75,'CE SC'!$A:$A,0),MATCH(V$3,'CE SC'!$3:$3,0))</f>
        <v>0</v>
      </c>
      <c r="W75" s="151">
        <f>+INDEX('CE SC'!$A$1:$BK$83,MATCH($A75,'CE SC'!$A:$A,0),MATCH(W$3,'CE SC'!$3:$3,0))</f>
        <v>0</v>
      </c>
      <c r="X75" s="151">
        <f>+INDEX('CE SC'!$A$1:$BK$83,MATCH($A75,'CE SC'!$A:$A,0),MATCH(X$3,'CE SC'!$3:$3,0))</f>
        <v>0</v>
      </c>
      <c r="Y75" s="151">
        <f>+INDEX('CE SC'!$A$1:$BK$83,MATCH($A75,'CE SC'!$A:$A,0),MATCH(Y$3,'CE SC'!$3:$3,0))</f>
        <v>0</v>
      </c>
      <c r="Z75" s="151">
        <f>+INDEX('CE SC'!$A$1:$BK$83,MATCH($A75,'CE SC'!$A:$A,0),MATCH(Z$3,'CE SC'!$3:$3,0))</f>
        <v>0</v>
      </c>
      <c r="AA75" s="151">
        <f>+INDEX('CE SC'!$A$1:$BK$83,MATCH($A75,'CE SC'!$A:$A,0),MATCH(AA$3,'CE SC'!$3:$3,0))</f>
        <v>0</v>
      </c>
      <c r="AB75" s="151">
        <f>+INDEX('CE SC'!$A$1:$BK$83,MATCH($A75,'CE SC'!$A:$A,0),MATCH(AB$3,'CE SC'!$3:$3,0))</f>
        <v>0</v>
      </c>
      <c r="AC75" s="151">
        <f>+INDEX('CE SC'!$A$1:$BK$83,MATCH($A75,'CE SC'!$A:$A,0),MATCH(AC$3,'CE SC'!$3:$3,0))</f>
        <v>0</v>
      </c>
      <c r="AD75" s="177">
        <f>+INDEX('CE SC'!$A$1:$BK$83,MATCH($A75,'CE SC'!$A:$A,0),MATCH(AD$3,'CE SC'!$3:$3,0))</f>
        <v>0</v>
      </c>
      <c r="AE75" s="184">
        <f t="shared" si="40"/>
        <v>0</v>
      </c>
      <c r="AF75" s="151">
        <f>+INDEX('CE FOC'!$A$1:$BK$83,MATCH($A75,'CE FOC'!$A:$A,0),MATCH(AF$3,'CE FOC'!$3:$3,0))</f>
        <v>0</v>
      </c>
      <c r="AG75" s="151">
        <f>+INDEX('CE FOC'!$A$1:$BK$83,MATCH($A75,'CE FOC'!$A:$A,0),MATCH(AG$3,'CE FOC'!$3:$3,0))</f>
        <v>0</v>
      </c>
      <c r="AH75" s="177">
        <f>+INDEX('CE FOC'!$A$1:$BK$83,MATCH($A75,'CE FOC'!$A:$A,0),MATCH(AH$3,'CE FOC'!$3:$3,0))</f>
        <v>0</v>
      </c>
      <c r="AI75" s="184">
        <f t="shared" si="42"/>
        <v>0</v>
      </c>
      <c r="AJ75" s="343">
        <f>ROUND(+SUMIF(BdV_2022!$L:$L,$A75&amp;AJ$3,BdV_2022!$E:$E),2)</f>
        <v>0</v>
      </c>
      <c r="AK75" s="184">
        <f t="shared" si="43"/>
        <v>75548.98</v>
      </c>
      <c r="AL75" s="2"/>
    </row>
    <row r="76" spans="1:38" x14ac:dyDescent="0.15">
      <c r="A76" s="260" t="s">
        <v>1711</v>
      </c>
      <c r="B76" s="238"/>
      <c r="C76" s="243" t="s">
        <v>1669</v>
      </c>
      <c r="D76" s="151">
        <f>+INDEX('CE ATT'!$A$1:$BK$107,MATCH($A76,'CE ATT'!$A:$A,0),MATCH(D$3,'CE ATT'!$3:$3,0))</f>
        <v>10746.72</v>
      </c>
      <c r="E76" s="151">
        <f>+INDEX('CE ATT'!$A$1:$BK$107,MATCH($A76,'CE ATT'!$A:$A,0),MATCH(E$3,'CE ATT'!$3:$3,0))</f>
        <v>0</v>
      </c>
      <c r="F76" s="151">
        <f>+INDEX('CE ATT'!$A$1:$BK$107,MATCH($A76,'CE ATT'!$A:$A,0),MATCH(F$3,'CE ATT'!$3:$3,0))</f>
        <v>0</v>
      </c>
      <c r="G76" s="151">
        <f>+INDEX('CE ATT'!$A$1:$BK$107,MATCH($A76,'CE ATT'!$A:$A,0),MATCH(G$3,'CE ATT'!$3:$3,0))</f>
        <v>3416</v>
      </c>
      <c r="H76" s="151">
        <f>+INDEX('CE ATT'!$A$1:$BK$107,MATCH($A76,'CE ATT'!$A:$A,0),MATCH(H$3,'CE ATT'!$3:$3,0))</f>
        <v>0</v>
      </c>
      <c r="I76" s="151">
        <f>+INDEX('CE ATT'!$A$1:$BK$107,MATCH($A76,'CE ATT'!$A:$A,0),MATCH(I$3,'CE ATT'!$3:$3,0))</f>
        <v>0</v>
      </c>
      <c r="J76" s="151">
        <f>+INDEX('CE ATT'!$A$1:$BK$107,MATCH($A76,'CE ATT'!$A:$A,0),MATCH(J$3,'CE ATT'!$3:$3,0))</f>
        <v>0</v>
      </c>
      <c r="K76" s="151">
        <f>+INDEX('CE ATT'!$A$1:$BK$107,MATCH($A76,'CE ATT'!$A:$A,0),MATCH(K$3,'CE ATT'!$3:$3,0))</f>
        <v>0</v>
      </c>
      <c r="L76" s="151">
        <f>+INDEX('CE ATT'!$A$1:$BK$107,MATCH($A76,'CE ATT'!$A:$A,0),MATCH(L$3,'CE ATT'!$3:$3,0))</f>
        <v>0</v>
      </c>
      <c r="M76" s="151">
        <f>+INDEX('CE ATT'!$A$1:$BK$107,MATCH($A76,'CE ATT'!$A:$A,0),MATCH(M$3,'CE ATT'!$3:$3,0))</f>
        <v>0</v>
      </c>
      <c r="N76" s="151">
        <f>+INDEX('CE ATT'!$A$1:$BK$107,MATCH($A76,'CE ATT'!$A:$A,0),MATCH(N$3,'CE ATT'!$3:$3,0))</f>
        <v>0</v>
      </c>
      <c r="O76" s="151">
        <f>+INDEX('CE ATT'!$A$1:$BK$107,MATCH($A76,'CE ATT'!$A:$A,0),MATCH(O$3,'CE ATT'!$3:$3,0))</f>
        <v>0</v>
      </c>
      <c r="P76" s="151">
        <f>+INDEX('CE ATT'!$A$1:$BK$107,MATCH($A76,'CE ATT'!$A:$A,0),MATCH(P$3,'CE ATT'!$3:$3,0))</f>
        <v>0</v>
      </c>
      <c r="Q76" s="151">
        <f>+INDEX('CE ATT'!$A$1:$BK$107,MATCH($A76,'CE ATT'!$A:$A,0),MATCH(Q$3,'CE ATT'!$3:$3,0))</f>
        <v>0</v>
      </c>
      <c r="R76" s="177">
        <f>+INDEX('CE ATT'!$A$1:$BK$107,MATCH($A76,'CE ATT'!$A:$A,0),MATCH(R$3,'CE ATT'!$3:$3,0))</f>
        <v>0</v>
      </c>
      <c r="S76" s="184">
        <f t="shared" si="38"/>
        <v>14162.72</v>
      </c>
      <c r="T76" s="151">
        <f>+INDEX('CE SC'!$A$1:$BK$83,MATCH($A76,'CE SC'!$A:$A,0),MATCH(T$3,'CE SC'!$3:$3,0))</f>
        <v>0</v>
      </c>
      <c r="U76" s="151">
        <f>+INDEX('CE SC'!$A$1:$BK$83,MATCH($A76,'CE SC'!$A:$A,0),MATCH(U$3,'CE SC'!$3:$3,0))</f>
        <v>0</v>
      </c>
      <c r="V76" s="151">
        <f>+INDEX('CE SC'!$A$1:$BK$83,MATCH($A76,'CE SC'!$A:$A,0),MATCH(V$3,'CE SC'!$3:$3,0))</f>
        <v>0</v>
      </c>
      <c r="W76" s="151">
        <f>+INDEX('CE SC'!$A$1:$BK$83,MATCH($A76,'CE SC'!$A:$A,0),MATCH(W$3,'CE SC'!$3:$3,0))</f>
        <v>0</v>
      </c>
      <c r="X76" s="151">
        <f>+INDEX('CE SC'!$A$1:$BK$83,MATCH($A76,'CE SC'!$A:$A,0),MATCH(X$3,'CE SC'!$3:$3,0))</f>
        <v>0</v>
      </c>
      <c r="Y76" s="151">
        <f>+INDEX('CE SC'!$A$1:$BK$83,MATCH($A76,'CE SC'!$A:$A,0),MATCH(Y$3,'CE SC'!$3:$3,0))</f>
        <v>0</v>
      </c>
      <c r="Z76" s="151">
        <f>+INDEX('CE SC'!$A$1:$BK$83,MATCH($A76,'CE SC'!$A:$A,0),MATCH(Z$3,'CE SC'!$3:$3,0))</f>
        <v>0</v>
      </c>
      <c r="AA76" s="151">
        <f>+INDEX('CE SC'!$A$1:$BK$83,MATCH($A76,'CE SC'!$A:$A,0),MATCH(AA$3,'CE SC'!$3:$3,0))</f>
        <v>0</v>
      </c>
      <c r="AB76" s="151">
        <f>+INDEX('CE SC'!$A$1:$BK$83,MATCH($A76,'CE SC'!$A:$A,0),MATCH(AB$3,'CE SC'!$3:$3,0))</f>
        <v>0</v>
      </c>
      <c r="AC76" s="151">
        <f>+INDEX('CE SC'!$A$1:$BK$83,MATCH($A76,'CE SC'!$A:$A,0),MATCH(AC$3,'CE SC'!$3:$3,0))</f>
        <v>0</v>
      </c>
      <c r="AD76" s="177">
        <f>+INDEX('CE SC'!$A$1:$BK$83,MATCH($A76,'CE SC'!$A:$A,0),MATCH(AD$3,'CE SC'!$3:$3,0))</f>
        <v>0</v>
      </c>
      <c r="AE76" s="184">
        <f t="shared" si="40"/>
        <v>0</v>
      </c>
      <c r="AF76" s="151">
        <f>+INDEX('CE FOC'!$A$1:$BK$83,MATCH($A76,'CE FOC'!$A:$A,0),MATCH(AF$3,'CE FOC'!$3:$3,0))</f>
        <v>0</v>
      </c>
      <c r="AG76" s="151">
        <f>+INDEX('CE FOC'!$A$1:$BK$83,MATCH($A76,'CE FOC'!$A:$A,0),MATCH(AG$3,'CE FOC'!$3:$3,0))</f>
        <v>0</v>
      </c>
      <c r="AH76" s="177">
        <f>+INDEX('CE FOC'!$A$1:$BK$83,MATCH($A76,'CE FOC'!$A:$A,0),MATCH(AH$3,'CE FOC'!$3:$3,0))</f>
        <v>0</v>
      </c>
      <c r="AI76" s="184">
        <f t="shared" si="42"/>
        <v>0</v>
      </c>
      <c r="AJ76" s="343">
        <f>ROUND(+SUMIF(BdV_2022!$L:$L,$A76&amp;AJ$3,BdV_2022!$E:$E),2)</f>
        <v>0</v>
      </c>
      <c r="AK76" s="184">
        <f t="shared" si="43"/>
        <v>14162.72</v>
      </c>
      <c r="AL76" s="2"/>
    </row>
    <row r="77" spans="1:38" x14ac:dyDescent="0.15">
      <c r="A77" s="260" t="s">
        <v>1712</v>
      </c>
      <c r="B77" s="238"/>
      <c r="C77" s="259" t="s">
        <v>660</v>
      </c>
      <c r="D77" s="151">
        <f>+INDEX('CE ATT'!$A$1:$BK$107,MATCH($A77,'CE ATT'!$A:$A,0),MATCH(D$3,'CE ATT'!$3:$3,0))</f>
        <v>0</v>
      </c>
      <c r="E77" s="151">
        <f>+INDEX('CE ATT'!$A$1:$BK$107,MATCH($A77,'CE ATT'!$A:$A,0),MATCH(E$3,'CE ATT'!$3:$3,0))</f>
        <v>0</v>
      </c>
      <c r="F77" s="151">
        <f>+INDEX('CE ATT'!$A$1:$BK$107,MATCH($A77,'CE ATT'!$A:$A,0),MATCH(F$3,'CE ATT'!$3:$3,0))</f>
        <v>0</v>
      </c>
      <c r="G77" s="151">
        <f>+INDEX('CE ATT'!$A$1:$BK$107,MATCH($A77,'CE ATT'!$A:$A,0),MATCH(G$3,'CE ATT'!$3:$3,0))</f>
        <v>0</v>
      </c>
      <c r="H77" s="151">
        <f>+INDEX('CE ATT'!$A$1:$BK$107,MATCH($A77,'CE ATT'!$A:$A,0),MATCH(H$3,'CE ATT'!$3:$3,0))</f>
        <v>0</v>
      </c>
      <c r="I77" s="151">
        <f>+INDEX('CE ATT'!$A$1:$BK$107,MATCH($A77,'CE ATT'!$A:$A,0),MATCH(I$3,'CE ATT'!$3:$3,0))</f>
        <v>0</v>
      </c>
      <c r="J77" s="151">
        <f>+INDEX('CE ATT'!$A$1:$BK$107,MATCH($A77,'CE ATT'!$A:$A,0),MATCH(J$3,'CE ATT'!$3:$3,0))</f>
        <v>0</v>
      </c>
      <c r="K77" s="151">
        <f>+INDEX('CE ATT'!$A$1:$BK$107,MATCH($A77,'CE ATT'!$A:$A,0),MATCH(K$3,'CE ATT'!$3:$3,0))</f>
        <v>0</v>
      </c>
      <c r="L77" s="151">
        <f>+INDEX('CE ATT'!$A$1:$BK$107,MATCH($A77,'CE ATT'!$A:$A,0),MATCH(L$3,'CE ATT'!$3:$3,0))</f>
        <v>0</v>
      </c>
      <c r="M77" s="151">
        <f>+INDEX('CE ATT'!$A$1:$BK$107,MATCH($A77,'CE ATT'!$A:$A,0),MATCH(M$3,'CE ATT'!$3:$3,0))</f>
        <v>0</v>
      </c>
      <c r="N77" s="151">
        <f>+INDEX('CE ATT'!$A$1:$BK$107,MATCH($A77,'CE ATT'!$A:$A,0),MATCH(N$3,'CE ATT'!$3:$3,0))</f>
        <v>0</v>
      </c>
      <c r="O77" s="151">
        <f>+INDEX('CE ATT'!$A$1:$BK$107,MATCH($A77,'CE ATT'!$A:$A,0),MATCH(O$3,'CE ATT'!$3:$3,0))</f>
        <v>0</v>
      </c>
      <c r="P77" s="151">
        <f>+INDEX('CE ATT'!$A$1:$BK$107,MATCH($A77,'CE ATT'!$A:$A,0),MATCH(P$3,'CE ATT'!$3:$3,0))</f>
        <v>0</v>
      </c>
      <c r="Q77" s="151">
        <f>+INDEX('CE ATT'!$A$1:$BK$107,MATCH($A77,'CE ATT'!$A:$A,0),MATCH(Q$3,'CE ATT'!$3:$3,0))</f>
        <v>0</v>
      </c>
      <c r="R77" s="177">
        <f>+INDEX('CE ATT'!$A$1:$BK$107,MATCH($A77,'CE ATT'!$A:$A,0),MATCH(R$3,'CE ATT'!$3:$3,0))</f>
        <v>0</v>
      </c>
      <c r="S77" s="184">
        <f t="shared" si="38"/>
        <v>0</v>
      </c>
      <c r="T77" s="151">
        <f>+INDEX('CE SC'!$A$1:$BK$83,MATCH($A77,'CE SC'!$A:$A,0),MATCH(T$3,'CE SC'!$3:$3,0))</f>
        <v>0</v>
      </c>
      <c r="U77" s="151">
        <f>+INDEX('CE SC'!$A$1:$BK$83,MATCH($A77,'CE SC'!$A:$A,0),MATCH(U$3,'CE SC'!$3:$3,0))</f>
        <v>0</v>
      </c>
      <c r="V77" s="151">
        <f>+INDEX('CE SC'!$A$1:$BK$83,MATCH($A77,'CE SC'!$A:$A,0),MATCH(V$3,'CE SC'!$3:$3,0))</f>
        <v>0</v>
      </c>
      <c r="W77" s="151">
        <f>+INDEX('CE SC'!$A$1:$BK$83,MATCH($A77,'CE SC'!$A:$A,0),MATCH(W$3,'CE SC'!$3:$3,0))</f>
        <v>0</v>
      </c>
      <c r="X77" s="151">
        <f>+INDEX('CE SC'!$A$1:$BK$83,MATCH($A77,'CE SC'!$A:$A,0),MATCH(X$3,'CE SC'!$3:$3,0))</f>
        <v>0</v>
      </c>
      <c r="Y77" s="151">
        <f>+INDEX('CE SC'!$A$1:$BK$83,MATCH($A77,'CE SC'!$A:$A,0),MATCH(Y$3,'CE SC'!$3:$3,0))</f>
        <v>0</v>
      </c>
      <c r="Z77" s="151">
        <f>+INDEX('CE SC'!$A$1:$BK$83,MATCH($A77,'CE SC'!$A:$A,0),MATCH(Z$3,'CE SC'!$3:$3,0))</f>
        <v>0</v>
      </c>
      <c r="AA77" s="151">
        <f>+INDEX('CE SC'!$A$1:$BK$83,MATCH($A77,'CE SC'!$A:$A,0),MATCH(AA$3,'CE SC'!$3:$3,0))</f>
        <v>0</v>
      </c>
      <c r="AB77" s="151">
        <f>+INDEX('CE SC'!$A$1:$BK$83,MATCH($A77,'CE SC'!$A:$A,0),MATCH(AB$3,'CE SC'!$3:$3,0))</f>
        <v>0</v>
      </c>
      <c r="AC77" s="151">
        <f>+INDEX('CE SC'!$A$1:$BK$83,MATCH($A77,'CE SC'!$A:$A,0),MATCH(AC$3,'CE SC'!$3:$3,0))</f>
        <v>0</v>
      </c>
      <c r="AD77" s="177">
        <f>+INDEX('CE SC'!$A$1:$BK$83,MATCH($A77,'CE SC'!$A:$A,0),MATCH(AD$3,'CE SC'!$3:$3,0))</f>
        <v>0</v>
      </c>
      <c r="AE77" s="184">
        <f t="shared" si="40"/>
        <v>0</v>
      </c>
      <c r="AF77" s="151">
        <f>+INDEX('CE FOC'!$A$1:$BK$83,MATCH($A77,'CE FOC'!$A:$A,0),MATCH(AF$3,'CE FOC'!$3:$3,0))</f>
        <v>0</v>
      </c>
      <c r="AG77" s="151">
        <f>+INDEX('CE FOC'!$A$1:$BK$83,MATCH($A77,'CE FOC'!$A:$A,0),MATCH(AG$3,'CE FOC'!$3:$3,0))</f>
        <v>0</v>
      </c>
      <c r="AH77" s="177">
        <f>+INDEX('CE FOC'!$A$1:$BK$83,MATCH($A77,'CE FOC'!$A:$A,0),MATCH(AH$3,'CE FOC'!$3:$3,0))</f>
        <v>0</v>
      </c>
      <c r="AI77" s="184">
        <f t="shared" si="42"/>
        <v>0</v>
      </c>
      <c r="AJ77" s="343">
        <f>ROUND(+SUMIF(BdV_2022!$L:$L,$A77&amp;AJ$3,BdV_2022!$E:$E),2)</f>
        <v>0</v>
      </c>
      <c r="AK77" s="184">
        <f t="shared" si="43"/>
        <v>0</v>
      </c>
      <c r="AL77" s="2"/>
    </row>
    <row r="78" spans="1:38" x14ac:dyDescent="0.15">
      <c r="A78" s="260" t="s">
        <v>1713</v>
      </c>
      <c r="B78" s="238"/>
      <c r="C78" s="243" t="s">
        <v>854</v>
      </c>
      <c r="D78" s="151">
        <f>+INDEX('CE ATT'!$A$1:$BK$107,MATCH($A78,'CE ATT'!$A:$A,0),MATCH(D$3,'CE ATT'!$3:$3,0))</f>
        <v>0</v>
      </c>
      <c r="E78" s="151">
        <f>+INDEX('CE ATT'!$A$1:$BK$107,MATCH($A78,'CE ATT'!$A:$A,0),MATCH(E$3,'CE ATT'!$3:$3,0))</f>
        <v>0</v>
      </c>
      <c r="F78" s="151">
        <f>+INDEX('CE ATT'!$A$1:$BK$107,MATCH($A78,'CE ATT'!$A:$A,0),MATCH(F$3,'CE ATT'!$3:$3,0))</f>
        <v>0</v>
      </c>
      <c r="G78" s="151">
        <f>+INDEX('CE ATT'!$A$1:$BK$107,MATCH($A78,'CE ATT'!$A:$A,0),MATCH(G$3,'CE ATT'!$3:$3,0))</f>
        <v>0</v>
      </c>
      <c r="H78" s="151">
        <f>+INDEX('CE ATT'!$A$1:$BK$107,MATCH($A78,'CE ATT'!$A:$A,0),MATCH(H$3,'CE ATT'!$3:$3,0))</f>
        <v>0</v>
      </c>
      <c r="I78" s="151">
        <f>+INDEX('CE ATT'!$A$1:$BK$107,MATCH($A78,'CE ATT'!$A:$A,0),MATCH(I$3,'CE ATT'!$3:$3,0))</f>
        <v>0</v>
      </c>
      <c r="J78" s="151">
        <f>+INDEX('CE ATT'!$A$1:$BK$107,MATCH($A78,'CE ATT'!$A:$A,0),MATCH(J$3,'CE ATT'!$3:$3,0))</f>
        <v>0</v>
      </c>
      <c r="K78" s="151">
        <f>+INDEX('CE ATT'!$A$1:$BK$107,MATCH($A78,'CE ATT'!$A:$A,0),MATCH(K$3,'CE ATT'!$3:$3,0))</f>
        <v>0</v>
      </c>
      <c r="L78" s="151">
        <f>+INDEX('CE ATT'!$A$1:$BK$107,MATCH($A78,'CE ATT'!$A:$A,0),MATCH(L$3,'CE ATT'!$3:$3,0))</f>
        <v>0</v>
      </c>
      <c r="M78" s="151">
        <f>+INDEX('CE ATT'!$A$1:$BK$107,MATCH($A78,'CE ATT'!$A:$A,0),MATCH(M$3,'CE ATT'!$3:$3,0))</f>
        <v>0</v>
      </c>
      <c r="N78" s="151">
        <f>+INDEX('CE ATT'!$A$1:$BK$107,MATCH($A78,'CE ATT'!$A:$A,0),MATCH(N$3,'CE ATT'!$3:$3,0))</f>
        <v>0</v>
      </c>
      <c r="O78" s="151">
        <f>+INDEX('CE ATT'!$A$1:$BK$107,MATCH($A78,'CE ATT'!$A:$A,0),MATCH(O$3,'CE ATT'!$3:$3,0))</f>
        <v>0</v>
      </c>
      <c r="P78" s="151">
        <f>+INDEX('CE ATT'!$A$1:$BK$107,MATCH($A78,'CE ATT'!$A:$A,0),MATCH(P$3,'CE ATT'!$3:$3,0))</f>
        <v>0</v>
      </c>
      <c r="Q78" s="151">
        <f>+INDEX('CE ATT'!$A$1:$BK$107,MATCH($A78,'CE ATT'!$A:$A,0),MATCH(Q$3,'CE ATT'!$3:$3,0))</f>
        <v>0</v>
      </c>
      <c r="R78" s="177">
        <f>+INDEX('CE ATT'!$A$1:$BK$107,MATCH($A78,'CE ATT'!$A:$A,0),MATCH(R$3,'CE ATT'!$3:$3,0))</f>
        <v>0</v>
      </c>
      <c r="S78" s="184">
        <f t="shared" si="38"/>
        <v>0</v>
      </c>
      <c r="T78" s="151">
        <f>+INDEX('CE SC'!$A$1:$BK$83,MATCH($A78,'CE SC'!$A:$A,0),MATCH(T$3,'CE SC'!$3:$3,0))</f>
        <v>0</v>
      </c>
      <c r="U78" s="151">
        <f>+INDEX('CE SC'!$A$1:$BK$83,MATCH($A78,'CE SC'!$A:$A,0),MATCH(U$3,'CE SC'!$3:$3,0))</f>
        <v>0</v>
      </c>
      <c r="V78" s="151">
        <f>+INDEX('CE SC'!$A$1:$BK$83,MATCH($A78,'CE SC'!$A:$A,0),MATCH(V$3,'CE SC'!$3:$3,0))</f>
        <v>0</v>
      </c>
      <c r="W78" s="151">
        <f>+INDEX('CE SC'!$A$1:$BK$83,MATCH($A78,'CE SC'!$A:$A,0),MATCH(W$3,'CE SC'!$3:$3,0))</f>
        <v>0</v>
      </c>
      <c r="X78" s="151">
        <f>+INDEX('CE SC'!$A$1:$BK$83,MATCH($A78,'CE SC'!$A:$A,0),MATCH(X$3,'CE SC'!$3:$3,0))</f>
        <v>0</v>
      </c>
      <c r="Y78" s="151">
        <f>+INDEX('CE SC'!$A$1:$BK$83,MATCH($A78,'CE SC'!$A:$A,0),MATCH(Y$3,'CE SC'!$3:$3,0))</f>
        <v>0</v>
      </c>
      <c r="Z78" s="151">
        <f>+INDEX('CE SC'!$A$1:$BK$83,MATCH($A78,'CE SC'!$A:$A,0),MATCH(Z$3,'CE SC'!$3:$3,0))</f>
        <v>0</v>
      </c>
      <c r="AA78" s="151">
        <f>+INDEX('CE SC'!$A$1:$BK$83,MATCH($A78,'CE SC'!$A:$A,0),MATCH(AA$3,'CE SC'!$3:$3,0))</f>
        <v>0</v>
      </c>
      <c r="AB78" s="151">
        <f>+INDEX('CE SC'!$A$1:$BK$83,MATCH($A78,'CE SC'!$A:$A,0),MATCH(AB$3,'CE SC'!$3:$3,0))</f>
        <v>0</v>
      </c>
      <c r="AC78" s="151">
        <f>+INDEX('CE SC'!$A$1:$BK$83,MATCH($A78,'CE SC'!$A:$A,0),MATCH(AC$3,'CE SC'!$3:$3,0))</f>
        <v>0</v>
      </c>
      <c r="AD78" s="177">
        <f>+INDEX('CE SC'!$A$1:$BK$83,MATCH($A78,'CE SC'!$A:$A,0),MATCH(AD$3,'CE SC'!$3:$3,0))</f>
        <v>0</v>
      </c>
      <c r="AE78" s="184">
        <f t="shared" si="40"/>
        <v>0</v>
      </c>
      <c r="AF78" s="151">
        <f>+INDEX('CE FOC'!$A$1:$BK$83,MATCH($A78,'CE FOC'!$A:$A,0),MATCH(AF$3,'CE FOC'!$3:$3,0))</f>
        <v>0</v>
      </c>
      <c r="AG78" s="151">
        <f>+INDEX('CE FOC'!$A$1:$BK$83,MATCH($A78,'CE FOC'!$A:$A,0),MATCH(AG$3,'CE FOC'!$3:$3,0))</f>
        <v>0</v>
      </c>
      <c r="AH78" s="177">
        <f>+INDEX('CE FOC'!$A$1:$BK$83,MATCH($A78,'CE FOC'!$A:$A,0),MATCH(AH$3,'CE FOC'!$3:$3,0))</f>
        <v>0</v>
      </c>
      <c r="AI78" s="184">
        <f t="shared" si="42"/>
        <v>0</v>
      </c>
      <c r="AJ78" s="343">
        <f>ROUND(+SUMIF(BdV_2022!$L:$L,$A78&amp;AJ$3,BdV_2022!$E:$E),2)</f>
        <v>0</v>
      </c>
      <c r="AK78" s="184">
        <f t="shared" si="43"/>
        <v>0</v>
      </c>
      <c r="AL78" s="2"/>
    </row>
    <row r="79" spans="1:38" x14ac:dyDescent="0.15">
      <c r="A79" s="260" t="s">
        <v>1714</v>
      </c>
      <c r="B79" s="238"/>
      <c r="C79" s="243" t="s">
        <v>1670</v>
      </c>
      <c r="D79" s="151">
        <f>+INDEX('CE ATT'!$A$1:$BK$107,MATCH($A79,'CE ATT'!$A:$A,0),MATCH(D$3,'CE ATT'!$3:$3,0))</f>
        <v>109298.51</v>
      </c>
      <c r="E79" s="151">
        <f>+INDEX('CE ATT'!$A$1:$BK$107,MATCH($A79,'CE ATT'!$A:$A,0),MATCH(E$3,'CE ATT'!$3:$3,0))</f>
        <v>0</v>
      </c>
      <c r="F79" s="151">
        <f>+INDEX('CE ATT'!$A$1:$BK$107,MATCH($A79,'CE ATT'!$A:$A,0),MATCH(F$3,'CE ATT'!$3:$3,0))</f>
        <v>0</v>
      </c>
      <c r="G79" s="151">
        <f>+INDEX('CE ATT'!$A$1:$BK$107,MATCH($A79,'CE ATT'!$A:$A,0),MATCH(G$3,'CE ATT'!$3:$3,0))</f>
        <v>0</v>
      </c>
      <c r="H79" s="151">
        <f>+INDEX('CE ATT'!$A$1:$BK$107,MATCH($A79,'CE ATT'!$A:$A,0),MATCH(H$3,'CE ATT'!$3:$3,0))</f>
        <v>0</v>
      </c>
      <c r="I79" s="151">
        <f>+INDEX('CE ATT'!$A$1:$BK$107,MATCH($A79,'CE ATT'!$A:$A,0),MATCH(I$3,'CE ATT'!$3:$3,0))</f>
        <v>0</v>
      </c>
      <c r="J79" s="151">
        <f>+INDEX('CE ATT'!$A$1:$BK$107,MATCH($A79,'CE ATT'!$A:$A,0),MATCH(J$3,'CE ATT'!$3:$3,0))</f>
        <v>0</v>
      </c>
      <c r="K79" s="151">
        <f>+INDEX('CE ATT'!$A$1:$BK$107,MATCH($A79,'CE ATT'!$A:$A,0),MATCH(K$3,'CE ATT'!$3:$3,0))</f>
        <v>0</v>
      </c>
      <c r="L79" s="151">
        <f>+INDEX('CE ATT'!$A$1:$BK$107,MATCH($A79,'CE ATT'!$A:$A,0),MATCH(L$3,'CE ATT'!$3:$3,0))</f>
        <v>0</v>
      </c>
      <c r="M79" s="151">
        <f>+INDEX('CE ATT'!$A$1:$BK$107,MATCH($A79,'CE ATT'!$A:$A,0),MATCH(M$3,'CE ATT'!$3:$3,0))</f>
        <v>0</v>
      </c>
      <c r="N79" s="151">
        <f>+INDEX('CE ATT'!$A$1:$BK$107,MATCH($A79,'CE ATT'!$A:$A,0),MATCH(N$3,'CE ATT'!$3:$3,0))</f>
        <v>0</v>
      </c>
      <c r="O79" s="151">
        <f>+INDEX('CE ATT'!$A$1:$BK$107,MATCH($A79,'CE ATT'!$A:$A,0),MATCH(O$3,'CE ATT'!$3:$3,0))</f>
        <v>0</v>
      </c>
      <c r="P79" s="151">
        <f>+INDEX('CE ATT'!$A$1:$BK$107,MATCH($A79,'CE ATT'!$A:$A,0),MATCH(P$3,'CE ATT'!$3:$3,0))</f>
        <v>0</v>
      </c>
      <c r="Q79" s="151">
        <f>+INDEX('CE ATT'!$A$1:$BK$107,MATCH($A79,'CE ATT'!$A:$A,0),MATCH(Q$3,'CE ATT'!$3:$3,0))</f>
        <v>0</v>
      </c>
      <c r="R79" s="177">
        <f>+INDEX('CE ATT'!$A$1:$BK$107,MATCH($A79,'CE ATT'!$A:$A,0),MATCH(R$3,'CE ATT'!$3:$3,0))</f>
        <v>0</v>
      </c>
      <c r="S79" s="184">
        <f t="shared" ref="S79" si="59">+SUM(D79:R79)</f>
        <v>109298.51</v>
      </c>
      <c r="T79" s="151">
        <f>+INDEX('CE SC'!$A$1:$BK$83,MATCH($A79,'CE SC'!$A:$A,0),MATCH(T$3,'CE SC'!$3:$3,0))</f>
        <v>0</v>
      </c>
      <c r="U79" s="151">
        <f>+INDEX('CE SC'!$A$1:$BK$83,MATCH($A79,'CE SC'!$A:$A,0),MATCH(U$3,'CE SC'!$3:$3,0))</f>
        <v>0</v>
      </c>
      <c r="V79" s="151">
        <f>+INDEX('CE SC'!$A$1:$BK$83,MATCH($A79,'CE SC'!$A:$A,0),MATCH(V$3,'CE SC'!$3:$3,0))</f>
        <v>0</v>
      </c>
      <c r="W79" s="151">
        <f>+INDEX('CE SC'!$A$1:$BK$83,MATCH($A79,'CE SC'!$A:$A,0),MATCH(W$3,'CE SC'!$3:$3,0))</f>
        <v>0</v>
      </c>
      <c r="X79" s="151">
        <f>+INDEX('CE SC'!$A$1:$BK$83,MATCH($A79,'CE SC'!$A:$A,0),MATCH(X$3,'CE SC'!$3:$3,0))</f>
        <v>0</v>
      </c>
      <c r="Y79" s="151">
        <f>+INDEX('CE SC'!$A$1:$BK$83,MATCH($A79,'CE SC'!$A:$A,0),MATCH(Y$3,'CE SC'!$3:$3,0))</f>
        <v>0</v>
      </c>
      <c r="Z79" s="151">
        <f>+INDEX('CE SC'!$A$1:$BK$83,MATCH($A79,'CE SC'!$A:$A,0),MATCH(Z$3,'CE SC'!$3:$3,0))</f>
        <v>0</v>
      </c>
      <c r="AA79" s="151">
        <f>+INDEX('CE SC'!$A$1:$BK$83,MATCH($A79,'CE SC'!$A:$A,0),MATCH(AA$3,'CE SC'!$3:$3,0))</f>
        <v>0</v>
      </c>
      <c r="AB79" s="151">
        <f>+INDEX('CE SC'!$A$1:$BK$83,MATCH($A79,'CE SC'!$A:$A,0),MATCH(AB$3,'CE SC'!$3:$3,0))</f>
        <v>0</v>
      </c>
      <c r="AC79" s="151">
        <f>+INDEX('CE SC'!$A$1:$BK$83,MATCH($A79,'CE SC'!$A:$A,0),MATCH(AC$3,'CE SC'!$3:$3,0))</f>
        <v>0</v>
      </c>
      <c r="AD79" s="177">
        <f>+INDEX('CE SC'!$A$1:$BK$83,MATCH($A79,'CE SC'!$A:$A,0),MATCH(AD$3,'CE SC'!$3:$3,0))</f>
        <v>0</v>
      </c>
      <c r="AE79" s="184">
        <f t="shared" ref="AE79" si="60">+SUM(T79:AD79)</f>
        <v>0</v>
      </c>
      <c r="AF79" s="151">
        <f>+INDEX('CE FOC'!$A$1:$BK$83,MATCH($A79,'CE FOC'!$A:$A,0),MATCH(AF$3,'CE FOC'!$3:$3,0))</f>
        <v>0</v>
      </c>
      <c r="AG79" s="151">
        <f>+INDEX('CE FOC'!$A$1:$BK$83,MATCH($A79,'CE FOC'!$A:$A,0),MATCH(AG$3,'CE FOC'!$3:$3,0))</f>
        <v>0</v>
      </c>
      <c r="AH79" s="177">
        <f>+INDEX('CE FOC'!$A$1:$BK$83,MATCH($A79,'CE FOC'!$A:$A,0),MATCH(AH$3,'CE FOC'!$3:$3,0))</f>
        <v>0</v>
      </c>
      <c r="AI79" s="184">
        <f t="shared" ref="AI79" si="61">+SUM(AF79:AH79)</f>
        <v>0</v>
      </c>
      <c r="AJ79" s="343">
        <f>ROUND(+SUMIF(BdV_2022!$L:$L,$A79&amp;AJ$3,BdV_2022!$E:$E),2)</f>
        <v>0</v>
      </c>
      <c r="AK79" s="184">
        <f t="shared" ref="AK79" si="62">+AJ79+AI79+AE79+S79</f>
        <v>109298.51</v>
      </c>
      <c r="AL79" s="2"/>
    </row>
    <row r="80" spans="1:38" x14ac:dyDescent="0.15">
      <c r="A80" s="260" t="s">
        <v>1796</v>
      </c>
      <c r="B80" s="235"/>
      <c r="C80" s="243" t="s">
        <v>818</v>
      </c>
      <c r="D80" s="151">
        <f>+INDEX('CE ATT'!$A$1:$BK$107,MATCH($A80,'CE ATT'!$A:$A,0),MATCH(D$3,'CE ATT'!$3:$3,0))</f>
        <v>0</v>
      </c>
      <c r="E80" s="151">
        <f>+INDEX('CE ATT'!$A$1:$BK$107,MATCH($A80,'CE ATT'!$A:$A,0),MATCH(E$3,'CE ATT'!$3:$3,0))</f>
        <v>0</v>
      </c>
      <c r="F80" s="151">
        <f>+INDEX('CE ATT'!$A$1:$BK$107,MATCH($A80,'CE ATT'!$A:$A,0),MATCH(F$3,'CE ATT'!$3:$3,0))</f>
        <v>0</v>
      </c>
      <c r="G80" s="151">
        <f>+INDEX('CE ATT'!$A$1:$BK$107,MATCH($A80,'CE ATT'!$A:$A,0),MATCH(G$3,'CE ATT'!$3:$3,0))</f>
        <v>532136.18999999994</v>
      </c>
      <c r="H80" s="151">
        <f>+INDEX('CE ATT'!$A$1:$BK$107,MATCH($A80,'CE ATT'!$A:$A,0),MATCH(H$3,'CE ATT'!$3:$3,0))</f>
        <v>0</v>
      </c>
      <c r="I80" s="151">
        <f>+INDEX('CE ATT'!$A$1:$BK$107,MATCH($A80,'CE ATT'!$A:$A,0),MATCH(I$3,'CE ATT'!$3:$3,0))</f>
        <v>0</v>
      </c>
      <c r="J80" s="151">
        <f>+INDEX('CE ATT'!$A$1:$BK$107,MATCH($A80,'CE ATT'!$A:$A,0),MATCH(J$3,'CE ATT'!$3:$3,0))</f>
        <v>0</v>
      </c>
      <c r="K80" s="151">
        <f>+INDEX('CE ATT'!$A$1:$BK$107,MATCH($A80,'CE ATT'!$A:$A,0),MATCH(K$3,'CE ATT'!$3:$3,0))</f>
        <v>0</v>
      </c>
      <c r="L80" s="151">
        <f>+INDEX('CE ATT'!$A$1:$BK$107,MATCH($A80,'CE ATT'!$A:$A,0),MATCH(L$3,'CE ATT'!$3:$3,0))</f>
        <v>0</v>
      </c>
      <c r="M80" s="151">
        <f>+INDEX('CE ATT'!$A$1:$BK$107,MATCH($A80,'CE ATT'!$A:$A,0),MATCH(M$3,'CE ATT'!$3:$3,0))</f>
        <v>0</v>
      </c>
      <c r="N80" s="151">
        <f>+INDEX('CE ATT'!$A$1:$BK$107,MATCH($A80,'CE ATT'!$A:$A,0),MATCH(N$3,'CE ATT'!$3:$3,0))</f>
        <v>0</v>
      </c>
      <c r="O80" s="151">
        <f>+INDEX('CE ATT'!$A$1:$BK$107,MATCH($A80,'CE ATT'!$A:$A,0),MATCH(O$3,'CE ATT'!$3:$3,0))</f>
        <v>0</v>
      </c>
      <c r="P80" s="151">
        <f>+INDEX('CE ATT'!$A$1:$BK$107,MATCH($A80,'CE ATT'!$A:$A,0),MATCH(P$3,'CE ATT'!$3:$3,0))</f>
        <v>0</v>
      </c>
      <c r="Q80" s="151">
        <f>+INDEX('CE ATT'!$A$1:$BK$107,MATCH($A80,'CE ATT'!$A:$A,0),MATCH(Q$3,'CE ATT'!$3:$3,0))</f>
        <v>0</v>
      </c>
      <c r="R80" s="177">
        <f>+INDEX('CE ATT'!$A$1:$BK$107,MATCH($A80,'CE ATT'!$A:$A,0),MATCH(R$3,'CE ATT'!$3:$3,0))</f>
        <v>0</v>
      </c>
      <c r="S80" s="184">
        <f t="shared" si="38"/>
        <v>532136.18999999994</v>
      </c>
      <c r="T80" s="151">
        <f>+INDEX('CE SC'!$A$1:$BK$83,MATCH($A80,'CE SC'!$A:$A,0),MATCH(T$3,'CE SC'!$3:$3,0))</f>
        <v>0</v>
      </c>
      <c r="U80" s="151">
        <f>+INDEX('CE SC'!$A$1:$BK$83,MATCH($A80,'CE SC'!$A:$A,0),MATCH(U$3,'CE SC'!$3:$3,0))</f>
        <v>0</v>
      </c>
      <c r="V80" s="151">
        <f>+INDEX('CE SC'!$A$1:$BK$83,MATCH($A80,'CE SC'!$A:$A,0),MATCH(V$3,'CE SC'!$3:$3,0))</f>
        <v>0</v>
      </c>
      <c r="W80" s="151">
        <f>+INDEX('CE SC'!$A$1:$BK$83,MATCH($A80,'CE SC'!$A:$A,0),MATCH(W$3,'CE SC'!$3:$3,0))</f>
        <v>0</v>
      </c>
      <c r="X80" s="151">
        <f>+INDEX('CE SC'!$A$1:$BK$83,MATCH($A80,'CE SC'!$A:$A,0),MATCH(X$3,'CE SC'!$3:$3,0))</f>
        <v>0</v>
      </c>
      <c r="Y80" s="151">
        <f>+INDEX('CE SC'!$A$1:$BK$83,MATCH($A80,'CE SC'!$A:$A,0),MATCH(Y$3,'CE SC'!$3:$3,0))</f>
        <v>0</v>
      </c>
      <c r="Z80" s="151">
        <f>+INDEX('CE SC'!$A$1:$BK$83,MATCH($A80,'CE SC'!$A:$A,0),MATCH(Z$3,'CE SC'!$3:$3,0))</f>
        <v>0</v>
      </c>
      <c r="AA80" s="151">
        <f>+INDEX('CE SC'!$A$1:$BK$83,MATCH($A80,'CE SC'!$A:$A,0),MATCH(AA$3,'CE SC'!$3:$3,0))</f>
        <v>0</v>
      </c>
      <c r="AB80" s="151">
        <f>+INDEX('CE SC'!$A$1:$BK$83,MATCH($A80,'CE SC'!$A:$A,0),MATCH(AB$3,'CE SC'!$3:$3,0))</f>
        <v>26336.83</v>
      </c>
      <c r="AC80" s="151">
        <f>+INDEX('CE SC'!$A$1:$BK$83,MATCH($A80,'CE SC'!$A:$A,0),MATCH(AC$3,'CE SC'!$3:$3,0))</f>
        <v>0</v>
      </c>
      <c r="AD80" s="177">
        <f>+INDEX('CE SC'!$A$1:$BK$83,MATCH($A80,'CE SC'!$A:$A,0),MATCH(AD$3,'CE SC'!$3:$3,0))</f>
        <v>0</v>
      </c>
      <c r="AE80" s="184">
        <f t="shared" si="40"/>
        <v>26336.83</v>
      </c>
      <c r="AF80" s="151">
        <f>+INDEX('CE FOC'!$A$1:$BK$83,MATCH($A80,'CE FOC'!$A:$A,0),MATCH(AF$3,'CE FOC'!$3:$3,0))</f>
        <v>0</v>
      </c>
      <c r="AG80" s="151">
        <f>+INDEX('CE FOC'!$A$1:$BK$83,MATCH($A80,'CE FOC'!$A:$A,0),MATCH(AG$3,'CE FOC'!$3:$3,0))</f>
        <v>0</v>
      </c>
      <c r="AH80" s="177">
        <f>+INDEX('CE FOC'!$A$1:$BK$83,MATCH($A80,'CE FOC'!$A:$A,0),MATCH(AH$3,'CE FOC'!$3:$3,0))</f>
        <v>0</v>
      </c>
      <c r="AI80" s="184">
        <f t="shared" si="42"/>
        <v>0</v>
      </c>
      <c r="AJ80" s="343">
        <f>ROUND(+SUMIF(BdV_2022!$L:$L,$A80&amp;AJ$3,BdV_2022!$E:$E),2)</f>
        <v>0</v>
      </c>
      <c r="AK80" s="184">
        <f t="shared" si="43"/>
        <v>558473.0199999999</v>
      </c>
      <c r="AL80" s="2"/>
    </row>
    <row r="81" spans="1:38" x14ac:dyDescent="0.15">
      <c r="A81" s="230"/>
      <c r="B81" s="247"/>
      <c r="C81" s="248" t="s">
        <v>1083</v>
      </c>
      <c r="D81" s="156">
        <f>+D82+D83</f>
        <v>0</v>
      </c>
      <c r="E81" s="156">
        <f t="shared" ref="E81:R81" si="63">+E82+E83</f>
        <v>0</v>
      </c>
      <c r="F81" s="156">
        <f t="shared" si="63"/>
        <v>0</v>
      </c>
      <c r="G81" s="156">
        <f t="shared" si="63"/>
        <v>0</v>
      </c>
      <c r="H81" s="156">
        <f t="shared" si="63"/>
        <v>0</v>
      </c>
      <c r="I81" s="156">
        <f t="shared" si="63"/>
        <v>0</v>
      </c>
      <c r="J81" s="156">
        <f t="shared" si="63"/>
        <v>0</v>
      </c>
      <c r="K81" s="156">
        <f t="shared" si="63"/>
        <v>0</v>
      </c>
      <c r="L81" s="156">
        <f t="shared" si="63"/>
        <v>0</v>
      </c>
      <c r="M81" s="156">
        <f t="shared" si="63"/>
        <v>0</v>
      </c>
      <c r="N81" s="156">
        <f t="shared" si="63"/>
        <v>0</v>
      </c>
      <c r="O81" s="156">
        <f t="shared" si="63"/>
        <v>0</v>
      </c>
      <c r="P81" s="156">
        <f t="shared" si="63"/>
        <v>0</v>
      </c>
      <c r="Q81" s="156">
        <f t="shared" si="63"/>
        <v>0</v>
      </c>
      <c r="R81" s="191">
        <f t="shared" si="63"/>
        <v>0</v>
      </c>
      <c r="S81" s="183">
        <f t="shared" si="38"/>
        <v>0</v>
      </c>
      <c r="T81" s="154">
        <f t="shared" ref="T81:AD81" si="64">+T82+T83</f>
        <v>0</v>
      </c>
      <c r="U81" s="156">
        <f t="shared" si="64"/>
        <v>0</v>
      </c>
      <c r="V81" s="156">
        <f t="shared" si="64"/>
        <v>0</v>
      </c>
      <c r="W81" s="156">
        <f t="shared" si="64"/>
        <v>0</v>
      </c>
      <c r="X81" s="156">
        <f t="shared" si="64"/>
        <v>0</v>
      </c>
      <c r="Y81" s="156">
        <f t="shared" si="64"/>
        <v>0</v>
      </c>
      <c r="Z81" s="156">
        <f t="shared" si="64"/>
        <v>0</v>
      </c>
      <c r="AA81" s="156">
        <f t="shared" si="64"/>
        <v>0</v>
      </c>
      <c r="AB81" s="156">
        <f t="shared" si="64"/>
        <v>0</v>
      </c>
      <c r="AC81" s="156">
        <f t="shared" si="64"/>
        <v>0</v>
      </c>
      <c r="AD81" s="191">
        <f t="shared" si="64"/>
        <v>0</v>
      </c>
      <c r="AE81" s="183">
        <f t="shared" si="40"/>
        <v>0</v>
      </c>
      <c r="AF81" s="154">
        <f t="shared" ref="AF81:AJ81" si="65">+AF82+AF83</f>
        <v>0</v>
      </c>
      <c r="AG81" s="156">
        <f t="shared" si="65"/>
        <v>0</v>
      </c>
      <c r="AH81" s="191">
        <f t="shared" si="65"/>
        <v>0</v>
      </c>
      <c r="AI81" s="183">
        <f t="shared" si="42"/>
        <v>0</v>
      </c>
      <c r="AJ81" s="176">
        <f t="shared" si="65"/>
        <v>0</v>
      </c>
      <c r="AK81" s="183">
        <f t="shared" si="43"/>
        <v>0</v>
      </c>
      <c r="AL81" s="2"/>
    </row>
    <row r="82" spans="1:38" x14ac:dyDescent="0.15">
      <c r="A82" s="241" t="s">
        <v>1692</v>
      </c>
      <c r="B82" s="348"/>
      <c r="C82" s="250" t="s">
        <v>1671</v>
      </c>
      <c r="D82" s="151">
        <f>+INDEX('CE ATT'!$A$1:$BK$107,MATCH($A82,'CE ATT'!$A:$A,0),MATCH(D$3,'CE ATT'!$3:$3,0))</f>
        <v>0</v>
      </c>
      <c r="E82" s="151">
        <f>+INDEX('CE ATT'!$A$1:$BK$107,MATCH($A82,'CE ATT'!$A:$A,0),MATCH(E$3,'CE ATT'!$3:$3,0))</f>
        <v>0</v>
      </c>
      <c r="F82" s="151">
        <f>+INDEX('CE ATT'!$A$1:$BK$107,MATCH($A82,'CE ATT'!$A:$A,0),MATCH(F$3,'CE ATT'!$3:$3,0))</f>
        <v>0</v>
      </c>
      <c r="G82" s="151">
        <f>+INDEX('CE ATT'!$A$1:$BK$107,MATCH($A82,'CE ATT'!$A:$A,0),MATCH(G$3,'CE ATT'!$3:$3,0))</f>
        <v>0</v>
      </c>
      <c r="H82" s="151">
        <f>+INDEX('CE ATT'!$A$1:$BK$107,MATCH($A82,'CE ATT'!$A:$A,0),MATCH(H$3,'CE ATT'!$3:$3,0))</f>
        <v>0</v>
      </c>
      <c r="I82" s="151">
        <f>+INDEX('CE ATT'!$A$1:$BK$107,MATCH($A82,'CE ATT'!$A:$A,0),MATCH(I$3,'CE ATT'!$3:$3,0))</f>
        <v>0</v>
      </c>
      <c r="J82" s="151">
        <f>+INDEX('CE ATT'!$A$1:$BK$107,MATCH($A82,'CE ATT'!$A:$A,0),MATCH(J$3,'CE ATT'!$3:$3,0))</f>
        <v>0</v>
      </c>
      <c r="K82" s="151">
        <f>+INDEX('CE ATT'!$A$1:$BK$107,MATCH($A82,'CE ATT'!$A:$A,0),MATCH(K$3,'CE ATT'!$3:$3,0))</f>
        <v>0</v>
      </c>
      <c r="L82" s="151">
        <f>+INDEX('CE ATT'!$A$1:$BK$107,MATCH($A82,'CE ATT'!$A:$A,0),MATCH(L$3,'CE ATT'!$3:$3,0))</f>
        <v>0</v>
      </c>
      <c r="M82" s="151">
        <f>+INDEX('CE ATT'!$A$1:$BK$107,MATCH($A82,'CE ATT'!$A:$A,0),MATCH(M$3,'CE ATT'!$3:$3,0))</f>
        <v>0</v>
      </c>
      <c r="N82" s="151">
        <f>+INDEX('CE ATT'!$A$1:$BK$107,MATCH($A82,'CE ATT'!$A:$A,0),MATCH(N$3,'CE ATT'!$3:$3,0))</f>
        <v>0</v>
      </c>
      <c r="O82" s="151">
        <f>+INDEX('CE ATT'!$A$1:$BK$107,MATCH($A82,'CE ATT'!$A:$A,0),MATCH(O$3,'CE ATT'!$3:$3,0))</f>
        <v>0</v>
      </c>
      <c r="P82" s="151">
        <f>+INDEX('CE ATT'!$A$1:$BK$107,MATCH($A82,'CE ATT'!$A:$A,0),MATCH(P$3,'CE ATT'!$3:$3,0))</f>
        <v>0</v>
      </c>
      <c r="Q82" s="151">
        <f>+INDEX('CE ATT'!$A$1:$BK$107,MATCH($A82,'CE ATT'!$A:$A,0),MATCH(Q$3,'CE ATT'!$3:$3,0))</f>
        <v>0</v>
      </c>
      <c r="R82" s="177">
        <f>+INDEX('CE ATT'!$A$1:$BK$107,MATCH($A82,'CE ATT'!$A:$A,0),MATCH(R$3,'CE ATT'!$3:$3,0))</f>
        <v>0</v>
      </c>
      <c r="S82" s="184">
        <f t="shared" si="38"/>
        <v>0</v>
      </c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184">
        <f t="shared" si="40"/>
        <v>0</v>
      </c>
      <c r="AF82" s="88"/>
      <c r="AG82" s="88"/>
      <c r="AH82" s="88"/>
      <c r="AI82" s="184">
        <f t="shared" si="42"/>
        <v>0</v>
      </c>
      <c r="AJ82" s="88"/>
      <c r="AK82" s="184">
        <f t="shared" si="43"/>
        <v>0</v>
      </c>
      <c r="AL82" s="2"/>
    </row>
    <row r="83" spans="1:38" x14ac:dyDescent="0.15">
      <c r="A83" s="148" t="s">
        <v>70</v>
      </c>
      <c r="B83" s="261"/>
      <c r="C83" s="345" t="s">
        <v>86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184">
        <f t="shared" si="38"/>
        <v>0</v>
      </c>
      <c r="T83" s="151">
        <f>+INDEX('CE SC'!$A$1:$BK$83,MATCH($A83,'CE SC'!$A:$A,0),MATCH(T$3,'CE SC'!$3:$3,0))</f>
        <v>0</v>
      </c>
      <c r="U83" s="151">
        <f>+INDEX('CE SC'!$A$1:$BK$83,MATCH($A83,'CE SC'!$A:$A,0),MATCH(U$3,'CE SC'!$3:$3,0))</f>
        <v>0</v>
      </c>
      <c r="V83" s="151">
        <f>+INDEX('CE SC'!$A$1:$BK$83,MATCH($A83,'CE SC'!$A:$A,0),MATCH(V$3,'CE SC'!$3:$3,0))</f>
        <v>0</v>
      </c>
      <c r="W83" s="151">
        <f>+INDEX('CE SC'!$A$1:$BK$83,MATCH($A83,'CE SC'!$A:$A,0),MATCH(W$3,'CE SC'!$3:$3,0))</f>
        <v>0</v>
      </c>
      <c r="X83" s="151">
        <f>+INDEX('CE SC'!$A$1:$BK$83,MATCH($A83,'CE SC'!$A:$A,0),MATCH(X$3,'CE SC'!$3:$3,0))</f>
        <v>0</v>
      </c>
      <c r="Y83" s="151">
        <f>+INDEX('CE SC'!$A$1:$BK$83,MATCH($A83,'CE SC'!$A:$A,0),MATCH(Y$3,'CE SC'!$3:$3,0))</f>
        <v>0</v>
      </c>
      <c r="Z83" s="151">
        <f>+INDEX('CE SC'!$A$1:$BK$83,MATCH($A83,'CE SC'!$A:$A,0),MATCH(Z$3,'CE SC'!$3:$3,0))</f>
        <v>0</v>
      </c>
      <c r="AA83" s="151">
        <f>+INDEX('CE SC'!$A$1:$BK$83,MATCH($A83,'CE SC'!$A:$A,0),MATCH(AA$3,'CE SC'!$3:$3,0))</f>
        <v>0</v>
      </c>
      <c r="AB83" s="151">
        <f>+INDEX('CE SC'!$A$1:$BK$83,MATCH($A83,'CE SC'!$A:$A,0),MATCH(AB$3,'CE SC'!$3:$3,0))</f>
        <v>0</v>
      </c>
      <c r="AC83" s="151">
        <f>+INDEX('CE SC'!$A$1:$BK$83,MATCH($A83,'CE SC'!$A:$A,0),MATCH(AC$3,'CE SC'!$3:$3,0))</f>
        <v>0</v>
      </c>
      <c r="AD83" s="177">
        <f>+INDEX('CE SC'!$A$1:$BK$83,MATCH($A83,'CE SC'!$A:$A,0),MATCH(AD$3,'CE SC'!$3:$3,0))</f>
        <v>0</v>
      </c>
      <c r="AE83" s="184">
        <f t="shared" si="40"/>
        <v>0</v>
      </c>
      <c r="AF83" s="151">
        <f>+INDEX('CE FOC'!$A$1:$BK$83,MATCH($A83,'CE FOC'!$A:$A,0),MATCH(AF$3,'CE FOC'!$3:$3,0))</f>
        <v>0</v>
      </c>
      <c r="AG83" s="151">
        <f>+INDEX('CE FOC'!$A$1:$BK$83,MATCH($A83,'CE FOC'!$A:$A,0),MATCH(AG$3,'CE FOC'!$3:$3,0))</f>
        <v>0</v>
      </c>
      <c r="AH83" s="177">
        <f>+INDEX('CE FOC'!$A$1:$BK$83,MATCH($A83,'CE FOC'!$A:$A,0),MATCH(AH$3,'CE FOC'!$3:$3,0))</f>
        <v>0</v>
      </c>
      <c r="AI83" s="184">
        <f t="shared" si="42"/>
        <v>0</v>
      </c>
      <c r="AJ83" s="347"/>
      <c r="AK83" s="184">
        <f t="shared" si="43"/>
        <v>0</v>
      </c>
      <c r="AL83" s="2"/>
    </row>
    <row r="84" spans="1:38" ht="11.25" thickBot="1" x14ac:dyDescent="0.2">
      <c r="A84" s="230"/>
      <c r="B84" s="262"/>
      <c r="C84" s="263" t="s">
        <v>1672</v>
      </c>
      <c r="D84" s="200">
        <f>+D81+D37</f>
        <v>16899202.449999999</v>
      </c>
      <c r="E84" s="200">
        <f t="shared" ref="E84:R84" si="66">+E81+E37</f>
        <v>0</v>
      </c>
      <c r="F84" s="200">
        <f t="shared" si="66"/>
        <v>77976.72</v>
      </c>
      <c r="G84" s="200">
        <f t="shared" si="66"/>
        <v>2222011.79</v>
      </c>
      <c r="H84" s="200">
        <f t="shared" si="66"/>
        <v>0</v>
      </c>
      <c r="I84" s="200">
        <f t="shared" si="66"/>
        <v>0</v>
      </c>
      <c r="J84" s="200">
        <f t="shared" si="66"/>
        <v>0</v>
      </c>
      <c r="K84" s="200">
        <f t="shared" si="66"/>
        <v>0</v>
      </c>
      <c r="L84" s="200">
        <f t="shared" si="66"/>
        <v>0</v>
      </c>
      <c r="M84" s="200">
        <f t="shared" si="66"/>
        <v>0</v>
      </c>
      <c r="N84" s="200">
        <f t="shared" si="66"/>
        <v>0</v>
      </c>
      <c r="O84" s="200">
        <f t="shared" si="66"/>
        <v>0</v>
      </c>
      <c r="P84" s="200">
        <f t="shared" si="66"/>
        <v>0</v>
      </c>
      <c r="Q84" s="200">
        <f t="shared" si="66"/>
        <v>0</v>
      </c>
      <c r="R84" s="201">
        <f t="shared" si="66"/>
        <v>0</v>
      </c>
      <c r="S84" s="193">
        <f t="shared" si="38"/>
        <v>19199190.959999997</v>
      </c>
      <c r="T84" s="199">
        <f t="shared" ref="T84:AJ84" si="67">+T81+T37</f>
        <v>0</v>
      </c>
      <c r="U84" s="200">
        <f t="shared" si="67"/>
        <v>0</v>
      </c>
      <c r="V84" s="200">
        <f t="shared" si="67"/>
        <v>0</v>
      </c>
      <c r="W84" s="200">
        <f t="shared" si="67"/>
        <v>0</v>
      </c>
      <c r="X84" s="200">
        <f t="shared" si="67"/>
        <v>0</v>
      </c>
      <c r="Y84" s="200">
        <f t="shared" si="67"/>
        <v>0</v>
      </c>
      <c r="Z84" s="200">
        <f t="shared" si="67"/>
        <v>0</v>
      </c>
      <c r="AA84" s="200">
        <f t="shared" si="67"/>
        <v>10178.870000000001</v>
      </c>
      <c r="AB84" s="200">
        <f t="shared" si="67"/>
        <v>155748.91999999998</v>
      </c>
      <c r="AC84" s="200">
        <f t="shared" si="67"/>
        <v>141726.17000000001</v>
      </c>
      <c r="AD84" s="201">
        <f t="shared" si="67"/>
        <v>74886.510000000009</v>
      </c>
      <c r="AE84" s="193">
        <f t="shared" si="40"/>
        <v>382540.47</v>
      </c>
      <c r="AF84" s="199">
        <f t="shared" si="67"/>
        <v>0</v>
      </c>
      <c r="AG84" s="200">
        <f t="shared" si="67"/>
        <v>0</v>
      </c>
      <c r="AH84" s="201">
        <f t="shared" si="67"/>
        <v>16498.29</v>
      </c>
      <c r="AI84" s="193">
        <f t="shared" si="42"/>
        <v>16498.29</v>
      </c>
      <c r="AJ84" s="208">
        <f t="shared" si="67"/>
        <v>0</v>
      </c>
      <c r="AK84" s="193">
        <f t="shared" si="43"/>
        <v>19598229.719999999</v>
      </c>
      <c r="AL84" s="2"/>
    </row>
    <row r="85" spans="1:38" ht="11.25" thickBot="1" x14ac:dyDescent="0.2">
      <c r="A85" s="230"/>
      <c r="B85" s="237"/>
      <c r="C85" s="25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6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"/>
      <c r="AF85" s="11"/>
      <c r="AG85" s="11"/>
      <c r="AH85" s="11"/>
      <c r="AI85" s="6"/>
      <c r="AJ85" s="11"/>
      <c r="AK85" s="6"/>
      <c r="AL85" s="2"/>
    </row>
    <row r="86" spans="1:38" ht="11.25" thickBot="1" x14ac:dyDescent="0.2">
      <c r="A86" s="230"/>
      <c r="B86" s="264"/>
      <c r="C86" s="265" t="s">
        <v>384</v>
      </c>
      <c r="D86" s="202">
        <f>+D34-D84</f>
        <v>2743972.2899999991</v>
      </c>
      <c r="E86" s="202">
        <f t="shared" ref="E86:R86" si="68">+E34-E84</f>
        <v>6302.64</v>
      </c>
      <c r="F86" s="202">
        <f t="shared" si="68"/>
        <v>-77976.72</v>
      </c>
      <c r="G86" s="202">
        <f t="shared" si="68"/>
        <v>-2222011.79</v>
      </c>
      <c r="H86" s="202">
        <f t="shared" si="68"/>
        <v>0</v>
      </c>
      <c r="I86" s="202">
        <f t="shared" si="68"/>
        <v>0</v>
      </c>
      <c r="J86" s="202">
        <f t="shared" si="68"/>
        <v>0</v>
      </c>
      <c r="K86" s="202">
        <f t="shared" si="68"/>
        <v>0</v>
      </c>
      <c r="L86" s="202">
        <f t="shared" si="68"/>
        <v>0</v>
      </c>
      <c r="M86" s="202">
        <f t="shared" si="68"/>
        <v>0</v>
      </c>
      <c r="N86" s="202">
        <f t="shared" si="68"/>
        <v>0</v>
      </c>
      <c r="O86" s="202">
        <f t="shared" si="68"/>
        <v>0</v>
      </c>
      <c r="P86" s="202">
        <f t="shared" si="68"/>
        <v>0</v>
      </c>
      <c r="Q86" s="202">
        <f t="shared" si="68"/>
        <v>0</v>
      </c>
      <c r="R86" s="203">
        <f t="shared" si="68"/>
        <v>0</v>
      </c>
      <c r="S86" s="205">
        <f>+SUM(D86:R86)</f>
        <v>450286.41999999899</v>
      </c>
      <c r="T86" s="204">
        <f t="shared" ref="T86:AJ86" si="69">+T34-T84</f>
        <v>0</v>
      </c>
      <c r="U86" s="202">
        <f t="shared" si="69"/>
        <v>0</v>
      </c>
      <c r="V86" s="202">
        <f t="shared" si="69"/>
        <v>0</v>
      </c>
      <c r="W86" s="202">
        <f t="shared" si="69"/>
        <v>0</v>
      </c>
      <c r="X86" s="202">
        <f t="shared" si="69"/>
        <v>0</v>
      </c>
      <c r="Y86" s="202">
        <f t="shared" si="69"/>
        <v>0</v>
      </c>
      <c r="Z86" s="202">
        <f t="shared" si="69"/>
        <v>0</v>
      </c>
      <c r="AA86" s="202">
        <f t="shared" si="69"/>
        <v>-10178.870000000001</v>
      </c>
      <c r="AB86" s="202">
        <f t="shared" si="69"/>
        <v>-155748.91999999998</v>
      </c>
      <c r="AC86" s="202">
        <f t="shared" si="69"/>
        <v>-141726.17000000001</v>
      </c>
      <c r="AD86" s="203">
        <f t="shared" si="69"/>
        <v>-74886.510000000009</v>
      </c>
      <c r="AE86" s="205">
        <f>+SUM(T86:AD86)</f>
        <v>-382540.47</v>
      </c>
      <c r="AF86" s="204">
        <f t="shared" si="69"/>
        <v>0</v>
      </c>
      <c r="AG86" s="202">
        <f t="shared" si="69"/>
        <v>0</v>
      </c>
      <c r="AH86" s="203">
        <f t="shared" si="69"/>
        <v>-16498.29</v>
      </c>
      <c r="AI86" s="205">
        <f>+SUM(AF86:AH86)</f>
        <v>-16498.29</v>
      </c>
      <c r="AJ86" s="206">
        <f t="shared" si="69"/>
        <v>0</v>
      </c>
      <c r="AK86" s="205">
        <f>+AJ86+AI86+AE86+S86</f>
        <v>51247.659999999043</v>
      </c>
      <c r="AL86" s="2"/>
    </row>
    <row r="87" spans="1:38" s="229" customFormat="1" ht="11.25" thickBot="1" x14ac:dyDescent="0.2">
      <c r="D87" s="353"/>
    </row>
    <row r="88" spans="1:38" x14ac:dyDescent="0.15">
      <c r="A88" s="229"/>
      <c r="B88" s="34"/>
      <c r="C88" s="35" t="s">
        <v>60</v>
      </c>
      <c r="D88" s="354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2"/>
      <c r="S88" s="354"/>
      <c r="T88" s="354"/>
      <c r="U88" s="374"/>
      <c r="V88" s="371"/>
      <c r="W88" s="371"/>
      <c r="X88" s="371"/>
      <c r="Y88" s="371"/>
      <c r="Z88" s="371"/>
      <c r="AA88" s="371"/>
      <c r="AB88" s="371"/>
      <c r="AC88" s="371"/>
      <c r="AD88" s="372"/>
      <c r="AE88" s="354"/>
      <c r="AF88" s="354"/>
      <c r="AG88" s="371"/>
      <c r="AH88" s="372"/>
      <c r="AI88" s="354"/>
      <c r="AJ88" s="354"/>
      <c r="AK88" s="291"/>
    </row>
    <row r="89" spans="1:38" x14ac:dyDescent="0.15">
      <c r="A89" s="229" t="s">
        <v>1739</v>
      </c>
      <c r="B89" s="26"/>
      <c r="C89" s="36" t="s">
        <v>89</v>
      </c>
      <c r="D89" s="355">
        <f>+INDEX('CE ATT'!$A$1:$BK$107,MATCH($A89,'CE ATT'!$A:$A,0),MATCH(D$3,'CE ATT'!$3:$3,0))</f>
        <v>0</v>
      </c>
      <c r="E89" s="363">
        <f>+INDEX('CE ATT'!$A$1:$BK$107,MATCH($A89,'CE ATT'!$A:$A,0),MATCH(E$3,'CE ATT'!$3:$3,0))</f>
        <v>0</v>
      </c>
      <c r="F89" s="363">
        <f>+INDEX('CE ATT'!$A$1:$BK$107,MATCH($A89,'CE ATT'!$A:$A,0),MATCH(F$3,'CE ATT'!$3:$3,0))</f>
        <v>0</v>
      </c>
      <c r="G89" s="363">
        <f>+INDEX('CE ATT'!$A$1:$BK$107,MATCH($A89,'CE ATT'!$A:$A,0),MATCH(G$3,'CE ATT'!$3:$3,0))</f>
        <v>0</v>
      </c>
      <c r="H89" s="363">
        <f>+INDEX('CE ATT'!$A$1:$BK$107,MATCH($A89,'CE ATT'!$A:$A,0),MATCH(H$3,'CE ATT'!$3:$3,0))</f>
        <v>0</v>
      </c>
      <c r="I89" s="363">
        <f>+INDEX('CE ATT'!$A$1:$BK$107,MATCH($A89,'CE ATT'!$A:$A,0),MATCH(I$3,'CE ATT'!$3:$3,0))</f>
        <v>0</v>
      </c>
      <c r="J89" s="363">
        <f>+INDEX('CE ATT'!$A$1:$BK$107,MATCH($A89,'CE ATT'!$A:$A,0),MATCH(J$3,'CE ATT'!$3:$3,0))</f>
        <v>0</v>
      </c>
      <c r="K89" s="363">
        <f>+INDEX('CE ATT'!$A$1:$BK$107,MATCH($A89,'CE ATT'!$A:$A,0),MATCH(K$3,'CE ATT'!$3:$3,0))</f>
        <v>0</v>
      </c>
      <c r="L89" s="363">
        <f>+INDEX('CE ATT'!$A$1:$BK$107,MATCH($A89,'CE ATT'!$A:$A,0),MATCH(L$3,'CE ATT'!$3:$3,0))</f>
        <v>0</v>
      </c>
      <c r="M89" s="363">
        <f>+INDEX('CE ATT'!$A$1:$BK$107,MATCH($A89,'CE ATT'!$A:$A,0),MATCH(M$3,'CE ATT'!$3:$3,0))</f>
        <v>0</v>
      </c>
      <c r="N89" s="363">
        <f>+INDEX('CE ATT'!$A$1:$BK$107,MATCH($A89,'CE ATT'!$A:$A,0),MATCH(N$3,'CE ATT'!$3:$3,0))</f>
        <v>0</v>
      </c>
      <c r="O89" s="363">
        <f>+INDEX('CE ATT'!$A$1:$BK$107,MATCH($A89,'CE ATT'!$A:$A,0),MATCH(O$3,'CE ATT'!$3:$3,0))</f>
        <v>0</v>
      </c>
      <c r="P89" s="363">
        <f>+INDEX('CE ATT'!$A$1:$BK$107,MATCH($A89,'CE ATT'!$A:$A,0),MATCH(P$3,'CE ATT'!$3:$3,0))</f>
        <v>0</v>
      </c>
      <c r="Q89" s="363">
        <f>+INDEX('CE ATT'!$A$1:$BK$107,MATCH($A89,'CE ATT'!$A:$A,0),MATCH(Q$3,'CE ATT'!$3:$3,0))</f>
        <v>0</v>
      </c>
      <c r="R89" s="364">
        <f>+INDEX('CE ATT'!$A$1:$BK$107,MATCH($A89,'CE ATT'!$A:$A,0),MATCH(R$3,'CE ATT'!$3:$3,0))</f>
        <v>0</v>
      </c>
      <c r="S89" s="184">
        <f t="shared" ref="S89:S109" si="70">+SUM(D89:R89)</f>
        <v>0</v>
      </c>
      <c r="T89" s="375">
        <f>-T$86</f>
        <v>0</v>
      </c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184">
        <f t="shared" ref="AE89:AE109" si="71">+SUM(T89:AD89)</f>
        <v>0</v>
      </c>
      <c r="AF89" s="367"/>
      <c r="AG89" s="367"/>
      <c r="AH89" s="367"/>
      <c r="AI89" s="184">
        <f t="shared" ref="AI89:AI109" si="72">+SUM(AF89:AH89)</f>
        <v>0</v>
      </c>
      <c r="AJ89" s="367"/>
      <c r="AK89" s="184">
        <f t="shared" ref="AK89:AK109" si="73">+AJ89+AI89+AE89+S89</f>
        <v>0</v>
      </c>
    </row>
    <row r="90" spans="1:38" x14ac:dyDescent="0.15">
      <c r="A90" s="229" t="s">
        <v>1740</v>
      </c>
      <c r="B90" s="26"/>
      <c r="C90" s="36" t="s">
        <v>79</v>
      </c>
      <c r="D90" s="355">
        <f>+INDEX('CE ATT'!$A$1:$BK$107,MATCH($A90,'CE ATT'!$A:$A,0),MATCH(D$3,'CE ATT'!$3:$3,0))</f>
        <v>0</v>
      </c>
      <c r="E90" s="363">
        <f>+INDEX('CE ATT'!$A$1:$BK$107,MATCH($A90,'CE ATT'!$A:$A,0),MATCH(E$3,'CE ATT'!$3:$3,0))</f>
        <v>0</v>
      </c>
      <c r="F90" s="363">
        <f>+INDEX('CE ATT'!$A$1:$BK$107,MATCH($A90,'CE ATT'!$A:$A,0),MATCH(F$3,'CE ATT'!$3:$3,0))</f>
        <v>0</v>
      </c>
      <c r="G90" s="363">
        <f>+INDEX('CE ATT'!$A$1:$BK$107,MATCH($A90,'CE ATT'!$A:$A,0),MATCH(G$3,'CE ATT'!$3:$3,0))</f>
        <v>0</v>
      </c>
      <c r="H90" s="363">
        <f>+INDEX('CE ATT'!$A$1:$BK$107,MATCH($A90,'CE ATT'!$A:$A,0),MATCH(H$3,'CE ATT'!$3:$3,0))</f>
        <v>0</v>
      </c>
      <c r="I90" s="363">
        <f>+INDEX('CE ATT'!$A$1:$BK$107,MATCH($A90,'CE ATT'!$A:$A,0),MATCH(I$3,'CE ATT'!$3:$3,0))</f>
        <v>0</v>
      </c>
      <c r="J90" s="363">
        <f>+INDEX('CE ATT'!$A$1:$BK$107,MATCH($A90,'CE ATT'!$A:$A,0),MATCH(J$3,'CE ATT'!$3:$3,0))</f>
        <v>0</v>
      </c>
      <c r="K90" s="363">
        <f>+INDEX('CE ATT'!$A$1:$BK$107,MATCH($A90,'CE ATT'!$A:$A,0),MATCH(K$3,'CE ATT'!$3:$3,0))</f>
        <v>0</v>
      </c>
      <c r="L90" s="363">
        <f>+INDEX('CE ATT'!$A$1:$BK$107,MATCH($A90,'CE ATT'!$A:$A,0),MATCH(L$3,'CE ATT'!$3:$3,0))</f>
        <v>0</v>
      </c>
      <c r="M90" s="363">
        <f>+INDEX('CE ATT'!$A$1:$BK$107,MATCH($A90,'CE ATT'!$A:$A,0),MATCH(M$3,'CE ATT'!$3:$3,0))</f>
        <v>0</v>
      </c>
      <c r="N90" s="363">
        <f>+INDEX('CE ATT'!$A$1:$BK$107,MATCH($A90,'CE ATT'!$A:$A,0),MATCH(N$3,'CE ATT'!$3:$3,0))</f>
        <v>0</v>
      </c>
      <c r="O90" s="363">
        <f>+INDEX('CE ATT'!$A$1:$BK$107,MATCH($A90,'CE ATT'!$A:$A,0),MATCH(O$3,'CE ATT'!$3:$3,0))</f>
        <v>0</v>
      </c>
      <c r="P90" s="363">
        <f>+INDEX('CE ATT'!$A$1:$BK$107,MATCH($A90,'CE ATT'!$A:$A,0),MATCH(P$3,'CE ATT'!$3:$3,0))</f>
        <v>0</v>
      </c>
      <c r="Q90" s="363">
        <f>+INDEX('CE ATT'!$A$1:$BK$107,MATCH($A90,'CE ATT'!$A:$A,0),MATCH(Q$3,'CE ATT'!$3:$3,0))</f>
        <v>0</v>
      </c>
      <c r="R90" s="364">
        <f>+INDEX('CE ATT'!$A$1:$BK$107,MATCH($A90,'CE ATT'!$A:$A,0),MATCH(R$3,'CE ATT'!$3:$3,0))</f>
        <v>0</v>
      </c>
      <c r="S90" s="184">
        <f t="shared" si="70"/>
        <v>0</v>
      </c>
      <c r="T90" s="33"/>
      <c r="U90" s="375">
        <f>-U$86</f>
        <v>0</v>
      </c>
      <c r="V90" s="367"/>
      <c r="W90" s="367"/>
      <c r="X90" s="367"/>
      <c r="Y90" s="367"/>
      <c r="Z90" s="367"/>
      <c r="AA90" s="367"/>
      <c r="AB90" s="367"/>
      <c r="AC90" s="367"/>
      <c r="AD90" s="367"/>
      <c r="AE90" s="184">
        <f t="shared" si="71"/>
        <v>0</v>
      </c>
      <c r="AF90" s="367"/>
      <c r="AG90" s="367"/>
      <c r="AH90" s="367"/>
      <c r="AI90" s="184">
        <f t="shared" si="72"/>
        <v>0</v>
      </c>
      <c r="AJ90" s="367"/>
      <c r="AK90" s="184">
        <f t="shared" si="73"/>
        <v>0</v>
      </c>
    </row>
    <row r="91" spans="1:38" x14ac:dyDescent="0.15">
      <c r="A91" s="229" t="s">
        <v>1749</v>
      </c>
      <c r="B91" s="26"/>
      <c r="C91" s="36" t="s">
        <v>90</v>
      </c>
      <c r="D91" s="355">
        <f>+INDEX('CE ATT'!$A$1:$BK$107,MATCH($A91,'CE ATT'!$A:$A,0),MATCH(D$3,'CE ATT'!$3:$3,0))</f>
        <v>0</v>
      </c>
      <c r="E91" s="363">
        <f>+INDEX('CE ATT'!$A$1:$BK$107,MATCH($A91,'CE ATT'!$A:$A,0),MATCH(E$3,'CE ATT'!$3:$3,0))</f>
        <v>0</v>
      </c>
      <c r="F91" s="363">
        <f>+INDEX('CE ATT'!$A$1:$BK$107,MATCH($A91,'CE ATT'!$A:$A,0),MATCH(F$3,'CE ATT'!$3:$3,0))</f>
        <v>0</v>
      </c>
      <c r="G91" s="363">
        <f>+INDEX('CE ATT'!$A$1:$BK$107,MATCH($A91,'CE ATT'!$A:$A,0),MATCH(G$3,'CE ATT'!$3:$3,0))</f>
        <v>0</v>
      </c>
      <c r="H91" s="363">
        <f>+INDEX('CE ATT'!$A$1:$BK$107,MATCH($A91,'CE ATT'!$A:$A,0),MATCH(H$3,'CE ATT'!$3:$3,0))</f>
        <v>0</v>
      </c>
      <c r="I91" s="363">
        <f>+INDEX('CE ATT'!$A$1:$BK$107,MATCH($A91,'CE ATT'!$A:$A,0),MATCH(I$3,'CE ATT'!$3:$3,0))</f>
        <v>0</v>
      </c>
      <c r="J91" s="363">
        <f>+INDEX('CE ATT'!$A$1:$BK$107,MATCH($A91,'CE ATT'!$A:$A,0),MATCH(J$3,'CE ATT'!$3:$3,0))</f>
        <v>0</v>
      </c>
      <c r="K91" s="363">
        <f>+INDEX('CE ATT'!$A$1:$BK$107,MATCH($A91,'CE ATT'!$A:$A,0),MATCH(K$3,'CE ATT'!$3:$3,0))</f>
        <v>0</v>
      </c>
      <c r="L91" s="363">
        <f>+INDEX('CE ATT'!$A$1:$BK$107,MATCH($A91,'CE ATT'!$A:$A,0),MATCH(L$3,'CE ATT'!$3:$3,0))</f>
        <v>0</v>
      </c>
      <c r="M91" s="363">
        <f>+INDEX('CE ATT'!$A$1:$BK$107,MATCH($A91,'CE ATT'!$A:$A,0),MATCH(M$3,'CE ATT'!$3:$3,0))</f>
        <v>0</v>
      </c>
      <c r="N91" s="363">
        <f>+INDEX('CE ATT'!$A$1:$BK$107,MATCH($A91,'CE ATT'!$A:$A,0),MATCH(N$3,'CE ATT'!$3:$3,0))</f>
        <v>0</v>
      </c>
      <c r="O91" s="363">
        <f>+INDEX('CE ATT'!$A$1:$BK$107,MATCH($A91,'CE ATT'!$A:$A,0),MATCH(O$3,'CE ATT'!$3:$3,0))</f>
        <v>0</v>
      </c>
      <c r="P91" s="363">
        <f>+INDEX('CE ATT'!$A$1:$BK$107,MATCH($A91,'CE ATT'!$A:$A,0),MATCH(P$3,'CE ATT'!$3:$3,0))</f>
        <v>0</v>
      </c>
      <c r="Q91" s="363">
        <f>+INDEX('CE ATT'!$A$1:$BK$107,MATCH($A91,'CE ATT'!$A:$A,0),MATCH(Q$3,'CE ATT'!$3:$3,0))</f>
        <v>0</v>
      </c>
      <c r="R91" s="364">
        <f>+INDEX('CE ATT'!$A$1:$BK$107,MATCH($A91,'CE ATT'!$A:$A,0),MATCH(R$3,'CE ATT'!$3:$3,0))</f>
        <v>0</v>
      </c>
      <c r="S91" s="184">
        <f t="shared" si="70"/>
        <v>0</v>
      </c>
      <c r="T91" s="33"/>
      <c r="U91" s="367"/>
      <c r="V91" s="375">
        <f>-V$86</f>
        <v>0</v>
      </c>
      <c r="W91" s="367"/>
      <c r="X91" s="367"/>
      <c r="Y91" s="367"/>
      <c r="Z91" s="367"/>
      <c r="AA91" s="367"/>
      <c r="AB91" s="367"/>
      <c r="AC91" s="367"/>
      <c r="AD91" s="367"/>
      <c r="AE91" s="184">
        <f t="shared" si="71"/>
        <v>0</v>
      </c>
      <c r="AF91" s="367"/>
      <c r="AG91" s="367"/>
      <c r="AH91" s="367"/>
      <c r="AI91" s="184">
        <f t="shared" si="72"/>
        <v>0</v>
      </c>
      <c r="AJ91" s="367"/>
      <c r="AK91" s="184">
        <f t="shared" si="73"/>
        <v>0</v>
      </c>
    </row>
    <row r="92" spans="1:38" x14ac:dyDescent="0.15">
      <c r="A92" s="229" t="s">
        <v>1741</v>
      </c>
      <c r="B92" s="26"/>
      <c r="C92" s="36" t="s">
        <v>97</v>
      </c>
      <c r="D92" s="355">
        <f>+INDEX('CE ATT'!$A$1:$BK$107,MATCH($A92,'CE ATT'!$A:$A,0),MATCH(D$3,'CE ATT'!$3:$3,0))</f>
        <v>0</v>
      </c>
      <c r="E92" s="363">
        <f>+INDEX('CE ATT'!$A$1:$BK$107,MATCH($A92,'CE ATT'!$A:$A,0),MATCH(E$3,'CE ATT'!$3:$3,0))</f>
        <v>0</v>
      </c>
      <c r="F92" s="363">
        <f>+INDEX('CE ATT'!$A$1:$BK$107,MATCH($A92,'CE ATT'!$A:$A,0),MATCH(F$3,'CE ATT'!$3:$3,0))</f>
        <v>0</v>
      </c>
      <c r="G92" s="363">
        <f>+INDEX('CE ATT'!$A$1:$BK$107,MATCH($A92,'CE ATT'!$A:$A,0),MATCH(G$3,'CE ATT'!$3:$3,0))</f>
        <v>0</v>
      </c>
      <c r="H92" s="363">
        <f>+INDEX('CE ATT'!$A$1:$BK$107,MATCH($A92,'CE ATT'!$A:$A,0),MATCH(H$3,'CE ATT'!$3:$3,0))</f>
        <v>0</v>
      </c>
      <c r="I92" s="363">
        <f>+INDEX('CE ATT'!$A$1:$BK$107,MATCH($A92,'CE ATT'!$A:$A,0),MATCH(I$3,'CE ATT'!$3:$3,0))</f>
        <v>0</v>
      </c>
      <c r="J92" s="363">
        <f>+INDEX('CE ATT'!$A$1:$BK$107,MATCH($A92,'CE ATT'!$A:$A,0),MATCH(J$3,'CE ATT'!$3:$3,0))</f>
        <v>0</v>
      </c>
      <c r="K92" s="363">
        <f>+INDEX('CE ATT'!$A$1:$BK$107,MATCH($A92,'CE ATT'!$A:$A,0),MATCH(K$3,'CE ATT'!$3:$3,0))</f>
        <v>0</v>
      </c>
      <c r="L92" s="363">
        <f>+INDEX('CE ATT'!$A$1:$BK$107,MATCH($A92,'CE ATT'!$A:$A,0),MATCH(L$3,'CE ATT'!$3:$3,0))</f>
        <v>0</v>
      </c>
      <c r="M92" s="363">
        <f>+INDEX('CE ATT'!$A$1:$BK$107,MATCH($A92,'CE ATT'!$A:$A,0),MATCH(M$3,'CE ATT'!$3:$3,0))</f>
        <v>0</v>
      </c>
      <c r="N92" s="363">
        <f>+INDEX('CE ATT'!$A$1:$BK$107,MATCH($A92,'CE ATT'!$A:$A,0),MATCH(N$3,'CE ATT'!$3:$3,0))</f>
        <v>0</v>
      </c>
      <c r="O92" s="363">
        <f>+INDEX('CE ATT'!$A$1:$BK$107,MATCH($A92,'CE ATT'!$A:$A,0),MATCH(O$3,'CE ATT'!$3:$3,0))</f>
        <v>0</v>
      </c>
      <c r="P92" s="363">
        <f>+INDEX('CE ATT'!$A$1:$BK$107,MATCH($A92,'CE ATT'!$A:$A,0),MATCH(P$3,'CE ATT'!$3:$3,0))</f>
        <v>0</v>
      </c>
      <c r="Q92" s="363">
        <f>+INDEX('CE ATT'!$A$1:$BK$107,MATCH($A92,'CE ATT'!$A:$A,0),MATCH(Q$3,'CE ATT'!$3:$3,0))</f>
        <v>0</v>
      </c>
      <c r="R92" s="364">
        <f>+INDEX('CE ATT'!$A$1:$BK$107,MATCH($A92,'CE ATT'!$A:$A,0),MATCH(R$3,'CE ATT'!$3:$3,0))</f>
        <v>0</v>
      </c>
      <c r="S92" s="184">
        <f t="shared" si="70"/>
        <v>0</v>
      </c>
      <c r="T92" s="33"/>
      <c r="U92" s="367"/>
      <c r="V92" s="367"/>
      <c r="W92" s="375">
        <f>-W$86</f>
        <v>0</v>
      </c>
      <c r="X92" s="367"/>
      <c r="Y92" s="367"/>
      <c r="Z92" s="367"/>
      <c r="AA92" s="367"/>
      <c r="AB92" s="367"/>
      <c r="AC92" s="367"/>
      <c r="AD92" s="367"/>
      <c r="AE92" s="184">
        <f t="shared" si="71"/>
        <v>0</v>
      </c>
      <c r="AF92" s="367"/>
      <c r="AG92" s="367"/>
      <c r="AH92" s="367"/>
      <c r="AI92" s="184">
        <f t="shared" si="72"/>
        <v>0</v>
      </c>
      <c r="AJ92" s="367"/>
      <c r="AK92" s="184">
        <f t="shared" si="73"/>
        <v>0</v>
      </c>
    </row>
    <row r="93" spans="1:38" x14ac:dyDescent="0.15">
      <c r="A93" s="229" t="s">
        <v>1742</v>
      </c>
      <c r="B93" s="26"/>
      <c r="C93" s="36" t="s">
        <v>91</v>
      </c>
      <c r="D93" s="355">
        <f>+INDEX('CE ATT'!$A$1:$BK$107,MATCH($A93,'CE ATT'!$A:$A,0),MATCH(D$3,'CE ATT'!$3:$3,0))</f>
        <v>0</v>
      </c>
      <c r="E93" s="363">
        <f>+INDEX('CE ATT'!$A$1:$BK$107,MATCH($A93,'CE ATT'!$A:$A,0),MATCH(E$3,'CE ATT'!$3:$3,0))</f>
        <v>0</v>
      </c>
      <c r="F93" s="363">
        <f>+INDEX('CE ATT'!$A$1:$BK$107,MATCH($A93,'CE ATT'!$A:$A,0),MATCH(F$3,'CE ATT'!$3:$3,0))</f>
        <v>0</v>
      </c>
      <c r="G93" s="363">
        <f>+INDEX('CE ATT'!$A$1:$BK$107,MATCH($A93,'CE ATT'!$A:$A,0),MATCH(G$3,'CE ATT'!$3:$3,0))</f>
        <v>0</v>
      </c>
      <c r="H93" s="363">
        <f>+INDEX('CE ATT'!$A$1:$BK$107,MATCH($A93,'CE ATT'!$A:$A,0),MATCH(H$3,'CE ATT'!$3:$3,0))</f>
        <v>0</v>
      </c>
      <c r="I93" s="363">
        <f>+INDEX('CE ATT'!$A$1:$BK$107,MATCH($A93,'CE ATT'!$A:$A,0),MATCH(I$3,'CE ATT'!$3:$3,0))</f>
        <v>0</v>
      </c>
      <c r="J93" s="363">
        <f>+INDEX('CE ATT'!$A$1:$BK$107,MATCH($A93,'CE ATT'!$A:$A,0),MATCH(J$3,'CE ATT'!$3:$3,0))</f>
        <v>0</v>
      </c>
      <c r="K93" s="363">
        <f>+INDEX('CE ATT'!$A$1:$BK$107,MATCH($A93,'CE ATT'!$A:$A,0),MATCH(K$3,'CE ATT'!$3:$3,0))</f>
        <v>0</v>
      </c>
      <c r="L93" s="363">
        <f>+INDEX('CE ATT'!$A$1:$BK$107,MATCH($A93,'CE ATT'!$A:$A,0),MATCH(L$3,'CE ATT'!$3:$3,0))</f>
        <v>0</v>
      </c>
      <c r="M93" s="363">
        <f>+INDEX('CE ATT'!$A$1:$BK$107,MATCH($A93,'CE ATT'!$A:$A,0),MATCH(M$3,'CE ATT'!$3:$3,0))</f>
        <v>0</v>
      </c>
      <c r="N93" s="363">
        <f>+INDEX('CE ATT'!$A$1:$BK$107,MATCH($A93,'CE ATT'!$A:$A,0),MATCH(N$3,'CE ATT'!$3:$3,0))</f>
        <v>0</v>
      </c>
      <c r="O93" s="363">
        <f>+INDEX('CE ATT'!$A$1:$BK$107,MATCH($A93,'CE ATT'!$A:$A,0),MATCH(O$3,'CE ATT'!$3:$3,0))</f>
        <v>0</v>
      </c>
      <c r="P93" s="363">
        <f>+INDEX('CE ATT'!$A$1:$BK$107,MATCH($A93,'CE ATT'!$A:$A,0),MATCH(P$3,'CE ATT'!$3:$3,0))</f>
        <v>0</v>
      </c>
      <c r="Q93" s="363">
        <f>+INDEX('CE ATT'!$A$1:$BK$107,MATCH($A93,'CE ATT'!$A:$A,0),MATCH(Q$3,'CE ATT'!$3:$3,0))</f>
        <v>0</v>
      </c>
      <c r="R93" s="364">
        <f>+INDEX('CE ATT'!$A$1:$BK$107,MATCH($A93,'CE ATT'!$A:$A,0),MATCH(R$3,'CE ATT'!$3:$3,0))</f>
        <v>0</v>
      </c>
      <c r="S93" s="184">
        <f t="shared" si="70"/>
        <v>0</v>
      </c>
      <c r="T93" s="33"/>
      <c r="U93" s="367"/>
      <c r="V93" s="367"/>
      <c r="W93" s="367"/>
      <c r="X93" s="375">
        <f>-X$86</f>
        <v>0</v>
      </c>
      <c r="Y93" s="367"/>
      <c r="Z93" s="367"/>
      <c r="AA93" s="367"/>
      <c r="AB93" s="367"/>
      <c r="AC93" s="367"/>
      <c r="AD93" s="367"/>
      <c r="AE93" s="184">
        <f t="shared" si="71"/>
        <v>0</v>
      </c>
      <c r="AF93" s="367"/>
      <c r="AG93" s="367"/>
      <c r="AH93" s="367"/>
      <c r="AI93" s="184">
        <f t="shared" si="72"/>
        <v>0</v>
      </c>
      <c r="AJ93" s="367"/>
      <c r="AK93" s="184">
        <f t="shared" si="73"/>
        <v>0</v>
      </c>
    </row>
    <row r="94" spans="1:38" x14ac:dyDescent="0.15">
      <c r="A94" s="229" t="s">
        <v>1743</v>
      </c>
      <c r="B94" s="26"/>
      <c r="C94" s="36" t="s">
        <v>92</v>
      </c>
      <c r="D94" s="355">
        <f>+INDEX('CE ATT'!$A$1:$BK$107,MATCH($A94,'CE ATT'!$A:$A,0),MATCH(D$3,'CE ATT'!$3:$3,0))</f>
        <v>0</v>
      </c>
      <c r="E94" s="363">
        <f>+INDEX('CE ATT'!$A$1:$BK$107,MATCH($A94,'CE ATT'!$A:$A,0),MATCH(E$3,'CE ATT'!$3:$3,0))</f>
        <v>0</v>
      </c>
      <c r="F94" s="363">
        <f>+INDEX('CE ATT'!$A$1:$BK$107,MATCH($A94,'CE ATT'!$A:$A,0),MATCH(F$3,'CE ATT'!$3:$3,0))</f>
        <v>0</v>
      </c>
      <c r="G94" s="363">
        <f>+INDEX('CE ATT'!$A$1:$BK$107,MATCH($A94,'CE ATT'!$A:$A,0),MATCH(G$3,'CE ATT'!$3:$3,0))</f>
        <v>0</v>
      </c>
      <c r="H94" s="363">
        <f>+INDEX('CE ATT'!$A$1:$BK$107,MATCH($A94,'CE ATT'!$A:$A,0),MATCH(H$3,'CE ATT'!$3:$3,0))</f>
        <v>0</v>
      </c>
      <c r="I94" s="363">
        <f>+INDEX('CE ATT'!$A$1:$BK$107,MATCH($A94,'CE ATT'!$A:$A,0),MATCH(I$3,'CE ATT'!$3:$3,0))</f>
        <v>0</v>
      </c>
      <c r="J94" s="363">
        <f>+INDEX('CE ATT'!$A$1:$BK$107,MATCH($A94,'CE ATT'!$A:$A,0),MATCH(J$3,'CE ATT'!$3:$3,0))</f>
        <v>0</v>
      </c>
      <c r="K94" s="363">
        <f>+INDEX('CE ATT'!$A$1:$BK$107,MATCH($A94,'CE ATT'!$A:$A,0),MATCH(K$3,'CE ATT'!$3:$3,0))</f>
        <v>0</v>
      </c>
      <c r="L94" s="363">
        <f>+INDEX('CE ATT'!$A$1:$BK$107,MATCH($A94,'CE ATT'!$A:$A,0),MATCH(L$3,'CE ATT'!$3:$3,0))</f>
        <v>0</v>
      </c>
      <c r="M94" s="363">
        <f>+INDEX('CE ATT'!$A$1:$BK$107,MATCH($A94,'CE ATT'!$A:$A,0),MATCH(M$3,'CE ATT'!$3:$3,0))</f>
        <v>0</v>
      </c>
      <c r="N94" s="363">
        <f>+INDEX('CE ATT'!$A$1:$BK$107,MATCH($A94,'CE ATT'!$A:$A,0),MATCH(N$3,'CE ATT'!$3:$3,0))</f>
        <v>0</v>
      </c>
      <c r="O94" s="363">
        <f>+INDEX('CE ATT'!$A$1:$BK$107,MATCH($A94,'CE ATT'!$A:$A,0),MATCH(O$3,'CE ATT'!$3:$3,0))</f>
        <v>0</v>
      </c>
      <c r="P94" s="363">
        <f>+INDEX('CE ATT'!$A$1:$BK$107,MATCH($A94,'CE ATT'!$A:$A,0),MATCH(P$3,'CE ATT'!$3:$3,0))</f>
        <v>0</v>
      </c>
      <c r="Q94" s="363">
        <f>+INDEX('CE ATT'!$A$1:$BK$107,MATCH($A94,'CE ATT'!$A:$A,0),MATCH(Q$3,'CE ATT'!$3:$3,0))</f>
        <v>0</v>
      </c>
      <c r="R94" s="364">
        <f>+INDEX('CE ATT'!$A$1:$BK$107,MATCH($A94,'CE ATT'!$A:$A,0),MATCH(R$3,'CE ATT'!$3:$3,0))</f>
        <v>0</v>
      </c>
      <c r="S94" s="184">
        <f t="shared" si="70"/>
        <v>0</v>
      </c>
      <c r="T94" s="33"/>
      <c r="U94" s="367"/>
      <c r="V94" s="367"/>
      <c r="W94" s="367"/>
      <c r="X94" s="367"/>
      <c r="Y94" s="375">
        <f>-Y$86</f>
        <v>0</v>
      </c>
      <c r="Z94" s="367"/>
      <c r="AA94" s="367"/>
      <c r="AB94" s="367"/>
      <c r="AC94" s="367"/>
      <c r="AD94" s="367"/>
      <c r="AE94" s="184">
        <f t="shared" si="71"/>
        <v>0</v>
      </c>
      <c r="AF94" s="367"/>
      <c r="AG94" s="367"/>
      <c r="AH94" s="367"/>
      <c r="AI94" s="184">
        <f t="shared" si="72"/>
        <v>0</v>
      </c>
      <c r="AJ94" s="367"/>
      <c r="AK94" s="184">
        <f t="shared" si="73"/>
        <v>0</v>
      </c>
    </row>
    <row r="95" spans="1:38" x14ac:dyDescent="0.15">
      <c r="A95" s="229" t="s">
        <v>1744</v>
      </c>
      <c r="B95" s="26"/>
      <c r="C95" s="36" t="s">
        <v>80</v>
      </c>
      <c r="D95" s="355">
        <f>+INDEX('CE ATT'!$A$1:$BK$107,MATCH($A95,'CE ATT'!$A:$A,0),MATCH(D$3,'CE ATT'!$3:$3,0))</f>
        <v>0</v>
      </c>
      <c r="E95" s="363">
        <f>+INDEX('CE ATT'!$A$1:$BK$107,MATCH($A95,'CE ATT'!$A:$A,0),MATCH(E$3,'CE ATT'!$3:$3,0))</f>
        <v>0</v>
      </c>
      <c r="F95" s="363">
        <f>+INDEX('CE ATT'!$A$1:$BK$107,MATCH($A95,'CE ATT'!$A:$A,0),MATCH(F$3,'CE ATT'!$3:$3,0))</f>
        <v>0</v>
      </c>
      <c r="G95" s="363">
        <f>+INDEX('CE ATT'!$A$1:$BK$107,MATCH($A95,'CE ATT'!$A:$A,0),MATCH(G$3,'CE ATT'!$3:$3,0))</f>
        <v>0</v>
      </c>
      <c r="H95" s="363">
        <f>+INDEX('CE ATT'!$A$1:$BK$107,MATCH($A95,'CE ATT'!$A:$A,0),MATCH(H$3,'CE ATT'!$3:$3,0))</f>
        <v>0</v>
      </c>
      <c r="I95" s="363">
        <f>+INDEX('CE ATT'!$A$1:$BK$107,MATCH($A95,'CE ATT'!$A:$A,0),MATCH(I$3,'CE ATT'!$3:$3,0))</f>
        <v>0</v>
      </c>
      <c r="J95" s="363">
        <f>+INDEX('CE ATT'!$A$1:$BK$107,MATCH($A95,'CE ATT'!$A:$A,0),MATCH(J$3,'CE ATT'!$3:$3,0))</f>
        <v>0</v>
      </c>
      <c r="K95" s="363">
        <f>+INDEX('CE ATT'!$A$1:$BK$107,MATCH($A95,'CE ATT'!$A:$A,0),MATCH(K$3,'CE ATT'!$3:$3,0))</f>
        <v>0</v>
      </c>
      <c r="L95" s="363">
        <f>+INDEX('CE ATT'!$A$1:$BK$107,MATCH($A95,'CE ATT'!$A:$A,0),MATCH(L$3,'CE ATT'!$3:$3,0))</f>
        <v>0</v>
      </c>
      <c r="M95" s="363">
        <f>+INDEX('CE ATT'!$A$1:$BK$107,MATCH($A95,'CE ATT'!$A:$A,0),MATCH(M$3,'CE ATT'!$3:$3,0))</f>
        <v>0</v>
      </c>
      <c r="N95" s="363">
        <f>+INDEX('CE ATT'!$A$1:$BK$107,MATCH($A95,'CE ATT'!$A:$A,0),MATCH(N$3,'CE ATT'!$3:$3,0))</f>
        <v>0</v>
      </c>
      <c r="O95" s="363">
        <f>+INDEX('CE ATT'!$A$1:$BK$107,MATCH($A95,'CE ATT'!$A:$A,0),MATCH(O$3,'CE ATT'!$3:$3,0))</f>
        <v>0</v>
      </c>
      <c r="P95" s="363">
        <f>+INDEX('CE ATT'!$A$1:$BK$107,MATCH($A95,'CE ATT'!$A:$A,0),MATCH(P$3,'CE ATT'!$3:$3,0))</f>
        <v>0</v>
      </c>
      <c r="Q95" s="363">
        <f>+INDEX('CE ATT'!$A$1:$BK$107,MATCH($A95,'CE ATT'!$A:$A,0),MATCH(Q$3,'CE ATT'!$3:$3,0))</f>
        <v>0</v>
      </c>
      <c r="R95" s="364">
        <f>+INDEX('CE ATT'!$A$1:$BK$107,MATCH($A95,'CE ATT'!$A:$A,0),MATCH(R$3,'CE ATT'!$3:$3,0))</f>
        <v>0</v>
      </c>
      <c r="S95" s="184">
        <f t="shared" si="70"/>
        <v>0</v>
      </c>
      <c r="T95" s="33"/>
      <c r="U95" s="367"/>
      <c r="V95" s="367"/>
      <c r="W95" s="367"/>
      <c r="X95" s="367"/>
      <c r="Y95" s="367"/>
      <c r="Z95" s="375">
        <f>-Z$86</f>
        <v>0</v>
      </c>
      <c r="AA95" s="367"/>
      <c r="AB95" s="367"/>
      <c r="AC95" s="367"/>
      <c r="AD95" s="367"/>
      <c r="AE95" s="184">
        <f t="shared" si="71"/>
        <v>0</v>
      </c>
      <c r="AF95" s="367"/>
      <c r="AG95" s="367"/>
      <c r="AH95" s="367"/>
      <c r="AI95" s="184">
        <f t="shared" si="72"/>
        <v>0</v>
      </c>
      <c r="AJ95" s="367"/>
      <c r="AK95" s="184">
        <f t="shared" si="73"/>
        <v>0</v>
      </c>
    </row>
    <row r="96" spans="1:38" x14ac:dyDescent="0.15">
      <c r="A96" s="229" t="s">
        <v>1745</v>
      </c>
      <c r="B96" s="26"/>
      <c r="C96" s="36" t="s">
        <v>94</v>
      </c>
      <c r="D96" s="355">
        <f>+INDEX('CE ATT'!$A$1:$BK$107,MATCH($A96,'CE ATT'!$A:$A,0),MATCH(D$3,'CE ATT'!$3:$3,0))</f>
        <v>8959.4809073262913</v>
      </c>
      <c r="E96" s="363">
        <f>+INDEX('CE ATT'!$A$1:$BK$107,MATCH($A96,'CE ATT'!$A:$A,0),MATCH(E$3,'CE ATT'!$3:$3,0))</f>
        <v>0</v>
      </c>
      <c r="F96" s="363">
        <f>+INDEX('CE ATT'!$A$1:$BK$107,MATCH($A96,'CE ATT'!$A:$A,0),MATCH(F$3,'CE ATT'!$3:$3,0))</f>
        <v>41.34105950401986</v>
      </c>
      <c r="G96" s="363">
        <f>+INDEX('CE ATT'!$A$1:$BK$107,MATCH($A96,'CE ATT'!$A:$A,0),MATCH(G$3,'CE ATT'!$3:$3,0))</f>
        <v>1178.0480331696908</v>
      </c>
      <c r="H96" s="363">
        <f>+INDEX('CE ATT'!$A$1:$BK$107,MATCH($A96,'CE ATT'!$A:$A,0),MATCH(H$3,'CE ATT'!$3:$3,0))</f>
        <v>0</v>
      </c>
      <c r="I96" s="363">
        <f>+INDEX('CE ATT'!$A$1:$BK$107,MATCH($A96,'CE ATT'!$A:$A,0),MATCH(I$3,'CE ATT'!$3:$3,0))</f>
        <v>0</v>
      </c>
      <c r="J96" s="363">
        <f>+INDEX('CE ATT'!$A$1:$BK$107,MATCH($A96,'CE ATT'!$A:$A,0),MATCH(J$3,'CE ATT'!$3:$3,0))</f>
        <v>0</v>
      </c>
      <c r="K96" s="363">
        <f>+INDEX('CE ATT'!$A$1:$BK$107,MATCH($A96,'CE ATT'!$A:$A,0),MATCH(K$3,'CE ATT'!$3:$3,0))</f>
        <v>0</v>
      </c>
      <c r="L96" s="363">
        <f>+INDEX('CE ATT'!$A$1:$BK$107,MATCH($A96,'CE ATT'!$A:$A,0),MATCH(L$3,'CE ATT'!$3:$3,0))</f>
        <v>0</v>
      </c>
      <c r="M96" s="363">
        <f>+INDEX('CE ATT'!$A$1:$BK$107,MATCH($A96,'CE ATT'!$A:$A,0),MATCH(M$3,'CE ATT'!$3:$3,0))</f>
        <v>0</v>
      </c>
      <c r="N96" s="363">
        <f>+INDEX('CE ATT'!$A$1:$BK$107,MATCH($A96,'CE ATT'!$A:$A,0),MATCH(N$3,'CE ATT'!$3:$3,0))</f>
        <v>0</v>
      </c>
      <c r="O96" s="363">
        <f>+INDEX('CE ATT'!$A$1:$BK$107,MATCH($A96,'CE ATT'!$A:$A,0),MATCH(O$3,'CE ATT'!$3:$3,0))</f>
        <v>0</v>
      </c>
      <c r="P96" s="363">
        <f>+INDEX('CE ATT'!$A$1:$BK$107,MATCH($A96,'CE ATT'!$A:$A,0),MATCH(P$3,'CE ATT'!$3:$3,0))</f>
        <v>0</v>
      </c>
      <c r="Q96" s="363">
        <f>+INDEX('CE ATT'!$A$1:$BK$107,MATCH($A96,'CE ATT'!$A:$A,0),MATCH(Q$3,'CE ATT'!$3:$3,0))</f>
        <v>0</v>
      </c>
      <c r="R96" s="364">
        <f>+INDEX('CE ATT'!$A$1:$BK$107,MATCH($A96,'CE ATT'!$A:$A,0),MATCH(R$3,'CE ATT'!$3:$3,0))</f>
        <v>0</v>
      </c>
      <c r="S96" s="184">
        <f t="shared" si="70"/>
        <v>10178.870000000003</v>
      </c>
      <c r="T96" s="33"/>
      <c r="U96" s="367"/>
      <c r="V96" s="367"/>
      <c r="W96" s="367"/>
      <c r="X96" s="367"/>
      <c r="Y96" s="367"/>
      <c r="Z96" s="367"/>
      <c r="AA96" s="375">
        <f>-AA$86</f>
        <v>10178.870000000001</v>
      </c>
      <c r="AB96" s="367"/>
      <c r="AC96" s="367"/>
      <c r="AD96" s="367"/>
      <c r="AE96" s="184">
        <f t="shared" si="71"/>
        <v>10178.870000000001</v>
      </c>
      <c r="AF96" s="367"/>
      <c r="AG96" s="367"/>
      <c r="AH96" s="367"/>
      <c r="AI96" s="184">
        <f t="shared" si="72"/>
        <v>0</v>
      </c>
      <c r="AJ96" s="367"/>
      <c r="AK96" s="184">
        <f t="shared" si="73"/>
        <v>20357.740000000005</v>
      </c>
    </row>
    <row r="97" spans="1:37" x14ac:dyDescent="0.15">
      <c r="A97" s="229" t="s">
        <v>1746</v>
      </c>
      <c r="B97" s="26"/>
      <c r="C97" s="36" t="s">
        <v>95</v>
      </c>
      <c r="D97" s="355">
        <f>+INDEX('CE ATT'!$A$1:$BK$107,MATCH($A97,'CE ATT'!$A:$A,0),MATCH(D$3,'CE ATT'!$3:$3,0))</f>
        <v>137090.80429131031</v>
      </c>
      <c r="E97" s="363">
        <f>+INDEX('CE ATT'!$A$1:$BK$107,MATCH($A97,'CE ATT'!$A:$A,0),MATCH(E$3,'CE ATT'!$3:$3,0))</f>
        <v>0</v>
      </c>
      <c r="F97" s="363">
        <f>+INDEX('CE ATT'!$A$1:$BK$107,MATCH($A97,'CE ATT'!$A:$A,0),MATCH(F$3,'CE ATT'!$3:$3,0))</f>
        <v>632.567796760036</v>
      </c>
      <c r="G97" s="363">
        <f>+INDEX('CE ATT'!$A$1:$BK$107,MATCH($A97,'CE ATT'!$A:$A,0),MATCH(G$3,'CE ATT'!$3:$3,0))</f>
        <v>18025.547911929661</v>
      </c>
      <c r="H97" s="363">
        <f>+INDEX('CE ATT'!$A$1:$BK$107,MATCH($A97,'CE ATT'!$A:$A,0),MATCH(H$3,'CE ATT'!$3:$3,0))</f>
        <v>0</v>
      </c>
      <c r="I97" s="363">
        <f>+INDEX('CE ATT'!$A$1:$BK$107,MATCH($A97,'CE ATT'!$A:$A,0),MATCH(I$3,'CE ATT'!$3:$3,0))</f>
        <v>0</v>
      </c>
      <c r="J97" s="363">
        <f>+INDEX('CE ATT'!$A$1:$BK$107,MATCH($A97,'CE ATT'!$A:$A,0),MATCH(J$3,'CE ATT'!$3:$3,0))</f>
        <v>0</v>
      </c>
      <c r="K97" s="363">
        <f>+INDEX('CE ATT'!$A$1:$BK$107,MATCH($A97,'CE ATT'!$A:$A,0),MATCH(K$3,'CE ATT'!$3:$3,0))</f>
        <v>0</v>
      </c>
      <c r="L97" s="363">
        <f>+INDEX('CE ATT'!$A$1:$BK$107,MATCH($A97,'CE ATT'!$A:$A,0),MATCH(L$3,'CE ATT'!$3:$3,0))</f>
        <v>0</v>
      </c>
      <c r="M97" s="363">
        <f>+INDEX('CE ATT'!$A$1:$BK$107,MATCH($A97,'CE ATT'!$A:$A,0),MATCH(M$3,'CE ATT'!$3:$3,0))</f>
        <v>0</v>
      </c>
      <c r="N97" s="363">
        <f>+INDEX('CE ATT'!$A$1:$BK$107,MATCH($A97,'CE ATT'!$A:$A,0),MATCH(N$3,'CE ATT'!$3:$3,0))</f>
        <v>0</v>
      </c>
      <c r="O97" s="363">
        <f>+INDEX('CE ATT'!$A$1:$BK$107,MATCH($A97,'CE ATT'!$A:$A,0),MATCH(O$3,'CE ATT'!$3:$3,0))</f>
        <v>0</v>
      </c>
      <c r="P97" s="363">
        <f>+INDEX('CE ATT'!$A$1:$BK$107,MATCH($A97,'CE ATT'!$A:$A,0),MATCH(P$3,'CE ATT'!$3:$3,0))</f>
        <v>0</v>
      </c>
      <c r="Q97" s="363">
        <f>+INDEX('CE ATT'!$A$1:$BK$107,MATCH($A97,'CE ATT'!$A:$A,0),MATCH(Q$3,'CE ATT'!$3:$3,0))</f>
        <v>0</v>
      </c>
      <c r="R97" s="364">
        <f>+INDEX('CE ATT'!$A$1:$BK$107,MATCH($A97,'CE ATT'!$A:$A,0),MATCH(R$3,'CE ATT'!$3:$3,0))</f>
        <v>0</v>
      </c>
      <c r="S97" s="184">
        <f t="shared" si="70"/>
        <v>155748.92000000001</v>
      </c>
      <c r="T97" s="33"/>
      <c r="U97" s="367"/>
      <c r="V97" s="367"/>
      <c r="W97" s="367"/>
      <c r="X97" s="367"/>
      <c r="Y97" s="367"/>
      <c r="Z97" s="367"/>
      <c r="AA97" s="367"/>
      <c r="AB97" s="375">
        <f>-AB$86</f>
        <v>155748.91999999998</v>
      </c>
      <c r="AC97" s="367"/>
      <c r="AD97" s="367"/>
      <c r="AE97" s="184">
        <f t="shared" si="71"/>
        <v>155748.91999999998</v>
      </c>
      <c r="AF97" s="367"/>
      <c r="AG97" s="367"/>
      <c r="AH97" s="367"/>
      <c r="AI97" s="184">
        <f t="shared" si="72"/>
        <v>0</v>
      </c>
      <c r="AJ97" s="367"/>
      <c r="AK97" s="184">
        <f t="shared" si="73"/>
        <v>311497.83999999997</v>
      </c>
    </row>
    <row r="98" spans="1:37" x14ac:dyDescent="0.15">
      <c r="A98" s="229" t="s">
        <v>1747</v>
      </c>
      <c r="B98" s="26"/>
      <c r="C98" s="36" t="s">
        <v>84</v>
      </c>
      <c r="D98" s="355">
        <f>+INDEX('CE ATT'!$A$1:$BK$107,MATCH($A98,'CE ATT'!$A:$A,0),MATCH(D$3,'CE ATT'!$3:$3,0))</f>
        <v>124747.92527888462</v>
      </c>
      <c r="E98" s="363">
        <f>+INDEX('CE ATT'!$A$1:$BK$107,MATCH($A98,'CE ATT'!$A:$A,0),MATCH(E$3,'CE ATT'!$3:$3,0))</f>
        <v>0</v>
      </c>
      <c r="F98" s="363">
        <f>+INDEX('CE ATT'!$A$1:$BK$107,MATCH($A98,'CE ATT'!$A:$A,0),MATCH(F$3,'CE ATT'!$3:$3,0))</f>
        <v>575.61497761999465</v>
      </c>
      <c r="G98" s="363">
        <f>+INDEX('CE ATT'!$A$1:$BK$107,MATCH($A98,'CE ATT'!$A:$A,0),MATCH(G$3,'CE ATT'!$3:$3,0))</f>
        <v>16402.629743495418</v>
      </c>
      <c r="H98" s="363">
        <f>+INDEX('CE ATT'!$A$1:$BK$107,MATCH($A98,'CE ATT'!$A:$A,0),MATCH(H$3,'CE ATT'!$3:$3,0))</f>
        <v>0</v>
      </c>
      <c r="I98" s="363">
        <f>+INDEX('CE ATT'!$A$1:$BK$107,MATCH($A98,'CE ATT'!$A:$A,0),MATCH(I$3,'CE ATT'!$3:$3,0))</f>
        <v>0</v>
      </c>
      <c r="J98" s="363">
        <f>+INDEX('CE ATT'!$A$1:$BK$107,MATCH($A98,'CE ATT'!$A:$A,0),MATCH(J$3,'CE ATT'!$3:$3,0))</f>
        <v>0</v>
      </c>
      <c r="K98" s="363">
        <f>+INDEX('CE ATT'!$A$1:$BK$107,MATCH($A98,'CE ATT'!$A:$A,0),MATCH(K$3,'CE ATT'!$3:$3,0))</f>
        <v>0</v>
      </c>
      <c r="L98" s="363">
        <f>+INDEX('CE ATT'!$A$1:$BK$107,MATCH($A98,'CE ATT'!$A:$A,0),MATCH(L$3,'CE ATT'!$3:$3,0))</f>
        <v>0</v>
      </c>
      <c r="M98" s="363">
        <f>+INDEX('CE ATT'!$A$1:$BK$107,MATCH($A98,'CE ATT'!$A:$A,0),MATCH(M$3,'CE ATT'!$3:$3,0))</f>
        <v>0</v>
      </c>
      <c r="N98" s="363">
        <f>+INDEX('CE ATT'!$A$1:$BK$107,MATCH($A98,'CE ATT'!$A:$A,0),MATCH(N$3,'CE ATT'!$3:$3,0))</f>
        <v>0</v>
      </c>
      <c r="O98" s="363">
        <f>+INDEX('CE ATT'!$A$1:$BK$107,MATCH($A98,'CE ATT'!$A:$A,0),MATCH(O$3,'CE ATT'!$3:$3,0))</f>
        <v>0</v>
      </c>
      <c r="P98" s="363">
        <f>+INDEX('CE ATT'!$A$1:$BK$107,MATCH($A98,'CE ATT'!$A:$A,0),MATCH(P$3,'CE ATT'!$3:$3,0))</f>
        <v>0</v>
      </c>
      <c r="Q98" s="363">
        <f>+INDEX('CE ATT'!$A$1:$BK$107,MATCH($A98,'CE ATT'!$A:$A,0),MATCH(Q$3,'CE ATT'!$3:$3,0))</f>
        <v>0</v>
      </c>
      <c r="R98" s="364">
        <f>+INDEX('CE ATT'!$A$1:$BK$107,MATCH($A98,'CE ATT'!$A:$A,0),MATCH(R$3,'CE ATT'!$3:$3,0))</f>
        <v>0</v>
      </c>
      <c r="S98" s="184">
        <f t="shared" si="70"/>
        <v>141726.17000000004</v>
      </c>
      <c r="T98" s="33"/>
      <c r="U98" s="367"/>
      <c r="V98" s="367"/>
      <c r="W98" s="367"/>
      <c r="X98" s="367"/>
      <c r="Y98" s="367"/>
      <c r="Z98" s="367"/>
      <c r="AA98" s="367"/>
      <c r="AB98" s="367"/>
      <c r="AC98" s="375">
        <f>-AC$86</f>
        <v>141726.17000000001</v>
      </c>
      <c r="AD98" s="367"/>
      <c r="AE98" s="184">
        <f t="shared" si="71"/>
        <v>141726.17000000001</v>
      </c>
      <c r="AF98" s="367"/>
      <c r="AG98" s="367"/>
      <c r="AH98" s="367"/>
      <c r="AI98" s="184">
        <f t="shared" si="72"/>
        <v>0</v>
      </c>
      <c r="AJ98" s="367"/>
      <c r="AK98" s="184">
        <f t="shared" si="73"/>
        <v>283452.34000000008</v>
      </c>
    </row>
    <row r="99" spans="1:37" x14ac:dyDescent="0.15">
      <c r="A99" s="229" t="s">
        <v>1748</v>
      </c>
      <c r="B99" s="26"/>
      <c r="C99" s="36" t="s">
        <v>96</v>
      </c>
      <c r="D99" s="355">
        <f>+INDEX('CE ATT'!$A$1:$BK$107,MATCH($A99,'CE ATT'!$A:$A,0),MATCH(D$3,'CE ATT'!$3:$3,0))</f>
        <v>65915.396950869734</v>
      </c>
      <c r="E99" s="363">
        <f>+INDEX('CE ATT'!$A$1:$BK$107,MATCH($A99,'CE ATT'!$A:$A,0),MATCH(E$3,'CE ATT'!$3:$3,0))</f>
        <v>0</v>
      </c>
      <c r="F99" s="363">
        <f>+INDEX('CE ATT'!$A$1:$BK$107,MATCH($A99,'CE ATT'!$A:$A,0),MATCH(F$3,'CE ATT'!$3:$3,0))</f>
        <v>304.14846303748635</v>
      </c>
      <c r="G99" s="363">
        <f>+INDEX('CE ATT'!$A$1:$BK$107,MATCH($A99,'CE ATT'!$A:$A,0),MATCH(G$3,'CE ATT'!$3:$3,0))</f>
        <v>8666.9645860927958</v>
      </c>
      <c r="H99" s="363">
        <f>+INDEX('CE ATT'!$A$1:$BK$107,MATCH($A99,'CE ATT'!$A:$A,0),MATCH(H$3,'CE ATT'!$3:$3,0))</f>
        <v>0</v>
      </c>
      <c r="I99" s="363">
        <f>+INDEX('CE ATT'!$A$1:$BK$107,MATCH($A99,'CE ATT'!$A:$A,0),MATCH(I$3,'CE ATT'!$3:$3,0))</f>
        <v>0</v>
      </c>
      <c r="J99" s="363">
        <f>+INDEX('CE ATT'!$A$1:$BK$107,MATCH($A99,'CE ATT'!$A:$A,0),MATCH(J$3,'CE ATT'!$3:$3,0))</f>
        <v>0</v>
      </c>
      <c r="K99" s="363">
        <f>+INDEX('CE ATT'!$A$1:$BK$107,MATCH($A99,'CE ATT'!$A:$A,0),MATCH(K$3,'CE ATT'!$3:$3,0))</f>
        <v>0</v>
      </c>
      <c r="L99" s="363">
        <f>+INDEX('CE ATT'!$A$1:$BK$107,MATCH($A99,'CE ATT'!$A:$A,0),MATCH(L$3,'CE ATT'!$3:$3,0))</f>
        <v>0</v>
      </c>
      <c r="M99" s="363">
        <f>+INDEX('CE ATT'!$A$1:$BK$107,MATCH($A99,'CE ATT'!$A:$A,0),MATCH(M$3,'CE ATT'!$3:$3,0))</f>
        <v>0</v>
      </c>
      <c r="N99" s="363">
        <f>+INDEX('CE ATT'!$A$1:$BK$107,MATCH($A99,'CE ATT'!$A:$A,0),MATCH(N$3,'CE ATT'!$3:$3,0))</f>
        <v>0</v>
      </c>
      <c r="O99" s="363">
        <f>+INDEX('CE ATT'!$A$1:$BK$107,MATCH($A99,'CE ATT'!$A:$A,0),MATCH(O$3,'CE ATT'!$3:$3,0))</f>
        <v>0</v>
      </c>
      <c r="P99" s="363">
        <f>+INDEX('CE ATT'!$A$1:$BK$107,MATCH($A99,'CE ATT'!$A:$A,0),MATCH(P$3,'CE ATT'!$3:$3,0))</f>
        <v>0</v>
      </c>
      <c r="Q99" s="363">
        <f>+INDEX('CE ATT'!$A$1:$BK$107,MATCH($A99,'CE ATT'!$A:$A,0),MATCH(Q$3,'CE ATT'!$3:$3,0))</f>
        <v>0</v>
      </c>
      <c r="R99" s="364">
        <f>+INDEX('CE ATT'!$A$1:$BK$107,MATCH($A99,'CE ATT'!$A:$A,0),MATCH(R$3,'CE ATT'!$3:$3,0))</f>
        <v>0</v>
      </c>
      <c r="S99" s="184">
        <f t="shared" si="70"/>
        <v>74886.510000000024</v>
      </c>
      <c r="T99" s="33"/>
      <c r="U99" s="367"/>
      <c r="V99" s="367"/>
      <c r="W99" s="367"/>
      <c r="X99" s="367"/>
      <c r="Y99" s="367"/>
      <c r="Z99" s="367"/>
      <c r="AA99" s="367"/>
      <c r="AB99" s="367"/>
      <c r="AC99" s="367"/>
      <c r="AD99" s="375">
        <f>-AD$86</f>
        <v>74886.510000000009</v>
      </c>
      <c r="AE99" s="184">
        <f t="shared" si="71"/>
        <v>74886.510000000009</v>
      </c>
      <c r="AF99" s="367"/>
      <c r="AG99" s="367"/>
      <c r="AH99" s="367"/>
      <c r="AI99" s="184">
        <f t="shared" si="72"/>
        <v>0</v>
      </c>
      <c r="AJ99" s="367"/>
      <c r="AK99" s="184">
        <f t="shared" si="73"/>
        <v>149773.02000000002</v>
      </c>
    </row>
    <row r="100" spans="1:37" x14ac:dyDescent="0.15">
      <c r="A100" s="229"/>
      <c r="B100" s="25"/>
      <c r="C100" s="227" t="s">
        <v>355</v>
      </c>
      <c r="D100" s="356">
        <f>+SUM(D89:D99)</f>
        <v>336713.607428391</v>
      </c>
      <c r="E100" s="365">
        <f t="shared" ref="E100:R100" si="74">+SUM(E89:E99)</f>
        <v>0</v>
      </c>
      <c r="F100" s="365">
        <f t="shared" si="74"/>
        <v>1553.6722969215368</v>
      </c>
      <c r="G100" s="365">
        <f t="shared" si="74"/>
        <v>44273.190274687571</v>
      </c>
      <c r="H100" s="365">
        <f t="shared" si="74"/>
        <v>0</v>
      </c>
      <c r="I100" s="365">
        <f t="shared" si="74"/>
        <v>0</v>
      </c>
      <c r="J100" s="365">
        <f t="shared" si="74"/>
        <v>0</v>
      </c>
      <c r="K100" s="365">
        <f t="shared" si="74"/>
        <v>0</v>
      </c>
      <c r="L100" s="365">
        <f t="shared" si="74"/>
        <v>0</v>
      </c>
      <c r="M100" s="365">
        <f t="shared" si="74"/>
        <v>0</v>
      </c>
      <c r="N100" s="365">
        <f t="shared" si="74"/>
        <v>0</v>
      </c>
      <c r="O100" s="365">
        <f t="shared" si="74"/>
        <v>0</v>
      </c>
      <c r="P100" s="365">
        <f t="shared" si="74"/>
        <v>0</v>
      </c>
      <c r="Q100" s="365">
        <f t="shared" si="74"/>
        <v>0</v>
      </c>
      <c r="R100" s="366">
        <f t="shared" si="74"/>
        <v>0</v>
      </c>
      <c r="S100" s="185">
        <f t="shared" si="70"/>
        <v>382540.47000000009</v>
      </c>
      <c r="T100" s="356">
        <f t="shared" ref="T100" si="75">+SUM(T89:T99)</f>
        <v>0</v>
      </c>
      <c r="U100" s="365">
        <f t="shared" ref="U100" si="76">+SUM(U89:U99)</f>
        <v>0</v>
      </c>
      <c r="V100" s="365">
        <f t="shared" ref="V100" si="77">+SUM(V89:V99)</f>
        <v>0</v>
      </c>
      <c r="W100" s="365">
        <f t="shared" ref="W100" si="78">+SUM(W89:W99)</f>
        <v>0</v>
      </c>
      <c r="X100" s="365">
        <f t="shared" ref="X100" si="79">+SUM(X89:X99)</f>
        <v>0</v>
      </c>
      <c r="Y100" s="365">
        <f t="shared" ref="Y100" si="80">+SUM(Y89:Y99)</f>
        <v>0</v>
      </c>
      <c r="Z100" s="365">
        <f t="shared" ref="Z100" si="81">+SUM(Z89:Z99)</f>
        <v>0</v>
      </c>
      <c r="AA100" s="365">
        <f t="shared" ref="AA100" si="82">+SUM(AA89:AA99)</f>
        <v>10178.870000000001</v>
      </c>
      <c r="AB100" s="365">
        <f t="shared" ref="AB100" si="83">+SUM(AB89:AB99)</f>
        <v>155748.91999999998</v>
      </c>
      <c r="AC100" s="365">
        <f t="shared" ref="AC100" si="84">+SUM(AC89:AC99)</f>
        <v>141726.17000000001</v>
      </c>
      <c r="AD100" s="366">
        <f t="shared" ref="AD100" si="85">+SUM(AD89:AD99)</f>
        <v>74886.510000000009</v>
      </c>
      <c r="AE100" s="356">
        <f t="shared" si="71"/>
        <v>382540.47</v>
      </c>
      <c r="AF100" s="356">
        <f t="shared" ref="AF100" si="86">+SUM(AF89:AF99)</f>
        <v>0</v>
      </c>
      <c r="AG100" s="365">
        <f t="shared" ref="AG100" si="87">+SUM(AG89:AG99)</f>
        <v>0</v>
      </c>
      <c r="AH100" s="366">
        <f t="shared" ref="AH100" si="88">+SUM(AH89:AH99)</f>
        <v>0</v>
      </c>
      <c r="AI100" s="356">
        <f t="shared" si="72"/>
        <v>0</v>
      </c>
      <c r="AJ100" s="356">
        <f t="shared" ref="AJ100" si="89">+SUM(AJ89:AJ99)</f>
        <v>0</v>
      </c>
      <c r="AK100" s="293">
        <f t="shared" si="73"/>
        <v>765080.94000000006</v>
      </c>
    </row>
    <row r="101" spans="1:37" x14ac:dyDescent="0.15">
      <c r="A101" s="229"/>
      <c r="B101" s="22"/>
      <c r="C101" s="27" t="s">
        <v>59</v>
      </c>
      <c r="D101" s="35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8"/>
      <c r="S101" s="357"/>
      <c r="T101" s="35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8"/>
      <c r="AE101" s="357"/>
      <c r="AF101" s="357"/>
      <c r="AG101" s="367"/>
      <c r="AH101" s="368"/>
      <c r="AI101" s="357"/>
      <c r="AJ101" s="357"/>
      <c r="AK101" s="294"/>
    </row>
    <row r="102" spans="1:37" x14ac:dyDescent="0.15">
      <c r="A102" s="229" t="s">
        <v>1750</v>
      </c>
      <c r="B102" s="23"/>
      <c r="C102" s="28" t="s">
        <v>1729</v>
      </c>
      <c r="D102" s="355" t="str">
        <f>+INDEX('CE ATT'!$A$1:$BK$107,MATCH($A102,'CE ATT'!$A:$A,0),MATCH(D$3,'CE ATT'!$3:$3,0))</f>
        <v>0</v>
      </c>
      <c r="E102" s="363" t="str">
        <f>+INDEX('CE ATT'!$A$1:$BK$107,MATCH($A102,'CE ATT'!$A:$A,0),MATCH(E$3,'CE ATT'!$3:$3,0))</f>
        <v>0</v>
      </c>
      <c r="F102" s="363" t="str">
        <f>+INDEX('CE ATT'!$A$1:$BK$107,MATCH($A102,'CE ATT'!$A:$A,0),MATCH(F$3,'CE ATT'!$3:$3,0))</f>
        <v>0</v>
      </c>
      <c r="G102" s="363" t="str">
        <f>+INDEX('CE ATT'!$A$1:$BK$107,MATCH($A102,'CE ATT'!$A:$A,0),MATCH(G$3,'CE ATT'!$3:$3,0))</f>
        <v>0</v>
      </c>
      <c r="H102" s="363" t="str">
        <f>+INDEX('CE ATT'!$A$1:$BK$107,MATCH($A102,'CE ATT'!$A:$A,0),MATCH(H$3,'CE ATT'!$3:$3,0))</f>
        <v>0</v>
      </c>
      <c r="I102" s="363" t="str">
        <f>+INDEX('CE ATT'!$A$1:$BK$107,MATCH($A102,'CE ATT'!$A:$A,0),MATCH(I$3,'CE ATT'!$3:$3,0))</f>
        <v>0</v>
      </c>
      <c r="J102" s="363" t="str">
        <f>+INDEX('CE ATT'!$A$1:$BK$107,MATCH($A102,'CE ATT'!$A:$A,0),MATCH(J$3,'CE ATT'!$3:$3,0))</f>
        <v>0</v>
      </c>
      <c r="K102" s="363" t="str">
        <f>+INDEX('CE ATT'!$A$1:$BK$107,MATCH($A102,'CE ATT'!$A:$A,0),MATCH(K$3,'CE ATT'!$3:$3,0))</f>
        <v>0</v>
      </c>
      <c r="L102" s="363" t="str">
        <f>+INDEX('CE ATT'!$A$1:$BK$107,MATCH($A102,'CE ATT'!$A:$A,0),MATCH(L$3,'CE ATT'!$3:$3,0))</f>
        <v>0</v>
      </c>
      <c r="M102" s="363" t="str">
        <f>+INDEX('CE ATT'!$A$1:$BK$107,MATCH($A102,'CE ATT'!$A:$A,0),MATCH(M$3,'CE ATT'!$3:$3,0))</f>
        <v>0</v>
      </c>
      <c r="N102" s="363" t="str">
        <f>+INDEX('CE ATT'!$A$1:$BK$107,MATCH($A102,'CE ATT'!$A:$A,0),MATCH(N$3,'CE ATT'!$3:$3,0))</f>
        <v>0</v>
      </c>
      <c r="O102" s="363" t="str">
        <f>+INDEX('CE ATT'!$A$1:$BK$107,MATCH($A102,'CE ATT'!$A:$A,0),MATCH(O$3,'CE ATT'!$3:$3,0))</f>
        <v>0</v>
      </c>
      <c r="P102" s="363" t="str">
        <f>+INDEX('CE ATT'!$A$1:$BK$107,MATCH($A102,'CE ATT'!$A:$A,0),MATCH(P$3,'CE ATT'!$3:$3,0))</f>
        <v>0</v>
      </c>
      <c r="Q102" s="363" t="str">
        <f>+INDEX('CE ATT'!$A$1:$BK$107,MATCH($A102,'CE ATT'!$A:$A,0),MATCH(Q$3,'CE ATT'!$3:$3,0))</f>
        <v>0</v>
      </c>
      <c r="R102" s="364" t="str">
        <f>+INDEX('CE ATT'!$A$1:$BK$107,MATCH($A102,'CE ATT'!$A:$A,0),MATCH(R$3,'CE ATT'!$3:$3,0))</f>
        <v>0</v>
      </c>
      <c r="S102" s="184">
        <f t="shared" si="70"/>
        <v>0</v>
      </c>
      <c r="T102" s="33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184">
        <f t="shared" si="71"/>
        <v>0</v>
      </c>
      <c r="AF102" s="375">
        <f>-AF$86</f>
        <v>0</v>
      </c>
      <c r="AG102" s="367"/>
      <c r="AH102" s="367"/>
      <c r="AI102" s="184">
        <f t="shared" si="72"/>
        <v>0</v>
      </c>
      <c r="AJ102" s="367"/>
      <c r="AK102" s="184">
        <f t="shared" si="73"/>
        <v>0</v>
      </c>
    </row>
    <row r="103" spans="1:37" x14ac:dyDescent="0.15">
      <c r="A103" s="229" t="s">
        <v>1751</v>
      </c>
      <c r="B103" s="23"/>
      <c r="C103" s="28" t="s">
        <v>1719</v>
      </c>
      <c r="D103" s="355" t="str">
        <f>+INDEX('CE ATT'!$A$1:$BK$107,MATCH($A103,'CE ATT'!$A:$A,0),MATCH(D$3,'CE ATT'!$3:$3,0))</f>
        <v>0</v>
      </c>
      <c r="E103" s="363" t="str">
        <f>+INDEX('CE ATT'!$A$1:$BK$107,MATCH($A103,'CE ATT'!$A:$A,0),MATCH(E$3,'CE ATT'!$3:$3,0))</f>
        <v>0</v>
      </c>
      <c r="F103" s="363" t="str">
        <f>+INDEX('CE ATT'!$A$1:$BK$107,MATCH($A103,'CE ATT'!$A:$A,0),MATCH(F$3,'CE ATT'!$3:$3,0))</f>
        <v>0</v>
      </c>
      <c r="G103" s="363" t="str">
        <f>+INDEX('CE ATT'!$A$1:$BK$107,MATCH($A103,'CE ATT'!$A:$A,0),MATCH(G$3,'CE ATT'!$3:$3,0))</f>
        <v>0</v>
      </c>
      <c r="H103" s="363" t="str">
        <f>+INDEX('CE ATT'!$A$1:$BK$107,MATCH($A103,'CE ATT'!$A:$A,0),MATCH(H$3,'CE ATT'!$3:$3,0))</f>
        <v>0</v>
      </c>
      <c r="I103" s="363" t="str">
        <f>+INDEX('CE ATT'!$A$1:$BK$107,MATCH($A103,'CE ATT'!$A:$A,0),MATCH(I$3,'CE ATT'!$3:$3,0))</f>
        <v>0</v>
      </c>
      <c r="J103" s="363" t="str">
        <f>+INDEX('CE ATT'!$A$1:$BK$107,MATCH($A103,'CE ATT'!$A:$A,0),MATCH(J$3,'CE ATT'!$3:$3,0))</f>
        <v>0</v>
      </c>
      <c r="K103" s="363" t="str">
        <f>+INDEX('CE ATT'!$A$1:$BK$107,MATCH($A103,'CE ATT'!$A:$A,0),MATCH(K$3,'CE ATT'!$3:$3,0))</f>
        <v>0</v>
      </c>
      <c r="L103" s="363" t="str">
        <f>+INDEX('CE ATT'!$A$1:$BK$107,MATCH($A103,'CE ATT'!$A:$A,0),MATCH(L$3,'CE ATT'!$3:$3,0))</f>
        <v>0</v>
      </c>
      <c r="M103" s="363" t="str">
        <f>+INDEX('CE ATT'!$A$1:$BK$107,MATCH($A103,'CE ATT'!$A:$A,0),MATCH(M$3,'CE ATT'!$3:$3,0))</f>
        <v>0</v>
      </c>
      <c r="N103" s="363" t="str">
        <f>+INDEX('CE ATT'!$A$1:$BK$107,MATCH($A103,'CE ATT'!$A:$A,0),MATCH(N$3,'CE ATT'!$3:$3,0))</f>
        <v>0</v>
      </c>
      <c r="O103" s="363" t="str">
        <f>+INDEX('CE ATT'!$A$1:$BK$107,MATCH($A103,'CE ATT'!$A:$A,0),MATCH(O$3,'CE ATT'!$3:$3,0))</f>
        <v>0</v>
      </c>
      <c r="P103" s="363" t="str">
        <f>+INDEX('CE ATT'!$A$1:$BK$107,MATCH($A103,'CE ATT'!$A:$A,0),MATCH(P$3,'CE ATT'!$3:$3,0))</f>
        <v>0</v>
      </c>
      <c r="Q103" s="363" t="str">
        <f>+INDEX('CE ATT'!$A$1:$BK$107,MATCH($A103,'CE ATT'!$A:$A,0),MATCH(Q$3,'CE ATT'!$3:$3,0))</f>
        <v>0</v>
      </c>
      <c r="R103" s="364" t="str">
        <f>+INDEX('CE ATT'!$A$1:$BK$107,MATCH($A103,'CE ATT'!$A:$A,0),MATCH(R$3,'CE ATT'!$3:$3,0))</f>
        <v>0</v>
      </c>
      <c r="S103" s="184">
        <f t="shared" si="70"/>
        <v>0</v>
      </c>
      <c r="T103" s="33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184">
        <f t="shared" si="71"/>
        <v>0</v>
      </c>
      <c r="AF103" s="367"/>
      <c r="AG103" s="375">
        <f>-AG$86</f>
        <v>0</v>
      </c>
      <c r="AH103" s="367"/>
      <c r="AI103" s="184">
        <f t="shared" si="72"/>
        <v>0</v>
      </c>
      <c r="AJ103" s="367"/>
      <c r="AK103" s="184">
        <f t="shared" si="73"/>
        <v>0</v>
      </c>
    </row>
    <row r="104" spans="1:37" x14ac:dyDescent="0.15">
      <c r="A104" s="229" t="s">
        <v>1752</v>
      </c>
      <c r="B104" s="23"/>
      <c r="C104" s="28" t="s">
        <v>1720</v>
      </c>
      <c r="D104" s="355">
        <f>+INDEX('CE ATT'!$A$1:$BK$107,MATCH($A104,'CE ATT'!$A:$A,0),MATCH(D$3,'CE ATT'!$3:$3,0))</f>
        <v>14521.858935081425</v>
      </c>
      <c r="E104" s="363">
        <f>+INDEX('CE ATT'!$A$1:$BK$107,MATCH($A104,'CE ATT'!$A:$A,0),MATCH(E$3,'CE ATT'!$3:$3,0))</f>
        <v>0</v>
      </c>
      <c r="F104" s="363">
        <f>+INDEX('CE ATT'!$A$1:$BK$107,MATCH($A104,'CE ATT'!$A:$A,0),MATCH(F$3,'CE ATT'!$3:$3,0))</f>
        <v>67.007122460997707</v>
      </c>
      <c r="G104" s="363">
        <f>+INDEX('CE ATT'!$A$1:$BK$107,MATCH($A104,'CE ATT'!$A:$A,0),MATCH(G$3,'CE ATT'!$3:$3,0))</f>
        <v>1909.423942457579</v>
      </c>
      <c r="H104" s="363">
        <f>+INDEX('CE ATT'!$A$1:$BK$107,MATCH($A104,'CE ATT'!$A:$A,0),MATCH(H$3,'CE ATT'!$3:$3,0))</f>
        <v>0</v>
      </c>
      <c r="I104" s="363">
        <f>+INDEX('CE ATT'!$A$1:$BK$107,MATCH($A104,'CE ATT'!$A:$A,0),MATCH(I$3,'CE ATT'!$3:$3,0))</f>
        <v>0</v>
      </c>
      <c r="J104" s="363">
        <f>+INDEX('CE ATT'!$A$1:$BK$107,MATCH($A104,'CE ATT'!$A:$A,0),MATCH(J$3,'CE ATT'!$3:$3,0))</f>
        <v>0</v>
      </c>
      <c r="K104" s="363">
        <f>+INDEX('CE ATT'!$A$1:$BK$107,MATCH($A104,'CE ATT'!$A:$A,0),MATCH(K$3,'CE ATT'!$3:$3,0))</f>
        <v>0</v>
      </c>
      <c r="L104" s="363">
        <f>+INDEX('CE ATT'!$A$1:$BK$107,MATCH($A104,'CE ATT'!$A:$A,0),MATCH(L$3,'CE ATT'!$3:$3,0))</f>
        <v>0</v>
      </c>
      <c r="M104" s="363">
        <f>+INDEX('CE ATT'!$A$1:$BK$107,MATCH($A104,'CE ATT'!$A:$A,0),MATCH(M$3,'CE ATT'!$3:$3,0))</f>
        <v>0</v>
      </c>
      <c r="N104" s="363">
        <f>+INDEX('CE ATT'!$A$1:$BK$107,MATCH($A104,'CE ATT'!$A:$A,0),MATCH(N$3,'CE ATT'!$3:$3,0))</f>
        <v>0</v>
      </c>
      <c r="O104" s="363">
        <f>+INDEX('CE ATT'!$A$1:$BK$107,MATCH($A104,'CE ATT'!$A:$A,0),MATCH(O$3,'CE ATT'!$3:$3,0))</f>
        <v>0</v>
      </c>
      <c r="P104" s="363">
        <f>+INDEX('CE ATT'!$A$1:$BK$107,MATCH($A104,'CE ATT'!$A:$A,0),MATCH(P$3,'CE ATT'!$3:$3,0))</f>
        <v>0</v>
      </c>
      <c r="Q104" s="363">
        <f>+INDEX('CE ATT'!$A$1:$BK$107,MATCH($A104,'CE ATT'!$A:$A,0),MATCH(Q$3,'CE ATT'!$3:$3,0))</f>
        <v>0</v>
      </c>
      <c r="R104" s="364">
        <f>+INDEX('CE ATT'!$A$1:$BK$107,MATCH($A104,'CE ATT'!$A:$A,0),MATCH(R$3,'CE ATT'!$3:$3,0))</f>
        <v>0</v>
      </c>
      <c r="S104" s="184">
        <f t="shared" si="70"/>
        <v>16498.29</v>
      </c>
      <c r="T104" s="33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184">
        <f t="shared" si="71"/>
        <v>0</v>
      </c>
      <c r="AF104" s="367"/>
      <c r="AG104" s="367"/>
      <c r="AH104" s="375">
        <f>-AH$86</f>
        <v>16498.29</v>
      </c>
      <c r="AI104" s="184">
        <f t="shared" si="72"/>
        <v>16498.29</v>
      </c>
      <c r="AJ104" s="367"/>
      <c r="AK104" s="184">
        <f t="shared" si="73"/>
        <v>32996.58</v>
      </c>
    </row>
    <row r="105" spans="1:37" ht="11.25" thickBot="1" x14ac:dyDescent="0.2">
      <c r="A105" s="229"/>
      <c r="B105" s="24"/>
      <c r="C105" s="29" t="s">
        <v>354</v>
      </c>
      <c r="D105" s="361">
        <f>+SUM(D102:D104)</f>
        <v>14521.858935081425</v>
      </c>
      <c r="E105" s="369">
        <f t="shared" ref="E105:R105" si="90">+SUM(E102:E104)</f>
        <v>0</v>
      </c>
      <c r="F105" s="369">
        <f t="shared" si="90"/>
        <v>67.007122460997707</v>
      </c>
      <c r="G105" s="369">
        <f t="shared" si="90"/>
        <v>1909.423942457579</v>
      </c>
      <c r="H105" s="369">
        <f t="shared" si="90"/>
        <v>0</v>
      </c>
      <c r="I105" s="369">
        <f t="shared" si="90"/>
        <v>0</v>
      </c>
      <c r="J105" s="369">
        <f t="shared" si="90"/>
        <v>0</v>
      </c>
      <c r="K105" s="369">
        <f t="shared" si="90"/>
        <v>0</v>
      </c>
      <c r="L105" s="369">
        <f t="shared" si="90"/>
        <v>0</v>
      </c>
      <c r="M105" s="369">
        <f t="shared" si="90"/>
        <v>0</v>
      </c>
      <c r="N105" s="369">
        <f t="shared" si="90"/>
        <v>0</v>
      </c>
      <c r="O105" s="369">
        <f t="shared" si="90"/>
        <v>0</v>
      </c>
      <c r="P105" s="369">
        <f t="shared" si="90"/>
        <v>0</v>
      </c>
      <c r="Q105" s="369">
        <f t="shared" si="90"/>
        <v>0</v>
      </c>
      <c r="R105" s="370">
        <f t="shared" si="90"/>
        <v>0</v>
      </c>
      <c r="S105" s="362">
        <f t="shared" si="70"/>
        <v>16498.29</v>
      </c>
      <c r="T105" s="361">
        <f t="shared" ref="T105" si="91">+SUM(T102:T104)</f>
        <v>0</v>
      </c>
      <c r="U105" s="369">
        <f t="shared" ref="U105" si="92">+SUM(U102:U104)</f>
        <v>0</v>
      </c>
      <c r="V105" s="369">
        <f t="shared" ref="V105" si="93">+SUM(V102:V104)</f>
        <v>0</v>
      </c>
      <c r="W105" s="369">
        <f t="shared" ref="W105" si="94">+SUM(W102:W104)</f>
        <v>0</v>
      </c>
      <c r="X105" s="369">
        <f t="shared" ref="X105" si="95">+SUM(X102:X104)</f>
        <v>0</v>
      </c>
      <c r="Y105" s="369">
        <f t="shared" ref="Y105" si="96">+SUM(Y102:Y104)</f>
        <v>0</v>
      </c>
      <c r="Z105" s="369">
        <f t="shared" ref="Z105" si="97">+SUM(Z102:Z104)</f>
        <v>0</v>
      </c>
      <c r="AA105" s="369">
        <f t="shared" ref="AA105" si="98">+SUM(AA102:AA104)</f>
        <v>0</v>
      </c>
      <c r="AB105" s="369">
        <f t="shared" ref="AB105" si="99">+SUM(AB102:AB104)</f>
        <v>0</v>
      </c>
      <c r="AC105" s="369">
        <f t="shared" ref="AC105" si="100">+SUM(AC102:AC104)</f>
        <v>0</v>
      </c>
      <c r="AD105" s="370">
        <f t="shared" ref="AD105" si="101">+SUM(AD102:AD104)</f>
        <v>0</v>
      </c>
      <c r="AE105" s="361">
        <f t="shared" si="71"/>
        <v>0</v>
      </c>
      <c r="AF105" s="361">
        <f t="shared" ref="AF105" si="102">+SUM(AF102:AF104)</f>
        <v>0</v>
      </c>
      <c r="AG105" s="369">
        <f t="shared" ref="AG105" si="103">+SUM(AG102:AG104)</f>
        <v>0</v>
      </c>
      <c r="AH105" s="370">
        <f t="shared" ref="AH105" si="104">+SUM(AH102:AH104)</f>
        <v>16498.29</v>
      </c>
      <c r="AI105" s="361">
        <f t="shared" si="72"/>
        <v>16498.29</v>
      </c>
      <c r="AJ105" s="361">
        <f t="shared" ref="AJ105" si="105">+SUM(AJ102:AJ104)</f>
        <v>0</v>
      </c>
      <c r="AK105" s="295">
        <f t="shared" si="73"/>
        <v>32996.58</v>
      </c>
    </row>
    <row r="106" spans="1:37" ht="11.25" thickBot="1" x14ac:dyDescent="0.2">
      <c r="A106" s="229"/>
      <c r="B106" s="10"/>
      <c r="C106" s="1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37" ht="11.25" thickBot="1" x14ac:dyDescent="0.2">
      <c r="A107" s="229"/>
      <c r="B107" s="359"/>
      <c r="C107" s="360" t="s">
        <v>1727</v>
      </c>
      <c r="D107" s="350">
        <f>+D105+D100</f>
        <v>351235.4663634724</v>
      </c>
      <c r="E107" s="351">
        <f t="shared" ref="E107:AH107" si="106">+E105+E100</f>
        <v>0</v>
      </c>
      <c r="F107" s="351">
        <f t="shared" si="106"/>
        <v>1620.6794193825344</v>
      </c>
      <c r="G107" s="351">
        <f t="shared" si="106"/>
        <v>46182.61421714515</v>
      </c>
      <c r="H107" s="351">
        <f t="shared" si="106"/>
        <v>0</v>
      </c>
      <c r="I107" s="351">
        <f t="shared" si="106"/>
        <v>0</v>
      </c>
      <c r="J107" s="351">
        <f t="shared" si="106"/>
        <v>0</v>
      </c>
      <c r="K107" s="351">
        <f t="shared" si="106"/>
        <v>0</v>
      </c>
      <c r="L107" s="351">
        <f t="shared" si="106"/>
        <v>0</v>
      </c>
      <c r="M107" s="351">
        <f t="shared" si="106"/>
        <v>0</v>
      </c>
      <c r="N107" s="351">
        <f t="shared" si="106"/>
        <v>0</v>
      </c>
      <c r="O107" s="351">
        <f t="shared" si="106"/>
        <v>0</v>
      </c>
      <c r="P107" s="351">
        <f t="shared" si="106"/>
        <v>0</v>
      </c>
      <c r="Q107" s="351">
        <f t="shared" si="106"/>
        <v>0</v>
      </c>
      <c r="R107" s="352">
        <f t="shared" si="106"/>
        <v>0</v>
      </c>
      <c r="S107" s="350">
        <f t="shared" si="70"/>
        <v>399038.76000000007</v>
      </c>
      <c r="T107" s="351">
        <f t="shared" si="106"/>
        <v>0</v>
      </c>
      <c r="U107" s="351">
        <f t="shared" si="106"/>
        <v>0</v>
      </c>
      <c r="V107" s="351">
        <f t="shared" si="106"/>
        <v>0</v>
      </c>
      <c r="W107" s="351">
        <f t="shared" si="106"/>
        <v>0</v>
      </c>
      <c r="X107" s="351">
        <f t="shared" si="106"/>
        <v>0</v>
      </c>
      <c r="Y107" s="351">
        <f t="shared" si="106"/>
        <v>0</v>
      </c>
      <c r="Z107" s="351">
        <f t="shared" si="106"/>
        <v>0</v>
      </c>
      <c r="AA107" s="351">
        <f t="shared" si="106"/>
        <v>10178.870000000001</v>
      </c>
      <c r="AB107" s="351">
        <f t="shared" si="106"/>
        <v>155748.91999999998</v>
      </c>
      <c r="AC107" s="351">
        <f t="shared" si="106"/>
        <v>141726.17000000001</v>
      </c>
      <c r="AD107" s="351">
        <f t="shared" si="106"/>
        <v>74886.510000000009</v>
      </c>
      <c r="AE107" s="350">
        <f t="shared" si="71"/>
        <v>382540.47</v>
      </c>
      <c r="AF107" s="351">
        <f t="shared" si="106"/>
        <v>0</v>
      </c>
      <c r="AG107" s="351">
        <f t="shared" si="106"/>
        <v>0</v>
      </c>
      <c r="AH107" s="351">
        <f t="shared" si="106"/>
        <v>16498.29</v>
      </c>
      <c r="AI107" s="350">
        <f t="shared" si="72"/>
        <v>16498.29</v>
      </c>
      <c r="AJ107" s="350">
        <f t="shared" ref="AJ107" si="107">+AJ105+AJ100</f>
        <v>0</v>
      </c>
      <c r="AK107" s="376">
        <f t="shared" si="73"/>
        <v>798077.52</v>
      </c>
    </row>
    <row r="108" spans="1:37" ht="11.25" thickBot="1" x14ac:dyDescent="0.2">
      <c r="A108" s="229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ht="32.25" thickBot="1" x14ac:dyDescent="0.2">
      <c r="A109" s="229"/>
      <c r="B109" s="64"/>
      <c r="C109" s="30" t="s">
        <v>1673</v>
      </c>
      <c r="D109" s="358">
        <f>+D86-D107</f>
        <v>2392736.8236365267</v>
      </c>
      <c r="E109" s="202">
        <f t="shared" ref="E109:R109" si="108">+E86-E107</f>
        <v>6302.64</v>
      </c>
      <c r="F109" s="202">
        <f t="shared" si="108"/>
        <v>-79597.399419382535</v>
      </c>
      <c r="G109" s="202">
        <f t="shared" si="108"/>
        <v>-2268194.4042171454</v>
      </c>
      <c r="H109" s="202">
        <f t="shared" si="108"/>
        <v>0</v>
      </c>
      <c r="I109" s="202">
        <f t="shared" si="108"/>
        <v>0</v>
      </c>
      <c r="J109" s="202">
        <f t="shared" si="108"/>
        <v>0</v>
      </c>
      <c r="K109" s="202">
        <f t="shared" si="108"/>
        <v>0</v>
      </c>
      <c r="L109" s="202">
        <f t="shared" si="108"/>
        <v>0</v>
      </c>
      <c r="M109" s="202">
        <f t="shared" si="108"/>
        <v>0</v>
      </c>
      <c r="N109" s="202">
        <f t="shared" si="108"/>
        <v>0</v>
      </c>
      <c r="O109" s="202">
        <f t="shared" si="108"/>
        <v>0</v>
      </c>
      <c r="P109" s="202">
        <f t="shared" si="108"/>
        <v>0</v>
      </c>
      <c r="Q109" s="202">
        <f t="shared" si="108"/>
        <v>0</v>
      </c>
      <c r="R109" s="373">
        <f t="shared" si="108"/>
        <v>0</v>
      </c>
      <c r="S109" s="358">
        <f t="shared" si="70"/>
        <v>51247.659999998752</v>
      </c>
      <c r="T109" s="385">
        <f t="shared" ref="T109:AH109" si="109">+T86+T107</f>
        <v>0</v>
      </c>
      <c r="U109" s="202">
        <f t="shared" si="109"/>
        <v>0</v>
      </c>
      <c r="V109" s="202">
        <f t="shared" si="109"/>
        <v>0</v>
      </c>
      <c r="W109" s="202">
        <f t="shared" si="109"/>
        <v>0</v>
      </c>
      <c r="X109" s="202">
        <f t="shared" si="109"/>
        <v>0</v>
      </c>
      <c r="Y109" s="202">
        <f t="shared" si="109"/>
        <v>0</v>
      </c>
      <c r="Z109" s="202">
        <f t="shared" si="109"/>
        <v>0</v>
      </c>
      <c r="AA109" s="202">
        <f t="shared" si="109"/>
        <v>0</v>
      </c>
      <c r="AB109" s="202">
        <f t="shared" si="109"/>
        <v>0</v>
      </c>
      <c r="AC109" s="202">
        <f t="shared" si="109"/>
        <v>0</v>
      </c>
      <c r="AD109" s="202">
        <f t="shared" si="109"/>
        <v>0</v>
      </c>
      <c r="AE109" s="223">
        <f t="shared" si="71"/>
        <v>0</v>
      </c>
      <c r="AF109" s="204">
        <f t="shared" si="109"/>
        <v>0</v>
      </c>
      <c r="AG109" s="202">
        <f t="shared" si="109"/>
        <v>0</v>
      </c>
      <c r="AH109" s="202">
        <f t="shared" si="109"/>
        <v>0</v>
      </c>
      <c r="AI109" s="358">
        <f t="shared" si="72"/>
        <v>0</v>
      </c>
      <c r="AJ109" s="358">
        <f t="shared" ref="AJ109" si="110">+AJ86-AJ107</f>
        <v>0</v>
      </c>
      <c r="AK109" s="223">
        <f t="shared" si="73"/>
        <v>51247.659999998752</v>
      </c>
    </row>
    <row r="110" spans="1:37" x14ac:dyDescent="0.15">
      <c r="A110" s="229"/>
    </row>
    <row r="111" spans="1:37" x14ac:dyDescent="0.15">
      <c r="A111" s="229"/>
      <c r="R111" s="383" t="s">
        <v>352</v>
      </c>
      <c r="S111" s="384">
        <f>+S109-'CE 1'!AK85</f>
        <v>-2.9103830456733704E-10</v>
      </c>
    </row>
    <row r="112" spans="1:37" x14ac:dyDescent="0.15">
      <c r="A112" s="229"/>
    </row>
    <row r="113" spans="1:1" x14ac:dyDescent="0.15">
      <c r="A113" s="229"/>
    </row>
    <row r="114" spans="1:1" x14ac:dyDescent="0.15">
      <c r="A114" s="229"/>
    </row>
    <row r="115" spans="1:1" x14ac:dyDescent="0.15">
      <c r="A115" s="229"/>
    </row>
    <row r="116" spans="1:1" x14ac:dyDescent="0.15">
      <c r="A116" s="229"/>
    </row>
    <row r="117" spans="1:1" x14ac:dyDescent="0.15">
      <c r="A117" s="229"/>
    </row>
    <row r="118" spans="1:1" x14ac:dyDescent="0.15">
      <c r="A118" s="229"/>
    </row>
    <row r="119" spans="1:1" x14ac:dyDescent="0.15">
      <c r="A119" s="229"/>
    </row>
    <row r="120" spans="1:1" x14ac:dyDescent="0.15">
      <c r="A120" s="229"/>
    </row>
    <row r="121" spans="1:1" x14ac:dyDescent="0.15">
      <c r="A121" s="229"/>
    </row>
    <row r="122" spans="1:1" x14ac:dyDescent="0.15">
      <c r="A122" s="229"/>
    </row>
    <row r="123" spans="1:1" x14ac:dyDescent="0.15">
      <c r="A123" s="229"/>
    </row>
    <row r="124" spans="1:1" x14ac:dyDescent="0.15">
      <c r="A124" s="229"/>
    </row>
    <row r="125" spans="1:1" x14ac:dyDescent="0.15">
      <c r="A125" s="229"/>
    </row>
    <row r="126" spans="1:1" x14ac:dyDescent="0.15">
      <c r="A126" s="229"/>
    </row>
    <row r="127" spans="1:1" x14ac:dyDescent="0.15">
      <c r="A127" s="229"/>
    </row>
    <row r="128" spans="1:1" x14ac:dyDescent="0.15">
      <c r="A128" s="229"/>
    </row>
    <row r="129" spans="1:1" x14ac:dyDescent="0.15">
      <c r="A129" s="229"/>
    </row>
  </sheetData>
  <mergeCells count="1">
    <mergeCell ref="B5:C5"/>
  </mergeCells>
  <pageMargins left="0.59055118110236227" right="0.59055118110236227" top="0.19685039370078741" bottom="0.19685039370078741" header="0" footer="0"/>
  <pageSetup paperSize="9" scale="49" fitToWidth="0" orientation="landscape" r:id="rId1"/>
  <colBreaks count="1" manualBreakCount="1">
    <brk id="19" min="5" max="1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9"/>
  </sheetPr>
  <dimension ref="A1:BK111"/>
  <sheetViews>
    <sheetView showGridLines="0" tabSelected="1" zoomScaleNormal="100" workbookViewId="0">
      <pane xSplit="3" ySplit="6" topLeftCell="D79" activePane="bottomRight" state="frozen"/>
      <selection pane="topRight" activeCell="D1" sqref="D1"/>
      <selection pane="bottomLeft" activeCell="A7" sqref="A7"/>
      <selection pane="bottomRight" activeCell="G118" sqref="G118"/>
    </sheetView>
  </sheetViews>
  <sheetFormatPr defaultColWidth="9.140625" defaultRowHeight="10.5" outlineLevelRow="1" x14ac:dyDescent="0.2"/>
  <cols>
    <col min="1" max="1" width="13.85546875" style="1" bestFit="1" customWidth="1"/>
    <col min="2" max="2" width="6.7109375" style="5" customWidth="1"/>
    <col min="3" max="3" width="69.5703125" style="11" customWidth="1"/>
    <col min="4" max="4" width="1.42578125" style="2" customWidth="1"/>
    <col min="5" max="5" width="10.28515625" style="11" bestFit="1" customWidth="1"/>
    <col min="6" max="6" width="11" style="2" bestFit="1" customWidth="1"/>
    <col min="7" max="7" width="10.28515625" style="2" bestFit="1" customWidth="1"/>
    <col min="8" max="8" width="1.42578125" style="2" customWidth="1"/>
    <col min="9" max="9" width="9.140625" style="11" customWidth="1"/>
    <col min="10" max="11" width="9.140625" style="2"/>
    <col min="12" max="12" width="1.42578125" style="2" customWidth="1"/>
    <col min="13" max="13" width="9.140625" style="11" customWidth="1"/>
    <col min="14" max="15" width="9.140625" style="2"/>
    <col min="16" max="16" width="1.42578125" style="2" customWidth="1"/>
    <col min="17" max="17" width="9.140625" style="11" customWidth="1"/>
    <col min="18" max="18" width="10" style="2" bestFit="1" customWidth="1"/>
    <col min="19" max="19" width="9.140625" style="2"/>
    <col min="20" max="20" width="1.42578125" style="2" customWidth="1"/>
    <col min="21" max="21" width="9.140625" style="11" hidden="1" customWidth="1"/>
    <col min="22" max="23" width="0" style="2" hidden="1" customWidth="1"/>
    <col min="24" max="24" width="1.42578125" style="2" hidden="1" customWidth="1"/>
    <col min="25" max="25" width="9.140625" style="11" hidden="1" customWidth="1"/>
    <col min="26" max="27" width="0" style="2" hidden="1" customWidth="1"/>
    <col min="28" max="28" width="1.42578125" style="2" hidden="1" customWidth="1"/>
    <col min="29" max="29" width="9.140625" style="11" hidden="1" customWidth="1"/>
    <col min="30" max="31" width="0" style="2" hidden="1" customWidth="1"/>
    <col min="32" max="32" width="1.42578125" style="2" hidden="1" customWidth="1"/>
    <col min="33" max="33" width="9.140625" style="11" hidden="1" customWidth="1"/>
    <col min="34" max="35" width="0" style="2" hidden="1" customWidth="1"/>
    <col min="36" max="36" width="1.42578125" style="2" hidden="1" customWidth="1"/>
    <col min="37" max="37" width="9.140625" style="11" hidden="1" customWidth="1"/>
    <col min="38" max="39" width="0" style="2" hidden="1" customWidth="1"/>
    <col min="40" max="40" width="1.42578125" style="2" hidden="1" customWidth="1"/>
    <col min="41" max="41" width="9.140625" style="11" hidden="1" customWidth="1"/>
    <col min="42" max="43" width="0" style="2" hidden="1" customWidth="1"/>
    <col min="44" max="44" width="1.42578125" style="2" hidden="1" customWidth="1"/>
    <col min="45" max="45" width="9.140625" style="11" hidden="1" customWidth="1"/>
    <col min="46" max="47" width="0" style="2" hidden="1" customWidth="1"/>
    <col min="48" max="48" width="1.42578125" style="2" hidden="1" customWidth="1"/>
    <col min="49" max="49" width="9.140625" style="11" hidden="1" customWidth="1"/>
    <col min="50" max="51" width="0" style="2" hidden="1" customWidth="1"/>
    <col min="52" max="52" width="1.42578125" style="2" hidden="1" customWidth="1"/>
    <col min="53" max="53" width="9.140625" style="11" hidden="1" customWidth="1"/>
    <col min="54" max="55" width="0" style="2" hidden="1" customWidth="1"/>
    <col min="56" max="56" width="1.42578125" style="2" hidden="1" customWidth="1"/>
    <col min="57" max="57" width="9.140625" style="11" hidden="1" customWidth="1"/>
    <col min="58" max="59" width="0" style="2" hidden="1" customWidth="1"/>
    <col min="60" max="60" width="1.42578125" style="2" hidden="1" customWidth="1"/>
    <col min="61" max="61" width="9.140625" style="11" hidden="1" customWidth="1"/>
    <col min="62" max="63" width="0" style="2" hidden="1" customWidth="1"/>
    <col min="64" max="16384" width="9.140625" style="3"/>
  </cols>
  <sheetData>
    <row r="1" spans="1:63" x14ac:dyDescent="0.2">
      <c r="B1" s="4" t="s">
        <v>1728</v>
      </c>
      <c r="C1" s="3"/>
      <c r="E1" s="3"/>
      <c r="I1" s="3"/>
      <c r="M1" s="3"/>
      <c r="Q1" s="3"/>
      <c r="U1" s="3"/>
      <c r="Y1" s="3"/>
      <c r="AC1" s="3"/>
      <c r="AG1" s="3"/>
      <c r="AK1" s="3"/>
      <c r="AO1" s="3"/>
      <c r="AS1" s="3"/>
      <c r="AW1" s="3"/>
      <c r="BA1" s="3"/>
      <c r="BE1" s="3"/>
      <c r="BI1" s="3"/>
    </row>
    <row r="2" spans="1:63" ht="11.25" thickBot="1" x14ac:dyDescent="0.25">
      <c r="B2" s="12"/>
      <c r="C2" s="8"/>
      <c r="E2" s="8"/>
      <c r="I2" s="8"/>
      <c r="M2" s="8"/>
      <c r="Q2" s="8"/>
      <c r="U2" s="8"/>
      <c r="Y2" s="8"/>
      <c r="AC2" s="8"/>
      <c r="AG2" s="8"/>
      <c r="AK2" s="8"/>
      <c r="AO2" s="8"/>
      <c r="AS2" s="8"/>
      <c r="AW2" s="8"/>
      <c r="BA2" s="8"/>
      <c r="BE2" s="8"/>
      <c r="BI2" s="8"/>
    </row>
    <row r="3" spans="1:63" hidden="1" outlineLevel="1" x14ac:dyDescent="0.2">
      <c r="C3" s="45" t="s">
        <v>323</v>
      </c>
      <c r="E3" s="81" t="str">
        <f>+Attività!$C$4</f>
        <v>ATT01Pro</v>
      </c>
      <c r="F3" s="81" t="str">
        <f>+Attività!$E$4</f>
        <v>ATT01Mer</v>
      </c>
      <c r="G3" s="158" t="str">
        <f>+Attività!$A$4</f>
        <v>ATT01</v>
      </c>
      <c r="I3" s="81" t="str">
        <f>+Attività!$C$5</f>
        <v>ATT02Pro</v>
      </c>
      <c r="J3" s="81" t="str">
        <f>+Attività!$E$5</f>
        <v>ATT02Mer</v>
      </c>
      <c r="K3" s="158" t="str">
        <f>+Attività!$A$5</f>
        <v>ATT02</v>
      </c>
      <c r="M3" s="81" t="str">
        <f>+Attività!$C$6</f>
        <v>ATT03Pro</v>
      </c>
      <c r="N3" s="81" t="str">
        <f>+Attività!$E$6</f>
        <v>ATT03Mer</v>
      </c>
      <c r="O3" s="158" t="str">
        <f>+Attività!$A$6</f>
        <v>ATT03</v>
      </c>
      <c r="Q3" s="81" t="str">
        <f>+Attività!$C$7</f>
        <v>ATT04Pro</v>
      </c>
      <c r="R3" s="81" t="str">
        <f>+Attività!$E$7</f>
        <v>ATT04Mer</v>
      </c>
      <c r="S3" s="158" t="str">
        <f>+Attività!$A$7</f>
        <v>ATT04</v>
      </c>
      <c r="U3" s="81" t="str">
        <f>+Attività!$C$8</f>
        <v>ATT05Pro</v>
      </c>
      <c r="V3" s="81" t="str">
        <f>+Attività!$E$8</f>
        <v>ATT05Mer</v>
      </c>
      <c r="W3" s="158" t="str">
        <f>+Attività!$A$8</f>
        <v>ATT05</v>
      </c>
      <c r="Y3" s="81" t="str">
        <f>+Attività!$C$9</f>
        <v>ATT06Pro</v>
      </c>
      <c r="Z3" s="81" t="str">
        <f>+Attività!$E$9</f>
        <v>ATT06Mer</v>
      </c>
      <c r="AA3" s="158" t="str">
        <f>+Attività!$A$9</f>
        <v>ATT06</v>
      </c>
      <c r="AC3" s="81" t="str">
        <f>+Attività!$C$10</f>
        <v>ATT07Pro</v>
      </c>
      <c r="AD3" s="81" t="str">
        <f>+Attività!$E$10</f>
        <v>ATT07Mer</v>
      </c>
      <c r="AE3" s="158" t="str">
        <f>+Attività!$A$10</f>
        <v>ATT07</v>
      </c>
      <c r="AG3" s="81" t="str">
        <f>+Attività!$C$11</f>
        <v>ATT08Pro</v>
      </c>
      <c r="AH3" s="81" t="str">
        <f>+Attività!$E$11</f>
        <v>ATT08Mer</v>
      </c>
      <c r="AI3" s="158" t="str">
        <f>+Attività!$A$11</f>
        <v>ATT08</v>
      </c>
      <c r="AK3" s="81" t="str">
        <f>+Attività!$C$12</f>
        <v>ATT09Pro</v>
      </c>
      <c r="AL3" s="81" t="str">
        <f>+Attività!$E$12</f>
        <v>ATT09Mer</v>
      </c>
      <c r="AM3" s="158" t="str">
        <f>+Attività!$A$12</f>
        <v>ATT09</v>
      </c>
      <c r="AO3" s="81" t="str">
        <f>+Attività!$C$13</f>
        <v>ATT10Pro</v>
      </c>
      <c r="AP3" s="81" t="str">
        <f>+Attività!$E$13</f>
        <v>ATT10Mer</v>
      </c>
      <c r="AQ3" s="158" t="str">
        <f>+Attività!$A$13</f>
        <v>ATT10</v>
      </c>
      <c r="AS3" s="81" t="str">
        <f>+Attività!$C$14</f>
        <v>ATT11Pro</v>
      </c>
      <c r="AT3" s="81" t="str">
        <f>+Attività!$E$14</f>
        <v>ATT11Mer</v>
      </c>
      <c r="AU3" s="158" t="str">
        <f>+Attività!$A$14</f>
        <v>ATT11</v>
      </c>
      <c r="AW3" s="81" t="str">
        <f>+Attività!$C$15</f>
        <v>ATT12Pro</v>
      </c>
      <c r="AX3" s="81" t="str">
        <f>+Attività!$E$15</f>
        <v>ATT12Mer</v>
      </c>
      <c r="AY3" s="158" t="str">
        <f>+Attività!$A$15</f>
        <v>ATT12</v>
      </c>
      <c r="BA3" s="81" t="str">
        <f>+Attività!$C$16</f>
        <v>ATT13Pro</v>
      </c>
      <c r="BB3" s="81" t="str">
        <f>+Attività!$E$16</f>
        <v>ATT13Mer</v>
      </c>
      <c r="BC3" s="158" t="str">
        <f>+Attività!$A$16</f>
        <v>ATT13</v>
      </c>
      <c r="BE3" s="81" t="str">
        <f>+Attività!$C$17</f>
        <v>ATT14Pro</v>
      </c>
      <c r="BF3" s="81" t="str">
        <f>+Attività!$E$17</f>
        <v>ATT14Mer</v>
      </c>
      <c r="BG3" s="158" t="str">
        <f>+Attività!$A$17</f>
        <v>ATT14</v>
      </c>
      <c r="BI3" s="81" t="str">
        <f>+Attività!$C$18</f>
        <v>ATT15Pro</v>
      </c>
      <c r="BJ3" s="81" t="str">
        <f>+Attività!$E$18</f>
        <v>ATT15Mer</v>
      </c>
      <c r="BK3" s="158" t="str">
        <f>+Attività!$A$18</f>
        <v>ATT15</v>
      </c>
    </row>
    <row r="4" spans="1:63" ht="11.25" hidden="1" outlineLevel="1" thickBot="1" x14ac:dyDescent="0.25">
      <c r="A4" s="2"/>
      <c r="B4" s="2"/>
      <c r="C4" s="2"/>
      <c r="E4" s="2"/>
      <c r="I4" s="2"/>
      <c r="M4" s="2"/>
      <c r="Q4" s="2"/>
      <c r="U4" s="2"/>
      <c r="Y4" s="2"/>
      <c r="AC4" s="2"/>
      <c r="AG4" s="2"/>
      <c r="AK4" s="2"/>
      <c r="AO4" s="2"/>
      <c r="AS4" s="2"/>
      <c r="AW4" s="2"/>
      <c r="BA4" s="2"/>
      <c r="BE4" s="2"/>
      <c r="BI4" s="2"/>
    </row>
    <row r="5" spans="1:63" s="2" customFormat="1" ht="25.5" customHeight="1" collapsed="1" thickBot="1" x14ac:dyDescent="0.25">
      <c r="A5" s="1"/>
      <c r="B5" s="412" t="s">
        <v>98</v>
      </c>
      <c r="C5" s="413"/>
      <c r="E5" s="225" t="str">
        <f>+Attività!$B$4</f>
        <v>Impianto trattamento rifiuti Castelceriolo</v>
      </c>
      <c r="F5" s="224"/>
      <c r="G5" s="224"/>
      <c r="I5" s="225" t="str">
        <f>+Attività!$B$5</f>
        <v>Gestione post-morten discarica esaurita Castelceriolo</v>
      </c>
      <c r="J5" s="224"/>
      <c r="K5" s="224"/>
      <c r="M5" s="225" t="str">
        <f>+Attività!$B$6</f>
        <v>Gestione discarica esaurita Mugarone</v>
      </c>
      <c r="N5" s="224"/>
      <c r="O5" s="224"/>
      <c r="Q5" s="225" t="str">
        <f>+Attività!$B$7</f>
        <v>Gestione conferimenti discarica di Solero</v>
      </c>
      <c r="R5" s="224"/>
      <c r="S5" s="224"/>
      <c r="U5" s="225" t="str">
        <f>+Attività!$B$8</f>
        <v>Attività 5</v>
      </c>
      <c r="V5" s="224"/>
      <c r="W5" s="224"/>
      <c r="Y5" s="225" t="str">
        <f>+Attività!$B$9</f>
        <v>Attività 6</v>
      </c>
      <c r="Z5" s="224"/>
      <c r="AA5" s="224"/>
      <c r="AC5" s="225" t="str">
        <f>+Attività!$B$10</f>
        <v>Attività 7</v>
      </c>
      <c r="AD5" s="224"/>
      <c r="AE5" s="224"/>
      <c r="AG5" s="225" t="str">
        <f>+Attività!$B$11</f>
        <v>Attività 8</v>
      </c>
      <c r="AH5" s="224"/>
      <c r="AI5" s="224"/>
      <c r="AK5" s="225" t="str">
        <f>+Attività!$B$12</f>
        <v>Attività 9</v>
      </c>
      <c r="AL5" s="224"/>
      <c r="AM5" s="224"/>
      <c r="AO5" s="225" t="str">
        <f>+Attività!$B$13</f>
        <v>Attività 10</v>
      </c>
      <c r="AP5" s="224"/>
      <c r="AQ5" s="224"/>
      <c r="AS5" s="225" t="str">
        <f>+Attività!$B$14</f>
        <v>Attività 11</v>
      </c>
      <c r="AT5" s="224"/>
      <c r="AU5" s="224"/>
      <c r="AW5" s="225" t="str">
        <f>+Attività!$B$15</f>
        <v>Attività 12</v>
      </c>
      <c r="AX5" s="224"/>
      <c r="AY5" s="224"/>
      <c r="BA5" s="225" t="str">
        <f>+Attività!$B$16</f>
        <v>Attività 13</v>
      </c>
      <c r="BB5" s="224"/>
      <c r="BC5" s="224"/>
      <c r="BE5" s="225" t="str">
        <f>+Attività!$B$17</f>
        <v>Attività 14</v>
      </c>
      <c r="BF5" s="224"/>
      <c r="BG5" s="224"/>
      <c r="BI5" s="225" t="str">
        <f>+Attività!$B$18</f>
        <v>Attività 15</v>
      </c>
      <c r="BJ5" s="224"/>
      <c r="BK5" s="224"/>
    </row>
    <row r="6" spans="1:63" s="2" customFormat="1" ht="25.5" customHeight="1" x14ac:dyDescent="0.2">
      <c r="A6" s="1"/>
      <c r="B6" s="218"/>
      <c r="C6" s="219"/>
      <c r="E6" s="221" t="s">
        <v>1723</v>
      </c>
      <c r="F6" s="221" t="s">
        <v>1724</v>
      </c>
      <c r="G6" s="220" t="s">
        <v>1725</v>
      </c>
      <c r="I6" s="221" t="str">
        <f>+E6</f>
        <v>Protetta</v>
      </c>
      <c r="J6" s="221" t="str">
        <f t="shared" ref="J6:K6" si="0">+F6</f>
        <v>Mercato</v>
      </c>
      <c r="K6" s="221" t="str">
        <f t="shared" si="0"/>
        <v>Totale</v>
      </c>
      <c r="M6" s="221" t="str">
        <f>+I6</f>
        <v>Protetta</v>
      </c>
      <c r="N6" s="221" t="str">
        <f t="shared" ref="N6" si="1">+J6</f>
        <v>Mercato</v>
      </c>
      <c r="O6" s="221" t="str">
        <f t="shared" ref="O6" si="2">+K6</f>
        <v>Totale</v>
      </c>
      <c r="Q6" s="221" t="str">
        <f>+M6</f>
        <v>Protetta</v>
      </c>
      <c r="R6" s="221" t="str">
        <f t="shared" ref="R6" si="3">+N6</f>
        <v>Mercato</v>
      </c>
      <c r="S6" s="221" t="str">
        <f t="shared" ref="S6" si="4">+O6</f>
        <v>Totale</v>
      </c>
      <c r="U6" s="221" t="str">
        <f>+Q6</f>
        <v>Protetta</v>
      </c>
      <c r="V6" s="221" t="str">
        <f t="shared" ref="V6" si="5">+R6</f>
        <v>Mercato</v>
      </c>
      <c r="W6" s="221" t="str">
        <f t="shared" ref="W6" si="6">+S6</f>
        <v>Totale</v>
      </c>
      <c r="Y6" s="221" t="str">
        <f>+U6</f>
        <v>Protetta</v>
      </c>
      <c r="Z6" s="221" t="str">
        <f t="shared" ref="Z6" si="7">+V6</f>
        <v>Mercato</v>
      </c>
      <c r="AA6" s="221" t="str">
        <f t="shared" ref="AA6" si="8">+W6</f>
        <v>Totale</v>
      </c>
      <c r="AC6" s="221" t="str">
        <f>+Y6</f>
        <v>Protetta</v>
      </c>
      <c r="AD6" s="221" t="str">
        <f t="shared" ref="AD6" si="9">+Z6</f>
        <v>Mercato</v>
      </c>
      <c r="AE6" s="221" t="str">
        <f t="shared" ref="AE6" si="10">+AA6</f>
        <v>Totale</v>
      </c>
      <c r="AG6" s="221" t="str">
        <f>+AC6</f>
        <v>Protetta</v>
      </c>
      <c r="AH6" s="221" t="str">
        <f t="shared" ref="AH6" si="11">+AD6</f>
        <v>Mercato</v>
      </c>
      <c r="AI6" s="221" t="str">
        <f t="shared" ref="AI6" si="12">+AE6</f>
        <v>Totale</v>
      </c>
      <c r="AK6" s="221" t="str">
        <f>+AG6</f>
        <v>Protetta</v>
      </c>
      <c r="AL6" s="221" t="str">
        <f t="shared" ref="AL6" si="13">+AH6</f>
        <v>Mercato</v>
      </c>
      <c r="AM6" s="221" t="str">
        <f t="shared" ref="AM6" si="14">+AI6</f>
        <v>Totale</v>
      </c>
      <c r="AO6" s="221" t="str">
        <f>+AK6</f>
        <v>Protetta</v>
      </c>
      <c r="AP6" s="221" t="str">
        <f t="shared" ref="AP6" si="15">+AL6</f>
        <v>Mercato</v>
      </c>
      <c r="AQ6" s="221" t="str">
        <f t="shared" ref="AQ6" si="16">+AM6</f>
        <v>Totale</v>
      </c>
      <c r="AS6" s="221" t="str">
        <f>+AO6</f>
        <v>Protetta</v>
      </c>
      <c r="AT6" s="221" t="str">
        <f t="shared" ref="AT6" si="17">+AP6</f>
        <v>Mercato</v>
      </c>
      <c r="AU6" s="221" t="str">
        <f t="shared" ref="AU6" si="18">+AQ6</f>
        <v>Totale</v>
      </c>
      <c r="AW6" s="221" t="str">
        <f>+AS6</f>
        <v>Protetta</v>
      </c>
      <c r="AX6" s="221" t="str">
        <f t="shared" ref="AX6" si="19">+AT6</f>
        <v>Mercato</v>
      </c>
      <c r="AY6" s="221" t="str">
        <f t="shared" ref="AY6" si="20">+AU6</f>
        <v>Totale</v>
      </c>
      <c r="BA6" s="221" t="str">
        <f>+AW6</f>
        <v>Protetta</v>
      </c>
      <c r="BB6" s="221" t="str">
        <f t="shared" ref="BB6" si="21">+AX6</f>
        <v>Mercato</v>
      </c>
      <c r="BC6" s="221" t="str">
        <f t="shared" ref="BC6" si="22">+AY6</f>
        <v>Totale</v>
      </c>
      <c r="BE6" s="221" t="str">
        <f>+BA6</f>
        <v>Protetta</v>
      </c>
      <c r="BF6" s="221" t="str">
        <f t="shared" ref="BF6" si="23">+BB6</f>
        <v>Mercato</v>
      </c>
      <c r="BG6" s="221" t="str">
        <f t="shared" ref="BG6" si="24">+BC6</f>
        <v>Totale</v>
      </c>
      <c r="BI6" s="221" t="str">
        <f>+BE6</f>
        <v>Protetta</v>
      </c>
      <c r="BJ6" s="221" t="str">
        <f t="shared" ref="BJ6" si="25">+BF6</f>
        <v>Mercato</v>
      </c>
      <c r="BK6" s="221" t="str">
        <f t="shared" ref="BK6" si="26">+BG6</f>
        <v>Totale</v>
      </c>
    </row>
    <row r="7" spans="1:63" s="2" customFormat="1" x14ac:dyDescent="0.2">
      <c r="A7" s="1"/>
      <c r="B7" s="17"/>
      <c r="C7" s="76" t="s">
        <v>1645</v>
      </c>
      <c r="E7" s="222"/>
      <c r="F7" s="222"/>
      <c r="G7" s="222"/>
      <c r="I7" s="222"/>
      <c r="J7" s="222"/>
      <c r="K7" s="222"/>
      <c r="M7" s="222"/>
      <c r="N7" s="222"/>
      <c r="O7" s="222"/>
      <c r="Q7" s="222"/>
      <c r="R7" s="222"/>
      <c r="S7" s="222"/>
      <c r="U7" s="222"/>
      <c r="V7" s="222"/>
      <c r="W7" s="222"/>
      <c r="Y7" s="222"/>
      <c r="Z7" s="222"/>
      <c r="AA7" s="222"/>
      <c r="AC7" s="222"/>
      <c r="AD7" s="222"/>
      <c r="AE7" s="222"/>
      <c r="AG7" s="222"/>
      <c r="AH7" s="222"/>
      <c r="AI7" s="222"/>
      <c r="AK7" s="222"/>
      <c r="AL7" s="222"/>
      <c r="AM7" s="222"/>
      <c r="AO7" s="222"/>
      <c r="AP7" s="222"/>
      <c r="AQ7" s="222"/>
      <c r="AS7" s="222"/>
      <c r="AT7" s="222"/>
      <c r="AU7" s="222"/>
      <c r="AW7" s="222"/>
      <c r="AX7" s="222"/>
      <c r="AY7" s="222"/>
      <c r="BA7" s="222"/>
      <c r="BB7" s="222"/>
      <c r="BC7" s="222"/>
      <c r="BE7" s="222"/>
      <c r="BF7" s="222"/>
      <c r="BG7" s="222"/>
      <c r="BI7" s="222"/>
      <c r="BJ7" s="222"/>
      <c r="BK7" s="222"/>
    </row>
    <row r="8" spans="1:63" s="2" customFormat="1" x14ac:dyDescent="0.2">
      <c r="A8" s="13" t="s">
        <v>1715</v>
      </c>
      <c r="B8" s="19" t="s">
        <v>357</v>
      </c>
      <c r="C8" s="76" t="s">
        <v>363</v>
      </c>
      <c r="E8" s="183">
        <f>+E9+E14+E15+E16+E21</f>
        <v>17225813.140000001</v>
      </c>
      <c r="F8" s="183">
        <f>+F9+F14+F15+F16+F21</f>
        <v>2417361.6</v>
      </c>
      <c r="G8" s="185">
        <f t="shared" ref="G8:G33" si="27">+SUM(E8:F8)</f>
        <v>19643174.740000002</v>
      </c>
      <c r="I8" s="183">
        <f>+I9+I14+I15+I16+I21</f>
        <v>0</v>
      </c>
      <c r="J8" s="183">
        <f>+J9+J14+J15+J16+J21</f>
        <v>6302.64</v>
      </c>
      <c r="K8" s="185">
        <f t="shared" ref="K8:K33" si="28">+SUM(I8:J8)</f>
        <v>6302.64</v>
      </c>
      <c r="M8" s="183">
        <f>+M9+M14+M15+M16+M21</f>
        <v>0</v>
      </c>
      <c r="N8" s="183">
        <f>+N9+N14+N15+N16+N21</f>
        <v>0</v>
      </c>
      <c r="O8" s="185">
        <f t="shared" ref="O8:O33" si="29">+SUM(M8:N8)</f>
        <v>0</v>
      </c>
      <c r="Q8" s="183">
        <f>+Q9+Q14+Q15+Q16+Q21</f>
        <v>0</v>
      </c>
      <c r="R8" s="183">
        <f>+R9+R14+R15+R16+R21</f>
        <v>0</v>
      </c>
      <c r="S8" s="185">
        <f t="shared" ref="S8:S33" si="30">+SUM(Q8:R8)</f>
        <v>0</v>
      </c>
      <c r="U8" s="183">
        <f>+U9+U14+U15+U16+U21</f>
        <v>0</v>
      </c>
      <c r="V8" s="183">
        <f>+V9+V14+V15+V16+V21</f>
        <v>0</v>
      </c>
      <c r="W8" s="185">
        <f t="shared" ref="W8:W33" si="31">+SUM(U8:V8)</f>
        <v>0</v>
      </c>
      <c r="Y8" s="183">
        <f>+Y9+Y14+Y15+Y16+Y21</f>
        <v>0</v>
      </c>
      <c r="Z8" s="183">
        <f>+Z9+Z14+Z15+Z16+Z21</f>
        <v>0</v>
      </c>
      <c r="AA8" s="185">
        <f t="shared" ref="AA8:AA33" si="32">+SUM(Y8:Z8)</f>
        <v>0</v>
      </c>
      <c r="AC8" s="183">
        <f>+AC9+AC14+AC15+AC16+AC21</f>
        <v>0</v>
      </c>
      <c r="AD8" s="183">
        <f>+AD9+AD14+AD15+AD16+AD21</f>
        <v>0</v>
      </c>
      <c r="AE8" s="185">
        <f t="shared" ref="AE8:AE33" si="33">+SUM(AC8:AD8)</f>
        <v>0</v>
      </c>
      <c r="AG8" s="183">
        <f>+AG9+AG14+AG15+AG16+AG21</f>
        <v>0</v>
      </c>
      <c r="AH8" s="183">
        <f>+AH9+AH14+AH15+AH16+AH21</f>
        <v>0</v>
      </c>
      <c r="AI8" s="185">
        <f t="shared" ref="AI8:AI33" si="34">+SUM(AG8:AH8)</f>
        <v>0</v>
      </c>
      <c r="AK8" s="183">
        <f>+AK9+AK14+AK15+AK16+AK21</f>
        <v>0</v>
      </c>
      <c r="AL8" s="183">
        <f>+AL9+AL14+AL15+AL16+AL21</f>
        <v>0</v>
      </c>
      <c r="AM8" s="185">
        <f t="shared" ref="AM8:AM33" si="35">+SUM(AK8:AL8)</f>
        <v>0</v>
      </c>
      <c r="AO8" s="183">
        <f>+AO9+AO14+AO15+AO16+AO21</f>
        <v>0</v>
      </c>
      <c r="AP8" s="183">
        <f>+AP9+AP14+AP15+AP16+AP21</f>
        <v>0</v>
      </c>
      <c r="AQ8" s="185">
        <f t="shared" ref="AQ8:AQ33" si="36">+SUM(AO8:AP8)</f>
        <v>0</v>
      </c>
      <c r="AS8" s="183">
        <f>+AS9+AS14+AS15+AS16+AS21</f>
        <v>0</v>
      </c>
      <c r="AT8" s="183">
        <f>+AT9+AT14+AT15+AT16+AT21</f>
        <v>0</v>
      </c>
      <c r="AU8" s="185">
        <f t="shared" ref="AU8:AU33" si="37">+SUM(AS8:AT8)</f>
        <v>0</v>
      </c>
      <c r="AW8" s="183">
        <f>+AW9+AW14+AW15+AW16+AW21</f>
        <v>0</v>
      </c>
      <c r="AX8" s="183">
        <f>+AX9+AX14+AX15+AX16+AX21</f>
        <v>0</v>
      </c>
      <c r="AY8" s="185">
        <f t="shared" ref="AY8:AY33" si="38">+SUM(AW8:AX8)</f>
        <v>0</v>
      </c>
      <c r="BA8" s="183">
        <f>+BA9+BA14+BA15+BA16+BA21</f>
        <v>0</v>
      </c>
      <c r="BB8" s="183">
        <f>+BB9+BB14+BB15+BB16+BB21</f>
        <v>0</v>
      </c>
      <c r="BC8" s="185">
        <f t="shared" ref="BC8:BC33" si="39">+SUM(BA8:BB8)</f>
        <v>0</v>
      </c>
      <c r="BE8" s="183">
        <f>+BE9+BE14+BE15+BE16+BE21</f>
        <v>0</v>
      </c>
      <c r="BF8" s="183">
        <f>+BF9+BF14+BF15+BF16+BF21</f>
        <v>0</v>
      </c>
      <c r="BG8" s="185">
        <f t="shared" ref="BG8:BG33" si="40">+SUM(BE8:BF8)</f>
        <v>0</v>
      </c>
      <c r="BI8" s="183">
        <f>+BI9+BI14+BI15+BI16+BI21</f>
        <v>0</v>
      </c>
      <c r="BJ8" s="183">
        <f>+BJ9+BJ14+BJ15+BJ16+BJ21</f>
        <v>0</v>
      </c>
      <c r="BK8" s="185">
        <f t="shared" ref="BK8:BK33" si="41">+SUM(BI8:BJ8)</f>
        <v>0</v>
      </c>
    </row>
    <row r="9" spans="1:63" s="2" customFormat="1" x14ac:dyDescent="0.2">
      <c r="A9" s="13" t="s">
        <v>107</v>
      </c>
      <c r="B9" s="15" t="s">
        <v>358</v>
      </c>
      <c r="C9" s="32" t="s">
        <v>99</v>
      </c>
      <c r="E9" s="183">
        <f>+SUM(E10:E13)</f>
        <v>17132843.199999999</v>
      </c>
      <c r="F9" s="183">
        <f>+SUM(F10:F13)</f>
        <v>1803764.18</v>
      </c>
      <c r="G9" s="183">
        <f t="shared" si="27"/>
        <v>18936607.379999999</v>
      </c>
      <c r="I9" s="183">
        <f>+SUM(I10:I13)</f>
        <v>0</v>
      </c>
      <c r="J9" s="183">
        <f>+SUM(J10:J13)</f>
        <v>0</v>
      </c>
      <c r="K9" s="183">
        <f t="shared" si="28"/>
        <v>0</v>
      </c>
      <c r="M9" s="183">
        <f>+SUM(M10:M13)</f>
        <v>0</v>
      </c>
      <c r="N9" s="183">
        <f>+SUM(N10:N13)</f>
        <v>0</v>
      </c>
      <c r="O9" s="183">
        <f t="shared" si="29"/>
        <v>0</v>
      </c>
      <c r="Q9" s="183">
        <f>+SUM(Q10:Q13)</f>
        <v>0</v>
      </c>
      <c r="R9" s="183">
        <f>+SUM(R10:R13)</f>
        <v>0</v>
      </c>
      <c r="S9" s="183">
        <f t="shared" si="30"/>
        <v>0</v>
      </c>
      <c r="U9" s="183">
        <f>+SUM(U10:U13)</f>
        <v>0</v>
      </c>
      <c r="V9" s="183">
        <f>+SUM(V10:V13)</f>
        <v>0</v>
      </c>
      <c r="W9" s="183">
        <f t="shared" si="31"/>
        <v>0</v>
      </c>
      <c r="Y9" s="183">
        <f>+SUM(Y10:Y13)</f>
        <v>0</v>
      </c>
      <c r="Z9" s="183">
        <f>+SUM(Z10:Z13)</f>
        <v>0</v>
      </c>
      <c r="AA9" s="183">
        <f t="shared" si="32"/>
        <v>0</v>
      </c>
      <c r="AC9" s="183">
        <f>+SUM(AC10:AC13)</f>
        <v>0</v>
      </c>
      <c r="AD9" s="183">
        <f>+SUM(AD10:AD13)</f>
        <v>0</v>
      </c>
      <c r="AE9" s="183">
        <f t="shared" si="33"/>
        <v>0</v>
      </c>
      <c r="AG9" s="183">
        <f>+SUM(AG10:AG13)</f>
        <v>0</v>
      </c>
      <c r="AH9" s="183">
        <f>+SUM(AH10:AH13)</f>
        <v>0</v>
      </c>
      <c r="AI9" s="183">
        <f t="shared" si="34"/>
        <v>0</v>
      </c>
      <c r="AK9" s="183">
        <f>+SUM(AK10:AK13)</f>
        <v>0</v>
      </c>
      <c r="AL9" s="183">
        <f>+SUM(AL10:AL13)</f>
        <v>0</v>
      </c>
      <c r="AM9" s="183">
        <f t="shared" si="35"/>
        <v>0</v>
      </c>
      <c r="AO9" s="183">
        <f>+SUM(AO10:AO13)</f>
        <v>0</v>
      </c>
      <c r="AP9" s="183">
        <f>+SUM(AP10:AP13)</f>
        <v>0</v>
      </c>
      <c r="AQ9" s="183">
        <f t="shared" si="36"/>
        <v>0</v>
      </c>
      <c r="AS9" s="183">
        <f>+SUM(AS10:AS13)</f>
        <v>0</v>
      </c>
      <c r="AT9" s="183">
        <f>+SUM(AT10:AT13)</f>
        <v>0</v>
      </c>
      <c r="AU9" s="183">
        <f t="shared" si="37"/>
        <v>0</v>
      </c>
      <c r="AW9" s="183">
        <f>+SUM(AW10:AW13)</f>
        <v>0</v>
      </c>
      <c r="AX9" s="183">
        <f>+SUM(AX10:AX13)</f>
        <v>0</v>
      </c>
      <c r="AY9" s="183">
        <f t="shared" si="38"/>
        <v>0</v>
      </c>
      <c r="BA9" s="183">
        <f>+SUM(BA10:BA13)</f>
        <v>0</v>
      </c>
      <c r="BB9" s="183">
        <f>+SUM(BB10:BB13)</f>
        <v>0</v>
      </c>
      <c r="BC9" s="183">
        <f t="shared" si="39"/>
        <v>0</v>
      </c>
      <c r="BE9" s="183">
        <f>+SUM(BE10:BE13)</f>
        <v>0</v>
      </c>
      <c r="BF9" s="183">
        <f>+SUM(BF10:BF13)</f>
        <v>0</v>
      </c>
      <c r="BG9" s="183">
        <f t="shared" si="40"/>
        <v>0</v>
      </c>
      <c r="BI9" s="183">
        <f>+SUM(BI10:BI13)</f>
        <v>0</v>
      </c>
      <c r="BJ9" s="183">
        <f>+SUM(BJ10:BJ13)</f>
        <v>0</v>
      </c>
      <c r="BK9" s="183">
        <f t="shared" si="41"/>
        <v>0</v>
      </c>
    </row>
    <row r="10" spans="1:63" s="2" customFormat="1" x14ac:dyDescent="0.2">
      <c r="A10" s="148" t="s">
        <v>1693</v>
      </c>
      <c r="B10" s="168"/>
      <c r="C10" s="87" t="s">
        <v>1647</v>
      </c>
      <c r="E10" s="302">
        <f>ROUND(+SUMIF(BdV_2022!$L:$L,$A10&amp;E$3,BdV_2022!$E:$E),2)+'CE ATT_Rip'!E10</f>
        <v>0</v>
      </c>
      <c r="F10" s="302">
        <f>ROUND(+SUMIF(BdV_2022!$L:$L,$A10&amp;F$3,BdV_2022!$E:$E),2)+'CE ATT_Rip'!F10</f>
        <v>0</v>
      </c>
      <c r="G10" s="226">
        <f t="shared" si="27"/>
        <v>0</v>
      </c>
      <c r="I10" s="302">
        <f>ROUND(+SUMIF(BdV_2022!$L:$L,$A10&amp;I$3,BdV_2022!$E:$E),2)+'CE ATT_Rip'!I10</f>
        <v>0</v>
      </c>
      <c r="J10" s="302">
        <f>ROUND(+SUMIF(BdV_2022!$L:$L,$A10&amp;J$3,BdV_2022!$E:$E),2)+'CE ATT_Rip'!J10</f>
        <v>0</v>
      </c>
      <c r="K10" s="226">
        <f t="shared" si="28"/>
        <v>0</v>
      </c>
      <c r="M10" s="302">
        <f>ROUND(+SUMIF(BdV_2022!$L:$L,$A10&amp;M$3,BdV_2022!$E:$E),2)+'CE ATT_Rip'!M10</f>
        <v>0</v>
      </c>
      <c r="N10" s="302">
        <f>ROUND(+SUMIF(BdV_2022!$L:$L,$A10&amp;N$3,BdV_2022!$E:$E),2)+'CE ATT_Rip'!N10</f>
        <v>0</v>
      </c>
      <c r="O10" s="226">
        <f t="shared" si="29"/>
        <v>0</v>
      </c>
      <c r="Q10" s="302">
        <f>ROUND(+SUMIF(BdV_2022!$L:$L,$A10&amp;Q$3,BdV_2022!$E:$E),2)+'CE ATT_Rip'!Q10</f>
        <v>0</v>
      </c>
      <c r="R10" s="302">
        <f>ROUND(+SUMIF(BdV_2022!$L:$L,$A10&amp;R$3,BdV_2022!$E:$E),2)+'CE ATT_Rip'!R10</f>
        <v>0</v>
      </c>
      <c r="S10" s="226">
        <f t="shared" si="30"/>
        <v>0</v>
      </c>
      <c r="U10" s="302">
        <f>ROUND(+SUMIF(BdV_2022!$L:$L,$A10&amp;U$3,BdV_2022!$E:$E),2)+'CE ATT_Rip'!U10</f>
        <v>0</v>
      </c>
      <c r="V10" s="302">
        <f>ROUND(+SUMIF(BdV_2022!$L:$L,$A10&amp;V$3,BdV_2022!$E:$E),2)+'CE ATT_Rip'!V10</f>
        <v>0</v>
      </c>
      <c r="W10" s="226">
        <f t="shared" si="31"/>
        <v>0</v>
      </c>
      <c r="Y10" s="302">
        <f>ROUND(+SUMIF(BdV_2022!$L:$L,$A10&amp;Y$3,BdV_2022!$E:$E),2)+'CE ATT_Rip'!Y10</f>
        <v>0</v>
      </c>
      <c r="Z10" s="302">
        <f>ROUND(+SUMIF(BdV_2022!$L:$L,$A10&amp;Z$3,BdV_2022!$E:$E),2)+'CE ATT_Rip'!Z10</f>
        <v>0</v>
      </c>
      <c r="AA10" s="226">
        <f t="shared" si="32"/>
        <v>0</v>
      </c>
      <c r="AC10" s="302">
        <f>ROUND(+SUMIF(BdV_2022!$L:$L,$A10&amp;AC$3,BdV_2022!$E:$E),2)+'CE ATT_Rip'!AC10</f>
        <v>0</v>
      </c>
      <c r="AD10" s="302">
        <f>ROUND(+SUMIF(BdV_2022!$L:$L,$A10&amp;AD$3,BdV_2022!$E:$E),2)+'CE ATT_Rip'!AD10</f>
        <v>0</v>
      </c>
      <c r="AE10" s="226">
        <f t="shared" si="33"/>
        <v>0</v>
      </c>
      <c r="AG10" s="302">
        <f>ROUND(+SUMIF(BdV_2022!$L:$L,$A10&amp;AG$3,BdV_2022!$E:$E),2)+'CE ATT_Rip'!AG10</f>
        <v>0</v>
      </c>
      <c r="AH10" s="302">
        <f>ROUND(+SUMIF(BdV_2022!$L:$L,$A10&amp;AH$3,BdV_2022!$E:$E),2)+'CE ATT_Rip'!AH10</f>
        <v>0</v>
      </c>
      <c r="AI10" s="226">
        <f t="shared" si="34"/>
        <v>0</v>
      </c>
      <c r="AK10" s="302">
        <f>ROUND(+SUMIF(BdV_2022!$L:$L,$A10&amp;AK$3,BdV_2022!$E:$E),2)+'CE ATT_Rip'!AK10</f>
        <v>0</v>
      </c>
      <c r="AL10" s="302">
        <f>ROUND(+SUMIF(BdV_2022!$L:$L,$A10&amp;AL$3,BdV_2022!$E:$E),2)+'CE ATT_Rip'!AL10</f>
        <v>0</v>
      </c>
      <c r="AM10" s="226">
        <f t="shared" si="35"/>
        <v>0</v>
      </c>
      <c r="AO10" s="302">
        <f>ROUND(+SUMIF(BdV_2022!$L:$L,$A10&amp;AO$3,BdV_2022!$E:$E),2)+'CE ATT_Rip'!AO10</f>
        <v>0</v>
      </c>
      <c r="AP10" s="302">
        <f>ROUND(+SUMIF(BdV_2022!$L:$L,$A10&amp;AP$3,BdV_2022!$E:$E),2)+'CE ATT_Rip'!AP10</f>
        <v>0</v>
      </c>
      <c r="AQ10" s="226">
        <f t="shared" si="36"/>
        <v>0</v>
      </c>
      <c r="AS10" s="302">
        <f>ROUND(+SUMIF(BdV_2022!$L:$L,$A10&amp;AS$3,BdV_2022!$E:$E),2)+'CE ATT_Rip'!AS10</f>
        <v>0</v>
      </c>
      <c r="AT10" s="302">
        <f>ROUND(+SUMIF(BdV_2022!$L:$L,$A10&amp;AT$3,BdV_2022!$E:$E),2)+'CE ATT_Rip'!AT10</f>
        <v>0</v>
      </c>
      <c r="AU10" s="226">
        <f t="shared" si="37"/>
        <v>0</v>
      </c>
      <c r="AW10" s="302">
        <f>ROUND(+SUMIF(BdV_2022!$L:$L,$A10&amp;AW$3,BdV_2022!$E:$E),2)+'CE ATT_Rip'!AW10</f>
        <v>0</v>
      </c>
      <c r="AX10" s="302">
        <f>ROUND(+SUMIF(BdV_2022!$L:$L,$A10&amp;AX$3,BdV_2022!$E:$E),2)+'CE ATT_Rip'!AX10</f>
        <v>0</v>
      </c>
      <c r="AY10" s="226">
        <f t="shared" si="38"/>
        <v>0</v>
      </c>
      <c r="BA10" s="302">
        <f>ROUND(+SUMIF(BdV_2022!$L:$L,$A10&amp;BA$3,BdV_2022!$E:$E),2)+'CE ATT_Rip'!BA10</f>
        <v>0</v>
      </c>
      <c r="BB10" s="302">
        <f>ROUND(+SUMIF(BdV_2022!$L:$L,$A10&amp;BB$3,BdV_2022!$E:$E),2)+'CE ATT_Rip'!BB10</f>
        <v>0</v>
      </c>
      <c r="BC10" s="226">
        <f t="shared" si="39"/>
        <v>0</v>
      </c>
      <c r="BE10" s="302">
        <f>ROUND(+SUMIF(BdV_2022!$L:$L,$A10&amp;BE$3,BdV_2022!$E:$E),2)+'CE ATT_Rip'!BE10</f>
        <v>0</v>
      </c>
      <c r="BF10" s="302">
        <f>ROUND(+SUMIF(BdV_2022!$L:$L,$A10&amp;BF$3,BdV_2022!$E:$E),2)+'CE ATT_Rip'!BF10</f>
        <v>0</v>
      </c>
      <c r="BG10" s="226">
        <f t="shared" si="40"/>
        <v>0</v>
      </c>
      <c r="BI10" s="302">
        <f>ROUND(+SUMIF(BdV_2022!$L:$L,$A10&amp;BI$3,BdV_2022!$E:$E),2)+'CE ATT_Rip'!BI10</f>
        <v>0</v>
      </c>
      <c r="BJ10" s="302">
        <f>ROUND(+SUMIF(BdV_2022!$L:$L,$A10&amp;BJ$3,BdV_2022!$E:$E),2)+'CE ATT_Rip'!BJ10</f>
        <v>0</v>
      </c>
      <c r="BK10" s="226">
        <f t="shared" si="41"/>
        <v>0</v>
      </c>
    </row>
    <row r="11" spans="1:63" s="2" customFormat="1" x14ac:dyDescent="0.2">
      <c r="A11" s="148" t="s">
        <v>1694</v>
      </c>
      <c r="B11" s="168"/>
      <c r="C11" s="87" t="s">
        <v>1648</v>
      </c>
      <c r="E11" s="302">
        <f>ROUND(+SUMIF(BdV_2022!$L:$L,$A11&amp;E$3,BdV_2022!$E:$E),2)+'CE ATT_Rip'!E11</f>
        <v>0</v>
      </c>
      <c r="F11" s="302">
        <f>ROUND(+SUMIF(BdV_2022!$L:$L,$A11&amp;F$3,BdV_2022!$E:$E),2)+'CE ATT_Rip'!F11</f>
        <v>0</v>
      </c>
      <c r="G11" s="226">
        <f t="shared" si="27"/>
        <v>0</v>
      </c>
      <c r="I11" s="302">
        <f>ROUND(+SUMIF(BdV_2022!$L:$L,$A11&amp;I$3,BdV_2022!$E:$E),2)+'CE ATT_Rip'!I11</f>
        <v>0</v>
      </c>
      <c r="J11" s="302">
        <f>ROUND(+SUMIF(BdV_2022!$L:$L,$A11&amp;J$3,BdV_2022!$E:$E),2)+'CE ATT_Rip'!J11</f>
        <v>0</v>
      </c>
      <c r="K11" s="226">
        <f t="shared" si="28"/>
        <v>0</v>
      </c>
      <c r="M11" s="302">
        <f>ROUND(+SUMIF(BdV_2022!$L:$L,$A11&amp;M$3,BdV_2022!$E:$E),2)+'CE ATT_Rip'!M11</f>
        <v>0</v>
      </c>
      <c r="N11" s="302">
        <f>ROUND(+SUMIF(BdV_2022!$L:$L,$A11&amp;N$3,BdV_2022!$E:$E),2)+'CE ATT_Rip'!N11</f>
        <v>0</v>
      </c>
      <c r="O11" s="226">
        <f t="shared" si="29"/>
        <v>0</v>
      </c>
      <c r="Q11" s="302">
        <f>ROUND(+SUMIF(BdV_2022!$L:$L,$A11&amp;Q$3,BdV_2022!$E:$E),2)+'CE ATT_Rip'!Q11</f>
        <v>0</v>
      </c>
      <c r="R11" s="302">
        <f>ROUND(+SUMIF(BdV_2022!$L:$L,$A11&amp;R$3,BdV_2022!$E:$E),2)+'CE ATT_Rip'!R11</f>
        <v>0</v>
      </c>
      <c r="S11" s="226">
        <f t="shared" si="30"/>
        <v>0</v>
      </c>
      <c r="U11" s="302">
        <f>ROUND(+SUMIF(BdV_2022!$L:$L,$A11&amp;U$3,BdV_2022!$E:$E),2)+'CE ATT_Rip'!U11</f>
        <v>0</v>
      </c>
      <c r="V11" s="302">
        <f>ROUND(+SUMIF(BdV_2022!$L:$L,$A11&amp;V$3,BdV_2022!$E:$E),2)+'CE ATT_Rip'!V11</f>
        <v>0</v>
      </c>
      <c r="W11" s="226">
        <f t="shared" si="31"/>
        <v>0</v>
      </c>
      <c r="Y11" s="302">
        <f>ROUND(+SUMIF(BdV_2022!$L:$L,$A11&amp;Y$3,BdV_2022!$E:$E),2)+'CE ATT_Rip'!Y11</f>
        <v>0</v>
      </c>
      <c r="Z11" s="302">
        <f>ROUND(+SUMIF(BdV_2022!$L:$L,$A11&amp;Z$3,BdV_2022!$E:$E),2)+'CE ATT_Rip'!Z11</f>
        <v>0</v>
      </c>
      <c r="AA11" s="226">
        <f t="shared" si="32"/>
        <v>0</v>
      </c>
      <c r="AC11" s="302">
        <f>ROUND(+SUMIF(BdV_2022!$L:$L,$A11&amp;AC$3,BdV_2022!$E:$E),2)+'CE ATT_Rip'!AC11</f>
        <v>0</v>
      </c>
      <c r="AD11" s="302">
        <f>ROUND(+SUMIF(BdV_2022!$L:$L,$A11&amp;AD$3,BdV_2022!$E:$E),2)+'CE ATT_Rip'!AD11</f>
        <v>0</v>
      </c>
      <c r="AE11" s="226">
        <f t="shared" si="33"/>
        <v>0</v>
      </c>
      <c r="AG11" s="302">
        <f>ROUND(+SUMIF(BdV_2022!$L:$L,$A11&amp;AG$3,BdV_2022!$E:$E),2)+'CE ATT_Rip'!AG11</f>
        <v>0</v>
      </c>
      <c r="AH11" s="302">
        <f>ROUND(+SUMIF(BdV_2022!$L:$L,$A11&amp;AH$3,BdV_2022!$E:$E),2)+'CE ATT_Rip'!AH11</f>
        <v>0</v>
      </c>
      <c r="AI11" s="226">
        <f t="shared" si="34"/>
        <v>0</v>
      </c>
      <c r="AK11" s="302">
        <f>ROUND(+SUMIF(BdV_2022!$L:$L,$A11&amp;AK$3,BdV_2022!$E:$E),2)+'CE ATT_Rip'!AK11</f>
        <v>0</v>
      </c>
      <c r="AL11" s="302">
        <f>ROUND(+SUMIF(BdV_2022!$L:$L,$A11&amp;AL$3,BdV_2022!$E:$E),2)+'CE ATT_Rip'!AL11</f>
        <v>0</v>
      </c>
      <c r="AM11" s="226">
        <f t="shared" si="35"/>
        <v>0</v>
      </c>
      <c r="AO11" s="302">
        <f>ROUND(+SUMIF(BdV_2022!$L:$L,$A11&amp;AO$3,BdV_2022!$E:$E),2)+'CE ATT_Rip'!AO11</f>
        <v>0</v>
      </c>
      <c r="AP11" s="302">
        <f>ROUND(+SUMIF(BdV_2022!$L:$L,$A11&amp;AP$3,BdV_2022!$E:$E),2)+'CE ATT_Rip'!AP11</f>
        <v>0</v>
      </c>
      <c r="AQ11" s="226">
        <f t="shared" si="36"/>
        <v>0</v>
      </c>
      <c r="AS11" s="302">
        <f>ROUND(+SUMIF(BdV_2022!$L:$L,$A11&amp;AS$3,BdV_2022!$E:$E),2)+'CE ATT_Rip'!AS11</f>
        <v>0</v>
      </c>
      <c r="AT11" s="302">
        <f>ROUND(+SUMIF(BdV_2022!$L:$L,$A11&amp;AT$3,BdV_2022!$E:$E),2)+'CE ATT_Rip'!AT11</f>
        <v>0</v>
      </c>
      <c r="AU11" s="226">
        <f t="shared" si="37"/>
        <v>0</v>
      </c>
      <c r="AW11" s="302">
        <f>ROUND(+SUMIF(BdV_2022!$L:$L,$A11&amp;AW$3,BdV_2022!$E:$E),2)+'CE ATT_Rip'!AW11</f>
        <v>0</v>
      </c>
      <c r="AX11" s="302">
        <f>ROUND(+SUMIF(BdV_2022!$L:$L,$A11&amp;AX$3,BdV_2022!$E:$E),2)+'CE ATT_Rip'!AX11</f>
        <v>0</v>
      </c>
      <c r="AY11" s="226">
        <f t="shared" si="38"/>
        <v>0</v>
      </c>
      <c r="BA11" s="302">
        <f>ROUND(+SUMIF(BdV_2022!$L:$L,$A11&amp;BA$3,BdV_2022!$E:$E),2)+'CE ATT_Rip'!BA11</f>
        <v>0</v>
      </c>
      <c r="BB11" s="302">
        <f>ROUND(+SUMIF(BdV_2022!$L:$L,$A11&amp;BB$3,BdV_2022!$E:$E),2)+'CE ATT_Rip'!BB11</f>
        <v>0</v>
      </c>
      <c r="BC11" s="226">
        <f t="shared" si="39"/>
        <v>0</v>
      </c>
      <c r="BE11" s="302">
        <f>ROUND(+SUMIF(BdV_2022!$L:$L,$A11&amp;BE$3,BdV_2022!$E:$E),2)+'CE ATT_Rip'!BE11</f>
        <v>0</v>
      </c>
      <c r="BF11" s="302">
        <f>ROUND(+SUMIF(BdV_2022!$L:$L,$A11&amp;BF$3,BdV_2022!$E:$E),2)+'CE ATT_Rip'!BF11</f>
        <v>0</v>
      </c>
      <c r="BG11" s="226">
        <f t="shared" si="40"/>
        <v>0</v>
      </c>
      <c r="BI11" s="302">
        <f>ROUND(+SUMIF(BdV_2022!$L:$L,$A11&amp;BI$3,BdV_2022!$E:$E),2)+'CE ATT_Rip'!BI11</f>
        <v>0</v>
      </c>
      <c r="BJ11" s="302">
        <f>ROUND(+SUMIF(BdV_2022!$L:$L,$A11&amp;BJ$3,BdV_2022!$E:$E),2)+'CE ATT_Rip'!BJ11</f>
        <v>0</v>
      </c>
      <c r="BK11" s="226">
        <f t="shared" si="41"/>
        <v>0</v>
      </c>
    </row>
    <row r="12" spans="1:63" s="2" customFormat="1" x14ac:dyDescent="0.2">
      <c r="A12" s="148" t="s">
        <v>1696</v>
      </c>
      <c r="B12" s="168"/>
      <c r="C12" s="87" t="s">
        <v>1649</v>
      </c>
      <c r="E12" s="302">
        <f>ROUND(+SUMIF(BdV_2022!$L:$L,$A12&amp;E$3,BdV_2022!$E:$E),2)+'CE ATT_Rip'!E12</f>
        <v>0</v>
      </c>
      <c r="F12" s="302">
        <f>ROUND(+SUMIF(BdV_2022!$L:$L,$A12&amp;F$3,BdV_2022!$E:$E),2)+'CE ATT_Rip'!F12</f>
        <v>0</v>
      </c>
      <c r="G12" s="226">
        <f t="shared" si="27"/>
        <v>0</v>
      </c>
      <c r="I12" s="302">
        <f>ROUND(+SUMIF(BdV_2022!$L:$L,$A12&amp;I$3,BdV_2022!$E:$E),2)+'CE ATT_Rip'!I12</f>
        <v>0</v>
      </c>
      <c r="J12" s="302">
        <f>ROUND(+SUMIF(BdV_2022!$L:$L,$A12&amp;J$3,BdV_2022!$E:$E),2)+'CE ATT_Rip'!J12</f>
        <v>0</v>
      </c>
      <c r="K12" s="226">
        <f t="shared" si="28"/>
        <v>0</v>
      </c>
      <c r="M12" s="302">
        <f>ROUND(+SUMIF(BdV_2022!$L:$L,$A12&amp;M$3,BdV_2022!$E:$E),2)+'CE ATT_Rip'!M12</f>
        <v>0</v>
      </c>
      <c r="N12" s="302">
        <f>ROUND(+SUMIF(BdV_2022!$L:$L,$A12&amp;N$3,BdV_2022!$E:$E),2)+'CE ATT_Rip'!N12</f>
        <v>0</v>
      </c>
      <c r="O12" s="226">
        <f t="shared" si="29"/>
        <v>0</v>
      </c>
      <c r="Q12" s="302">
        <f>ROUND(+SUMIF(BdV_2022!$L:$L,$A12&amp;Q$3,BdV_2022!$E:$E),2)+'CE ATT_Rip'!Q12</f>
        <v>0</v>
      </c>
      <c r="R12" s="302">
        <f>ROUND(+SUMIF(BdV_2022!$L:$L,$A12&amp;R$3,BdV_2022!$E:$E),2)+'CE ATT_Rip'!R12</f>
        <v>0</v>
      </c>
      <c r="S12" s="226">
        <f t="shared" si="30"/>
        <v>0</v>
      </c>
      <c r="U12" s="302">
        <f>ROUND(+SUMIF(BdV_2022!$L:$L,$A12&amp;U$3,BdV_2022!$E:$E),2)+'CE ATT_Rip'!U12</f>
        <v>0</v>
      </c>
      <c r="V12" s="302">
        <f>ROUND(+SUMIF(BdV_2022!$L:$L,$A12&amp;V$3,BdV_2022!$E:$E),2)+'CE ATT_Rip'!V12</f>
        <v>0</v>
      </c>
      <c r="W12" s="226">
        <f t="shared" si="31"/>
        <v>0</v>
      </c>
      <c r="Y12" s="302">
        <f>ROUND(+SUMIF(BdV_2022!$L:$L,$A12&amp;Y$3,BdV_2022!$E:$E),2)+'CE ATT_Rip'!Y12</f>
        <v>0</v>
      </c>
      <c r="Z12" s="302">
        <f>ROUND(+SUMIF(BdV_2022!$L:$L,$A12&amp;Z$3,BdV_2022!$E:$E),2)+'CE ATT_Rip'!Z12</f>
        <v>0</v>
      </c>
      <c r="AA12" s="226">
        <f t="shared" si="32"/>
        <v>0</v>
      </c>
      <c r="AC12" s="302">
        <f>ROUND(+SUMIF(BdV_2022!$L:$L,$A12&amp;AC$3,BdV_2022!$E:$E),2)+'CE ATT_Rip'!AC12</f>
        <v>0</v>
      </c>
      <c r="AD12" s="302">
        <f>ROUND(+SUMIF(BdV_2022!$L:$L,$A12&amp;AD$3,BdV_2022!$E:$E),2)+'CE ATT_Rip'!AD12</f>
        <v>0</v>
      </c>
      <c r="AE12" s="226">
        <f t="shared" si="33"/>
        <v>0</v>
      </c>
      <c r="AG12" s="302">
        <f>ROUND(+SUMIF(BdV_2022!$L:$L,$A12&amp;AG$3,BdV_2022!$E:$E),2)+'CE ATT_Rip'!AG12</f>
        <v>0</v>
      </c>
      <c r="AH12" s="302">
        <f>ROUND(+SUMIF(BdV_2022!$L:$L,$A12&amp;AH$3,BdV_2022!$E:$E),2)+'CE ATT_Rip'!AH12</f>
        <v>0</v>
      </c>
      <c r="AI12" s="226">
        <f t="shared" si="34"/>
        <v>0</v>
      </c>
      <c r="AK12" s="302">
        <f>ROUND(+SUMIF(BdV_2022!$L:$L,$A12&amp;AK$3,BdV_2022!$E:$E),2)+'CE ATT_Rip'!AK12</f>
        <v>0</v>
      </c>
      <c r="AL12" s="302">
        <f>ROUND(+SUMIF(BdV_2022!$L:$L,$A12&amp;AL$3,BdV_2022!$E:$E),2)+'CE ATT_Rip'!AL12</f>
        <v>0</v>
      </c>
      <c r="AM12" s="226">
        <f t="shared" si="35"/>
        <v>0</v>
      </c>
      <c r="AO12" s="302">
        <f>ROUND(+SUMIF(BdV_2022!$L:$L,$A12&amp;AO$3,BdV_2022!$E:$E),2)+'CE ATT_Rip'!AO12</f>
        <v>0</v>
      </c>
      <c r="AP12" s="302">
        <f>ROUND(+SUMIF(BdV_2022!$L:$L,$A12&amp;AP$3,BdV_2022!$E:$E),2)+'CE ATT_Rip'!AP12</f>
        <v>0</v>
      </c>
      <c r="AQ12" s="226">
        <f t="shared" si="36"/>
        <v>0</v>
      </c>
      <c r="AS12" s="302">
        <f>ROUND(+SUMIF(BdV_2022!$L:$L,$A12&amp;AS$3,BdV_2022!$E:$E),2)+'CE ATT_Rip'!AS12</f>
        <v>0</v>
      </c>
      <c r="AT12" s="302">
        <f>ROUND(+SUMIF(BdV_2022!$L:$L,$A12&amp;AT$3,BdV_2022!$E:$E),2)+'CE ATT_Rip'!AT12</f>
        <v>0</v>
      </c>
      <c r="AU12" s="226">
        <f t="shared" si="37"/>
        <v>0</v>
      </c>
      <c r="AW12" s="302">
        <f>ROUND(+SUMIF(BdV_2022!$L:$L,$A12&amp;AW$3,BdV_2022!$E:$E),2)+'CE ATT_Rip'!AW12</f>
        <v>0</v>
      </c>
      <c r="AX12" s="302">
        <f>ROUND(+SUMIF(BdV_2022!$L:$L,$A12&amp;AX$3,BdV_2022!$E:$E),2)+'CE ATT_Rip'!AX12</f>
        <v>0</v>
      </c>
      <c r="AY12" s="226">
        <f t="shared" si="38"/>
        <v>0</v>
      </c>
      <c r="BA12" s="302">
        <f>ROUND(+SUMIF(BdV_2022!$L:$L,$A12&amp;BA$3,BdV_2022!$E:$E),2)+'CE ATT_Rip'!BA12</f>
        <v>0</v>
      </c>
      <c r="BB12" s="302">
        <f>ROUND(+SUMIF(BdV_2022!$L:$L,$A12&amp;BB$3,BdV_2022!$E:$E),2)+'CE ATT_Rip'!BB12</f>
        <v>0</v>
      </c>
      <c r="BC12" s="226">
        <f t="shared" si="39"/>
        <v>0</v>
      </c>
      <c r="BE12" s="302">
        <f>ROUND(+SUMIF(BdV_2022!$L:$L,$A12&amp;BE$3,BdV_2022!$E:$E),2)+'CE ATT_Rip'!BE12</f>
        <v>0</v>
      </c>
      <c r="BF12" s="302">
        <f>ROUND(+SUMIF(BdV_2022!$L:$L,$A12&amp;BF$3,BdV_2022!$E:$E),2)+'CE ATT_Rip'!BF12</f>
        <v>0</v>
      </c>
      <c r="BG12" s="226">
        <f t="shared" si="40"/>
        <v>0</v>
      </c>
      <c r="BI12" s="302">
        <f>ROUND(+SUMIF(BdV_2022!$L:$L,$A12&amp;BI$3,BdV_2022!$E:$E),2)+'CE ATT_Rip'!BI12</f>
        <v>0</v>
      </c>
      <c r="BJ12" s="302">
        <f>ROUND(+SUMIF(BdV_2022!$L:$L,$A12&amp;BJ$3,BdV_2022!$E:$E),2)+'CE ATT_Rip'!BJ12</f>
        <v>0</v>
      </c>
      <c r="BK12" s="226">
        <f t="shared" si="41"/>
        <v>0</v>
      </c>
    </row>
    <row r="13" spans="1:63" s="2" customFormat="1" x14ac:dyDescent="0.2">
      <c r="A13" s="148" t="s">
        <v>1695</v>
      </c>
      <c r="B13" s="169"/>
      <c r="C13" s="87" t="s">
        <v>1650</v>
      </c>
      <c r="E13" s="302">
        <f>ROUND(+SUMIF(BdV_2022!$L:$L,$A13&amp;E$3,BdV_2022!$E:$E),2)+'CE ATT_Rip'!E13</f>
        <v>17132843.199999999</v>
      </c>
      <c r="F13" s="302">
        <f>ROUND(+SUMIF(BdV_2022!$L:$L,$A13&amp;F$3,BdV_2022!$E:$E),2)+'CE ATT_Rip'!F13</f>
        <v>1803764.18</v>
      </c>
      <c r="G13" s="226">
        <f t="shared" si="27"/>
        <v>18936607.379999999</v>
      </c>
      <c r="I13" s="302">
        <f>ROUND(+SUMIF(BdV_2022!$L:$L,$A13&amp;I$3,BdV_2022!$E:$E),2)+'CE ATT_Rip'!I13</f>
        <v>0</v>
      </c>
      <c r="J13" s="302">
        <f>ROUND(+SUMIF(BdV_2022!$L:$L,$A13&amp;J$3,BdV_2022!$E:$E),2)+'CE ATT_Rip'!J13</f>
        <v>0</v>
      </c>
      <c r="K13" s="226">
        <f t="shared" si="28"/>
        <v>0</v>
      </c>
      <c r="M13" s="302">
        <f>ROUND(+SUMIF(BdV_2022!$L:$L,$A13&amp;M$3,BdV_2022!$E:$E),2)+'CE ATT_Rip'!M13</f>
        <v>0</v>
      </c>
      <c r="N13" s="302">
        <f>ROUND(+SUMIF(BdV_2022!$L:$L,$A13&amp;N$3,BdV_2022!$E:$E),2)+'CE ATT_Rip'!N13</f>
        <v>0</v>
      </c>
      <c r="O13" s="226">
        <f t="shared" si="29"/>
        <v>0</v>
      </c>
      <c r="Q13" s="302">
        <f>ROUND(+SUMIF(BdV_2022!$L:$L,$A13&amp;Q$3,BdV_2022!$E:$E),2)+'CE ATT_Rip'!Q13</f>
        <v>0</v>
      </c>
      <c r="R13" s="302">
        <f>ROUND(+SUMIF(BdV_2022!$L:$L,$A13&amp;R$3,BdV_2022!$E:$E),2)+'CE ATT_Rip'!R13</f>
        <v>0</v>
      </c>
      <c r="S13" s="226">
        <f t="shared" si="30"/>
        <v>0</v>
      </c>
      <c r="U13" s="302">
        <f>ROUND(+SUMIF(BdV_2022!$L:$L,$A13&amp;U$3,BdV_2022!$E:$E),2)+'CE ATT_Rip'!U13</f>
        <v>0</v>
      </c>
      <c r="V13" s="302">
        <f>ROUND(+SUMIF(BdV_2022!$L:$L,$A13&amp;V$3,BdV_2022!$E:$E),2)+'CE ATT_Rip'!V13</f>
        <v>0</v>
      </c>
      <c r="W13" s="226">
        <f t="shared" si="31"/>
        <v>0</v>
      </c>
      <c r="Y13" s="302">
        <f>ROUND(+SUMIF(BdV_2022!$L:$L,$A13&amp;Y$3,BdV_2022!$E:$E),2)+'CE ATT_Rip'!Y13</f>
        <v>0</v>
      </c>
      <c r="Z13" s="302">
        <f>ROUND(+SUMIF(BdV_2022!$L:$L,$A13&amp;Z$3,BdV_2022!$E:$E),2)+'CE ATT_Rip'!Z13</f>
        <v>0</v>
      </c>
      <c r="AA13" s="226">
        <f t="shared" si="32"/>
        <v>0</v>
      </c>
      <c r="AC13" s="302">
        <f>ROUND(+SUMIF(BdV_2022!$L:$L,$A13&amp;AC$3,BdV_2022!$E:$E),2)+'CE ATT_Rip'!AC13</f>
        <v>0</v>
      </c>
      <c r="AD13" s="302">
        <f>ROUND(+SUMIF(BdV_2022!$L:$L,$A13&amp;AD$3,BdV_2022!$E:$E),2)+'CE ATT_Rip'!AD13</f>
        <v>0</v>
      </c>
      <c r="AE13" s="226">
        <f t="shared" si="33"/>
        <v>0</v>
      </c>
      <c r="AG13" s="302">
        <f>ROUND(+SUMIF(BdV_2022!$L:$L,$A13&amp;AG$3,BdV_2022!$E:$E),2)+'CE ATT_Rip'!AG13</f>
        <v>0</v>
      </c>
      <c r="AH13" s="302">
        <f>ROUND(+SUMIF(BdV_2022!$L:$L,$A13&amp;AH$3,BdV_2022!$E:$E),2)+'CE ATT_Rip'!AH13</f>
        <v>0</v>
      </c>
      <c r="AI13" s="226">
        <f t="shared" si="34"/>
        <v>0</v>
      </c>
      <c r="AK13" s="302">
        <f>ROUND(+SUMIF(BdV_2022!$L:$L,$A13&amp;AK$3,BdV_2022!$E:$E),2)+'CE ATT_Rip'!AK13</f>
        <v>0</v>
      </c>
      <c r="AL13" s="302">
        <f>ROUND(+SUMIF(BdV_2022!$L:$L,$A13&amp;AL$3,BdV_2022!$E:$E),2)+'CE ATT_Rip'!AL13</f>
        <v>0</v>
      </c>
      <c r="AM13" s="226">
        <f t="shared" si="35"/>
        <v>0</v>
      </c>
      <c r="AO13" s="302">
        <f>ROUND(+SUMIF(BdV_2022!$L:$L,$A13&amp;AO$3,BdV_2022!$E:$E),2)+'CE ATT_Rip'!AO13</f>
        <v>0</v>
      </c>
      <c r="AP13" s="302">
        <f>ROUND(+SUMIF(BdV_2022!$L:$L,$A13&amp;AP$3,BdV_2022!$E:$E),2)+'CE ATT_Rip'!AP13</f>
        <v>0</v>
      </c>
      <c r="AQ13" s="226">
        <f t="shared" si="36"/>
        <v>0</v>
      </c>
      <c r="AS13" s="302">
        <f>ROUND(+SUMIF(BdV_2022!$L:$L,$A13&amp;AS$3,BdV_2022!$E:$E),2)+'CE ATT_Rip'!AS13</f>
        <v>0</v>
      </c>
      <c r="AT13" s="302">
        <f>ROUND(+SUMIF(BdV_2022!$L:$L,$A13&amp;AT$3,BdV_2022!$E:$E),2)+'CE ATT_Rip'!AT13</f>
        <v>0</v>
      </c>
      <c r="AU13" s="226">
        <f t="shared" si="37"/>
        <v>0</v>
      </c>
      <c r="AW13" s="302">
        <f>ROUND(+SUMIF(BdV_2022!$L:$L,$A13&amp;AW$3,BdV_2022!$E:$E),2)+'CE ATT_Rip'!AW13</f>
        <v>0</v>
      </c>
      <c r="AX13" s="302">
        <f>ROUND(+SUMIF(BdV_2022!$L:$L,$A13&amp;AX$3,BdV_2022!$E:$E),2)+'CE ATT_Rip'!AX13</f>
        <v>0</v>
      </c>
      <c r="AY13" s="226">
        <f t="shared" si="38"/>
        <v>0</v>
      </c>
      <c r="BA13" s="302">
        <f>ROUND(+SUMIF(BdV_2022!$L:$L,$A13&amp;BA$3,BdV_2022!$E:$E),2)+'CE ATT_Rip'!BA13</f>
        <v>0</v>
      </c>
      <c r="BB13" s="302">
        <f>ROUND(+SUMIF(BdV_2022!$L:$L,$A13&amp;BB$3,BdV_2022!$E:$E),2)+'CE ATT_Rip'!BB13</f>
        <v>0</v>
      </c>
      <c r="BC13" s="226">
        <f t="shared" si="39"/>
        <v>0</v>
      </c>
      <c r="BE13" s="302">
        <f>ROUND(+SUMIF(BdV_2022!$L:$L,$A13&amp;BE$3,BdV_2022!$E:$E),2)+'CE ATT_Rip'!BE13</f>
        <v>0</v>
      </c>
      <c r="BF13" s="302">
        <f>ROUND(+SUMIF(BdV_2022!$L:$L,$A13&amp;BF$3,BdV_2022!$E:$E),2)+'CE ATT_Rip'!BF13</f>
        <v>0</v>
      </c>
      <c r="BG13" s="226">
        <f t="shared" si="40"/>
        <v>0</v>
      </c>
      <c r="BI13" s="302">
        <f>ROUND(+SUMIF(BdV_2022!$L:$L,$A13&amp;BI$3,BdV_2022!$E:$E),2)+'CE ATT_Rip'!BI13</f>
        <v>0</v>
      </c>
      <c r="BJ13" s="302">
        <f>ROUND(+SUMIF(BdV_2022!$L:$L,$A13&amp;BJ$3,BdV_2022!$E:$E),2)+'CE ATT_Rip'!BJ13</f>
        <v>0</v>
      </c>
      <c r="BK13" s="226">
        <f t="shared" si="41"/>
        <v>0</v>
      </c>
    </row>
    <row r="14" spans="1:63" s="2" customFormat="1" x14ac:dyDescent="0.2">
      <c r="A14" s="13" t="s">
        <v>109</v>
      </c>
      <c r="B14" s="18" t="s">
        <v>359</v>
      </c>
      <c r="C14" s="32" t="s">
        <v>386</v>
      </c>
      <c r="E14" s="303">
        <f>ROUND(+SUMIF(BdV_2022!$L:$L,$A14&amp;E$3,BdV_2022!$E:$E),2)+'CE ATT_Rip'!E14</f>
        <v>0</v>
      </c>
      <c r="F14" s="303">
        <f>ROUND(+SUMIF(BdV_2022!$L:$L,$A14&amp;F$3,BdV_2022!$E:$E),2)+'CE ATT_Rip'!F14</f>
        <v>0</v>
      </c>
      <c r="G14" s="185">
        <f t="shared" si="27"/>
        <v>0</v>
      </c>
      <c r="I14" s="303">
        <f>ROUND(+SUMIF(BdV_2022!$L:$L,$A14&amp;I$3,BdV_2022!$E:$E),2)+'CE ATT_Rip'!I14</f>
        <v>0</v>
      </c>
      <c r="J14" s="303">
        <f>ROUND(+SUMIF(BdV_2022!$L:$L,$A14&amp;J$3,BdV_2022!$E:$E),2)+'CE ATT_Rip'!J14</f>
        <v>0</v>
      </c>
      <c r="K14" s="185">
        <f t="shared" si="28"/>
        <v>0</v>
      </c>
      <c r="M14" s="303">
        <f>ROUND(+SUMIF(BdV_2022!$L:$L,$A14&amp;M$3,BdV_2022!$E:$E),2)+'CE ATT_Rip'!M14</f>
        <v>0</v>
      </c>
      <c r="N14" s="303">
        <f>ROUND(+SUMIF(BdV_2022!$L:$L,$A14&amp;N$3,BdV_2022!$E:$E),2)+'CE ATT_Rip'!N14</f>
        <v>0</v>
      </c>
      <c r="O14" s="185">
        <f t="shared" si="29"/>
        <v>0</v>
      </c>
      <c r="Q14" s="303">
        <f>ROUND(+SUMIF(BdV_2022!$L:$L,$A14&amp;Q$3,BdV_2022!$E:$E),2)+'CE ATT_Rip'!Q14</f>
        <v>0</v>
      </c>
      <c r="R14" s="303">
        <f>ROUND(+SUMIF(BdV_2022!$L:$L,$A14&amp;R$3,BdV_2022!$E:$E),2)+'CE ATT_Rip'!R14</f>
        <v>0</v>
      </c>
      <c r="S14" s="185">
        <f t="shared" si="30"/>
        <v>0</v>
      </c>
      <c r="U14" s="303">
        <f>ROUND(+SUMIF(BdV_2022!$L:$L,$A14&amp;U$3,BdV_2022!$E:$E),2)+'CE ATT_Rip'!U14</f>
        <v>0</v>
      </c>
      <c r="V14" s="303">
        <f>ROUND(+SUMIF(BdV_2022!$L:$L,$A14&amp;V$3,BdV_2022!$E:$E),2)+'CE ATT_Rip'!V14</f>
        <v>0</v>
      </c>
      <c r="W14" s="185">
        <f t="shared" si="31"/>
        <v>0</v>
      </c>
      <c r="Y14" s="303">
        <f>ROUND(+SUMIF(BdV_2022!$L:$L,$A14&amp;Y$3,BdV_2022!$E:$E),2)+'CE ATT_Rip'!Y14</f>
        <v>0</v>
      </c>
      <c r="Z14" s="303">
        <f>ROUND(+SUMIF(BdV_2022!$L:$L,$A14&amp;Z$3,BdV_2022!$E:$E),2)+'CE ATT_Rip'!Z14</f>
        <v>0</v>
      </c>
      <c r="AA14" s="185">
        <f t="shared" si="32"/>
        <v>0</v>
      </c>
      <c r="AC14" s="303">
        <f>ROUND(+SUMIF(BdV_2022!$L:$L,$A14&amp;AC$3,BdV_2022!$E:$E),2)+'CE ATT_Rip'!AC14</f>
        <v>0</v>
      </c>
      <c r="AD14" s="303">
        <f>ROUND(+SUMIF(BdV_2022!$L:$L,$A14&amp;AD$3,BdV_2022!$E:$E),2)+'CE ATT_Rip'!AD14</f>
        <v>0</v>
      </c>
      <c r="AE14" s="185">
        <f t="shared" si="33"/>
        <v>0</v>
      </c>
      <c r="AG14" s="303">
        <f>ROUND(+SUMIF(BdV_2022!$L:$L,$A14&amp;AG$3,BdV_2022!$E:$E),2)+'CE ATT_Rip'!AG14</f>
        <v>0</v>
      </c>
      <c r="AH14" s="303">
        <f>ROUND(+SUMIF(BdV_2022!$L:$L,$A14&amp;AH$3,BdV_2022!$E:$E),2)+'CE ATT_Rip'!AH14</f>
        <v>0</v>
      </c>
      <c r="AI14" s="185">
        <f t="shared" si="34"/>
        <v>0</v>
      </c>
      <c r="AK14" s="303">
        <f>ROUND(+SUMIF(BdV_2022!$L:$L,$A14&amp;AK$3,BdV_2022!$E:$E),2)+'CE ATT_Rip'!AK14</f>
        <v>0</v>
      </c>
      <c r="AL14" s="303">
        <f>ROUND(+SUMIF(BdV_2022!$L:$L,$A14&amp;AL$3,BdV_2022!$E:$E),2)+'CE ATT_Rip'!AL14</f>
        <v>0</v>
      </c>
      <c r="AM14" s="185">
        <f t="shared" si="35"/>
        <v>0</v>
      </c>
      <c r="AO14" s="303">
        <f>ROUND(+SUMIF(BdV_2022!$L:$L,$A14&amp;AO$3,BdV_2022!$E:$E),2)+'CE ATT_Rip'!AO14</f>
        <v>0</v>
      </c>
      <c r="AP14" s="303">
        <f>ROUND(+SUMIF(BdV_2022!$L:$L,$A14&amp;AP$3,BdV_2022!$E:$E),2)+'CE ATT_Rip'!AP14</f>
        <v>0</v>
      </c>
      <c r="AQ14" s="185">
        <f t="shared" si="36"/>
        <v>0</v>
      </c>
      <c r="AS14" s="303">
        <f>ROUND(+SUMIF(BdV_2022!$L:$L,$A14&amp;AS$3,BdV_2022!$E:$E),2)+'CE ATT_Rip'!AS14</f>
        <v>0</v>
      </c>
      <c r="AT14" s="303">
        <f>ROUND(+SUMIF(BdV_2022!$L:$L,$A14&amp;AT$3,BdV_2022!$E:$E),2)+'CE ATT_Rip'!AT14</f>
        <v>0</v>
      </c>
      <c r="AU14" s="185">
        <f t="shared" si="37"/>
        <v>0</v>
      </c>
      <c r="AW14" s="303">
        <f>ROUND(+SUMIF(BdV_2022!$L:$L,$A14&amp;AW$3,BdV_2022!$E:$E),2)+'CE ATT_Rip'!AW14</f>
        <v>0</v>
      </c>
      <c r="AX14" s="303">
        <f>ROUND(+SUMIF(BdV_2022!$L:$L,$A14&amp;AX$3,BdV_2022!$E:$E),2)+'CE ATT_Rip'!AX14</f>
        <v>0</v>
      </c>
      <c r="AY14" s="185">
        <f t="shared" si="38"/>
        <v>0</v>
      </c>
      <c r="BA14" s="303">
        <f>ROUND(+SUMIF(BdV_2022!$L:$L,$A14&amp;BA$3,BdV_2022!$E:$E),2)+'CE ATT_Rip'!BA14</f>
        <v>0</v>
      </c>
      <c r="BB14" s="303">
        <f>ROUND(+SUMIF(BdV_2022!$L:$L,$A14&amp;BB$3,BdV_2022!$E:$E),2)+'CE ATT_Rip'!BB14</f>
        <v>0</v>
      </c>
      <c r="BC14" s="185">
        <f t="shared" si="39"/>
        <v>0</v>
      </c>
      <c r="BE14" s="303">
        <f>ROUND(+SUMIF(BdV_2022!$L:$L,$A14&amp;BE$3,BdV_2022!$E:$E),2)+'CE ATT_Rip'!BE14</f>
        <v>0</v>
      </c>
      <c r="BF14" s="303">
        <f>ROUND(+SUMIF(BdV_2022!$L:$L,$A14&amp;BF$3,BdV_2022!$E:$E),2)+'CE ATT_Rip'!BF14</f>
        <v>0</v>
      </c>
      <c r="BG14" s="185">
        <f t="shared" si="40"/>
        <v>0</v>
      </c>
      <c r="BI14" s="303">
        <f>ROUND(+SUMIF(BdV_2022!$L:$L,$A14&amp;BI$3,BdV_2022!$E:$E),2)+'CE ATT_Rip'!BI14</f>
        <v>0</v>
      </c>
      <c r="BJ14" s="303">
        <f>ROUND(+SUMIF(BdV_2022!$L:$L,$A14&amp;BJ$3,BdV_2022!$E:$E),2)+'CE ATT_Rip'!BJ14</f>
        <v>0</v>
      </c>
      <c r="BK14" s="185">
        <f t="shared" si="41"/>
        <v>0</v>
      </c>
    </row>
    <row r="15" spans="1:63" s="2" customFormat="1" x14ac:dyDescent="0.2">
      <c r="A15" s="13" t="s">
        <v>110</v>
      </c>
      <c r="B15" s="18" t="s">
        <v>360</v>
      </c>
      <c r="C15" s="32" t="s">
        <v>364</v>
      </c>
      <c r="E15" s="303">
        <f>ROUND(+SUMIF(BdV_2022!$L:$L,$A15&amp;E$3,BdV_2022!$E:$E),2)+'CE ATT_Rip'!E15</f>
        <v>0</v>
      </c>
      <c r="F15" s="303">
        <f>ROUND(+SUMIF(BdV_2022!$L:$L,$A15&amp;F$3,BdV_2022!$E:$E),2)+'CE ATT_Rip'!F15</f>
        <v>0</v>
      </c>
      <c r="G15" s="185">
        <f t="shared" si="27"/>
        <v>0</v>
      </c>
      <c r="I15" s="303">
        <f>ROUND(+SUMIF(BdV_2022!$L:$L,$A15&amp;I$3,BdV_2022!$E:$E),2)+'CE ATT_Rip'!I15</f>
        <v>0</v>
      </c>
      <c r="J15" s="303">
        <f>ROUND(+SUMIF(BdV_2022!$L:$L,$A15&amp;J$3,BdV_2022!$E:$E),2)+'CE ATT_Rip'!J15</f>
        <v>0</v>
      </c>
      <c r="K15" s="185">
        <f t="shared" si="28"/>
        <v>0</v>
      </c>
      <c r="M15" s="303">
        <f>ROUND(+SUMIF(BdV_2022!$L:$L,$A15&amp;M$3,BdV_2022!$E:$E),2)+'CE ATT_Rip'!M15</f>
        <v>0</v>
      </c>
      <c r="N15" s="303">
        <f>ROUND(+SUMIF(BdV_2022!$L:$L,$A15&amp;N$3,BdV_2022!$E:$E),2)+'CE ATT_Rip'!N15</f>
        <v>0</v>
      </c>
      <c r="O15" s="185">
        <f t="shared" si="29"/>
        <v>0</v>
      </c>
      <c r="Q15" s="303">
        <f>ROUND(+SUMIF(BdV_2022!$L:$L,$A15&amp;Q$3,BdV_2022!$E:$E),2)+'CE ATT_Rip'!Q15</f>
        <v>0</v>
      </c>
      <c r="R15" s="303">
        <f>ROUND(+SUMIF(BdV_2022!$L:$L,$A15&amp;R$3,BdV_2022!$E:$E),2)+'CE ATT_Rip'!R15</f>
        <v>0</v>
      </c>
      <c r="S15" s="185">
        <f t="shared" si="30"/>
        <v>0</v>
      </c>
      <c r="U15" s="303">
        <f>ROUND(+SUMIF(BdV_2022!$L:$L,$A15&amp;U$3,BdV_2022!$E:$E),2)+'CE ATT_Rip'!U15</f>
        <v>0</v>
      </c>
      <c r="V15" s="303">
        <f>ROUND(+SUMIF(BdV_2022!$L:$L,$A15&amp;V$3,BdV_2022!$E:$E),2)+'CE ATT_Rip'!V15</f>
        <v>0</v>
      </c>
      <c r="W15" s="185">
        <f t="shared" si="31"/>
        <v>0</v>
      </c>
      <c r="Y15" s="303">
        <f>ROUND(+SUMIF(BdV_2022!$L:$L,$A15&amp;Y$3,BdV_2022!$E:$E),2)+'CE ATT_Rip'!Y15</f>
        <v>0</v>
      </c>
      <c r="Z15" s="303">
        <f>ROUND(+SUMIF(BdV_2022!$L:$L,$A15&amp;Z$3,BdV_2022!$E:$E),2)+'CE ATT_Rip'!Z15</f>
        <v>0</v>
      </c>
      <c r="AA15" s="185">
        <f t="shared" si="32"/>
        <v>0</v>
      </c>
      <c r="AC15" s="303">
        <f>ROUND(+SUMIF(BdV_2022!$L:$L,$A15&amp;AC$3,BdV_2022!$E:$E),2)+'CE ATT_Rip'!AC15</f>
        <v>0</v>
      </c>
      <c r="AD15" s="303">
        <f>ROUND(+SUMIF(BdV_2022!$L:$L,$A15&amp;AD$3,BdV_2022!$E:$E),2)+'CE ATT_Rip'!AD15</f>
        <v>0</v>
      </c>
      <c r="AE15" s="185">
        <f t="shared" si="33"/>
        <v>0</v>
      </c>
      <c r="AG15" s="303">
        <f>ROUND(+SUMIF(BdV_2022!$L:$L,$A15&amp;AG$3,BdV_2022!$E:$E),2)+'CE ATT_Rip'!AG15</f>
        <v>0</v>
      </c>
      <c r="AH15" s="303">
        <f>ROUND(+SUMIF(BdV_2022!$L:$L,$A15&amp;AH$3,BdV_2022!$E:$E),2)+'CE ATT_Rip'!AH15</f>
        <v>0</v>
      </c>
      <c r="AI15" s="185">
        <f t="shared" si="34"/>
        <v>0</v>
      </c>
      <c r="AK15" s="303">
        <f>ROUND(+SUMIF(BdV_2022!$L:$L,$A15&amp;AK$3,BdV_2022!$E:$E),2)+'CE ATT_Rip'!AK15</f>
        <v>0</v>
      </c>
      <c r="AL15" s="303">
        <f>ROUND(+SUMIF(BdV_2022!$L:$L,$A15&amp;AL$3,BdV_2022!$E:$E),2)+'CE ATT_Rip'!AL15</f>
        <v>0</v>
      </c>
      <c r="AM15" s="185">
        <f t="shared" si="35"/>
        <v>0</v>
      </c>
      <c r="AO15" s="303">
        <f>ROUND(+SUMIF(BdV_2022!$L:$L,$A15&amp;AO$3,BdV_2022!$E:$E),2)+'CE ATT_Rip'!AO15</f>
        <v>0</v>
      </c>
      <c r="AP15" s="303">
        <f>ROUND(+SUMIF(BdV_2022!$L:$L,$A15&amp;AP$3,BdV_2022!$E:$E),2)+'CE ATT_Rip'!AP15</f>
        <v>0</v>
      </c>
      <c r="AQ15" s="185">
        <f t="shared" si="36"/>
        <v>0</v>
      </c>
      <c r="AS15" s="303">
        <f>ROUND(+SUMIF(BdV_2022!$L:$L,$A15&amp;AS$3,BdV_2022!$E:$E),2)+'CE ATT_Rip'!AS15</f>
        <v>0</v>
      </c>
      <c r="AT15" s="303">
        <f>ROUND(+SUMIF(BdV_2022!$L:$L,$A15&amp;AT$3,BdV_2022!$E:$E),2)+'CE ATT_Rip'!AT15</f>
        <v>0</v>
      </c>
      <c r="AU15" s="185">
        <f t="shared" si="37"/>
        <v>0</v>
      </c>
      <c r="AW15" s="303">
        <f>ROUND(+SUMIF(BdV_2022!$L:$L,$A15&amp;AW$3,BdV_2022!$E:$E),2)+'CE ATT_Rip'!AW15</f>
        <v>0</v>
      </c>
      <c r="AX15" s="303">
        <f>ROUND(+SUMIF(BdV_2022!$L:$L,$A15&amp;AX$3,BdV_2022!$E:$E),2)+'CE ATT_Rip'!AX15</f>
        <v>0</v>
      </c>
      <c r="AY15" s="185">
        <f t="shared" si="38"/>
        <v>0</v>
      </c>
      <c r="BA15" s="303">
        <f>ROUND(+SUMIF(BdV_2022!$L:$L,$A15&amp;BA$3,BdV_2022!$E:$E),2)+'CE ATT_Rip'!BA15</f>
        <v>0</v>
      </c>
      <c r="BB15" s="303">
        <f>ROUND(+SUMIF(BdV_2022!$L:$L,$A15&amp;BB$3,BdV_2022!$E:$E),2)+'CE ATT_Rip'!BB15</f>
        <v>0</v>
      </c>
      <c r="BC15" s="185">
        <f t="shared" si="39"/>
        <v>0</v>
      </c>
      <c r="BE15" s="303">
        <f>ROUND(+SUMIF(BdV_2022!$L:$L,$A15&amp;BE$3,BdV_2022!$E:$E),2)+'CE ATT_Rip'!BE15</f>
        <v>0</v>
      </c>
      <c r="BF15" s="303">
        <f>ROUND(+SUMIF(BdV_2022!$L:$L,$A15&amp;BF$3,BdV_2022!$E:$E),2)+'CE ATT_Rip'!BF15</f>
        <v>0</v>
      </c>
      <c r="BG15" s="185">
        <f t="shared" si="40"/>
        <v>0</v>
      </c>
      <c r="BI15" s="303">
        <f>ROUND(+SUMIF(BdV_2022!$L:$L,$A15&amp;BI$3,BdV_2022!$E:$E),2)+'CE ATT_Rip'!BI15</f>
        <v>0</v>
      </c>
      <c r="BJ15" s="303">
        <f>ROUND(+SUMIF(BdV_2022!$L:$L,$A15&amp;BJ$3,BdV_2022!$E:$E),2)+'CE ATT_Rip'!BJ15</f>
        <v>0</v>
      </c>
      <c r="BK15" s="185">
        <f t="shared" si="41"/>
        <v>0</v>
      </c>
    </row>
    <row r="16" spans="1:63" s="2" customFormat="1" x14ac:dyDescent="0.2">
      <c r="A16" s="13" t="s">
        <v>111</v>
      </c>
      <c r="B16" s="15" t="s">
        <v>361</v>
      </c>
      <c r="C16" s="32" t="s">
        <v>365</v>
      </c>
      <c r="E16" s="183">
        <f>+SUM(E17:E20)</f>
        <v>0</v>
      </c>
      <c r="F16" s="183">
        <f>+SUM(F17:F20)</f>
        <v>0</v>
      </c>
      <c r="G16" s="183">
        <f t="shared" si="27"/>
        <v>0</v>
      </c>
      <c r="I16" s="183">
        <f>+SUM(I17:I20)</f>
        <v>0</v>
      </c>
      <c r="J16" s="183">
        <f>+SUM(J17:J20)</f>
        <v>0</v>
      </c>
      <c r="K16" s="183">
        <f t="shared" si="28"/>
        <v>0</v>
      </c>
      <c r="M16" s="183">
        <f>+SUM(M17:M20)</f>
        <v>0</v>
      </c>
      <c r="N16" s="183">
        <f>+SUM(N17:N20)</f>
        <v>0</v>
      </c>
      <c r="O16" s="183">
        <f t="shared" si="29"/>
        <v>0</v>
      </c>
      <c r="Q16" s="183">
        <f>+SUM(Q17:Q20)</f>
        <v>0</v>
      </c>
      <c r="R16" s="183">
        <f>+SUM(R17:R20)</f>
        <v>0</v>
      </c>
      <c r="S16" s="183">
        <f t="shared" si="30"/>
        <v>0</v>
      </c>
      <c r="U16" s="183">
        <f>+SUM(U17:U20)</f>
        <v>0</v>
      </c>
      <c r="V16" s="183">
        <f>+SUM(V17:V20)</f>
        <v>0</v>
      </c>
      <c r="W16" s="183">
        <f t="shared" si="31"/>
        <v>0</v>
      </c>
      <c r="Y16" s="183">
        <f>+SUM(Y17:Y20)</f>
        <v>0</v>
      </c>
      <c r="Z16" s="183">
        <f>+SUM(Z17:Z20)</f>
        <v>0</v>
      </c>
      <c r="AA16" s="183">
        <f t="shared" si="32"/>
        <v>0</v>
      </c>
      <c r="AC16" s="183">
        <f>+SUM(AC17:AC20)</f>
        <v>0</v>
      </c>
      <c r="AD16" s="183">
        <f>+SUM(AD17:AD20)</f>
        <v>0</v>
      </c>
      <c r="AE16" s="183">
        <f t="shared" si="33"/>
        <v>0</v>
      </c>
      <c r="AG16" s="183">
        <f>+SUM(AG17:AG20)</f>
        <v>0</v>
      </c>
      <c r="AH16" s="183">
        <f>+SUM(AH17:AH20)</f>
        <v>0</v>
      </c>
      <c r="AI16" s="183">
        <f t="shared" si="34"/>
        <v>0</v>
      </c>
      <c r="AK16" s="183">
        <f>+SUM(AK17:AK20)</f>
        <v>0</v>
      </c>
      <c r="AL16" s="183">
        <f>+SUM(AL17:AL20)</f>
        <v>0</v>
      </c>
      <c r="AM16" s="183">
        <f t="shared" si="35"/>
        <v>0</v>
      </c>
      <c r="AO16" s="183">
        <f>+SUM(AO17:AO20)</f>
        <v>0</v>
      </c>
      <c r="AP16" s="183">
        <f>+SUM(AP17:AP20)</f>
        <v>0</v>
      </c>
      <c r="AQ16" s="183">
        <f t="shared" si="36"/>
        <v>0</v>
      </c>
      <c r="AS16" s="183">
        <f>+SUM(AS17:AS20)</f>
        <v>0</v>
      </c>
      <c r="AT16" s="183">
        <f>+SUM(AT17:AT20)</f>
        <v>0</v>
      </c>
      <c r="AU16" s="183">
        <f t="shared" si="37"/>
        <v>0</v>
      </c>
      <c r="AW16" s="183">
        <f>+SUM(AW17:AW20)</f>
        <v>0</v>
      </c>
      <c r="AX16" s="183">
        <f>+SUM(AX17:AX20)</f>
        <v>0</v>
      </c>
      <c r="AY16" s="183">
        <f t="shared" si="38"/>
        <v>0</v>
      </c>
      <c r="BA16" s="183">
        <f>+SUM(BA17:BA20)</f>
        <v>0</v>
      </c>
      <c r="BB16" s="183">
        <f>+SUM(BB17:BB20)</f>
        <v>0</v>
      </c>
      <c r="BC16" s="183">
        <f t="shared" si="39"/>
        <v>0</v>
      </c>
      <c r="BE16" s="183">
        <f>+SUM(BE17:BE20)</f>
        <v>0</v>
      </c>
      <c r="BF16" s="183">
        <f>+SUM(BF17:BF20)</f>
        <v>0</v>
      </c>
      <c r="BG16" s="183">
        <f t="shared" si="40"/>
        <v>0</v>
      </c>
      <c r="BI16" s="183">
        <f>+SUM(BI17:BI20)</f>
        <v>0</v>
      </c>
      <c r="BJ16" s="183">
        <f>+SUM(BJ17:BJ20)</f>
        <v>0</v>
      </c>
      <c r="BK16" s="183">
        <f t="shared" si="41"/>
        <v>0</v>
      </c>
    </row>
    <row r="17" spans="1:63" s="2" customFormat="1" x14ac:dyDescent="0.2">
      <c r="A17" s="148" t="s">
        <v>1697</v>
      </c>
      <c r="B17" s="19"/>
      <c r="C17" s="87" t="s">
        <v>814</v>
      </c>
      <c r="E17" s="302">
        <f>ROUND(+SUMIF(BdV_2022!$L:$L,$A17&amp;E$3,BdV_2022!$E:$E),2)+'CE ATT_Rip'!E17</f>
        <v>0</v>
      </c>
      <c r="F17" s="302">
        <f>ROUND(+SUMIF(BdV_2022!$L:$L,$A17&amp;F$3,BdV_2022!$E:$E),2)+'CE ATT_Rip'!F17</f>
        <v>0</v>
      </c>
      <c r="G17" s="226">
        <f t="shared" si="27"/>
        <v>0</v>
      </c>
      <c r="I17" s="302">
        <f>ROUND(+SUMIF(BdV_2022!$L:$L,$A17&amp;I$3,BdV_2022!$E:$E),2)+'CE ATT_Rip'!I17</f>
        <v>0</v>
      </c>
      <c r="J17" s="302">
        <f>ROUND(+SUMIF(BdV_2022!$L:$L,$A17&amp;J$3,BdV_2022!$E:$E),2)+'CE ATT_Rip'!J17</f>
        <v>0</v>
      </c>
      <c r="K17" s="226">
        <f t="shared" si="28"/>
        <v>0</v>
      </c>
      <c r="M17" s="302">
        <f>ROUND(+SUMIF(BdV_2022!$L:$L,$A17&amp;M$3,BdV_2022!$E:$E),2)+'CE ATT_Rip'!M17</f>
        <v>0</v>
      </c>
      <c r="N17" s="302">
        <f>ROUND(+SUMIF(BdV_2022!$L:$L,$A17&amp;N$3,BdV_2022!$E:$E),2)+'CE ATT_Rip'!N17</f>
        <v>0</v>
      </c>
      <c r="O17" s="226">
        <f t="shared" si="29"/>
        <v>0</v>
      </c>
      <c r="Q17" s="302">
        <f>ROUND(+SUMIF(BdV_2022!$L:$L,$A17&amp;Q$3,BdV_2022!$E:$E),2)+'CE ATT_Rip'!Q17</f>
        <v>0</v>
      </c>
      <c r="R17" s="302">
        <f>ROUND(+SUMIF(BdV_2022!$L:$L,$A17&amp;R$3,BdV_2022!$E:$E),2)+'CE ATT_Rip'!R17</f>
        <v>0</v>
      </c>
      <c r="S17" s="226">
        <f t="shared" si="30"/>
        <v>0</v>
      </c>
      <c r="U17" s="302">
        <f>ROUND(+SUMIF(BdV_2022!$L:$L,$A17&amp;U$3,BdV_2022!$E:$E),2)+'CE ATT_Rip'!U17</f>
        <v>0</v>
      </c>
      <c r="V17" s="302">
        <f>ROUND(+SUMIF(BdV_2022!$L:$L,$A17&amp;V$3,BdV_2022!$E:$E),2)+'CE ATT_Rip'!V17</f>
        <v>0</v>
      </c>
      <c r="W17" s="226">
        <f t="shared" si="31"/>
        <v>0</v>
      </c>
      <c r="Y17" s="302">
        <f>ROUND(+SUMIF(BdV_2022!$L:$L,$A17&amp;Y$3,BdV_2022!$E:$E),2)+'CE ATT_Rip'!Y17</f>
        <v>0</v>
      </c>
      <c r="Z17" s="302">
        <f>ROUND(+SUMIF(BdV_2022!$L:$L,$A17&amp;Z$3,BdV_2022!$E:$E),2)+'CE ATT_Rip'!Z17</f>
        <v>0</v>
      </c>
      <c r="AA17" s="226">
        <f t="shared" si="32"/>
        <v>0</v>
      </c>
      <c r="AC17" s="302">
        <f>ROUND(+SUMIF(BdV_2022!$L:$L,$A17&amp;AC$3,BdV_2022!$E:$E),2)+'CE ATT_Rip'!AC17</f>
        <v>0</v>
      </c>
      <c r="AD17" s="302">
        <f>ROUND(+SUMIF(BdV_2022!$L:$L,$A17&amp;AD$3,BdV_2022!$E:$E),2)+'CE ATT_Rip'!AD17</f>
        <v>0</v>
      </c>
      <c r="AE17" s="226">
        <f t="shared" si="33"/>
        <v>0</v>
      </c>
      <c r="AG17" s="302">
        <f>ROUND(+SUMIF(BdV_2022!$L:$L,$A17&amp;AG$3,BdV_2022!$E:$E),2)+'CE ATT_Rip'!AG17</f>
        <v>0</v>
      </c>
      <c r="AH17" s="302">
        <f>ROUND(+SUMIF(BdV_2022!$L:$L,$A17&amp;AH$3,BdV_2022!$E:$E),2)+'CE ATT_Rip'!AH17</f>
        <v>0</v>
      </c>
      <c r="AI17" s="226">
        <f t="shared" si="34"/>
        <v>0</v>
      </c>
      <c r="AK17" s="302">
        <f>ROUND(+SUMIF(BdV_2022!$L:$L,$A17&amp;AK$3,BdV_2022!$E:$E),2)+'CE ATT_Rip'!AK17</f>
        <v>0</v>
      </c>
      <c r="AL17" s="302">
        <f>ROUND(+SUMIF(BdV_2022!$L:$L,$A17&amp;AL$3,BdV_2022!$E:$E),2)+'CE ATT_Rip'!AL17</f>
        <v>0</v>
      </c>
      <c r="AM17" s="226">
        <f t="shared" si="35"/>
        <v>0</v>
      </c>
      <c r="AO17" s="302">
        <f>ROUND(+SUMIF(BdV_2022!$L:$L,$A17&amp;AO$3,BdV_2022!$E:$E),2)+'CE ATT_Rip'!AO17</f>
        <v>0</v>
      </c>
      <c r="AP17" s="302">
        <f>ROUND(+SUMIF(BdV_2022!$L:$L,$A17&amp;AP$3,BdV_2022!$E:$E),2)+'CE ATT_Rip'!AP17</f>
        <v>0</v>
      </c>
      <c r="AQ17" s="226">
        <f t="shared" si="36"/>
        <v>0</v>
      </c>
      <c r="AS17" s="302">
        <f>ROUND(+SUMIF(BdV_2022!$L:$L,$A17&amp;AS$3,BdV_2022!$E:$E),2)+'CE ATT_Rip'!AS17</f>
        <v>0</v>
      </c>
      <c r="AT17" s="302">
        <f>ROUND(+SUMIF(BdV_2022!$L:$L,$A17&amp;AT$3,BdV_2022!$E:$E),2)+'CE ATT_Rip'!AT17</f>
        <v>0</v>
      </c>
      <c r="AU17" s="226">
        <f t="shared" si="37"/>
        <v>0</v>
      </c>
      <c r="AW17" s="302">
        <f>ROUND(+SUMIF(BdV_2022!$L:$L,$A17&amp;AW$3,BdV_2022!$E:$E),2)+'CE ATT_Rip'!AW17</f>
        <v>0</v>
      </c>
      <c r="AX17" s="302">
        <f>ROUND(+SUMIF(BdV_2022!$L:$L,$A17&amp;AX$3,BdV_2022!$E:$E),2)+'CE ATT_Rip'!AX17</f>
        <v>0</v>
      </c>
      <c r="AY17" s="226">
        <f t="shared" si="38"/>
        <v>0</v>
      </c>
      <c r="BA17" s="302">
        <f>ROUND(+SUMIF(BdV_2022!$L:$L,$A17&amp;BA$3,BdV_2022!$E:$E),2)+'CE ATT_Rip'!BA17</f>
        <v>0</v>
      </c>
      <c r="BB17" s="302">
        <f>ROUND(+SUMIF(BdV_2022!$L:$L,$A17&amp;BB$3,BdV_2022!$E:$E),2)+'CE ATT_Rip'!BB17</f>
        <v>0</v>
      </c>
      <c r="BC17" s="226">
        <f t="shared" si="39"/>
        <v>0</v>
      </c>
      <c r="BE17" s="302">
        <f>ROUND(+SUMIF(BdV_2022!$L:$L,$A17&amp;BE$3,BdV_2022!$E:$E),2)+'CE ATT_Rip'!BE17</f>
        <v>0</v>
      </c>
      <c r="BF17" s="302">
        <f>ROUND(+SUMIF(BdV_2022!$L:$L,$A17&amp;BF$3,BdV_2022!$E:$E),2)+'CE ATT_Rip'!BF17</f>
        <v>0</v>
      </c>
      <c r="BG17" s="226">
        <f t="shared" si="40"/>
        <v>0</v>
      </c>
      <c r="BI17" s="302">
        <f>ROUND(+SUMIF(BdV_2022!$L:$L,$A17&amp;BI$3,BdV_2022!$E:$E),2)+'CE ATT_Rip'!BI17</f>
        <v>0</v>
      </c>
      <c r="BJ17" s="302">
        <f>ROUND(+SUMIF(BdV_2022!$L:$L,$A17&amp;BJ$3,BdV_2022!$E:$E),2)+'CE ATT_Rip'!BJ17</f>
        <v>0</v>
      </c>
      <c r="BK17" s="226">
        <f t="shared" si="41"/>
        <v>0</v>
      </c>
    </row>
    <row r="18" spans="1:63" s="2" customFormat="1" x14ac:dyDescent="0.2">
      <c r="A18" s="148" t="s">
        <v>1698</v>
      </c>
      <c r="B18" s="19"/>
      <c r="C18" s="87" t="s">
        <v>815</v>
      </c>
      <c r="E18" s="302">
        <f>ROUND(+SUMIF(BdV_2022!$L:$L,$A18&amp;E$3,BdV_2022!$E:$E),2)+'CE ATT_Rip'!E18</f>
        <v>0</v>
      </c>
      <c r="F18" s="302">
        <f>ROUND(+SUMIF(BdV_2022!$L:$L,$A18&amp;F$3,BdV_2022!$E:$E),2)+'CE ATT_Rip'!F18</f>
        <v>0</v>
      </c>
      <c r="G18" s="226">
        <f t="shared" si="27"/>
        <v>0</v>
      </c>
      <c r="I18" s="302">
        <f>ROUND(+SUMIF(BdV_2022!$L:$L,$A18&amp;I$3,BdV_2022!$E:$E),2)+'CE ATT_Rip'!I18</f>
        <v>0</v>
      </c>
      <c r="J18" s="302">
        <f>ROUND(+SUMIF(BdV_2022!$L:$L,$A18&amp;J$3,BdV_2022!$E:$E),2)+'CE ATT_Rip'!J18</f>
        <v>0</v>
      </c>
      <c r="K18" s="226">
        <f t="shared" si="28"/>
        <v>0</v>
      </c>
      <c r="M18" s="302">
        <f>ROUND(+SUMIF(BdV_2022!$L:$L,$A18&amp;M$3,BdV_2022!$E:$E),2)+'CE ATT_Rip'!M18</f>
        <v>0</v>
      </c>
      <c r="N18" s="302">
        <f>ROUND(+SUMIF(BdV_2022!$L:$L,$A18&amp;N$3,BdV_2022!$E:$E),2)+'CE ATT_Rip'!N18</f>
        <v>0</v>
      </c>
      <c r="O18" s="226">
        <f t="shared" si="29"/>
        <v>0</v>
      </c>
      <c r="Q18" s="302">
        <f>ROUND(+SUMIF(BdV_2022!$L:$L,$A18&amp;Q$3,BdV_2022!$E:$E),2)+'CE ATT_Rip'!Q18</f>
        <v>0</v>
      </c>
      <c r="R18" s="302">
        <f>ROUND(+SUMIF(BdV_2022!$L:$L,$A18&amp;R$3,BdV_2022!$E:$E),2)+'CE ATT_Rip'!R18</f>
        <v>0</v>
      </c>
      <c r="S18" s="226">
        <f t="shared" si="30"/>
        <v>0</v>
      </c>
      <c r="U18" s="302">
        <f>ROUND(+SUMIF(BdV_2022!$L:$L,$A18&amp;U$3,BdV_2022!$E:$E),2)+'CE ATT_Rip'!U18</f>
        <v>0</v>
      </c>
      <c r="V18" s="302">
        <f>ROUND(+SUMIF(BdV_2022!$L:$L,$A18&amp;V$3,BdV_2022!$E:$E),2)+'CE ATT_Rip'!V18</f>
        <v>0</v>
      </c>
      <c r="W18" s="226">
        <f t="shared" si="31"/>
        <v>0</v>
      </c>
      <c r="Y18" s="302">
        <f>ROUND(+SUMIF(BdV_2022!$L:$L,$A18&amp;Y$3,BdV_2022!$E:$E),2)+'CE ATT_Rip'!Y18</f>
        <v>0</v>
      </c>
      <c r="Z18" s="302">
        <f>ROUND(+SUMIF(BdV_2022!$L:$L,$A18&amp;Z$3,BdV_2022!$E:$E),2)+'CE ATT_Rip'!Z18</f>
        <v>0</v>
      </c>
      <c r="AA18" s="226">
        <f t="shared" si="32"/>
        <v>0</v>
      </c>
      <c r="AC18" s="302">
        <f>ROUND(+SUMIF(BdV_2022!$L:$L,$A18&amp;AC$3,BdV_2022!$E:$E),2)+'CE ATT_Rip'!AC18</f>
        <v>0</v>
      </c>
      <c r="AD18" s="302">
        <f>ROUND(+SUMIF(BdV_2022!$L:$L,$A18&amp;AD$3,BdV_2022!$E:$E),2)+'CE ATT_Rip'!AD18</f>
        <v>0</v>
      </c>
      <c r="AE18" s="226">
        <f t="shared" si="33"/>
        <v>0</v>
      </c>
      <c r="AG18" s="302">
        <f>ROUND(+SUMIF(BdV_2022!$L:$L,$A18&amp;AG$3,BdV_2022!$E:$E),2)+'CE ATT_Rip'!AG18</f>
        <v>0</v>
      </c>
      <c r="AH18" s="302">
        <f>ROUND(+SUMIF(BdV_2022!$L:$L,$A18&amp;AH$3,BdV_2022!$E:$E),2)+'CE ATT_Rip'!AH18</f>
        <v>0</v>
      </c>
      <c r="AI18" s="226">
        <f t="shared" si="34"/>
        <v>0</v>
      </c>
      <c r="AK18" s="302">
        <f>ROUND(+SUMIF(BdV_2022!$L:$L,$A18&amp;AK$3,BdV_2022!$E:$E),2)+'CE ATT_Rip'!AK18</f>
        <v>0</v>
      </c>
      <c r="AL18" s="302">
        <f>ROUND(+SUMIF(BdV_2022!$L:$L,$A18&amp;AL$3,BdV_2022!$E:$E),2)+'CE ATT_Rip'!AL18</f>
        <v>0</v>
      </c>
      <c r="AM18" s="226">
        <f t="shared" si="35"/>
        <v>0</v>
      </c>
      <c r="AO18" s="302">
        <f>ROUND(+SUMIF(BdV_2022!$L:$L,$A18&amp;AO$3,BdV_2022!$E:$E),2)+'CE ATT_Rip'!AO18</f>
        <v>0</v>
      </c>
      <c r="AP18" s="302">
        <f>ROUND(+SUMIF(BdV_2022!$L:$L,$A18&amp;AP$3,BdV_2022!$E:$E),2)+'CE ATT_Rip'!AP18</f>
        <v>0</v>
      </c>
      <c r="AQ18" s="226">
        <f t="shared" si="36"/>
        <v>0</v>
      </c>
      <c r="AS18" s="302">
        <f>ROUND(+SUMIF(BdV_2022!$L:$L,$A18&amp;AS$3,BdV_2022!$E:$E),2)+'CE ATT_Rip'!AS18</f>
        <v>0</v>
      </c>
      <c r="AT18" s="302">
        <f>ROUND(+SUMIF(BdV_2022!$L:$L,$A18&amp;AT$3,BdV_2022!$E:$E),2)+'CE ATT_Rip'!AT18</f>
        <v>0</v>
      </c>
      <c r="AU18" s="226">
        <f t="shared" si="37"/>
        <v>0</v>
      </c>
      <c r="AW18" s="302">
        <f>ROUND(+SUMIF(BdV_2022!$L:$L,$A18&amp;AW$3,BdV_2022!$E:$E),2)+'CE ATT_Rip'!AW18</f>
        <v>0</v>
      </c>
      <c r="AX18" s="302">
        <f>ROUND(+SUMIF(BdV_2022!$L:$L,$A18&amp;AX$3,BdV_2022!$E:$E),2)+'CE ATT_Rip'!AX18</f>
        <v>0</v>
      </c>
      <c r="AY18" s="226">
        <f t="shared" si="38"/>
        <v>0</v>
      </c>
      <c r="BA18" s="302">
        <f>ROUND(+SUMIF(BdV_2022!$L:$L,$A18&amp;BA$3,BdV_2022!$E:$E),2)+'CE ATT_Rip'!BA18</f>
        <v>0</v>
      </c>
      <c r="BB18" s="302">
        <f>ROUND(+SUMIF(BdV_2022!$L:$L,$A18&amp;BB$3,BdV_2022!$E:$E),2)+'CE ATT_Rip'!BB18</f>
        <v>0</v>
      </c>
      <c r="BC18" s="226">
        <f t="shared" si="39"/>
        <v>0</v>
      </c>
      <c r="BE18" s="302">
        <f>ROUND(+SUMIF(BdV_2022!$L:$L,$A18&amp;BE$3,BdV_2022!$E:$E),2)+'CE ATT_Rip'!BE18</f>
        <v>0</v>
      </c>
      <c r="BF18" s="302">
        <f>ROUND(+SUMIF(BdV_2022!$L:$L,$A18&amp;BF$3,BdV_2022!$E:$E),2)+'CE ATT_Rip'!BF18</f>
        <v>0</v>
      </c>
      <c r="BG18" s="226">
        <f t="shared" si="40"/>
        <v>0</v>
      </c>
      <c r="BI18" s="302">
        <f>ROUND(+SUMIF(BdV_2022!$L:$L,$A18&amp;BI$3,BdV_2022!$E:$E),2)+'CE ATT_Rip'!BI18</f>
        <v>0</v>
      </c>
      <c r="BJ18" s="302">
        <f>ROUND(+SUMIF(BdV_2022!$L:$L,$A18&amp;BJ$3,BdV_2022!$E:$E),2)+'CE ATT_Rip'!BJ18</f>
        <v>0</v>
      </c>
      <c r="BK18" s="226">
        <f t="shared" si="41"/>
        <v>0</v>
      </c>
    </row>
    <row r="19" spans="1:63" s="2" customFormat="1" x14ac:dyDescent="0.2">
      <c r="A19" s="148" t="s">
        <v>1699</v>
      </c>
      <c r="B19" s="19"/>
      <c r="C19" s="87" t="s">
        <v>816</v>
      </c>
      <c r="E19" s="302">
        <f>ROUND(+SUMIF(BdV_2022!$L:$L,$A19&amp;E$3,BdV_2022!$E:$E),2)+'CE ATT_Rip'!E19</f>
        <v>0</v>
      </c>
      <c r="F19" s="302">
        <f>ROUND(+SUMIF(BdV_2022!$L:$L,$A19&amp;F$3,BdV_2022!$E:$E),2)+'CE ATT_Rip'!F19</f>
        <v>0</v>
      </c>
      <c r="G19" s="226">
        <f t="shared" si="27"/>
        <v>0</v>
      </c>
      <c r="I19" s="302">
        <f>ROUND(+SUMIF(BdV_2022!$L:$L,$A19&amp;I$3,BdV_2022!$E:$E),2)+'CE ATT_Rip'!I19</f>
        <v>0</v>
      </c>
      <c r="J19" s="302">
        <f>ROUND(+SUMIF(BdV_2022!$L:$L,$A19&amp;J$3,BdV_2022!$E:$E),2)+'CE ATT_Rip'!J19</f>
        <v>0</v>
      </c>
      <c r="K19" s="226">
        <f t="shared" si="28"/>
        <v>0</v>
      </c>
      <c r="M19" s="302">
        <f>ROUND(+SUMIF(BdV_2022!$L:$L,$A19&amp;M$3,BdV_2022!$E:$E),2)+'CE ATT_Rip'!M19</f>
        <v>0</v>
      </c>
      <c r="N19" s="302">
        <f>ROUND(+SUMIF(BdV_2022!$L:$L,$A19&amp;N$3,BdV_2022!$E:$E),2)+'CE ATT_Rip'!N19</f>
        <v>0</v>
      </c>
      <c r="O19" s="226">
        <f t="shared" si="29"/>
        <v>0</v>
      </c>
      <c r="Q19" s="302">
        <f>ROUND(+SUMIF(BdV_2022!$L:$L,$A19&amp;Q$3,BdV_2022!$E:$E),2)+'CE ATT_Rip'!Q19</f>
        <v>0</v>
      </c>
      <c r="R19" s="302">
        <f>ROUND(+SUMIF(BdV_2022!$L:$L,$A19&amp;R$3,BdV_2022!$E:$E),2)+'CE ATT_Rip'!R19</f>
        <v>0</v>
      </c>
      <c r="S19" s="226">
        <f t="shared" si="30"/>
        <v>0</v>
      </c>
      <c r="U19" s="302">
        <f>ROUND(+SUMIF(BdV_2022!$L:$L,$A19&amp;U$3,BdV_2022!$E:$E),2)+'CE ATT_Rip'!U19</f>
        <v>0</v>
      </c>
      <c r="V19" s="302">
        <f>ROUND(+SUMIF(BdV_2022!$L:$L,$A19&amp;V$3,BdV_2022!$E:$E),2)+'CE ATT_Rip'!V19</f>
        <v>0</v>
      </c>
      <c r="W19" s="226">
        <f t="shared" si="31"/>
        <v>0</v>
      </c>
      <c r="Y19" s="302">
        <f>ROUND(+SUMIF(BdV_2022!$L:$L,$A19&amp;Y$3,BdV_2022!$E:$E),2)+'CE ATT_Rip'!Y19</f>
        <v>0</v>
      </c>
      <c r="Z19" s="302">
        <f>ROUND(+SUMIF(BdV_2022!$L:$L,$A19&amp;Z$3,BdV_2022!$E:$E),2)+'CE ATT_Rip'!Z19</f>
        <v>0</v>
      </c>
      <c r="AA19" s="226">
        <f t="shared" si="32"/>
        <v>0</v>
      </c>
      <c r="AC19" s="302">
        <f>ROUND(+SUMIF(BdV_2022!$L:$L,$A19&amp;AC$3,BdV_2022!$E:$E),2)+'CE ATT_Rip'!AC19</f>
        <v>0</v>
      </c>
      <c r="AD19" s="302">
        <f>ROUND(+SUMIF(BdV_2022!$L:$L,$A19&amp;AD$3,BdV_2022!$E:$E),2)+'CE ATT_Rip'!AD19</f>
        <v>0</v>
      </c>
      <c r="AE19" s="226">
        <f t="shared" si="33"/>
        <v>0</v>
      </c>
      <c r="AG19" s="302">
        <f>ROUND(+SUMIF(BdV_2022!$L:$L,$A19&amp;AG$3,BdV_2022!$E:$E),2)+'CE ATT_Rip'!AG19</f>
        <v>0</v>
      </c>
      <c r="AH19" s="302">
        <f>ROUND(+SUMIF(BdV_2022!$L:$L,$A19&amp;AH$3,BdV_2022!$E:$E),2)+'CE ATT_Rip'!AH19</f>
        <v>0</v>
      </c>
      <c r="AI19" s="226">
        <f t="shared" si="34"/>
        <v>0</v>
      </c>
      <c r="AK19" s="302">
        <f>ROUND(+SUMIF(BdV_2022!$L:$L,$A19&amp;AK$3,BdV_2022!$E:$E),2)+'CE ATT_Rip'!AK19</f>
        <v>0</v>
      </c>
      <c r="AL19" s="302">
        <f>ROUND(+SUMIF(BdV_2022!$L:$L,$A19&amp;AL$3,BdV_2022!$E:$E),2)+'CE ATT_Rip'!AL19</f>
        <v>0</v>
      </c>
      <c r="AM19" s="226">
        <f t="shared" si="35"/>
        <v>0</v>
      </c>
      <c r="AO19" s="302">
        <f>ROUND(+SUMIF(BdV_2022!$L:$L,$A19&amp;AO$3,BdV_2022!$E:$E),2)+'CE ATT_Rip'!AO19</f>
        <v>0</v>
      </c>
      <c r="AP19" s="302">
        <f>ROUND(+SUMIF(BdV_2022!$L:$L,$A19&amp;AP$3,BdV_2022!$E:$E),2)+'CE ATT_Rip'!AP19</f>
        <v>0</v>
      </c>
      <c r="AQ19" s="226">
        <f t="shared" si="36"/>
        <v>0</v>
      </c>
      <c r="AS19" s="302">
        <f>ROUND(+SUMIF(BdV_2022!$L:$L,$A19&amp;AS$3,BdV_2022!$E:$E),2)+'CE ATT_Rip'!AS19</f>
        <v>0</v>
      </c>
      <c r="AT19" s="302">
        <f>ROUND(+SUMIF(BdV_2022!$L:$L,$A19&amp;AT$3,BdV_2022!$E:$E),2)+'CE ATT_Rip'!AT19</f>
        <v>0</v>
      </c>
      <c r="AU19" s="226">
        <f t="shared" si="37"/>
        <v>0</v>
      </c>
      <c r="AW19" s="302">
        <f>ROUND(+SUMIF(BdV_2022!$L:$L,$A19&amp;AW$3,BdV_2022!$E:$E),2)+'CE ATT_Rip'!AW19</f>
        <v>0</v>
      </c>
      <c r="AX19" s="302">
        <f>ROUND(+SUMIF(BdV_2022!$L:$L,$A19&amp;AX$3,BdV_2022!$E:$E),2)+'CE ATT_Rip'!AX19</f>
        <v>0</v>
      </c>
      <c r="AY19" s="226">
        <f t="shared" si="38"/>
        <v>0</v>
      </c>
      <c r="BA19" s="302">
        <f>ROUND(+SUMIF(BdV_2022!$L:$L,$A19&amp;BA$3,BdV_2022!$E:$E),2)+'CE ATT_Rip'!BA19</f>
        <v>0</v>
      </c>
      <c r="BB19" s="302">
        <f>ROUND(+SUMIF(BdV_2022!$L:$L,$A19&amp;BB$3,BdV_2022!$E:$E),2)+'CE ATT_Rip'!BB19</f>
        <v>0</v>
      </c>
      <c r="BC19" s="226">
        <f t="shared" si="39"/>
        <v>0</v>
      </c>
      <c r="BE19" s="302">
        <f>ROUND(+SUMIF(BdV_2022!$L:$L,$A19&amp;BE$3,BdV_2022!$E:$E),2)+'CE ATT_Rip'!BE19</f>
        <v>0</v>
      </c>
      <c r="BF19" s="302">
        <f>ROUND(+SUMIF(BdV_2022!$L:$L,$A19&amp;BF$3,BdV_2022!$E:$E),2)+'CE ATT_Rip'!BF19</f>
        <v>0</v>
      </c>
      <c r="BG19" s="226">
        <f t="shared" si="40"/>
        <v>0</v>
      </c>
      <c r="BI19" s="302">
        <f>ROUND(+SUMIF(BdV_2022!$L:$L,$A19&amp;BI$3,BdV_2022!$E:$E),2)+'CE ATT_Rip'!BI19</f>
        <v>0</v>
      </c>
      <c r="BJ19" s="302">
        <f>ROUND(+SUMIF(BdV_2022!$L:$L,$A19&amp;BJ$3,BdV_2022!$E:$E),2)+'CE ATT_Rip'!BJ19</f>
        <v>0</v>
      </c>
      <c r="BK19" s="226">
        <f t="shared" si="41"/>
        <v>0</v>
      </c>
    </row>
    <row r="20" spans="1:63" s="2" customFormat="1" x14ac:dyDescent="0.2">
      <c r="A20" s="148" t="s">
        <v>1700</v>
      </c>
      <c r="B20" s="19"/>
      <c r="C20" s="87" t="s">
        <v>818</v>
      </c>
      <c r="E20" s="302">
        <f>ROUND(+SUMIF(BdV_2022!$L:$L,$A20&amp;E$3,BdV_2022!$E:$E),2)+'CE ATT_Rip'!E20</f>
        <v>0</v>
      </c>
      <c r="F20" s="302">
        <f>ROUND(+SUMIF(BdV_2022!$L:$L,$A20&amp;F$3,BdV_2022!$E:$E),2)+'CE ATT_Rip'!F20</f>
        <v>0</v>
      </c>
      <c r="G20" s="226">
        <f t="shared" si="27"/>
        <v>0</v>
      </c>
      <c r="I20" s="302">
        <f>ROUND(+SUMIF(BdV_2022!$L:$L,$A20&amp;I$3,BdV_2022!$E:$E),2)+'CE ATT_Rip'!I20</f>
        <v>0</v>
      </c>
      <c r="J20" s="302">
        <f>ROUND(+SUMIF(BdV_2022!$L:$L,$A20&amp;J$3,BdV_2022!$E:$E),2)+'CE ATT_Rip'!J20</f>
        <v>0</v>
      </c>
      <c r="K20" s="226">
        <f t="shared" si="28"/>
        <v>0</v>
      </c>
      <c r="M20" s="302">
        <f>ROUND(+SUMIF(BdV_2022!$L:$L,$A20&amp;M$3,BdV_2022!$E:$E),2)+'CE ATT_Rip'!M20</f>
        <v>0</v>
      </c>
      <c r="N20" s="302">
        <f>ROUND(+SUMIF(BdV_2022!$L:$L,$A20&amp;N$3,BdV_2022!$E:$E),2)+'CE ATT_Rip'!N20</f>
        <v>0</v>
      </c>
      <c r="O20" s="226">
        <f t="shared" si="29"/>
        <v>0</v>
      </c>
      <c r="Q20" s="302">
        <f>ROUND(+SUMIF(BdV_2022!$L:$L,$A20&amp;Q$3,BdV_2022!$E:$E),2)+'CE ATT_Rip'!Q20</f>
        <v>0</v>
      </c>
      <c r="R20" s="302">
        <f>ROUND(+SUMIF(BdV_2022!$L:$L,$A20&amp;R$3,BdV_2022!$E:$E),2)+'CE ATT_Rip'!R20</f>
        <v>0</v>
      </c>
      <c r="S20" s="226">
        <f t="shared" si="30"/>
        <v>0</v>
      </c>
      <c r="U20" s="302">
        <f>ROUND(+SUMIF(BdV_2022!$L:$L,$A20&amp;U$3,BdV_2022!$E:$E),2)+'CE ATT_Rip'!U20</f>
        <v>0</v>
      </c>
      <c r="V20" s="302">
        <f>ROUND(+SUMIF(BdV_2022!$L:$L,$A20&amp;V$3,BdV_2022!$E:$E),2)+'CE ATT_Rip'!V20</f>
        <v>0</v>
      </c>
      <c r="W20" s="226">
        <f t="shared" si="31"/>
        <v>0</v>
      </c>
      <c r="Y20" s="302">
        <f>ROUND(+SUMIF(BdV_2022!$L:$L,$A20&amp;Y$3,BdV_2022!$E:$E),2)+'CE ATT_Rip'!Y20</f>
        <v>0</v>
      </c>
      <c r="Z20" s="302">
        <f>ROUND(+SUMIF(BdV_2022!$L:$L,$A20&amp;Z$3,BdV_2022!$E:$E),2)+'CE ATT_Rip'!Z20</f>
        <v>0</v>
      </c>
      <c r="AA20" s="226">
        <f t="shared" si="32"/>
        <v>0</v>
      </c>
      <c r="AC20" s="302">
        <f>ROUND(+SUMIF(BdV_2022!$L:$L,$A20&amp;AC$3,BdV_2022!$E:$E),2)+'CE ATT_Rip'!AC20</f>
        <v>0</v>
      </c>
      <c r="AD20" s="302">
        <f>ROUND(+SUMIF(BdV_2022!$L:$L,$A20&amp;AD$3,BdV_2022!$E:$E),2)+'CE ATT_Rip'!AD20</f>
        <v>0</v>
      </c>
      <c r="AE20" s="226">
        <f t="shared" si="33"/>
        <v>0</v>
      </c>
      <c r="AG20" s="302">
        <f>ROUND(+SUMIF(BdV_2022!$L:$L,$A20&amp;AG$3,BdV_2022!$E:$E),2)+'CE ATT_Rip'!AG20</f>
        <v>0</v>
      </c>
      <c r="AH20" s="302">
        <f>ROUND(+SUMIF(BdV_2022!$L:$L,$A20&amp;AH$3,BdV_2022!$E:$E),2)+'CE ATT_Rip'!AH20</f>
        <v>0</v>
      </c>
      <c r="AI20" s="226">
        <f t="shared" si="34"/>
        <v>0</v>
      </c>
      <c r="AK20" s="302">
        <f>ROUND(+SUMIF(BdV_2022!$L:$L,$A20&amp;AK$3,BdV_2022!$E:$E),2)+'CE ATT_Rip'!AK20</f>
        <v>0</v>
      </c>
      <c r="AL20" s="302">
        <f>ROUND(+SUMIF(BdV_2022!$L:$L,$A20&amp;AL$3,BdV_2022!$E:$E),2)+'CE ATT_Rip'!AL20</f>
        <v>0</v>
      </c>
      <c r="AM20" s="226">
        <f t="shared" si="35"/>
        <v>0</v>
      </c>
      <c r="AO20" s="302">
        <f>ROUND(+SUMIF(BdV_2022!$L:$L,$A20&amp;AO$3,BdV_2022!$E:$E),2)+'CE ATT_Rip'!AO20</f>
        <v>0</v>
      </c>
      <c r="AP20" s="302">
        <f>ROUND(+SUMIF(BdV_2022!$L:$L,$A20&amp;AP$3,BdV_2022!$E:$E),2)+'CE ATT_Rip'!AP20</f>
        <v>0</v>
      </c>
      <c r="AQ20" s="226">
        <f t="shared" si="36"/>
        <v>0</v>
      </c>
      <c r="AS20" s="302">
        <f>ROUND(+SUMIF(BdV_2022!$L:$L,$A20&amp;AS$3,BdV_2022!$E:$E),2)+'CE ATT_Rip'!AS20</f>
        <v>0</v>
      </c>
      <c r="AT20" s="302">
        <f>ROUND(+SUMIF(BdV_2022!$L:$L,$A20&amp;AT$3,BdV_2022!$E:$E),2)+'CE ATT_Rip'!AT20</f>
        <v>0</v>
      </c>
      <c r="AU20" s="226">
        <f t="shared" si="37"/>
        <v>0</v>
      </c>
      <c r="AW20" s="302">
        <f>ROUND(+SUMIF(BdV_2022!$L:$L,$A20&amp;AW$3,BdV_2022!$E:$E),2)+'CE ATT_Rip'!AW20</f>
        <v>0</v>
      </c>
      <c r="AX20" s="302">
        <f>ROUND(+SUMIF(BdV_2022!$L:$L,$A20&amp;AX$3,BdV_2022!$E:$E),2)+'CE ATT_Rip'!AX20</f>
        <v>0</v>
      </c>
      <c r="AY20" s="226">
        <f t="shared" si="38"/>
        <v>0</v>
      </c>
      <c r="BA20" s="302">
        <f>ROUND(+SUMIF(BdV_2022!$L:$L,$A20&amp;BA$3,BdV_2022!$E:$E),2)+'CE ATT_Rip'!BA20</f>
        <v>0</v>
      </c>
      <c r="BB20" s="302">
        <f>ROUND(+SUMIF(BdV_2022!$L:$L,$A20&amp;BB$3,BdV_2022!$E:$E),2)+'CE ATT_Rip'!BB20</f>
        <v>0</v>
      </c>
      <c r="BC20" s="226">
        <f t="shared" si="39"/>
        <v>0</v>
      </c>
      <c r="BE20" s="302">
        <f>ROUND(+SUMIF(BdV_2022!$L:$L,$A20&amp;BE$3,BdV_2022!$E:$E),2)+'CE ATT_Rip'!BE20</f>
        <v>0</v>
      </c>
      <c r="BF20" s="302">
        <f>ROUND(+SUMIF(BdV_2022!$L:$L,$A20&amp;BF$3,BdV_2022!$E:$E),2)+'CE ATT_Rip'!BF20</f>
        <v>0</v>
      </c>
      <c r="BG20" s="226">
        <f t="shared" si="40"/>
        <v>0</v>
      </c>
      <c r="BI20" s="302">
        <f>ROUND(+SUMIF(BdV_2022!$L:$L,$A20&amp;BI$3,BdV_2022!$E:$E),2)+'CE ATT_Rip'!BI20</f>
        <v>0</v>
      </c>
      <c r="BJ20" s="302">
        <f>ROUND(+SUMIF(BdV_2022!$L:$L,$A20&amp;BJ$3,BdV_2022!$E:$E),2)+'CE ATT_Rip'!BJ20</f>
        <v>0</v>
      </c>
      <c r="BK20" s="226">
        <f t="shared" si="41"/>
        <v>0</v>
      </c>
    </row>
    <row r="21" spans="1:63" s="2" customFormat="1" x14ac:dyDescent="0.2">
      <c r="A21" s="13" t="s">
        <v>112</v>
      </c>
      <c r="B21" s="15" t="s">
        <v>362</v>
      </c>
      <c r="C21" s="32" t="s">
        <v>1651</v>
      </c>
      <c r="E21" s="183">
        <f>+SUM(E22:E29)</f>
        <v>92969.94</v>
      </c>
      <c r="F21" s="183">
        <f>+SUM(F22:F29)</f>
        <v>613597.42000000004</v>
      </c>
      <c r="G21" s="183">
        <f t="shared" si="27"/>
        <v>706567.3600000001</v>
      </c>
      <c r="I21" s="183">
        <f>+SUM(I22:I29)</f>
        <v>0</v>
      </c>
      <c r="J21" s="183">
        <f>+SUM(J22:J29)</f>
        <v>6302.64</v>
      </c>
      <c r="K21" s="183">
        <f t="shared" si="28"/>
        <v>6302.64</v>
      </c>
      <c r="M21" s="183">
        <f>+SUM(M22:M29)</f>
        <v>0</v>
      </c>
      <c r="N21" s="183">
        <f>+SUM(N22:N29)</f>
        <v>0</v>
      </c>
      <c r="O21" s="183">
        <f t="shared" si="29"/>
        <v>0</v>
      </c>
      <c r="Q21" s="183">
        <f>+SUM(Q22:Q29)</f>
        <v>0</v>
      </c>
      <c r="R21" s="183">
        <f>+SUM(R22:R29)</f>
        <v>0</v>
      </c>
      <c r="S21" s="183">
        <f t="shared" si="30"/>
        <v>0</v>
      </c>
      <c r="U21" s="183">
        <f>+SUM(U22:U29)</f>
        <v>0</v>
      </c>
      <c r="V21" s="183">
        <f>+SUM(V22:V29)</f>
        <v>0</v>
      </c>
      <c r="W21" s="183">
        <f t="shared" si="31"/>
        <v>0</v>
      </c>
      <c r="Y21" s="183">
        <f>+SUM(Y22:Y29)</f>
        <v>0</v>
      </c>
      <c r="Z21" s="183">
        <f>+SUM(Z22:Z29)</f>
        <v>0</v>
      </c>
      <c r="AA21" s="183">
        <f t="shared" si="32"/>
        <v>0</v>
      </c>
      <c r="AC21" s="183">
        <f>+SUM(AC22:AC29)</f>
        <v>0</v>
      </c>
      <c r="AD21" s="183">
        <f>+SUM(AD22:AD29)</f>
        <v>0</v>
      </c>
      <c r="AE21" s="183">
        <f t="shared" si="33"/>
        <v>0</v>
      </c>
      <c r="AG21" s="183">
        <f>+SUM(AG22:AG29)</f>
        <v>0</v>
      </c>
      <c r="AH21" s="183">
        <f>+SUM(AH22:AH29)</f>
        <v>0</v>
      </c>
      <c r="AI21" s="183">
        <f t="shared" si="34"/>
        <v>0</v>
      </c>
      <c r="AK21" s="183">
        <f>+SUM(AK22:AK29)</f>
        <v>0</v>
      </c>
      <c r="AL21" s="183">
        <f>+SUM(AL22:AL29)</f>
        <v>0</v>
      </c>
      <c r="AM21" s="183">
        <f t="shared" si="35"/>
        <v>0</v>
      </c>
      <c r="AO21" s="183">
        <f>+SUM(AO22:AO29)</f>
        <v>0</v>
      </c>
      <c r="AP21" s="183">
        <f>+SUM(AP22:AP29)</f>
        <v>0</v>
      </c>
      <c r="AQ21" s="183">
        <f t="shared" si="36"/>
        <v>0</v>
      </c>
      <c r="AS21" s="183">
        <f>+SUM(AS22:AS29)</f>
        <v>0</v>
      </c>
      <c r="AT21" s="183">
        <f>+SUM(AT22:AT29)</f>
        <v>0</v>
      </c>
      <c r="AU21" s="183">
        <f t="shared" si="37"/>
        <v>0</v>
      </c>
      <c r="AW21" s="183">
        <f>+SUM(AW22:AW29)</f>
        <v>0</v>
      </c>
      <c r="AX21" s="183">
        <f>+SUM(AX22:AX29)</f>
        <v>0</v>
      </c>
      <c r="AY21" s="183">
        <f t="shared" si="38"/>
        <v>0</v>
      </c>
      <c r="BA21" s="183">
        <f>+SUM(BA22:BA29)</f>
        <v>0</v>
      </c>
      <c r="BB21" s="183">
        <f>+SUM(BB22:BB29)</f>
        <v>0</v>
      </c>
      <c r="BC21" s="183">
        <f t="shared" si="39"/>
        <v>0</v>
      </c>
      <c r="BE21" s="183">
        <f>+SUM(BE22:BE29)</f>
        <v>0</v>
      </c>
      <c r="BF21" s="183">
        <f>+SUM(BF22:BF29)</f>
        <v>0</v>
      </c>
      <c r="BG21" s="183">
        <f t="shared" si="40"/>
        <v>0</v>
      </c>
      <c r="BI21" s="183">
        <f>+SUM(BI22:BI29)</f>
        <v>0</v>
      </c>
      <c r="BJ21" s="183">
        <f>+SUM(BJ22:BJ29)</f>
        <v>0</v>
      </c>
      <c r="BK21" s="183">
        <f t="shared" si="41"/>
        <v>0</v>
      </c>
    </row>
    <row r="22" spans="1:63" s="2" customFormat="1" x14ac:dyDescent="0.2">
      <c r="A22" s="148" t="s">
        <v>1701</v>
      </c>
      <c r="B22" s="16"/>
      <c r="C22" s="87" t="s">
        <v>1209</v>
      </c>
      <c r="E22" s="302">
        <f>ROUND(+SUMIF(BdV_2022!$L:$L,$A22&amp;E$3,BdV_2022!$E:$E),2)+'CE ATT_Rip'!E22</f>
        <v>0</v>
      </c>
      <c r="F22" s="302">
        <f>ROUND(+SUMIF(BdV_2022!$L:$L,$A22&amp;F$3,BdV_2022!$E:$E),2)+'CE ATT_Rip'!F22</f>
        <v>0</v>
      </c>
      <c r="G22" s="226">
        <f t="shared" si="27"/>
        <v>0</v>
      </c>
      <c r="I22" s="302">
        <f>ROUND(+SUMIF(BdV_2022!$L:$L,$A22&amp;I$3,BdV_2022!$E:$E),2)+'CE ATT_Rip'!I22</f>
        <v>0</v>
      </c>
      <c r="J22" s="302">
        <f>ROUND(+SUMIF(BdV_2022!$L:$L,$A22&amp;J$3,BdV_2022!$E:$E),2)+'CE ATT_Rip'!J22</f>
        <v>0</v>
      </c>
      <c r="K22" s="226">
        <f t="shared" si="28"/>
        <v>0</v>
      </c>
      <c r="M22" s="302">
        <f>ROUND(+SUMIF(BdV_2022!$L:$L,$A22&amp;M$3,BdV_2022!$E:$E),2)+'CE ATT_Rip'!M22</f>
        <v>0</v>
      </c>
      <c r="N22" s="302">
        <f>ROUND(+SUMIF(BdV_2022!$L:$L,$A22&amp;N$3,BdV_2022!$E:$E),2)+'CE ATT_Rip'!N22</f>
        <v>0</v>
      </c>
      <c r="O22" s="226">
        <f t="shared" si="29"/>
        <v>0</v>
      </c>
      <c r="Q22" s="302">
        <f>ROUND(+SUMIF(BdV_2022!$L:$L,$A22&amp;Q$3,BdV_2022!$E:$E),2)+'CE ATT_Rip'!Q22</f>
        <v>0</v>
      </c>
      <c r="R22" s="302">
        <f>ROUND(+SUMIF(BdV_2022!$L:$L,$A22&amp;R$3,BdV_2022!$E:$E),2)+'CE ATT_Rip'!R22</f>
        <v>0</v>
      </c>
      <c r="S22" s="226">
        <f t="shared" si="30"/>
        <v>0</v>
      </c>
      <c r="U22" s="302">
        <f>ROUND(+SUMIF(BdV_2022!$L:$L,$A22&amp;U$3,BdV_2022!$E:$E),2)+'CE ATT_Rip'!U22</f>
        <v>0</v>
      </c>
      <c r="V22" s="302">
        <f>ROUND(+SUMIF(BdV_2022!$L:$L,$A22&amp;V$3,BdV_2022!$E:$E),2)+'CE ATT_Rip'!V22</f>
        <v>0</v>
      </c>
      <c r="W22" s="226">
        <f t="shared" si="31"/>
        <v>0</v>
      </c>
      <c r="Y22" s="302">
        <f>ROUND(+SUMIF(BdV_2022!$L:$L,$A22&amp;Y$3,BdV_2022!$E:$E),2)+'CE ATT_Rip'!Y22</f>
        <v>0</v>
      </c>
      <c r="Z22" s="302">
        <f>ROUND(+SUMIF(BdV_2022!$L:$L,$A22&amp;Z$3,BdV_2022!$E:$E),2)+'CE ATT_Rip'!Z22</f>
        <v>0</v>
      </c>
      <c r="AA22" s="226">
        <f t="shared" si="32"/>
        <v>0</v>
      </c>
      <c r="AC22" s="302">
        <f>ROUND(+SUMIF(BdV_2022!$L:$L,$A22&amp;AC$3,BdV_2022!$E:$E),2)+'CE ATT_Rip'!AC22</f>
        <v>0</v>
      </c>
      <c r="AD22" s="302">
        <f>ROUND(+SUMIF(BdV_2022!$L:$L,$A22&amp;AD$3,BdV_2022!$E:$E),2)+'CE ATT_Rip'!AD22</f>
        <v>0</v>
      </c>
      <c r="AE22" s="226">
        <f t="shared" si="33"/>
        <v>0</v>
      </c>
      <c r="AG22" s="302">
        <f>ROUND(+SUMIF(BdV_2022!$L:$L,$A22&amp;AG$3,BdV_2022!$E:$E),2)+'CE ATT_Rip'!AG22</f>
        <v>0</v>
      </c>
      <c r="AH22" s="302">
        <f>ROUND(+SUMIF(BdV_2022!$L:$L,$A22&amp;AH$3,BdV_2022!$E:$E),2)+'CE ATT_Rip'!AH22</f>
        <v>0</v>
      </c>
      <c r="AI22" s="226">
        <f t="shared" si="34"/>
        <v>0</v>
      </c>
      <c r="AK22" s="302">
        <f>ROUND(+SUMIF(BdV_2022!$L:$L,$A22&amp;AK$3,BdV_2022!$E:$E),2)+'CE ATT_Rip'!AK22</f>
        <v>0</v>
      </c>
      <c r="AL22" s="302">
        <f>ROUND(+SUMIF(BdV_2022!$L:$L,$A22&amp;AL$3,BdV_2022!$E:$E),2)+'CE ATT_Rip'!AL22</f>
        <v>0</v>
      </c>
      <c r="AM22" s="226">
        <f t="shared" si="35"/>
        <v>0</v>
      </c>
      <c r="AO22" s="302">
        <f>ROUND(+SUMIF(BdV_2022!$L:$L,$A22&amp;AO$3,BdV_2022!$E:$E),2)+'CE ATT_Rip'!AO22</f>
        <v>0</v>
      </c>
      <c r="AP22" s="302">
        <f>ROUND(+SUMIF(BdV_2022!$L:$L,$A22&amp;AP$3,BdV_2022!$E:$E),2)+'CE ATT_Rip'!AP22</f>
        <v>0</v>
      </c>
      <c r="AQ22" s="226">
        <f t="shared" si="36"/>
        <v>0</v>
      </c>
      <c r="AS22" s="302">
        <f>ROUND(+SUMIF(BdV_2022!$L:$L,$A22&amp;AS$3,BdV_2022!$E:$E),2)+'CE ATT_Rip'!AS22</f>
        <v>0</v>
      </c>
      <c r="AT22" s="302">
        <f>ROUND(+SUMIF(BdV_2022!$L:$L,$A22&amp;AT$3,BdV_2022!$E:$E),2)+'CE ATT_Rip'!AT22</f>
        <v>0</v>
      </c>
      <c r="AU22" s="226">
        <f t="shared" si="37"/>
        <v>0</v>
      </c>
      <c r="AW22" s="302">
        <f>ROUND(+SUMIF(BdV_2022!$L:$L,$A22&amp;AW$3,BdV_2022!$E:$E),2)+'CE ATT_Rip'!AW22</f>
        <v>0</v>
      </c>
      <c r="AX22" s="302">
        <f>ROUND(+SUMIF(BdV_2022!$L:$L,$A22&amp;AX$3,BdV_2022!$E:$E),2)+'CE ATT_Rip'!AX22</f>
        <v>0</v>
      </c>
      <c r="AY22" s="226">
        <f t="shared" si="38"/>
        <v>0</v>
      </c>
      <c r="BA22" s="302">
        <f>ROUND(+SUMIF(BdV_2022!$L:$L,$A22&amp;BA$3,BdV_2022!$E:$E),2)+'CE ATT_Rip'!BA22</f>
        <v>0</v>
      </c>
      <c r="BB22" s="302">
        <f>ROUND(+SUMIF(BdV_2022!$L:$L,$A22&amp;BB$3,BdV_2022!$E:$E),2)+'CE ATT_Rip'!BB22</f>
        <v>0</v>
      </c>
      <c r="BC22" s="226">
        <f t="shared" si="39"/>
        <v>0</v>
      </c>
      <c r="BE22" s="302">
        <f>ROUND(+SUMIF(BdV_2022!$L:$L,$A22&amp;BE$3,BdV_2022!$E:$E),2)+'CE ATT_Rip'!BE22</f>
        <v>0</v>
      </c>
      <c r="BF22" s="302">
        <f>ROUND(+SUMIF(BdV_2022!$L:$L,$A22&amp;BF$3,BdV_2022!$E:$E),2)+'CE ATT_Rip'!BF22</f>
        <v>0</v>
      </c>
      <c r="BG22" s="226">
        <f t="shared" si="40"/>
        <v>0</v>
      </c>
      <c r="BI22" s="302">
        <f>ROUND(+SUMIF(BdV_2022!$L:$L,$A22&amp;BI$3,BdV_2022!$E:$E),2)+'CE ATT_Rip'!BI22</f>
        <v>0</v>
      </c>
      <c r="BJ22" s="302">
        <f>ROUND(+SUMIF(BdV_2022!$L:$L,$A22&amp;BJ$3,BdV_2022!$E:$E),2)+'CE ATT_Rip'!BJ22</f>
        <v>0</v>
      </c>
      <c r="BK22" s="226">
        <f t="shared" si="41"/>
        <v>0</v>
      </c>
    </row>
    <row r="23" spans="1:63" s="2" customFormat="1" x14ac:dyDescent="0.2">
      <c r="A23" s="148" t="s">
        <v>1702</v>
      </c>
      <c r="B23" s="19"/>
      <c r="C23" s="87" t="s">
        <v>1214</v>
      </c>
      <c r="E23" s="302">
        <f>ROUND(+SUMIF(BdV_2022!$L:$L,$A23&amp;E$3,BdV_2022!$E:$E),2)+'CE ATT_Rip'!E23</f>
        <v>0</v>
      </c>
      <c r="F23" s="302">
        <f>ROUND(+SUMIF(BdV_2022!$L:$L,$A23&amp;F$3,BdV_2022!$E:$E),2)+'CE ATT_Rip'!F23</f>
        <v>0</v>
      </c>
      <c r="G23" s="226">
        <f t="shared" si="27"/>
        <v>0</v>
      </c>
      <c r="I23" s="302">
        <f>ROUND(+SUMIF(BdV_2022!$L:$L,$A23&amp;I$3,BdV_2022!$E:$E),2)+'CE ATT_Rip'!I23</f>
        <v>0</v>
      </c>
      <c r="J23" s="302">
        <f>ROUND(+SUMIF(BdV_2022!$L:$L,$A23&amp;J$3,BdV_2022!$E:$E),2)+'CE ATT_Rip'!J23</f>
        <v>0</v>
      </c>
      <c r="K23" s="226">
        <f t="shared" si="28"/>
        <v>0</v>
      </c>
      <c r="M23" s="302">
        <f>ROUND(+SUMIF(BdV_2022!$L:$L,$A23&amp;M$3,BdV_2022!$E:$E),2)+'CE ATT_Rip'!M23</f>
        <v>0</v>
      </c>
      <c r="N23" s="302">
        <f>ROUND(+SUMIF(BdV_2022!$L:$L,$A23&amp;N$3,BdV_2022!$E:$E),2)+'CE ATT_Rip'!N23</f>
        <v>0</v>
      </c>
      <c r="O23" s="226">
        <f t="shared" si="29"/>
        <v>0</v>
      </c>
      <c r="Q23" s="302">
        <f>ROUND(+SUMIF(BdV_2022!$L:$L,$A23&amp;Q$3,BdV_2022!$E:$E),2)+'CE ATT_Rip'!Q23</f>
        <v>0</v>
      </c>
      <c r="R23" s="302">
        <f>ROUND(+SUMIF(BdV_2022!$L:$L,$A23&amp;R$3,BdV_2022!$E:$E),2)+'CE ATT_Rip'!R23</f>
        <v>0</v>
      </c>
      <c r="S23" s="226">
        <f t="shared" si="30"/>
        <v>0</v>
      </c>
      <c r="U23" s="302">
        <f>ROUND(+SUMIF(BdV_2022!$L:$L,$A23&amp;U$3,BdV_2022!$E:$E),2)+'CE ATT_Rip'!U23</f>
        <v>0</v>
      </c>
      <c r="V23" s="302">
        <f>ROUND(+SUMIF(BdV_2022!$L:$L,$A23&amp;V$3,BdV_2022!$E:$E),2)+'CE ATT_Rip'!V23</f>
        <v>0</v>
      </c>
      <c r="W23" s="226">
        <f t="shared" si="31"/>
        <v>0</v>
      </c>
      <c r="Y23" s="302">
        <f>ROUND(+SUMIF(BdV_2022!$L:$L,$A23&amp;Y$3,BdV_2022!$E:$E),2)+'CE ATT_Rip'!Y23</f>
        <v>0</v>
      </c>
      <c r="Z23" s="302">
        <f>ROUND(+SUMIF(BdV_2022!$L:$L,$A23&amp;Z$3,BdV_2022!$E:$E),2)+'CE ATT_Rip'!Z23</f>
        <v>0</v>
      </c>
      <c r="AA23" s="226">
        <f t="shared" si="32"/>
        <v>0</v>
      </c>
      <c r="AC23" s="302">
        <f>ROUND(+SUMIF(BdV_2022!$L:$L,$A23&amp;AC$3,BdV_2022!$E:$E),2)+'CE ATT_Rip'!AC23</f>
        <v>0</v>
      </c>
      <c r="AD23" s="302">
        <f>ROUND(+SUMIF(BdV_2022!$L:$L,$A23&amp;AD$3,BdV_2022!$E:$E),2)+'CE ATT_Rip'!AD23</f>
        <v>0</v>
      </c>
      <c r="AE23" s="226">
        <f t="shared" si="33"/>
        <v>0</v>
      </c>
      <c r="AG23" s="302">
        <f>ROUND(+SUMIF(BdV_2022!$L:$L,$A23&amp;AG$3,BdV_2022!$E:$E),2)+'CE ATT_Rip'!AG23</f>
        <v>0</v>
      </c>
      <c r="AH23" s="302">
        <f>ROUND(+SUMIF(BdV_2022!$L:$L,$A23&amp;AH$3,BdV_2022!$E:$E),2)+'CE ATT_Rip'!AH23</f>
        <v>0</v>
      </c>
      <c r="AI23" s="226">
        <f t="shared" si="34"/>
        <v>0</v>
      </c>
      <c r="AK23" s="302">
        <f>ROUND(+SUMIF(BdV_2022!$L:$L,$A23&amp;AK$3,BdV_2022!$E:$E),2)+'CE ATT_Rip'!AK23</f>
        <v>0</v>
      </c>
      <c r="AL23" s="302">
        <f>ROUND(+SUMIF(BdV_2022!$L:$L,$A23&amp;AL$3,BdV_2022!$E:$E),2)+'CE ATT_Rip'!AL23</f>
        <v>0</v>
      </c>
      <c r="AM23" s="226">
        <f t="shared" si="35"/>
        <v>0</v>
      </c>
      <c r="AO23" s="302">
        <f>ROUND(+SUMIF(BdV_2022!$L:$L,$A23&amp;AO$3,BdV_2022!$E:$E),2)+'CE ATT_Rip'!AO23</f>
        <v>0</v>
      </c>
      <c r="AP23" s="302">
        <f>ROUND(+SUMIF(BdV_2022!$L:$L,$A23&amp;AP$3,BdV_2022!$E:$E),2)+'CE ATT_Rip'!AP23</f>
        <v>0</v>
      </c>
      <c r="AQ23" s="226">
        <f t="shared" si="36"/>
        <v>0</v>
      </c>
      <c r="AS23" s="302">
        <f>ROUND(+SUMIF(BdV_2022!$L:$L,$A23&amp;AS$3,BdV_2022!$E:$E),2)+'CE ATT_Rip'!AS23</f>
        <v>0</v>
      </c>
      <c r="AT23" s="302">
        <f>ROUND(+SUMIF(BdV_2022!$L:$L,$A23&amp;AT$3,BdV_2022!$E:$E),2)+'CE ATT_Rip'!AT23</f>
        <v>0</v>
      </c>
      <c r="AU23" s="226">
        <f t="shared" si="37"/>
        <v>0</v>
      </c>
      <c r="AW23" s="302">
        <f>ROUND(+SUMIF(BdV_2022!$L:$L,$A23&amp;AW$3,BdV_2022!$E:$E),2)+'CE ATT_Rip'!AW23</f>
        <v>0</v>
      </c>
      <c r="AX23" s="302">
        <f>ROUND(+SUMIF(BdV_2022!$L:$L,$A23&amp;AX$3,BdV_2022!$E:$E),2)+'CE ATT_Rip'!AX23</f>
        <v>0</v>
      </c>
      <c r="AY23" s="226">
        <f t="shared" si="38"/>
        <v>0</v>
      </c>
      <c r="BA23" s="302">
        <f>ROUND(+SUMIF(BdV_2022!$L:$L,$A23&amp;BA$3,BdV_2022!$E:$E),2)+'CE ATT_Rip'!BA23</f>
        <v>0</v>
      </c>
      <c r="BB23" s="302">
        <f>ROUND(+SUMIF(BdV_2022!$L:$L,$A23&amp;BB$3,BdV_2022!$E:$E),2)+'CE ATT_Rip'!BB23</f>
        <v>0</v>
      </c>
      <c r="BC23" s="226">
        <f t="shared" si="39"/>
        <v>0</v>
      </c>
      <c r="BE23" s="302">
        <f>ROUND(+SUMIF(BdV_2022!$L:$L,$A23&amp;BE$3,BdV_2022!$E:$E),2)+'CE ATT_Rip'!BE23</f>
        <v>0</v>
      </c>
      <c r="BF23" s="302">
        <f>ROUND(+SUMIF(BdV_2022!$L:$L,$A23&amp;BF$3,BdV_2022!$E:$E),2)+'CE ATT_Rip'!BF23</f>
        <v>0</v>
      </c>
      <c r="BG23" s="226">
        <f t="shared" si="40"/>
        <v>0</v>
      </c>
      <c r="BI23" s="302">
        <f>ROUND(+SUMIF(BdV_2022!$L:$L,$A23&amp;BI$3,BdV_2022!$E:$E),2)+'CE ATT_Rip'!BI23</f>
        <v>0</v>
      </c>
      <c r="BJ23" s="302">
        <f>ROUND(+SUMIF(BdV_2022!$L:$L,$A23&amp;BJ$3,BdV_2022!$E:$E),2)+'CE ATT_Rip'!BJ23</f>
        <v>0</v>
      </c>
      <c r="BK23" s="226">
        <f t="shared" si="41"/>
        <v>0</v>
      </c>
    </row>
    <row r="24" spans="1:63" s="2" customFormat="1" x14ac:dyDescent="0.2">
      <c r="A24" s="148" t="s">
        <v>1703</v>
      </c>
      <c r="B24" s="19"/>
      <c r="C24" s="87" t="s">
        <v>1652</v>
      </c>
      <c r="E24" s="302">
        <f>ROUND(+SUMIF(BdV_2022!$L:$L,$A24&amp;E$3,BdV_2022!$E:$E),2)+'CE ATT_Rip'!E24</f>
        <v>0</v>
      </c>
      <c r="F24" s="302">
        <f>ROUND(+SUMIF(BdV_2022!$L:$L,$A24&amp;F$3,BdV_2022!$E:$E),2)+'CE ATT_Rip'!F24</f>
        <v>0</v>
      </c>
      <c r="G24" s="226">
        <f t="shared" si="27"/>
        <v>0</v>
      </c>
      <c r="I24" s="302">
        <f>ROUND(+SUMIF(BdV_2022!$L:$L,$A24&amp;I$3,BdV_2022!$E:$E),2)+'CE ATT_Rip'!I24</f>
        <v>0</v>
      </c>
      <c r="J24" s="302">
        <f>ROUND(+SUMIF(BdV_2022!$L:$L,$A24&amp;J$3,BdV_2022!$E:$E),2)+'CE ATT_Rip'!J24</f>
        <v>0</v>
      </c>
      <c r="K24" s="226">
        <f t="shared" si="28"/>
        <v>0</v>
      </c>
      <c r="M24" s="302">
        <f>ROUND(+SUMIF(BdV_2022!$L:$L,$A24&amp;M$3,BdV_2022!$E:$E),2)+'CE ATT_Rip'!M24</f>
        <v>0</v>
      </c>
      <c r="N24" s="302">
        <f>ROUND(+SUMIF(BdV_2022!$L:$L,$A24&amp;N$3,BdV_2022!$E:$E),2)+'CE ATT_Rip'!N24</f>
        <v>0</v>
      </c>
      <c r="O24" s="226">
        <f t="shared" si="29"/>
        <v>0</v>
      </c>
      <c r="Q24" s="302">
        <f>ROUND(+SUMIF(BdV_2022!$L:$L,$A24&amp;Q$3,BdV_2022!$E:$E),2)+'CE ATT_Rip'!Q24</f>
        <v>0</v>
      </c>
      <c r="R24" s="302">
        <f>ROUND(+SUMIF(BdV_2022!$L:$L,$A24&amp;R$3,BdV_2022!$E:$E),2)+'CE ATT_Rip'!R24</f>
        <v>0</v>
      </c>
      <c r="S24" s="226">
        <f t="shared" si="30"/>
        <v>0</v>
      </c>
      <c r="U24" s="302">
        <f>ROUND(+SUMIF(BdV_2022!$L:$L,$A24&amp;U$3,BdV_2022!$E:$E),2)+'CE ATT_Rip'!U24</f>
        <v>0</v>
      </c>
      <c r="V24" s="302">
        <f>ROUND(+SUMIF(BdV_2022!$L:$L,$A24&amp;V$3,BdV_2022!$E:$E),2)+'CE ATT_Rip'!V24</f>
        <v>0</v>
      </c>
      <c r="W24" s="226">
        <f t="shared" si="31"/>
        <v>0</v>
      </c>
      <c r="Y24" s="302">
        <f>ROUND(+SUMIF(BdV_2022!$L:$L,$A24&amp;Y$3,BdV_2022!$E:$E),2)+'CE ATT_Rip'!Y24</f>
        <v>0</v>
      </c>
      <c r="Z24" s="302">
        <f>ROUND(+SUMIF(BdV_2022!$L:$L,$A24&amp;Z$3,BdV_2022!$E:$E),2)+'CE ATT_Rip'!Z24</f>
        <v>0</v>
      </c>
      <c r="AA24" s="226">
        <f t="shared" si="32"/>
        <v>0</v>
      </c>
      <c r="AC24" s="302">
        <f>ROUND(+SUMIF(BdV_2022!$L:$L,$A24&amp;AC$3,BdV_2022!$E:$E),2)+'CE ATT_Rip'!AC24</f>
        <v>0</v>
      </c>
      <c r="AD24" s="302">
        <f>ROUND(+SUMIF(BdV_2022!$L:$L,$A24&amp;AD$3,BdV_2022!$E:$E),2)+'CE ATT_Rip'!AD24</f>
        <v>0</v>
      </c>
      <c r="AE24" s="226">
        <f t="shared" si="33"/>
        <v>0</v>
      </c>
      <c r="AG24" s="302">
        <f>ROUND(+SUMIF(BdV_2022!$L:$L,$A24&amp;AG$3,BdV_2022!$E:$E),2)+'CE ATT_Rip'!AG24</f>
        <v>0</v>
      </c>
      <c r="AH24" s="302">
        <f>ROUND(+SUMIF(BdV_2022!$L:$L,$A24&amp;AH$3,BdV_2022!$E:$E),2)+'CE ATT_Rip'!AH24</f>
        <v>0</v>
      </c>
      <c r="AI24" s="226">
        <f t="shared" si="34"/>
        <v>0</v>
      </c>
      <c r="AK24" s="302">
        <f>ROUND(+SUMIF(BdV_2022!$L:$L,$A24&amp;AK$3,BdV_2022!$E:$E),2)+'CE ATT_Rip'!AK24</f>
        <v>0</v>
      </c>
      <c r="AL24" s="302">
        <f>ROUND(+SUMIF(BdV_2022!$L:$L,$A24&amp;AL$3,BdV_2022!$E:$E),2)+'CE ATT_Rip'!AL24</f>
        <v>0</v>
      </c>
      <c r="AM24" s="226">
        <f t="shared" si="35"/>
        <v>0</v>
      </c>
      <c r="AO24" s="302">
        <f>ROUND(+SUMIF(BdV_2022!$L:$L,$A24&amp;AO$3,BdV_2022!$E:$E),2)+'CE ATT_Rip'!AO24</f>
        <v>0</v>
      </c>
      <c r="AP24" s="302">
        <f>ROUND(+SUMIF(BdV_2022!$L:$L,$A24&amp;AP$3,BdV_2022!$E:$E),2)+'CE ATT_Rip'!AP24</f>
        <v>0</v>
      </c>
      <c r="AQ24" s="226">
        <f t="shared" si="36"/>
        <v>0</v>
      </c>
      <c r="AS24" s="302">
        <f>ROUND(+SUMIF(BdV_2022!$L:$L,$A24&amp;AS$3,BdV_2022!$E:$E),2)+'CE ATT_Rip'!AS24</f>
        <v>0</v>
      </c>
      <c r="AT24" s="302">
        <f>ROUND(+SUMIF(BdV_2022!$L:$L,$A24&amp;AT$3,BdV_2022!$E:$E),2)+'CE ATT_Rip'!AT24</f>
        <v>0</v>
      </c>
      <c r="AU24" s="226">
        <f t="shared" si="37"/>
        <v>0</v>
      </c>
      <c r="AW24" s="302">
        <f>ROUND(+SUMIF(BdV_2022!$L:$L,$A24&amp;AW$3,BdV_2022!$E:$E),2)+'CE ATT_Rip'!AW24</f>
        <v>0</v>
      </c>
      <c r="AX24" s="302">
        <f>ROUND(+SUMIF(BdV_2022!$L:$L,$A24&amp;AX$3,BdV_2022!$E:$E),2)+'CE ATT_Rip'!AX24</f>
        <v>0</v>
      </c>
      <c r="AY24" s="226">
        <f t="shared" si="38"/>
        <v>0</v>
      </c>
      <c r="BA24" s="302">
        <f>ROUND(+SUMIF(BdV_2022!$L:$L,$A24&amp;BA$3,BdV_2022!$E:$E),2)+'CE ATT_Rip'!BA24</f>
        <v>0</v>
      </c>
      <c r="BB24" s="302">
        <f>ROUND(+SUMIF(BdV_2022!$L:$L,$A24&amp;BB$3,BdV_2022!$E:$E),2)+'CE ATT_Rip'!BB24</f>
        <v>0</v>
      </c>
      <c r="BC24" s="226">
        <f t="shared" si="39"/>
        <v>0</v>
      </c>
      <c r="BE24" s="302">
        <f>ROUND(+SUMIF(BdV_2022!$L:$L,$A24&amp;BE$3,BdV_2022!$E:$E),2)+'CE ATT_Rip'!BE24</f>
        <v>0</v>
      </c>
      <c r="BF24" s="302">
        <f>ROUND(+SUMIF(BdV_2022!$L:$L,$A24&amp;BF$3,BdV_2022!$E:$E),2)+'CE ATT_Rip'!BF24</f>
        <v>0</v>
      </c>
      <c r="BG24" s="226">
        <f t="shared" si="40"/>
        <v>0</v>
      </c>
      <c r="BI24" s="302">
        <f>ROUND(+SUMIF(BdV_2022!$L:$L,$A24&amp;BI$3,BdV_2022!$E:$E),2)+'CE ATT_Rip'!BI24</f>
        <v>0</v>
      </c>
      <c r="BJ24" s="302">
        <f>ROUND(+SUMIF(BdV_2022!$L:$L,$A24&amp;BJ$3,BdV_2022!$E:$E),2)+'CE ATT_Rip'!BJ24</f>
        <v>0</v>
      </c>
      <c r="BK24" s="226">
        <f t="shared" si="41"/>
        <v>0</v>
      </c>
    </row>
    <row r="25" spans="1:63" s="2" customFormat="1" x14ac:dyDescent="0.2">
      <c r="A25" s="148" t="s">
        <v>1704</v>
      </c>
      <c r="B25" s="19"/>
      <c r="C25" s="87" t="s">
        <v>1216</v>
      </c>
      <c r="E25" s="302">
        <f>ROUND(+SUMIF(BdV_2022!$L:$L,$A25&amp;E$3,BdV_2022!$E:$E),2)+'CE ATT_Rip'!E25</f>
        <v>0</v>
      </c>
      <c r="F25" s="302">
        <f>ROUND(+SUMIF(BdV_2022!$L:$L,$A25&amp;F$3,BdV_2022!$E:$E),2)+'CE ATT_Rip'!F25</f>
        <v>8730.7999999999993</v>
      </c>
      <c r="G25" s="226">
        <f t="shared" si="27"/>
        <v>8730.7999999999993</v>
      </c>
      <c r="I25" s="302">
        <f>ROUND(+SUMIF(BdV_2022!$L:$L,$A25&amp;I$3,BdV_2022!$E:$E),2)+'CE ATT_Rip'!I25</f>
        <v>0</v>
      </c>
      <c r="J25" s="302">
        <f>ROUND(+SUMIF(BdV_2022!$L:$L,$A25&amp;J$3,BdV_2022!$E:$E),2)+'CE ATT_Rip'!J25</f>
        <v>0</v>
      </c>
      <c r="K25" s="226">
        <f t="shared" si="28"/>
        <v>0</v>
      </c>
      <c r="M25" s="302">
        <f>ROUND(+SUMIF(BdV_2022!$L:$L,$A25&amp;M$3,BdV_2022!$E:$E),2)+'CE ATT_Rip'!M25</f>
        <v>0</v>
      </c>
      <c r="N25" s="302">
        <f>ROUND(+SUMIF(BdV_2022!$L:$L,$A25&amp;N$3,BdV_2022!$E:$E),2)+'CE ATT_Rip'!N25</f>
        <v>0</v>
      </c>
      <c r="O25" s="226">
        <f t="shared" si="29"/>
        <v>0</v>
      </c>
      <c r="Q25" s="302">
        <f>ROUND(+SUMIF(BdV_2022!$L:$L,$A25&amp;Q$3,BdV_2022!$E:$E),2)+'CE ATT_Rip'!Q25</f>
        <v>0</v>
      </c>
      <c r="R25" s="302">
        <f>ROUND(+SUMIF(BdV_2022!$L:$L,$A25&amp;R$3,BdV_2022!$E:$E),2)+'CE ATT_Rip'!R25</f>
        <v>0</v>
      </c>
      <c r="S25" s="226">
        <f t="shared" si="30"/>
        <v>0</v>
      </c>
      <c r="U25" s="302">
        <f>ROUND(+SUMIF(BdV_2022!$L:$L,$A25&amp;U$3,BdV_2022!$E:$E),2)+'CE ATT_Rip'!U25</f>
        <v>0</v>
      </c>
      <c r="V25" s="302">
        <f>ROUND(+SUMIF(BdV_2022!$L:$L,$A25&amp;V$3,BdV_2022!$E:$E),2)+'CE ATT_Rip'!V25</f>
        <v>0</v>
      </c>
      <c r="W25" s="226">
        <f t="shared" si="31"/>
        <v>0</v>
      </c>
      <c r="Y25" s="302">
        <f>ROUND(+SUMIF(BdV_2022!$L:$L,$A25&amp;Y$3,BdV_2022!$E:$E),2)+'CE ATT_Rip'!Y25</f>
        <v>0</v>
      </c>
      <c r="Z25" s="302">
        <f>ROUND(+SUMIF(BdV_2022!$L:$L,$A25&amp;Z$3,BdV_2022!$E:$E),2)+'CE ATT_Rip'!Z25</f>
        <v>0</v>
      </c>
      <c r="AA25" s="226">
        <f t="shared" si="32"/>
        <v>0</v>
      </c>
      <c r="AC25" s="302">
        <f>ROUND(+SUMIF(BdV_2022!$L:$L,$A25&amp;AC$3,BdV_2022!$E:$E),2)+'CE ATT_Rip'!AC25</f>
        <v>0</v>
      </c>
      <c r="AD25" s="302">
        <f>ROUND(+SUMIF(BdV_2022!$L:$L,$A25&amp;AD$3,BdV_2022!$E:$E),2)+'CE ATT_Rip'!AD25</f>
        <v>0</v>
      </c>
      <c r="AE25" s="226">
        <f t="shared" si="33"/>
        <v>0</v>
      </c>
      <c r="AG25" s="302">
        <f>ROUND(+SUMIF(BdV_2022!$L:$L,$A25&amp;AG$3,BdV_2022!$E:$E),2)+'CE ATT_Rip'!AG25</f>
        <v>0</v>
      </c>
      <c r="AH25" s="302">
        <f>ROUND(+SUMIF(BdV_2022!$L:$L,$A25&amp;AH$3,BdV_2022!$E:$E),2)+'CE ATT_Rip'!AH25</f>
        <v>0</v>
      </c>
      <c r="AI25" s="226">
        <f t="shared" si="34"/>
        <v>0</v>
      </c>
      <c r="AK25" s="302">
        <f>ROUND(+SUMIF(BdV_2022!$L:$L,$A25&amp;AK$3,BdV_2022!$E:$E),2)+'CE ATT_Rip'!AK25</f>
        <v>0</v>
      </c>
      <c r="AL25" s="302">
        <f>ROUND(+SUMIF(BdV_2022!$L:$L,$A25&amp;AL$3,BdV_2022!$E:$E),2)+'CE ATT_Rip'!AL25</f>
        <v>0</v>
      </c>
      <c r="AM25" s="226">
        <f t="shared" si="35"/>
        <v>0</v>
      </c>
      <c r="AO25" s="302">
        <f>ROUND(+SUMIF(BdV_2022!$L:$L,$A25&amp;AO$3,BdV_2022!$E:$E),2)+'CE ATT_Rip'!AO25</f>
        <v>0</v>
      </c>
      <c r="AP25" s="302">
        <f>ROUND(+SUMIF(BdV_2022!$L:$L,$A25&amp;AP$3,BdV_2022!$E:$E),2)+'CE ATT_Rip'!AP25</f>
        <v>0</v>
      </c>
      <c r="AQ25" s="226">
        <f t="shared" si="36"/>
        <v>0</v>
      </c>
      <c r="AS25" s="302">
        <f>ROUND(+SUMIF(BdV_2022!$L:$L,$A25&amp;AS$3,BdV_2022!$E:$E),2)+'CE ATT_Rip'!AS25</f>
        <v>0</v>
      </c>
      <c r="AT25" s="302">
        <f>ROUND(+SUMIF(BdV_2022!$L:$L,$A25&amp;AT$3,BdV_2022!$E:$E),2)+'CE ATT_Rip'!AT25</f>
        <v>0</v>
      </c>
      <c r="AU25" s="226">
        <f t="shared" si="37"/>
        <v>0</v>
      </c>
      <c r="AW25" s="302">
        <f>ROUND(+SUMIF(BdV_2022!$L:$L,$A25&amp;AW$3,BdV_2022!$E:$E),2)+'CE ATT_Rip'!AW25</f>
        <v>0</v>
      </c>
      <c r="AX25" s="302">
        <f>ROUND(+SUMIF(BdV_2022!$L:$L,$A25&amp;AX$3,BdV_2022!$E:$E),2)+'CE ATT_Rip'!AX25</f>
        <v>0</v>
      </c>
      <c r="AY25" s="226">
        <f t="shared" si="38"/>
        <v>0</v>
      </c>
      <c r="BA25" s="302">
        <f>ROUND(+SUMIF(BdV_2022!$L:$L,$A25&amp;BA$3,BdV_2022!$E:$E),2)+'CE ATT_Rip'!BA25</f>
        <v>0</v>
      </c>
      <c r="BB25" s="302">
        <f>ROUND(+SUMIF(BdV_2022!$L:$L,$A25&amp;BB$3,BdV_2022!$E:$E),2)+'CE ATT_Rip'!BB25</f>
        <v>0</v>
      </c>
      <c r="BC25" s="226">
        <f t="shared" si="39"/>
        <v>0</v>
      </c>
      <c r="BE25" s="302">
        <f>ROUND(+SUMIF(BdV_2022!$L:$L,$A25&amp;BE$3,BdV_2022!$E:$E),2)+'CE ATT_Rip'!BE25</f>
        <v>0</v>
      </c>
      <c r="BF25" s="302">
        <f>ROUND(+SUMIF(BdV_2022!$L:$L,$A25&amp;BF$3,BdV_2022!$E:$E),2)+'CE ATT_Rip'!BF25</f>
        <v>0</v>
      </c>
      <c r="BG25" s="226">
        <f t="shared" si="40"/>
        <v>0</v>
      </c>
      <c r="BI25" s="302">
        <f>ROUND(+SUMIF(BdV_2022!$L:$L,$A25&amp;BI$3,BdV_2022!$E:$E),2)+'CE ATT_Rip'!BI25</f>
        <v>0</v>
      </c>
      <c r="BJ25" s="302">
        <f>ROUND(+SUMIF(BdV_2022!$L:$L,$A25&amp;BJ$3,BdV_2022!$E:$E),2)+'CE ATT_Rip'!BJ25</f>
        <v>0</v>
      </c>
      <c r="BK25" s="226">
        <f t="shared" si="41"/>
        <v>0</v>
      </c>
    </row>
    <row r="26" spans="1:63" s="2" customFormat="1" x14ac:dyDescent="0.2">
      <c r="A26" s="148" t="s">
        <v>1705</v>
      </c>
      <c r="B26" s="19"/>
      <c r="C26" s="87" t="s">
        <v>1653</v>
      </c>
      <c r="E26" s="302">
        <f>ROUND(+SUMIF(BdV_2022!$L:$L,$A26&amp;E$3,BdV_2022!$E:$E),2)+'CE ATT_Rip'!E26</f>
        <v>0</v>
      </c>
      <c r="F26" s="302">
        <f>ROUND(+SUMIF(BdV_2022!$L:$L,$A26&amp;F$3,BdV_2022!$E:$E),2)+'CE ATT_Rip'!F26</f>
        <v>218506.81</v>
      </c>
      <c r="G26" s="226">
        <f t="shared" si="27"/>
        <v>218506.81</v>
      </c>
      <c r="I26" s="302">
        <f>ROUND(+SUMIF(BdV_2022!$L:$L,$A26&amp;I$3,BdV_2022!$E:$E),2)+'CE ATT_Rip'!I26</f>
        <v>0</v>
      </c>
      <c r="J26" s="302">
        <f>ROUND(+SUMIF(BdV_2022!$L:$L,$A26&amp;J$3,BdV_2022!$E:$E),2)+'CE ATT_Rip'!J26</f>
        <v>0</v>
      </c>
      <c r="K26" s="226">
        <f t="shared" si="28"/>
        <v>0</v>
      </c>
      <c r="M26" s="302">
        <f>ROUND(+SUMIF(BdV_2022!$L:$L,$A26&amp;M$3,BdV_2022!$E:$E),2)+'CE ATT_Rip'!M26</f>
        <v>0</v>
      </c>
      <c r="N26" s="302">
        <f>ROUND(+SUMIF(BdV_2022!$L:$L,$A26&amp;N$3,BdV_2022!$E:$E),2)+'CE ATT_Rip'!N26</f>
        <v>0</v>
      </c>
      <c r="O26" s="226">
        <f t="shared" si="29"/>
        <v>0</v>
      </c>
      <c r="Q26" s="302">
        <f>ROUND(+SUMIF(BdV_2022!$L:$L,$A26&amp;Q$3,BdV_2022!$E:$E),2)+'CE ATT_Rip'!Q26</f>
        <v>0</v>
      </c>
      <c r="R26" s="302">
        <f>ROUND(+SUMIF(BdV_2022!$L:$L,$A26&amp;R$3,BdV_2022!$E:$E),2)+'CE ATT_Rip'!R26</f>
        <v>0</v>
      </c>
      <c r="S26" s="226">
        <f t="shared" si="30"/>
        <v>0</v>
      </c>
      <c r="U26" s="302">
        <f>ROUND(+SUMIF(BdV_2022!$L:$L,$A26&amp;U$3,BdV_2022!$E:$E),2)+'CE ATT_Rip'!U26</f>
        <v>0</v>
      </c>
      <c r="V26" s="302">
        <f>ROUND(+SUMIF(BdV_2022!$L:$L,$A26&amp;V$3,BdV_2022!$E:$E),2)+'CE ATT_Rip'!V26</f>
        <v>0</v>
      </c>
      <c r="W26" s="226">
        <f t="shared" si="31"/>
        <v>0</v>
      </c>
      <c r="Y26" s="302">
        <f>ROUND(+SUMIF(BdV_2022!$L:$L,$A26&amp;Y$3,BdV_2022!$E:$E),2)+'CE ATT_Rip'!Y26</f>
        <v>0</v>
      </c>
      <c r="Z26" s="302">
        <f>ROUND(+SUMIF(BdV_2022!$L:$L,$A26&amp;Z$3,BdV_2022!$E:$E),2)+'CE ATT_Rip'!Z26</f>
        <v>0</v>
      </c>
      <c r="AA26" s="226">
        <f t="shared" si="32"/>
        <v>0</v>
      </c>
      <c r="AC26" s="302">
        <f>ROUND(+SUMIF(BdV_2022!$L:$L,$A26&amp;AC$3,BdV_2022!$E:$E),2)+'CE ATT_Rip'!AC26</f>
        <v>0</v>
      </c>
      <c r="AD26" s="302">
        <f>ROUND(+SUMIF(BdV_2022!$L:$L,$A26&amp;AD$3,BdV_2022!$E:$E),2)+'CE ATT_Rip'!AD26</f>
        <v>0</v>
      </c>
      <c r="AE26" s="226">
        <f t="shared" si="33"/>
        <v>0</v>
      </c>
      <c r="AG26" s="302">
        <f>ROUND(+SUMIF(BdV_2022!$L:$L,$A26&amp;AG$3,BdV_2022!$E:$E),2)+'CE ATT_Rip'!AG26</f>
        <v>0</v>
      </c>
      <c r="AH26" s="302">
        <f>ROUND(+SUMIF(BdV_2022!$L:$L,$A26&amp;AH$3,BdV_2022!$E:$E),2)+'CE ATT_Rip'!AH26</f>
        <v>0</v>
      </c>
      <c r="AI26" s="226">
        <f t="shared" si="34"/>
        <v>0</v>
      </c>
      <c r="AK26" s="302">
        <f>ROUND(+SUMIF(BdV_2022!$L:$L,$A26&amp;AK$3,BdV_2022!$E:$E),2)+'CE ATT_Rip'!AK26</f>
        <v>0</v>
      </c>
      <c r="AL26" s="302">
        <f>ROUND(+SUMIF(BdV_2022!$L:$L,$A26&amp;AL$3,BdV_2022!$E:$E),2)+'CE ATT_Rip'!AL26</f>
        <v>0</v>
      </c>
      <c r="AM26" s="226">
        <f t="shared" si="35"/>
        <v>0</v>
      </c>
      <c r="AO26" s="302">
        <f>ROUND(+SUMIF(BdV_2022!$L:$L,$A26&amp;AO$3,BdV_2022!$E:$E),2)+'CE ATT_Rip'!AO26</f>
        <v>0</v>
      </c>
      <c r="AP26" s="302">
        <f>ROUND(+SUMIF(BdV_2022!$L:$L,$A26&amp;AP$3,BdV_2022!$E:$E),2)+'CE ATT_Rip'!AP26</f>
        <v>0</v>
      </c>
      <c r="AQ26" s="226">
        <f t="shared" si="36"/>
        <v>0</v>
      </c>
      <c r="AS26" s="302">
        <f>ROUND(+SUMIF(BdV_2022!$L:$L,$A26&amp;AS$3,BdV_2022!$E:$E),2)+'CE ATT_Rip'!AS26</f>
        <v>0</v>
      </c>
      <c r="AT26" s="302">
        <f>ROUND(+SUMIF(BdV_2022!$L:$L,$A26&amp;AT$3,BdV_2022!$E:$E),2)+'CE ATT_Rip'!AT26</f>
        <v>0</v>
      </c>
      <c r="AU26" s="226">
        <f t="shared" si="37"/>
        <v>0</v>
      </c>
      <c r="AW26" s="302">
        <f>ROUND(+SUMIF(BdV_2022!$L:$L,$A26&amp;AW$3,BdV_2022!$E:$E),2)+'CE ATT_Rip'!AW26</f>
        <v>0</v>
      </c>
      <c r="AX26" s="302">
        <f>ROUND(+SUMIF(BdV_2022!$L:$L,$A26&amp;AX$3,BdV_2022!$E:$E),2)+'CE ATT_Rip'!AX26</f>
        <v>0</v>
      </c>
      <c r="AY26" s="226">
        <f t="shared" si="38"/>
        <v>0</v>
      </c>
      <c r="BA26" s="302">
        <f>ROUND(+SUMIF(BdV_2022!$L:$L,$A26&amp;BA$3,BdV_2022!$E:$E),2)+'CE ATT_Rip'!BA26</f>
        <v>0</v>
      </c>
      <c r="BB26" s="302">
        <f>ROUND(+SUMIF(BdV_2022!$L:$L,$A26&amp;BB$3,BdV_2022!$E:$E),2)+'CE ATT_Rip'!BB26</f>
        <v>0</v>
      </c>
      <c r="BC26" s="226">
        <f t="shared" si="39"/>
        <v>0</v>
      </c>
      <c r="BE26" s="302">
        <f>ROUND(+SUMIF(BdV_2022!$L:$L,$A26&amp;BE$3,BdV_2022!$E:$E),2)+'CE ATT_Rip'!BE26</f>
        <v>0</v>
      </c>
      <c r="BF26" s="302">
        <f>ROUND(+SUMIF(BdV_2022!$L:$L,$A26&amp;BF$3,BdV_2022!$E:$E),2)+'CE ATT_Rip'!BF26</f>
        <v>0</v>
      </c>
      <c r="BG26" s="226">
        <f t="shared" si="40"/>
        <v>0</v>
      </c>
      <c r="BI26" s="302">
        <f>ROUND(+SUMIF(BdV_2022!$L:$L,$A26&amp;BI$3,BdV_2022!$E:$E),2)+'CE ATT_Rip'!BI26</f>
        <v>0</v>
      </c>
      <c r="BJ26" s="302">
        <f>ROUND(+SUMIF(BdV_2022!$L:$L,$A26&amp;BJ$3,BdV_2022!$E:$E),2)+'CE ATT_Rip'!BJ26</f>
        <v>0</v>
      </c>
      <c r="BK26" s="226">
        <f t="shared" si="41"/>
        <v>0</v>
      </c>
    </row>
    <row r="27" spans="1:63" s="2" customFormat="1" x14ac:dyDescent="0.2">
      <c r="A27" s="148" t="s">
        <v>1706</v>
      </c>
      <c r="B27" s="19"/>
      <c r="C27" s="87" t="s">
        <v>630</v>
      </c>
      <c r="E27" s="302">
        <f>ROUND(+SUMIF(BdV_2022!$L:$L,$A27&amp;E$3,BdV_2022!$E:$E),2)+'CE ATT_Rip'!E27</f>
        <v>0</v>
      </c>
      <c r="F27" s="302">
        <f>ROUND(+SUMIF(BdV_2022!$L:$L,$A27&amp;F$3,BdV_2022!$E:$E),2)+'CE ATT_Rip'!F27</f>
        <v>1378.68</v>
      </c>
      <c r="G27" s="226">
        <f t="shared" si="27"/>
        <v>1378.68</v>
      </c>
      <c r="I27" s="302">
        <f>ROUND(+SUMIF(BdV_2022!$L:$L,$A27&amp;I$3,BdV_2022!$E:$E),2)+'CE ATT_Rip'!I27</f>
        <v>0</v>
      </c>
      <c r="J27" s="302">
        <f>ROUND(+SUMIF(BdV_2022!$L:$L,$A27&amp;J$3,BdV_2022!$E:$E),2)+'CE ATT_Rip'!J27</f>
        <v>0</v>
      </c>
      <c r="K27" s="226">
        <f t="shared" si="28"/>
        <v>0</v>
      </c>
      <c r="M27" s="302">
        <f>ROUND(+SUMIF(BdV_2022!$L:$L,$A27&amp;M$3,BdV_2022!$E:$E),2)+'CE ATT_Rip'!M27</f>
        <v>0</v>
      </c>
      <c r="N27" s="302">
        <f>ROUND(+SUMIF(BdV_2022!$L:$L,$A27&amp;N$3,BdV_2022!$E:$E),2)+'CE ATT_Rip'!N27</f>
        <v>0</v>
      </c>
      <c r="O27" s="226">
        <f t="shared" si="29"/>
        <v>0</v>
      </c>
      <c r="Q27" s="302">
        <f>ROUND(+SUMIF(BdV_2022!$L:$L,$A27&amp;Q$3,BdV_2022!$E:$E),2)+'CE ATT_Rip'!Q27</f>
        <v>0</v>
      </c>
      <c r="R27" s="302">
        <f>ROUND(+SUMIF(BdV_2022!$L:$L,$A27&amp;R$3,BdV_2022!$E:$E),2)+'CE ATT_Rip'!R27</f>
        <v>0</v>
      </c>
      <c r="S27" s="226">
        <f t="shared" si="30"/>
        <v>0</v>
      </c>
      <c r="U27" s="302">
        <f>ROUND(+SUMIF(BdV_2022!$L:$L,$A27&amp;U$3,BdV_2022!$E:$E),2)+'CE ATT_Rip'!U27</f>
        <v>0</v>
      </c>
      <c r="V27" s="302">
        <f>ROUND(+SUMIF(BdV_2022!$L:$L,$A27&amp;V$3,BdV_2022!$E:$E),2)+'CE ATT_Rip'!V27</f>
        <v>0</v>
      </c>
      <c r="W27" s="226">
        <f t="shared" si="31"/>
        <v>0</v>
      </c>
      <c r="Y27" s="302">
        <f>ROUND(+SUMIF(BdV_2022!$L:$L,$A27&amp;Y$3,BdV_2022!$E:$E),2)+'CE ATT_Rip'!Y27</f>
        <v>0</v>
      </c>
      <c r="Z27" s="302">
        <f>ROUND(+SUMIF(BdV_2022!$L:$L,$A27&amp;Z$3,BdV_2022!$E:$E),2)+'CE ATT_Rip'!Z27</f>
        <v>0</v>
      </c>
      <c r="AA27" s="226">
        <f t="shared" si="32"/>
        <v>0</v>
      </c>
      <c r="AC27" s="302">
        <f>ROUND(+SUMIF(BdV_2022!$L:$L,$A27&amp;AC$3,BdV_2022!$E:$E),2)+'CE ATT_Rip'!AC27</f>
        <v>0</v>
      </c>
      <c r="AD27" s="302">
        <f>ROUND(+SUMIF(BdV_2022!$L:$L,$A27&amp;AD$3,BdV_2022!$E:$E),2)+'CE ATT_Rip'!AD27</f>
        <v>0</v>
      </c>
      <c r="AE27" s="226">
        <f t="shared" si="33"/>
        <v>0</v>
      </c>
      <c r="AG27" s="302">
        <f>ROUND(+SUMIF(BdV_2022!$L:$L,$A27&amp;AG$3,BdV_2022!$E:$E),2)+'CE ATT_Rip'!AG27</f>
        <v>0</v>
      </c>
      <c r="AH27" s="302">
        <f>ROUND(+SUMIF(BdV_2022!$L:$L,$A27&amp;AH$3,BdV_2022!$E:$E),2)+'CE ATT_Rip'!AH27</f>
        <v>0</v>
      </c>
      <c r="AI27" s="226">
        <f t="shared" si="34"/>
        <v>0</v>
      </c>
      <c r="AK27" s="302">
        <f>ROUND(+SUMIF(BdV_2022!$L:$L,$A27&amp;AK$3,BdV_2022!$E:$E),2)+'CE ATT_Rip'!AK27</f>
        <v>0</v>
      </c>
      <c r="AL27" s="302">
        <f>ROUND(+SUMIF(BdV_2022!$L:$L,$A27&amp;AL$3,BdV_2022!$E:$E),2)+'CE ATT_Rip'!AL27</f>
        <v>0</v>
      </c>
      <c r="AM27" s="226">
        <f t="shared" si="35"/>
        <v>0</v>
      </c>
      <c r="AO27" s="302">
        <f>ROUND(+SUMIF(BdV_2022!$L:$L,$A27&amp;AO$3,BdV_2022!$E:$E),2)+'CE ATT_Rip'!AO27</f>
        <v>0</v>
      </c>
      <c r="AP27" s="302">
        <f>ROUND(+SUMIF(BdV_2022!$L:$L,$A27&amp;AP$3,BdV_2022!$E:$E),2)+'CE ATT_Rip'!AP27</f>
        <v>0</v>
      </c>
      <c r="AQ27" s="226">
        <f t="shared" si="36"/>
        <v>0</v>
      </c>
      <c r="AS27" s="302">
        <f>ROUND(+SUMIF(BdV_2022!$L:$L,$A27&amp;AS$3,BdV_2022!$E:$E),2)+'CE ATT_Rip'!AS27</f>
        <v>0</v>
      </c>
      <c r="AT27" s="302">
        <f>ROUND(+SUMIF(BdV_2022!$L:$L,$A27&amp;AT$3,BdV_2022!$E:$E),2)+'CE ATT_Rip'!AT27</f>
        <v>0</v>
      </c>
      <c r="AU27" s="226">
        <f t="shared" si="37"/>
        <v>0</v>
      </c>
      <c r="AW27" s="302">
        <f>ROUND(+SUMIF(BdV_2022!$L:$L,$A27&amp;AW$3,BdV_2022!$E:$E),2)+'CE ATT_Rip'!AW27</f>
        <v>0</v>
      </c>
      <c r="AX27" s="302">
        <f>ROUND(+SUMIF(BdV_2022!$L:$L,$A27&amp;AX$3,BdV_2022!$E:$E),2)+'CE ATT_Rip'!AX27</f>
        <v>0</v>
      </c>
      <c r="AY27" s="226">
        <f t="shared" si="38"/>
        <v>0</v>
      </c>
      <c r="BA27" s="302">
        <f>ROUND(+SUMIF(BdV_2022!$L:$L,$A27&amp;BA$3,BdV_2022!$E:$E),2)+'CE ATT_Rip'!BA27</f>
        <v>0</v>
      </c>
      <c r="BB27" s="302">
        <f>ROUND(+SUMIF(BdV_2022!$L:$L,$A27&amp;BB$3,BdV_2022!$E:$E),2)+'CE ATT_Rip'!BB27</f>
        <v>0</v>
      </c>
      <c r="BC27" s="226">
        <f t="shared" si="39"/>
        <v>0</v>
      </c>
      <c r="BE27" s="302">
        <f>ROUND(+SUMIF(BdV_2022!$L:$L,$A27&amp;BE$3,BdV_2022!$E:$E),2)+'CE ATT_Rip'!BE27</f>
        <v>0</v>
      </c>
      <c r="BF27" s="302">
        <f>ROUND(+SUMIF(BdV_2022!$L:$L,$A27&amp;BF$3,BdV_2022!$E:$E),2)+'CE ATT_Rip'!BF27</f>
        <v>0</v>
      </c>
      <c r="BG27" s="226">
        <f t="shared" si="40"/>
        <v>0</v>
      </c>
      <c r="BI27" s="302">
        <f>ROUND(+SUMIF(BdV_2022!$L:$L,$A27&amp;BI$3,BdV_2022!$E:$E),2)+'CE ATT_Rip'!BI27</f>
        <v>0</v>
      </c>
      <c r="BJ27" s="302">
        <f>ROUND(+SUMIF(BdV_2022!$L:$L,$A27&amp;BJ$3,BdV_2022!$E:$E),2)+'CE ATT_Rip'!BJ27</f>
        <v>0</v>
      </c>
      <c r="BK27" s="226">
        <f t="shared" si="41"/>
        <v>0</v>
      </c>
    </row>
    <row r="28" spans="1:63" s="2" customFormat="1" x14ac:dyDescent="0.2">
      <c r="A28" s="148" t="s">
        <v>1707</v>
      </c>
      <c r="B28" s="19"/>
      <c r="C28" s="87" t="s">
        <v>825</v>
      </c>
      <c r="E28" s="302">
        <f>ROUND(+SUMIF(BdV_2022!$L:$L,$A28&amp;E$3,BdV_2022!$E:$E),2)+'CE ATT_Rip'!E28</f>
        <v>0</v>
      </c>
      <c r="F28" s="302">
        <f>ROUND(+SUMIF(BdV_2022!$L:$L,$A28&amp;F$3,BdV_2022!$E:$E),2)+'CE ATT_Rip'!F28</f>
        <v>371475.73</v>
      </c>
      <c r="G28" s="226">
        <f t="shared" si="27"/>
        <v>371475.73</v>
      </c>
      <c r="I28" s="302">
        <f>ROUND(+SUMIF(BdV_2022!$L:$L,$A28&amp;I$3,BdV_2022!$E:$E),2)+'CE ATT_Rip'!I28</f>
        <v>0</v>
      </c>
      <c r="J28" s="302">
        <f>ROUND(+SUMIF(BdV_2022!$L:$L,$A28&amp;J$3,BdV_2022!$E:$E),2)+'CE ATT_Rip'!J28</f>
        <v>0</v>
      </c>
      <c r="K28" s="226">
        <f t="shared" si="28"/>
        <v>0</v>
      </c>
      <c r="M28" s="302">
        <f>ROUND(+SUMIF(BdV_2022!$L:$L,$A28&amp;M$3,BdV_2022!$E:$E),2)+'CE ATT_Rip'!M28</f>
        <v>0</v>
      </c>
      <c r="N28" s="302">
        <f>ROUND(+SUMIF(BdV_2022!$L:$L,$A28&amp;N$3,BdV_2022!$E:$E),2)+'CE ATT_Rip'!N28</f>
        <v>0</v>
      </c>
      <c r="O28" s="226">
        <f t="shared" si="29"/>
        <v>0</v>
      </c>
      <c r="Q28" s="302">
        <f>ROUND(+SUMIF(BdV_2022!$L:$L,$A28&amp;Q$3,BdV_2022!$E:$E),2)+'CE ATT_Rip'!Q28</f>
        <v>0</v>
      </c>
      <c r="R28" s="302">
        <f>ROUND(+SUMIF(BdV_2022!$L:$L,$A28&amp;R$3,BdV_2022!$E:$E),2)+'CE ATT_Rip'!R28</f>
        <v>0</v>
      </c>
      <c r="S28" s="226">
        <f t="shared" si="30"/>
        <v>0</v>
      </c>
      <c r="U28" s="302">
        <f>ROUND(+SUMIF(BdV_2022!$L:$L,$A28&amp;U$3,BdV_2022!$E:$E),2)+'CE ATT_Rip'!U28</f>
        <v>0</v>
      </c>
      <c r="V28" s="302">
        <f>ROUND(+SUMIF(BdV_2022!$L:$L,$A28&amp;V$3,BdV_2022!$E:$E),2)+'CE ATT_Rip'!V28</f>
        <v>0</v>
      </c>
      <c r="W28" s="226">
        <f t="shared" si="31"/>
        <v>0</v>
      </c>
      <c r="Y28" s="302">
        <f>ROUND(+SUMIF(BdV_2022!$L:$L,$A28&amp;Y$3,BdV_2022!$E:$E),2)+'CE ATT_Rip'!Y28</f>
        <v>0</v>
      </c>
      <c r="Z28" s="302">
        <f>ROUND(+SUMIF(BdV_2022!$L:$L,$A28&amp;Z$3,BdV_2022!$E:$E),2)+'CE ATT_Rip'!Z28</f>
        <v>0</v>
      </c>
      <c r="AA28" s="226">
        <f t="shared" si="32"/>
        <v>0</v>
      </c>
      <c r="AC28" s="302">
        <f>ROUND(+SUMIF(BdV_2022!$L:$L,$A28&amp;AC$3,BdV_2022!$E:$E),2)+'CE ATT_Rip'!AC28</f>
        <v>0</v>
      </c>
      <c r="AD28" s="302">
        <f>ROUND(+SUMIF(BdV_2022!$L:$L,$A28&amp;AD$3,BdV_2022!$E:$E),2)+'CE ATT_Rip'!AD28</f>
        <v>0</v>
      </c>
      <c r="AE28" s="226">
        <f t="shared" si="33"/>
        <v>0</v>
      </c>
      <c r="AG28" s="302">
        <f>ROUND(+SUMIF(BdV_2022!$L:$L,$A28&amp;AG$3,BdV_2022!$E:$E),2)+'CE ATT_Rip'!AG28</f>
        <v>0</v>
      </c>
      <c r="AH28" s="302">
        <f>ROUND(+SUMIF(BdV_2022!$L:$L,$A28&amp;AH$3,BdV_2022!$E:$E),2)+'CE ATT_Rip'!AH28</f>
        <v>0</v>
      </c>
      <c r="AI28" s="226">
        <f t="shared" si="34"/>
        <v>0</v>
      </c>
      <c r="AK28" s="302">
        <f>ROUND(+SUMIF(BdV_2022!$L:$L,$A28&amp;AK$3,BdV_2022!$E:$E),2)+'CE ATT_Rip'!AK28</f>
        <v>0</v>
      </c>
      <c r="AL28" s="302">
        <f>ROUND(+SUMIF(BdV_2022!$L:$L,$A28&amp;AL$3,BdV_2022!$E:$E),2)+'CE ATT_Rip'!AL28</f>
        <v>0</v>
      </c>
      <c r="AM28" s="226">
        <f t="shared" si="35"/>
        <v>0</v>
      </c>
      <c r="AO28" s="302">
        <f>ROUND(+SUMIF(BdV_2022!$L:$L,$A28&amp;AO$3,BdV_2022!$E:$E),2)+'CE ATT_Rip'!AO28</f>
        <v>0</v>
      </c>
      <c r="AP28" s="302">
        <f>ROUND(+SUMIF(BdV_2022!$L:$L,$A28&amp;AP$3,BdV_2022!$E:$E),2)+'CE ATT_Rip'!AP28</f>
        <v>0</v>
      </c>
      <c r="AQ28" s="226">
        <f t="shared" si="36"/>
        <v>0</v>
      </c>
      <c r="AS28" s="302">
        <f>ROUND(+SUMIF(BdV_2022!$L:$L,$A28&amp;AS$3,BdV_2022!$E:$E),2)+'CE ATT_Rip'!AS28</f>
        <v>0</v>
      </c>
      <c r="AT28" s="302">
        <f>ROUND(+SUMIF(BdV_2022!$L:$L,$A28&amp;AT$3,BdV_2022!$E:$E),2)+'CE ATT_Rip'!AT28</f>
        <v>0</v>
      </c>
      <c r="AU28" s="226">
        <f t="shared" si="37"/>
        <v>0</v>
      </c>
      <c r="AW28" s="302">
        <f>ROUND(+SUMIF(BdV_2022!$L:$L,$A28&amp;AW$3,BdV_2022!$E:$E),2)+'CE ATT_Rip'!AW28</f>
        <v>0</v>
      </c>
      <c r="AX28" s="302">
        <f>ROUND(+SUMIF(BdV_2022!$L:$L,$A28&amp;AX$3,BdV_2022!$E:$E),2)+'CE ATT_Rip'!AX28</f>
        <v>0</v>
      </c>
      <c r="AY28" s="226">
        <f t="shared" si="38"/>
        <v>0</v>
      </c>
      <c r="BA28" s="302">
        <f>ROUND(+SUMIF(BdV_2022!$L:$L,$A28&amp;BA$3,BdV_2022!$E:$E),2)+'CE ATT_Rip'!BA28</f>
        <v>0</v>
      </c>
      <c r="BB28" s="302">
        <f>ROUND(+SUMIF(BdV_2022!$L:$L,$A28&amp;BB$3,BdV_2022!$E:$E),2)+'CE ATT_Rip'!BB28</f>
        <v>0</v>
      </c>
      <c r="BC28" s="226">
        <f t="shared" si="39"/>
        <v>0</v>
      </c>
      <c r="BE28" s="302">
        <f>ROUND(+SUMIF(BdV_2022!$L:$L,$A28&amp;BE$3,BdV_2022!$E:$E),2)+'CE ATT_Rip'!BE28</f>
        <v>0</v>
      </c>
      <c r="BF28" s="302">
        <f>ROUND(+SUMIF(BdV_2022!$L:$L,$A28&amp;BF$3,BdV_2022!$E:$E),2)+'CE ATT_Rip'!BF28</f>
        <v>0</v>
      </c>
      <c r="BG28" s="226">
        <f t="shared" si="40"/>
        <v>0</v>
      </c>
      <c r="BI28" s="302">
        <f>ROUND(+SUMIF(BdV_2022!$L:$L,$A28&amp;BI$3,BdV_2022!$E:$E),2)+'CE ATT_Rip'!BI28</f>
        <v>0</v>
      </c>
      <c r="BJ28" s="302">
        <f>ROUND(+SUMIF(BdV_2022!$L:$L,$A28&amp;BJ$3,BdV_2022!$E:$E),2)+'CE ATT_Rip'!BJ28</f>
        <v>0</v>
      </c>
      <c r="BK28" s="226">
        <f t="shared" si="41"/>
        <v>0</v>
      </c>
    </row>
    <row r="29" spans="1:63" s="2" customFormat="1" x14ac:dyDescent="0.2">
      <c r="A29" s="148" t="s">
        <v>1708</v>
      </c>
      <c r="B29" s="19"/>
      <c r="C29" s="87" t="s">
        <v>353</v>
      </c>
      <c r="E29" s="302">
        <f>ROUND(+SUMIF(BdV_2022!$L:$L,$A29&amp;E$3,BdV_2022!$E:$E),2)+'CE ATT_Rip'!E29</f>
        <v>92969.94</v>
      </c>
      <c r="F29" s="302">
        <f>ROUND(+SUMIF(BdV_2022!$L:$L,$A29&amp;F$3,BdV_2022!$E:$E),2)+'CE ATT_Rip'!F29</f>
        <v>13505.4</v>
      </c>
      <c r="G29" s="226">
        <f t="shared" si="27"/>
        <v>106475.34</v>
      </c>
      <c r="I29" s="302">
        <f>ROUND(+SUMIF(BdV_2022!$L:$L,$A29&amp;I$3,BdV_2022!$E:$E),2)+'CE ATT_Rip'!I29</f>
        <v>0</v>
      </c>
      <c r="J29" s="302">
        <f>ROUND(+SUMIF(BdV_2022!$L:$L,$A29&amp;J$3,BdV_2022!$E:$E),2)+'CE ATT_Rip'!J29</f>
        <v>6302.64</v>
      </c>
      <c r="K29" s="226">
        <f t="shared" si="28"/>
        <v>6302.64</v>
      </c>
      <c r="M29" s="302">
        <f>ROUND(+SUMIF(BdV_2022!$L:$L,$A29&amp;M$3,BdV_2022!$E:$E),2)+'CE ATT_Rip'!M29</f>
        <v>0</v>
      </c>
      <c r="N29" s="302">
        <f>ROUND(+SUMIF(BdV_2022!$L:$L,$A29&amp;N$3,BdV_2022!$E:$E),2)+'CE ATT_Rip'!N29</f>
        <v>0</v>
      </c>
      <c r="O29" s="226">
        <f t="shared" si="29"/>
        <v>0</v>
      </c>
      <c r="Q29" s="302">
        <f>ROUND(+SUMIF(BdV_2022!$L:$L,$A29&amp;Q$3,BdV_2022!$E:$E),2)+'CE ATT_Rip'!Q29</f>
        <v>0</v>
      </c>
      <c r="R29" s="302">
        <f>ROUND(+SUMIF(BdV_2022!$L:$L,$A29&amp;R$3,BdV_2022!$E:$E),2)+'CE ATT_Rip'!R29</f>
        <v>0</v>
      </c>
      <c r="S29" s="226">
        <f t="shared" si="30"/>
        <v>0</v>
      </c>
      <c r="U29" s="302">
        <f>ROUND(+SUMIF(BdV_2022!$L:$L,$A29&amp;U$3,BdV_2022!$E:$E),2)+'CE ATT_Rip'!U29</f>
        <v>0</v>
      </c>
      <c r="V29" s="302">
        <f>ROUND(+SUMIF(BdV_2022!$L:$L,$A29&amp;V$3,BdV_2022!$E:$E),2)+'CE ATT_Rip'!V29</f>
        <v>0</v>
      </c>
      <c r="W29" s="226">
        <f t="shared" si="31"/>
        <v>0</v>
      </c>
      <c r="Y29" s="302">
        <f>ROUND(+SUMIF(BdV_2022!$L:$L,$A29&amp;Y$3,BdV_2022!$E:$E),2)+'CE ATT_Rip'!Y29</f>
        <v>0</v>
      </c>
      <c r="Z29" s="302">
        <f>ROUND(+SUMIF(BdV_2022!$L:$L,$A29&amp;Z$3,BdV_2022!$E:$E),2)+'CE ATT_Rip'!Z29</f>
        <v>0</v>
      </c>
      <c r="AA29" s="226">
        <f t="shared" si="32"/>
        <v>0</v>
      </c>
      <c r="AC29" s="302">
        <f>ROUND(+SUMIF(BdV_2022!$L:$L,$A29&amp;AC$3,BdV_2022!$E:$E),2)+'CE ATT_Rip'!AC29</f>
        <v>0</v>
      </c>
      <c r="AD29" s="302">
        <f>ROUND(+SUMIF(BdV_2022!$L:$L,$A29&amp;AD$3,BdV_2022!$E:$E),2)+'CE ATT_Rip'!AD29</f>
        <v>0</v>
      </c>
      <c r="AE29" s="226">
        <f t="shared" si="33"/>
        <v>0</v>
      </c>
      <c r="AG29" s="302">
        <f>ROUND(+SUMIF(BdV_2022!$L:$L,$A29&amp;AG$3,BdV_2022!$E:$E),2)+'CE ATT_Rip'!AG29</f>
        <v>0</v>
      </c>
      <c r="AH29" s="302">
        <f>ROUND(+SUMIF(BdV_2022!$L:$L,$A29&amp;AH$3,BdV_2022!$E:$E),2)+'CE ATT_Rip'!AH29</f>
        <v>0</v>
      </c>
      <c r="AI29" s="226">
        <f t="shared" si="34"/>
        <v>0</v>
      </c>
      <c r="AK29" s="302">
        <f>ROUND(+SUMIF(BdV_2022!$L:$L,$A29&amp;AK$3,BdV_2022!$E:$E),2)+'CE ATT_Rip'!AK29</f>
        <v>0</v>
      </c>
      <c r="AL29" s="302">
        <f>ROUND(+SUMIF(BdV_2022!$L:$L,$A29&amp;AL$3,BdV_2022!$E:$E),2)+'CE ATT_Rip'!AL29</f>
        <v>0</v>
      </c>
      <c r="AM29" s="226">
        <f t="shared" si="35"/>
        <v>0</v>
      </c>
      <c r="AO29" s="302">
        <f>ROUND(+SUMIF(BdV_2022!$L:$L,$A29&amp;AO$3,BdV_2022!$E:$E),2)+'CE ATT_Rip'!AO29</f>
        <v>0</v>
      </c>
      <c r="AP29" s="302">
        <f>ROUND(+SUMIF(BdV_2022!$L:$L,$A29&amp;AP$3,BdV_2022!$E:$E),2)+'CE ATT_Rip'!AP29</f>
        <v>0</v>
      </c>
      <c r="AQ29" s="226">
        <f t="shared" si="36"/>
        <v>0</v>
      </c>
      <c r="AS29" s="302">
        <f>ROUND(+SUMIF(BdV_2022!$L:$L,$A29&amp;AS$3,BdV_2022!$E:$E),2)+'CE ATT_Rip'!AS29</f>
        <v>0</v>
      </c>
      <c r="AT29" s="302">
        <f>ROUND(+SUMIF(BdV_2022!$L:$L,$A29&amp;AT$3,BdV_2022!$E:$E),2)+'CE ATT_Rip'!AT29</f>
        <v>0</v>
      </c>
      <c r="AU29" s="226">
        <f t="shared" si="37"/>
        <v>0</v>
      </c>
      <c r="AW29" s="302">
        <f>ROUND(+SUMIF(BdV_2022!$L:$L,$A29&amp;AW$3,BdV_2022!$E:$E),2)+'CE ATT_Rip'!AW29</f>
        <v>0</v>
      </c>
      <c r="AX29" s="302">
        <f>ROUND(+SUMIF(BdV_2022!$L:$L,$A29&amp;AX$3,BdV_2022!$E:$E),2)+'CE ATT_Rip'!AX29</f>
        <v>0</v>
      </c>
      <c r="AY29" s="226">
        <f t="shared" si="38"/>
        <v>0</v>
      </c>
      <c r="BA29" s="302">
        <f>ROUND(+SUMIF(BdV_2022!$L:$L,$A29&amp;BA$3,BdV_2022!$E:$E),2)+'CE ATT_Rip'!BA29</f>
        <v>0</v>
      </c>
      <c r="BB29" s="302">
        <f>ROUND(+SUMIF(BdV_2022!$L:$L,$A29&amp;BB$3,BdV_2022!$E:$E),2)+'CE ATT_Rip'!BB29</f>
        <v>0</v>
      </c>
      <c r="BC29" s="226">
        <f t="shared" si="39"/>
        <v>0</v>
      </c>
      <c r="BE29" s="302">
        <f>ROUND(+SUMIF(BdV_2022!$L:$L,$A29&amp;BE$3,BdV_2022!$E:$E),2)+'CE ATT_Rip'!BE29</f>
        <v>0</v>
      </c>
      <c r="BF29" s="302">
        <f>ROUND(+SUMIF(BdV_2022!$L:$L,$A29&amp;BF$3,BdV_2022!$E:$E),2)+'CE ATT_Rip'!BF29</f>
        <v>0</v>
      </c>
      <c r="BG29" s="226">
        <f t="shared" si="40"/>
        <v>0</v>
      </c>
      <c r="BI29" s="302">
        <f>ROUND(+SUMIF(BdV_2022!$L:$L,$A29&amp;BI$3,BdV_2022!$E:$E),2)+'CE ATT_Rip'!BI29</f>
        <v>0</v>
      </c>
      <c r="BJ29" s="302">
        <f>ROUND(+SUMIF(BdV_2022!$L:$L,$A29&amp;BJ$3,BdV_2022!$E:$E),2)+'CE ATT_Rip'!BJ29</f>
        <v>0</v>
      </c>
      <c r="BK29" s="226">
        <f t="shared" si="41"/>
        <v>0</v>
      </c>
    </row>
    <row r="30" spans="1:63" s="2" customFormat="1" x14ac:dyDescent="0.2">
      <c r="A30" s="1"/>
      <c r="B30" s="170"/>
      <c r="C30" s="82" t="s">
        <v>1080</v>
      </c>
      <c r="E30" s="183">
        <f>+SUM(E31:E32)</f>
        <v>0</v>
      </c>
      <c r="F30" s="183">
        <f>+SUM(F31:F32)</f>
        <v>0</v>
      </c>
      <c r="G30" s="183">
        <f t="shared" si="27"/>
        <v>0</v>
      </c>
      <c r="I30" s="183">
        <f>+SUM(I31:I32)</f>
        <v>0</v>
      </c>
      <c r="J30" s="183">
        <f>+SUM(J31:J32)</f>
        <v>0</v>
      </c>
      <c r="K30" s="183">
        <f t="shared" si="28"/>
        <v>0</v>
      </c>
      <c r="M30" s="183">
        <f>+SUM(M31:M32)</f>
        <v>0</v>
      </c>
      <c r="N30" s="183">
        <f>+SUM(N31:N32)</f>
        <v>0</v>
      </c>
      <c r="O30" s="183">
        <f t="shared" si="29"/>
        <v>0</v>
      </c>
      <c r="Q30" s="183">
        <f>+SUM(Q31:Q32)</f>
        <v>0</v>
      </c>
      <c r="R30" s="183">
        <f>+SUM(R31:R32)</f>
        <v>0</v>
      </c>
      <c r="S30" s="183">
        <f t="shared" si="30"/>
        <v>0</v>
      </c>
      <c r="U30" s="183">
        <f>+SUM(U31:U32)</f>
        <v>0</v>
      </c>
      <c r="V30" s="183">
        <f>+SUM(V31:V32)</f>
        <v>0</v>
      </c>
      <c r="W30" s="183">
        <f t="shared" si="31"/>
        <v>0</v>
      </c>
      <c r="Y30" s="183">
        <f>+SUM(Y31:Y32)</f>
        <v>0</v>
      </c>
      <c r="Z30" s="183">
        <f>+SUM(Z31:Z32)</f>
        <v>0</v>
      </c>
      <c r="AA30" s="183">
        <f t="shared" si="32"/>
        <v>0</v>
      </c>
      <c r="AC30" s="183">
        <f>+SUM(AC31:AC32)</f>
        <v>0</v>
      </c>
      <c r="AD30" s="183">
        <f>+SUM(AD31:AD32)</f>
        <v>0</v>
      </c>
      <c r="AE30" s="183">
        <f t="shared" si="33"/>
        <v>0</v>
      </c>
      <c r="AG30" s="183">
        <f>+SUM(AG31:AG32)</f>
        <v>0</v>
      </c>
      <c r="AH30" s="183">
        <f>+SUM(AH31:AH32)</f>
        <v>0</v>
      </c>
      <c r="AI30" s="183">
        <f t="shared" si="34"/>
        <v>0</v>
      </c>
      <c r="AK30" s="183">
        <f>+SUM(AK31:AK32)</f>
        <v>0</v>
      </c>
      <c r="AL30" s="183">
        <f>+SUM(AL31:AL32)</f>
        <v>0</v>
      </c>
      <c r="AM30" s="183">
        <f t="shared" si="35"/>
        <v>0</v>
      </c>
      <c r="AO30" s="183">
        <f>+SUM(AO31:AO32)</f>
        <v>0</v>
      </c>
      <c r="AP30" s="183">
        <f>+SUM(AP31:AP32)</f>
        <v>0</v>
      </c>
      <c r="AQ30" s="183">
        <f t="shared" si="36"/>
        <v>0</v>
      </c>
      <c r="AS30" s="183">
        <f>+SUM(AS31:AS32)</f>
        <v>0</v>
      </c>
      <c r="AT30" s="183">
        <f>+SUM(AT31:AT32)</f>
        <v>0</v>
      </c>
      <c r="AU30" s="183">
        <f t="shared" si="37"/>
        <v>0</v>
      </c>
      <c r="AW30" s="183">
        <f>+SUM(AW31:AW32)</f>
        <v>0</v>
      </c>
      <c r="AX30" s="183">
        <f>+SUM(AX31:AX32)</f>
        <v>0</v>
      </c>
      <c r="AY30" s="183">
        <f t="shared" si="38"/>
        <v>0</v>
      </c>
      <c r="BA30" s="183">
        <f>+SUM(BA31:BA32)</f>
        <v>0</v>
      </c>
      <c r="BB30" s="183">
        <f>+SUM(BB31:BB32)</f>
        <v>0</v>
      </c>
      <c r="BC30" s="183">
        <f t="shared" si="39"/>
        <v>0</v>
      </c>
      <c r="BE30" s="183">
        <f>+SUM(BE31:BE32)</f>
        <v>0</v>
      </c>
      <c r="BF30" s="183">
        <f>+SUM(BF31:BF32)</f>
        <v>0</v>
      </c>
      <c r="BG30" s="183">
        <f t="shared" si="40"/>
        <v>0</v>
      </c>
      <c r="BI30" s="183">
        <f>+SUM(BI31:BI32)</f>
        <v>0</v>
      </c>
      <c r="BJ30" s="183">
        <f>+SUM(BJ31:BJ32)</f>
        <v>0</v>
      </c>
      <c r="BK30" s="183">
        <f t="shared" si="41"/>
        <v>0</v>
      </c>
    </row>
    <row r="31" spans="1:63" s="2" customFormat="1" x14ac:dyDescent="0.2">
      <c r="A31" s="148" t="s">
        <v>1081</v>
      </c>
      <c r="B31" s="171"/>
      <c r="C31" s="150" t="s">
        <v>1654</v>
      </c>
      <c r="E31" s="302">
        <f>ROUND(+SUMIF(BdV_2022!$L:$L,$A31&amp;E$3,BdV_2022!$E:$E),2)+'CE ATT_Rip'!E31</f>
        <v>0</v>
      </c>
      <c r="F31" s="302">
        <f>ROUND(+SUMIF(BdV_2022!$L:$L,$A31&amp;F$3,BdV_2022!$E:$E),2)+'CE ATT_Rip'!F31</f>
        <v>0</v>
      </c>
      <c r="G31" s="226">
        <f t="shared" si="27"/>
        <v>0</v>
      </c>
      <c r="I31" s="302">
        <f>ROUND(+SUMIF(BdV_2022!$L:$L,$A31&amp;I$3,BdV_2022!$E:$E),2)+'CE ATT_Rip'!I31</f>
        <v>0</v>
      </c>
      <c r="J31" s="302">
        <f>ROUND(+SUMIF(BdV_2022!$L:$L,$A31&amp;J$3,BdV_2022!$E:$E),2)+'CE ATT_Rip'!J31</f>
        <v>0</v>
      </c>
      <c r="K31" s="226">
        <f t="shared" si="28"/>
        <v>0</v>
      </c>
      <c r="M31" s="302">
        <f>ROUND(+SUMIF(BdV_2022!$L:$L,$A31&amp;M$3,BdV_2022!$E:$E),2)+'CE ATT_Rip'!M31</f>
        <v>0</v>
      </c>
      <c r="N31" s="302">
        <f>ROUND(+SUMIF(BdV_2022!$L:$L,$A31&amp;N$3,BdV_2022!$E:$E),2)+'CE ATT_Rip'!N31</f>
        <v>0</v>
      </c>
      <c r="O31" s="226">
        <f t="shared" si="29"/>
        <v>0</v>
      </c>
      <c r="Q31" s="302">
        <f>ROUND(+SUMIF(BdV_2022!$L:$L,$A31&amp;Q$3,BdV_2022!$E:$E),2)+'CE ATT_Rip'!Q31</f>
        <v>0</v>
      </c>
      <c r="R31" s="302">
        <f>ROUND(+SUMIF(BdV_2022!$L:$L,$A31&amp;R$3,BdV_2022!$E:$E),2)+'CE ATT_Rip'!R31</f>
        <v>0</v>
      </c>
      <c r="S31" s="226">
        <f t="shared" si="30"/>
        <v>0</v>
      </c>
      <c r="U31" s="302">
        <f>ROUND(+SUMIF(BdV_2022!$L:$L,$A31&amp;U$3,BdV_2022!$E:$E),2)+'CE ATT_Rip'!U31</f>
        <v>0</v>
      </c>
      <c r="V31" s="302">
        <f>ROUND(+SUMIF(BdV_2022!$L:$L,$A31&amp;V$3,BdV_2022!$E:$E),2)+'CE ATT_Rip'!V31</f>
        <v>0</v>
      </c>
      <c r="W31" s="226">
        <f t="shared" si="31"/>
        <v>0</v>
      </c>
      <c r="Y31" s="302">
        <f>ROUND(+SUMIF(BdV_2022!$L:$L,$A31&amp;Y$3,BdV_2022!$E:$E),2)+'CE ATT_Rip'!Y31</f>
        <v>0</v>
      </c>
      <c r="Z31" s="302">
        <f>ROUND(+SUMIF(BdV_2022!$L:$L,$A31&amp;Z$3,BdV_2022!$E:$E),2)+'CE ATT_Rip'!Z31</f>
        <v>0</v>
      </c>
      <c r="AA31" s="226">
        <f t="shared" si="32"/>
        <v>0</v>
      </c>
      <c r="AC31" s="302">
        <f>ROUND(+SUMIF(BdV_2022!$L:$L,$A31&amp;AC$3,BdV_2022!$E:$E),2)+'CE ATT_Rip'!AC31</f>
        <v>0</v>
      </c>
      <c r="AD31" s="302">
        <f>ROUND(+SUMIF(BdV_2022!$L:$L,$A31&amp;AD$3,BdV_2022!$E:$E),2)+'CE ATT_Rip'!AD31</f>
        <v>0</v>
      </c>
      <c r="AE31" s="226">
        <f t="shared" si="33"/>
        <v>0</v>
      </c>
      <c r="AG31" s="302">
        <f>ROUND(+SUMIF(BdV_2022!$L:$L,$A31&amp;AG$3,BdV_2022!$E:$E),2)+'CE ATT_Rip'!AG31</f>
        <v>0</v>
      </c>
      <c r="AH31" s="302">
        <f>ROUND(+SUMIF(BdV_2022!$L:$L,$A31&amp;AH$3,BdV_2022!$E:$E),2)+'CE ATT_Rip'!AH31</f>
        <v>0</v>
      </c>
      <c r="AI31" s="226">
        <f t="shared" si="34"/>
        <v>0</v>
      </c>
      <c r="AK31" s="302">
        <f>ROUND(+SUMIF(BdV_2022!$L:$L,$A31&amp;AK$3,BdV_2022!$E:$E),2)+'CE ATT_Rip'!AK31</f>
        <v>0</v>
      </c>
      <c r="AL31" s="302">
        <f>ROUND(+SUMIF(BdV_2022!$L:$L,$A31&amp;AL$3,BdV_2022!$E:$E),2)+'CE ATT_Rip'!AL31</f>
        <v>0</v>
      </c>
      <c r="AM31" s="226">
        <f t="shared" si="35"/>
        <v>0</v>
      </c>
      <c r="AO31" s="302">
        <f>ROUND(+SUMIF(BdV_2022!$L:$L,$A31&amp;AO$3,BdV_2022!$E:$E),2)+'CE ATT_Rip'!AO31</f>
        <v>0</v>
      </c>
      <c r="AP31" s="302">
        <f>ROUND(+SUMIF(BdV_2022!$L:$L,$A31&amp;AP$3,BdV_2022!$E:$E),2)+'CE ATT_Rip'!AP31</f>
        <v>0</v>
      </c>
      <c r="AQ31" s="226">
        <f t="shared" si="36"/>
        <v>0</v>
      </c>
      <c r="AS31" s="302">
        <f>ROUND(+SUMIF(BdV_2022!$L:$L,$A31&amp;AS$3,BdV_2022!$E:$E),2)+'CE ATT_Rip'!AS31</f>
        <v>0</v>
      </c>
      <c r="AT31" s="302">
        <f>ROUND(+SUMIF(BdV_2022!$L:$L,$A31&amp;AT$3,BdV_2022!$E:$E),2)+'CE ATT_Rip'!AT31</f>
        <v>0</v>
      </c>
      <c r="AU31" s="226">
        <f t="shared" si="37"/>
        <v>0</v>
      </c>
      <c r="AW31" s="302">
        <f>ROUND(+SUMIF(BdV_2022!$L:$L,$A31&amp;AW$3,BdV_2022!$E:$E),2)+'CE ATT_Rip'!AW31</f>
        <v>0</v>
      </c>
      <c r="AX31" s="302">
        <f>ROUND(+SUMIF(BdV_2022!$L:$L,$A31&amp;AX$3,BdV_2022!$E:$E),2)+'CE ATT_Rip'!AX31</f>
        <v>0</v>
      </c>
      <c r="AY31" s="226">
        <f t="shared" si="38"/>
        <v>0</v>
      </c>
      <c r="BA31" s="302">
        <f>ROUND(+SUMIF(BdV_2022!$L:$L,$A31&amp;BA$3,BdV_2022!$E:$E),2)+'CE ATT_Rip'!BA31</f>
        <v>0</v>
      </c>
      <c r="BB31" s="302">
        <f>ROUND(+SUMIF(BdV_2022!$L:$L,$A31&amp;BB$3,BdV_2022!$E:$E),2)+'CE ATT_Rip'!BB31</f>
        <v>0</v>
      </c>
      <c r="BC31" s="226">
        <f t="shared" si="39"/>
        <v>0</v>
      </c>
      <c r="BE31" s="302">
        <f>ROUND(+SUMIF(BdV_2022!$L:$L,$A31&amp;BE$3,BdV_2022!$E:$E),2)+'CE ATT_Rip'!BE31</f>
        <v>0</v>
      </c>
      <c r="BF31" s="302">
        <f>ROUND(+SUMIF(BdV_2022!$L:$L,$A31&amp;BF$3,BdV_2022!$E:$E),2)+'CE ATT_Rip'!BF31</f>
        <v>0</v>
      </c>
      <c r="BG31" s="226">
        <f t="shared" si="40"/>
        <v>0</v>
      </c>
      <c r="BI31" s="302">
        <f>ROUND(+SUMIF(BdV_2022!$L:$L,$A31&amp;BI$3,BdV_2022!$E:$E),2)+'CE ATT_Rip'!BI31</f>
        <v>0</v>
      </c>
      <c r="BJ31" s="302">
        <f>ROUND(+SUMIF(BdV_2022!$L:$L,$A31&amp;BJ$3,BdV_2022!$E:$E),2)+'CE ATT_Rip'!BJ31</f>
        <v>0</v>
      </c>
      <c r="BK31" s="226">
        <f t="shared" si="41"/>
        <v>0</v>
      </c>
    </row>
    <row r="32" spans="1:63" s="2" customFormat="1" x14ac:dyDescent="0.2">
      <c r="A32" s="148" t="s">
        <v>1082</v>
      </c>
      <c r="B32" s="172"/>
      <c r="C32" s="150" t="s">
        <v>1655</v>
      </c>
      <c r="E32" s="302">
        <f>ROUND(+SUMIF(BdV_2022!$L:$L,$A32&amp;E$3,BdV_2022!$E:$E),2)+'CE ATT_Rip'!E32</f>
        <v>0</v>
      </c>
      <c r="F32" s="302">
        <f>ROUND(+SUMIF(BdV_2022!$L:$L,$A32&amp;F$3,BdV_2022!$E:$E),2)+'CE ATT_Rip'!F32</f>
        <v>0</v>
      </c>
      <c r="G32" s="226">
        <f t="shared" si="27"/>
        <v>0</v>
      </c>
      <c r="I32" s="302">
        <f>ROUND(+SUMIF(BdV_2022!$L:$L,$A32&amp;I$3,BdV_2022!$E:$E),2)+'CE ATT_Rip'!I32</f>
        <v>0</v>
      </c>
      <c r="J32" s="302">
        <f>ROUND(+SUMIF(BdV_2022!$L:$L,$A32&amp;J$3,BdV_2022!$E:$E),2)+'CE ATT_Rip'!J32</f>
        <v>0</v>
      </c>
      <c r="K32" s="226">
        <f t="shared" si="28"/>
        <v>0</v>
      </c>
      <c r="M32" s="302">
        <f>ROUND(+SUMIF(BdV_2022!$L:$L,$A32&amp;M$3,BdV_2022!$E:$E),2)+'CE ATT_Rip'!M32</f>
        <v>0</v>
      </c>
      <c r="N32" s="302">
        <f>ROUND(+SUMIF(BdV_2022!$L:$L,$A32&amp;N$3,BdV_2022!$E:$E),2)+'CE ATT_Rip'!N32</f>
        <v>0</v>
      </c>
      <c r="O32" s="226">
        <f t="shared" si="29"/>
        <v>0</v>
      </c>
      <c r="Q32" s="302">
        <f>ROUND(+SUMIF(BdV_2022!$L:$L,$A32&amp;Q$3,BdV_2022!$E:$E),2)+'CE ATT_Rip'!Q32</f>
        <v>0</v>
      </c>
      <c r="R32" s="302">
        <f>ROUND(+SUMIF(BdV_2022!$L:$L,$A32&amp;R$3,BdV_2022!$E:$E),2)+'CE ATT_Rip'!R32</f>
        <v>0</v>
      </c>
      <c r="S32" s="226">
        <f t="shared" si="30"/>
        <v>0</v>
      </c>
      <c r="U32" s="302">
        <f>ROUND(+SUMIF(BdV_2022!$L:$L,$A32&amp;U$3,BdV_2022!$E:$E),2)+'CE ATT_Rip'!U32</f>
        <v>0</v>
      </c>
      <c r="V32" s="302">
        <f>ROUND(+SUMIF(BdV_2022!$L:$L,$A32&amp;V$3,BdV_2022!$E:$E),2)+'CE ATT_Rip'!V32</f>
        <v>0</v>
      </c>
      <c r="W32" s="226">
        <f t="shared" si="31"/>
        <v>0</v>
      </c>
      <c r="Y32" s="302">
        <f>ROUND(+SUMIF(BdV_2022!$L:$L,$A32&amp;Y$3,BdV_2022!$E:$E),2)+'CE ATT_Rip'!Y32</f>
        <v>0</v>
      </c>
      <c r="Z32" s="302">
        <f>ROUND(+SUMIF(BdV_2022!$L:$L,$A32&amp;Z$3,BdV_2022!$E:$E),2)+'CE ATT_Rip'!Z32</f>
        <v>0</v>
      </c>
      <c r="AA32" s="226">
        <f t="shared" si="32"/>
        <v>0</v>
      </c>
      <c r="AC32" s="302">
        <f>ROUND(+SUMIF(BdV_2022!$L:$L,$A32&amp;AC$3,BdV_2022!$E:$E),2)+'CE ATT_Rip'!AC32</f>
        <v>0</v>
      </c>
      <c r="AD32" s="302">
        <f>ROUND(+SUMIF(BdV_2022!$L:$L,$A32&amp;AD$3,BdV_2022!$E:$E),2)+'CE ATT_Rip'!AD32</f>
        <v>0</v>
      </c>
      <c r="AE32" s="226">
        <f t="shared" si="33"/>
        <v>0</v>
      </c>
      <c r="AG32" s="302">
        <f>ROUND(+SUMIF(BdV_2022!$L:$L,$A32&amp;AG$3,BdV_2022!$E:$E),2)+'CE ATT_Rip'!AG32</f>
        <v>0</v>
      </c>
      <c r="AH32" s="302">
        <f>ROUND(+SUMIF(BdV_2022!$L:$L,$A32&amp;AH$3,BdV_2022!$E:$E),2)+'CE ATT_Rip'!AH32</f>
        <v>0</v>
      </c>
      <c r="AI32" s="226">
        <f t="shared" si="34"/>
        <v>0</v>
      </c>
      <c r="AK32" s="302">
        <f>ROUND(+SUMIF(BdV_2022!$L:$L,$A32&amp;AK$3,BdV_2022!$E:$E),2)+'CE ATT_Rip'!AK32</f>
        <v>0</v>
      </c>
      <c r="AL32" s="302">
        <f>ROUND(+SUMIF(BdV_2022!$L:$L,$A32&amp;AL$3,BdV_2022!$E:$E),2)+'CE ATT_Rip'!AL32</f>
        <v>0</v>
      </c>
      <c r="AM32" s="226">
        <f t="shared" si="35"/>
        <v>0</v>
      </c>
      <c r="AO32" s="302">
        <f>ROUND(+SUMIF(BdV_2022!$L:$L,$A32&amp;AO$3,BdV_2022!$E:$E),2)+'CE ATT_Rip'!AO32</f>
        <v>0</v>
      </c>
      <c r="AP32" s="302">
        <f>ROUND(+SUMIF(BdV_2022!$L:$L,$A32&amp;AP$3,BdV_2022!$E:$E),2)+'CE ATT_Rip'!AP32</f>
        <v>0</v>
      </c>
      <c r="AQ32" s="226">
        <f t="shared" si="36"/>
        <v>0</v>
      </c>
      <c r="AS32" s="302">
        <f>ROUND(+SUMIF(BdV_2022!$L:$L,$A32&amp;AS$3,BdV_2022!$E:$E),2)+'CE ATT_Rip'!AS32</f>
        <v>0</v>
      </c>
      <c r="AT32" s="302">
        <f>ROUND(+SUMIF(BdV_2022!$L:$L,$A32&amp;AT$3,BdV_2022!$E:$E),2)+'CE ATT_Rip'!AT32</f>
        <v>0</v>
      </c>
      <c r="AU32" s="226">
        <f t="shared" si="37"/>
        <v>0</v>
      </c>
      <c r="AW32" s="302">
        <f>ROUND(+SUMIF(BdV_2022!$L:$L,$A32&amp;AW$3,BdV_2022!$E:$E),2)+'CE ATT_Rip'!AW32</f>
        <v>0</v>
      </c>
      <c r="AX32" s="302">
        <f>ROUND(+SUMIF(BdV_2022!$L:$L,$A32&amp;AX$3,BdV_2022!$E:$E),2)+'CE ATT_Rip'!AX32</f>
        <v>0</v>
      </c>
      <c r="AY32" s="226">
        <f t="shared" si="38"/>
        <v>0</v>
      </c>
      <c r="BA32" s="302">
        <f>ROUND(+SUMIF(BdV_2022!$L:$L,$A32&amp;BA$3,BdV_2022!$E:$E),2)+'CE ATT_Rip'!BA32</f>
        <v>0</v>
      </c>
      <c r="BB32" s="302">
        <f>ROUND(+SUMIF(BdV_2022!$L:$L,$A32&amp;BB$3,BdV_2022!$E:$E),2)+'CE ATT_Rip'!BB32</f>
        <v>0</v>
      </c>
      <c r="BC32" s="226">
        <f t="shared" si="39"/>
        <v>0</v>
      </c>
      <c r="BE32" s="302">
        <f>ROUND(+SUMIF(BdV_2022!$L:$L,$A32&amp;BE$3,BdV_2022!$E:$E),2)+'CE ATT_Rip'!BE32</f>
        <v>0</v>
      </c>
      <c r="BF32" s="302">
        <f>ROUND(+SUMIF(BdV_2022!$L:$L,$A32&amp;BF$3,BdV_2022!$E:$E),2)+'CE ATT_Rip'!BF32</f>
        <v>0</v>
      </c>
      <c r="BG32" s="226">
        <f t="shared" si="40"/>
        <v>0</v>
      </c>
      <c r="BI32" s="302">
        <f>ROUND(+SUMIF(BdV_2022!$L:$L,$A32&amp;BI$3,BdV_2022!$E:$E),2)+'CE ATT_Rip'!BI32</f>
        <v>0</v>
      </c>
      <c r="BJ32" s="302">
        <f>ROUND(+SUMIF(BdV_2022!$L:$L,$A32&amp;BJ$3,BdV_2022!$E:$E),2)+'CE ATT_Rip'!BJ32</f>
        <v>0</v>
      </c>
      <c r="BK32" s="226">
        <f t="shared" si="41"/>
        <v>0</v>
      </c>
    </row>
    <row r="33" spans="1:63" s="2" customFormat="1" ht="11.25" thickBot="1" x14ac:dyDescent="0.25">
      <c r="A33" s="1"/>
      <c r="B33" s="21"/>
      <c r="C33" s="83" t="s">
        <v>100</v>
      </c>
      <c r="E33" s="186">
        <f>+E30+E8</f>
        <v>17225813.140000001</v>
      </c>
      <c r="F33" s="186">
        <f>+F30+F8</f>
        <v>2417361.6</v>
      </c>
      <c r="G33" s="186">
        <f t="shared" si="27"/>
        <v>19643174.740000002</v>
      </c>
      <c r="I33" s="186">
        <f>+I30+I8</f>
        <v>0</v>
      </c>
      <c r="J33" s="186">
        <f>+J30+J8</f>
        <v>6302.64</v>
      </c>
      <c r="K33" s="186">
        <f t="shared" si="28"/>
        <v>6302.64</v>
      </c>
      <c r="M33" s="186">
        <f>+M30+M8</f>
        <v>0</v>
      </c>
      <c r="N33" s="186">
        <f>+N30+N8</f>
        <v>0</v>
      </c>
      <c r="O33" s="186">
        <f t="shared" si="29"/>
        <v>0</v>
      </c>
      <c r="Q33" s="186">
        <f>+Q30+Q8</f>
        <v>0</v>
      </c>
      <c r="R33" s="186">
        <f>+R30+R8</f>
        <v>0</v>
      </c>
      <c r="S33" s="186">
        <f t="shared" si="30"/>
        <v>0</v>
      </c>
      <c r="U33" s="186">
        <f>+U30+U8</f>
        <v>0</v>
      </c>
      <c r="V33" s="186">
        <f>+V30+V8</f>
        <v>0</v>
      </c>
      <c r="W33" s="186">
        <f t="shared" si="31"/>
        <v>0</v>
      </c>
      <c r="Y33" s="186">
        <f>+Y30+Y8</f>
        <v>0</v>
      </c>
      <c r="Z33" s="186">
        <f>+Z30+Z8</f>
        <v>0</v>
      </c>
      <c r="AA33" s="186">
        <f t="shared" si="32"/>
        <v>0</v>
      </c>
      <c r="AC33" s="186">
        <f>+AC30+AC8</f>
        <v>0</v>
      </c>
      <c r="AD33" s="186">
        <f>+AD30+AD8</f>
        <v>0</v>
      </c>
      <c r="AE33" s="186">
        <f t="shared" si="33"/>
        <v>0</v>
      </c>
      <c r="AG33" s="186">
        <f>+AG30+AG8</f>
        <v>0</v>
      </c>
      <c r="AH33" s="186">
        <f>+AH30+AH8</f>
        <v>0</v>
      </c>
      <c r="AI33" s="186">
        <f t="shared" si="34"/>
        <v>0</v>
      </c>
      <c r="AK33" s="186">
        <f>+AK30+AK8</f>
        <v>0</v>
      </c>
      <c r="AL33" s="186">
        <f>+AL30+AL8</f>
        <v>0</v>
      </c>
      <c r="AM33" s="186">
        <f t="shared" si="35"/>
        <v>0</v>
      </c>
      <c r="AO33" s="186">
        <f>+AO30+AO8</f>
        <v>0</v>
      </c>
      <c r="AP33" s="186">
        <f>+AP30+AP8</f>
        <v>0</v>
      </c>
      <c r="AQ33" s="186">
        <f t="shared" si="36"/>
        <v>0</v>
      </c>
      <c r="AS33" s="186">
        <f>+AS30+AS8</f>
        <v>0</v>
      </c>
      <c r="AT33" s="186">
        <f>+AT30+AT8</f>
        <v>0</v>
      </c>
      <c r="AU33" s="186">
        <f t="shared" si="37"/>
        <v>0</v>
      </c>
      <c r="AW33" s="186">
        <f>+AW30+AW8</f>
        <v>0</v>
      </c>
      <c r="AX33" s="186">
        <f>+AX30+AX8</f>
        <v>0</v>
      </c>
      <c r="AY33" s="186">
        <f t="shared" si="38"/>
        <v>0</v>
      </c>
      <c r="BA33" s="186">
        <f>+BA30+BA8</f>
        <v>0</v>
      </c>
      <c r="BB33" s="186">
        <f>+BB30+BB8</f>
        <v>0</v>
      </c>
      <c r="BC33" s="186">
        <f t="shared" si="39"/>
        <v>0</v>
      </c>
      <c r="BE33" s="186">
        <f>+BE30+BE8</f>
        <v>0</v>
      </c>
      <c r="BF33" s="186">
        <f>+BF30+BF8</f>
        <v>0</v>
      </c>
      <c r="BG33" s="186">
        <f t="shared" si="40"/>
        <v>0</v>
      </c>
      <c r="BI33" s="186">
        <f>+BI30+BI8</f>
        <v>0</v>
      </c>
      <c r="BJ33" s="186">
        <f>+BJ30+BJ8</f>
        <v>0</v>
      </c>
      <c r="BK33" s="186">
        <f t="shared" si="41"/>
        <v>0</v>
      </c>
    </row>
    <row r="34" spans="1:63" s="2" customFormat="1" ht="11.25" thickBot="1" x14ac:dyDescent="0.25">
      <c r="A34" s="1"/>
      <c r="B34" s="13"/>
      <c r="C34" s="11"/>
      <c r="E34" s="11"/>
      <c r="F34" s="11"/>
      <c r="G34" s="11"/>
      <c r="I34" s="11"/>
      <c r="J34" s="11"/>
      <c r="K34" s="11"/>
      <c r="M34" s="11"/>
      <c r="N34" s="11"/>
      <c r="O34" s="11"/>
      <c r="Q34" s="11"/>
      <c r="R34" s="11"/>
      <c r="S34" s="11"/>
      <c r="U34" s="11"/>
      <c r="V34" s="11"/>
      <c r="W34" s="11"/>
      <c r="Y34" s="11"/>
      <c r="Z34" s="11"/>
      <c r="AA34" s="11"/>
      <c r="AC34" s="11"/>
      <c r="AD34" s="11"/>
      <c r="AE34" s="11"/>
      <c r="AG34" s="11"/>
      <c r="AH34" s="11"/>
      <c r="AI34" s="11"/>
      <c r="AK34" s="11"/>
      <c r="AL34" s="11"/>
      <c r="AM34" s="11"/>
      <c r="AO34" s="11"/>
      <c r="AP34" s="11"/>
      <c r="AQ34" s="11"/>
      <c r="AS34" s="11"/>
      <c r="AT34" s="11"/>
      <c r="AU34" s="11"/>
      <c r="AW34" s="11"/>
      <c r="AX34" s="11"/>
      <c r="AY34" s="11"/>
      <c r="BA34" s="11"/>
      <c r="BB34" s="11"/>
      <c r="BC34" s="11"/>
      <c r="BE34" s="11"/>
      <c r="BF34" s="11"/>
      <c r="BG34" s="11"/>
      <c r="BI34" s="11"/>
      <c r="BJ34" s="11"/>
      <c r="BK34" s="11"/>
    </row>
    <row r="35" spans="1:63" s="2" customFormat="1" x14ac:dyDescent="0.2">
      <c r="A35" s="1"/>
      <c r="B35" s="14"/>
      <c r="C35" s="85" t="s">
        <v>1656</v>
      </c>
      <c r="E35" s="194"/>
      <c r="F35" s="194"/>
      <c r="G35" s="194"/>
      <c r="I35" s="194"/>
      <c r="J35" s="194"/>
      <c r="K35" s="194"/>
      <c r="M35" s="194"/>
      <c r="N35" s="194"/>
      <c r="O35" s="194"/>
      <c r="Q35" s="194"/>
      <c r="R35" s="194"/>
      <c r="S35" s="194"/>
      <c r="U35" s="194"/>
      <c r="V35" s="194"/>
      <c r="W35" s="194"/>
      <c r="Y35" s="194"/>
      <c r="Z35" s="194"/>
      <c r="AA35" s="194"/>
      <c r="AC35" s="194"/>
      <c r="AD35" s="194"/>
      <c r="AE35" s="194"/>
      <c r="AG35" s="194"/>
      <c r="AH35" s="194"/>
      <c r="AI35" s="194"/>
      <c r="AK35" s="194"/>
      <c r="AL35" s="194"/>
      <c r="AM35" s="194"/>
      <c r="AO35" s="194"/>
      <c r="AP35" s="194"/>
      <c r="AQ35" s="194"/>
      <c r="AS35" s="194"/>
      <c r="AT35" s="194"/>
      <c r="AU35" s="194"/>
      <c r="AW35" s="194"/>
      <c r="AX35" s="194"/>
      <c r="AY35" s="194"/>
      <c r="BA35" s="194"/>
      <c r="BB35" s="194"/>
      <c r="BC35" s="194"/>
      <c r="BE35" s="194"/>
      <c r="BF35" s="194"/>
      <c r="BG35" s="194"/>
      <c r="BI35" s="194"/>
      <c r="BJ35" s="194"/>
      <c r="BK35" s="194"/>
    </row>
    <row r="36" spans="1:63" s="2" customFormat="1" x14ac:dyDescent="0.2">
      <c r="A36" s="1"/>
      <c r="B36" s="18" t="s">
        <v>367</v>
      </c>
      <c r="C36" s="32" t="s">
        <v>369</v>
      </c>
      <c r="E36" s="183">
        <f>+E37+E38+E50+E56+E61+E62+E63+E64+E72</f>
        <v>0</v>
      </c>
      <c r="F36" s="183">
        <f>+F37+F38+F50+F56+F61+F62+F63+F64+F72</f>
        <v>16899202.449999999</v>
      </c>
      <c r="G36" s="183">
        <f t="shared" ref="G36:G84" si="42">+SUM(E36:F36)</f>
        <v>16899202.449999999</v>
      </c>
      <c r="I36" s="183">
        <f>+I37+I38+I50+I56+I61+I62+I63+I64+I72</f>
        <v>0</v>
      </c>
      <c r="J36" s="183">
        <f>+J37+J38+J50+J56+J61+J62+J63+J64+J72</f>
        <v>0</v>
      </c>
      <c r="K36" s="183">
        <f t="shared" ref="K36:K82" si="43">+SUM(I36:J36)</f>
        <v>0</v>
      </c>
      <c r="M36" s="183">
        <f>+M37+M38+M50+M56+M61+M62+M63+M64+M72</f>
        <v>0</v>
      </c>
      <c r="N36" s="183">
        <f>+N37+N38+N50+N56+N61+N62+N63+N64+N72</f>
        <v>77976.72</v>
      </c>
      <c r="O36" s="183">
        <f t="shared" ref="O36:O82" si="44">+SUM(M36:N36)</f>
        <v>77976.72</v>
      </c>
      <c r="Q36" s="183">
        <f>+Q37+Q38+Q50+Q56+Q61+Q62+Q63+Q64+Q72</f>
        <v>0</v>
      </c>
      <c r="R36" s="183">
        <f>+R37+R38+R50+R56+R61+R62+R63+R64+R72</f>
        <v>2222011.79</v>
      </c>
      <c r="S36" s="183">
        <f t="shared" ref="S36:S82" si="45">+SUM(Q36:R36)</f>
        <v>2222011.79</v>
      </c>
      <c r="U36" s="183">
        <f>+U37+U38+U50+U56+U61+U62+U63+U64+U72</f>
        <v>0</v>
      </c>
      <c r="V36" s="183">
        <f>+V37+V38+V50+V56+V61+V62+V63+V64+V72</f>
        <v>0</v>
      </c>
      <c r="W36" s="183">
        <f t="shared" ref="W36:W82" si="46">+SUM(U36:V36)</f>
        <v>0</v>
      </c>
      <c r="Y36" s="183">
        <f>+Y37+Y38+Y50+Y56+Y61+Y62+Y63+Y64+Y72</f>
        <v>0</v>
      </c>
      <c r="Z36" s="183">
        <f>+Z37+Z38+Z50+Z56+Z61+Z62+Z63+Z64+Z72</f>
        <v>0</v>
      </c>
      <c r="AA36" s="183">
        <f t="shared" ref="AA36:AA82" si="47">+SUM(Y36:Z36)</f>
        <v>0</v>
      </c>
      <c r="AC36" s="183">
        <f>+AC37+AC38+AC50+AC56+AC61+AC62+AC63+AC64+AC72</f>
        <v>0</v>
      </c>
      <c r="AD36" s="183">
        <f>+AD37+AD38+AD50+AD56+AD61+AD62+AD63+AD64+AD72</f>
        <v>0</v>
      </c>
      <c r="AE36" s="183">
        <f t="shared" ref="AE36:AE82" si="48">+SUM(AC36:AD36)</f>
        <v>0</v>
      </c>
      <c r="AG36" s="183">
        <f>+AG37+AG38+AG50+AG56+AG61+AG62+AG63+AG64+AG72</f>
        <v>0</v>
      </c>
      <c r="AH36" s="183">
        <f>+AH37+AH38+AH50+AH56+AH61+AH62+AH63+AH64+AH72</f>
        <v>0</v>
      </c>
      <c r="AI36" s="183">
        <f t="shared" ref="AI36:AI82" si="49">+SUM(AG36:AH36)</f>
        <v>0</v>
      </c>
      <c r="AK36" s="183">
        <f>+AK37+AK38+AK50+AK56+AK61+AK62+AK63+AK64+AK72</f>
        <v>0</v>
      </c>
      <c r="AL36" s="183">
        <f>+AL37+AL38+AL50+AL56+AL61+AL62+AL63+AL64+AL72</f>
        <v>0</v>
      </c>
      <c r="AM36" s="183">
        <f t="shared" ref="AM36:AM82" si="50">+SUM(AK36:AL36)</f>
        <v>0</v>
      </c>
      <c r="AO36" s="183">
        <f>+AO37+AO38+AO50+AO56+AO61+AO62+AO63+AO64+AO72</f>
        <v>0</v>
      </c>
      <c r="AP36" s="183">
        <f>+AP37+AP38+AP50+AP56+AP61+AP62+AP63+AP64+AP72</f>
        <v>0</v>
      </c>
      <c r="AQ36" s="183">
        <f t="shared" ref="AQ36:AQ82" si="51">+SUM(AO36:AP36)</f>
        <v>0</v>
      </c>
      <c r="AS36" s="183">
        <f>+AS37+AS38+AS50+AS56+AS61+AS62+AS63+AS64+AS72</f>
        <v>0</v>
      </c>
      <c r="AT36" s="183">
        <f>+AT37+AT38+AT50+AT56+AT61+AT62+AT63+AT64+AT72</f>
        <v>0</v>
      </c>
      <c r="AU36" s="183">
        <f t="shared" ref="AU36:AU82" si="52">+SUM(AS36:AT36)</f>
        <v>0</v>
      </c>
      <c r="AW36" s="183">
        <f>+AW37+AW38+AW50+AW56+AW61+AW62+AW63+AW64+AW72</f>
        <v>0</v>
      </c>
      <c r="AX36" s="183">
        <f>+AX37+AX38+AX50+AX56+AX61+AX62+AX63+AX64+AX72</f>
        <v>0</v>
      </c>
      <c r="AY36" s="183">
        <f t="shared" ref="AY36:AY82" si="53">+SUM(AW36:AX36)</f>
        <v>0</v>
      </c>
      <c r="BA36" s="183">
        <f>+BA37+BA38+BA50+BA56+BA61+BA62+BA63+BA64+BA72</f>
        <v>0</v>
      </c>
      <c r="BB36" s="183">
        <f>+BB37+BB38+BB50+BB56+BB61+BB62+BB63+BB64+BB72</f>
        <v>0</v>
      </c>
      <c r="BC36" s="183">
        <f t="shared" ref="BC36:BC82" si="54">+SUM(BA36:BB36)</f>
        <v>0</v>
      </c>
      <c r="BE36" s="183">
        <f>+BE37+BE38+BE50+BE56+BE61+BE62+BE63+BE64+BE72</f>
        <v>0</v>
      </c>
      <c r="BF36" s="183">
        <f>+BF37+BF38+BF50+BF56+BF61+BF62+BF63+BF64+BF72</f>
        <v>0</v>
      </c>
      <c r="BG36" s="183">
        <f t="shared" ref="BG36:BG82" si="55">+SUM(BE36:BF36)</f>
        <v>0</v>
      </c>
      <c r="BI36" s="183">
        <f>+BI37+BI38+BI50+BI56+BI61+BI62+BI63+BI64+BI72</f>
        <v>0</v>
      </c>
      <c r="BJ36" s="183">
        <f>+BJ37+BJ38+BJ50+BJ56+BJ61+BJ62+BJ63+BJ64+BJ72</f>
        <v>0</v>
      </c>
      <c r="BK36" s="183">
        <f t="shared" ref="BK36:BK82" si="56">+SUM(BI36:BJ36)</f>
        <v>0</v>
      </c>
    </row>
    <row r="37" spans="1:63" s="2" customFormat="1" x14ac:dyDescent="0.2">
      <c r="A37" s="13" t="s">
        <v>113</v>
      </c>
      <c r="B37" s="18" t="s">
        <v>368</v>
      </c>
      <c r="C37" s="32" t="s">
        <v>1803</v>
      </c>
      <c r="E37" s="303">
        <f>ROUND(+SUMIF(BdV_2022!$L:$L,$A37&amp;E$3,BdV_2022!$E:$E),2)+'CE ATT_Rip'!E37</f>
        <v>0</v>
      </c>
      <c r="F37" s="303">
        <f>ROUND(+SUMIF(BdV_2022!$L:$L,$A37&amp;F$3,BdV_2022!$E:$E),2)+'CE ATT_Rip'!F37</f>
        <v>328783.8</v>
      </c>
      <c r="G37" s="185">
        <f t="shared" si="42"/>
        <v>328783.8</v>
      </c>
      <c r="I37" s="303">
        <f>ROUND(+SUMIF(BdV_2022!$L:$L,$A37&amp;I$3,BdV_2022!$E:$E),2)+'CE ATT_Rip'!I37</f>
        <v>0</v>
      </c>
      <c r="J37" s="303">
        <f>ROUND(+SUMIF(BdV_2022!$L:$L,$A37&amp;J$3,BdV_2022!$E:$E),2)+'CE ATT_Rip'!J37</f>
        <v>0</v>
      </c>
      <c r="K37" s="185">
        <f t="shared" si="43"/>
        <v>0</v>
      </c>
      <c r="M37" s="303">
        <f>ROUND(+SUMIF(BdV_2022!$L:$L,$A37&amp;M$3,BdV_2022!$E:$E),2)+'CE ATT_Rip'!M37</f>
        <v>0</v>
      </c>
      <c r="N37" s="303">
        <f>ROUND(+SUMIF(BdV_2022!$L:$L,$A37&amp;N$3,BdV_2022!$E:$E),2)+'CE ATT_Rip'!N37</f>
        <v>385</v>
      </c>
      <c r="O37" s="185">
        <f t="shared" si="44"/>
        <v>385</v>
      </c>
      <c r="Q37" s="303">
        <f>ROUND(+SUMIF(BdV_2022!$L:$L,$A37&amp;Q$3,BdV_2022!$E:$E),2)+'CE ATT_Rip'!Q37</f>
        <v>0</v>
      </c>
      <c r="R37" s="303">
        <f>ROUND(+SUMIF(BdV_2022!$L:$L,$A37&amp;R$3,BdV_2022!$E:$E),2)+'CE ATT_Rip'!R37</f>
        <v>104619.84</v>
      </c>
      <c r="S37" s="185">
        <f t="shared" si="45"/>
        <v>104619.84</v>
      </c>
      <c r="U37" s="303">
        <f>ROUND(+SUMIF(BdV_2022!$L:$L,$A37&amp;U$3,BdV_2022!$E:$E),2)+'CE ATT_Rip'!U37</f>
        <v>0</v>
      </c>
      <c r="V37" s="303">
        <f>ROUND(+SUMIF(BdV_2022!$L:$L,$A37&amp;V$3,BdV_2022!$E:$E),2)+'CE ATT_Rip'!V37</f>
        <v>0</v>
      </c>
      <c r="W37" s="185">
        <f t="shared" si="46"/>
        <v>0</v>
      </c>
      <c r="Y37" s="303">
        <f>ROUND(+SUMIF(BdV_2022!$L:$L,$A37&amp;Y$3,BdV_2022!$E:$E),2)+'CE ATT_Rip'!Y37</f>
        <v>0</v>
      </c>
      <c r="Z37" s="303">
        <f>ROUND(+SUMIF(BdV_2022!$L:$L,$A37&amp;Z$3,BdV_2022!$E:$E),2)+'CE ATT_Rip'!Z37</f>
        <v>0</v>
      </c>
      <c r="AA37" s="185">
        <f t="shared" si="47"/>
        <v>0</v>
      </c>
      <c r="AC37" s="303">
        <f>ROUND(+SUMIF(BdV_2022!$L:$L,$A37&amp;AC$3,BdV_2022!$E:$E),2)+'CE ATT_Rip'!AC37</f>
        <v>0</v>
      </c>
      <c r="AD37" s="303">
        <f>ROUND(+SUMIF(BdV_2022!$L:$L,$A37&amp;AD$3,BdV_2022!$E:$E),2)+'CE ATT_Rip'!AD37</f>
        <v>0</v>
      </c>
      <c r="AE37" s="185">
        <f t="shared" si="48"/>
        <v>0</v>
      </c>
      <c r="AG37" s="303">
        <f>ROUND(+SUMIF(BdV_2022!$L:$L,$A37&amp;AG$3,BdV_2022!$E:$E),2)+'CE ATT_Rip'!AG37</f>
        <v>0</v>
      </c>
      <c r="AH37" s="303">
        <f>ROUND(+SUMIF(BdV_2022!$L:$L,$A37&amp;AH$3,BdV_2022!$E:$E),2)+'CE ATT_Rip'!AH37</f>
        <v>0</v>
      </c>
      <c r="AI37" s="185">
        <f t="shared" si="49"/>
        <v>0</v>
      </c>
      <c r="AK37" s="303">
        <f>ROUND(+SUMIF(BdV_2022!$L:$L,$A37&amp;AK$3,BdV_2022!$E:$E),2)+'CE ATT_Rip'!AK37</f>
        <v>0</v>
      </c>
      <c r="AL37" s="303">
        <f>ROUND(+SUMIF(BdV_2022!$L:$L,$A37&amp;AL$3,BdV_2022!$E:$E),2)+'CE ATT_Rip'!AL37</f>
        <v>0</v>
      </c>
      <c r="AM37" s="185">
        <f t="shared" si="50"/>
        <v>0</v>
      </c>
      <c r="AO37" s="303">
        <f>ROUND(+SUMIF(BdV_2022!$L:$L,$A37&amp;AO$3,BdV_2022!$E:$E),2)+'CE ATT_Rip'!AO37</f>
        <v>0</v>
      </c>
      <c r="AP37" s="303">
        <f>ROUND(+SUMIF(BdV_2022!$L:$L,$A37&amp;AP$3,BdV_2022!$E:$E),2)+'CE ATT_Rip'!AP37</f>
        <v>0</v>
      </c>
      <c r="AQ37" s="185">
        <f t="shared" si="51"/>
        <v>0</v>
      </c>
      <c r="AS37" s="303">
        <f>ROUND(+SUMIF(BdV_2022!$L:$L,$A37&amp;AS$3,BdV_2022!$E:$E),2)+'CE ATT_Rip'!AS37</f>
        <v>0</v>
      </c>
      <c r="AT37" s="303">
        <f>ROUND(+SUMIF(BdV_2022!$L:$L,$A37&amp;AT$3,BdV_2022!$E:$E),2)+'CE ATT_Rip'!AT37</f>
        <v>0</v>
      </c>
      <c r="AU37" s="185">
        <f t="shared" si="52"/>
        <v>0</v>
      </c>
      <c r="AW37" s="303">
        <f>ROUND(+SUMIF(BdV_2022!$L:$L,$A37&amp;AW$3,BdV_2022!$E:$E),2)+'CE ATT_Rip'!AW37</f>
        <v>0</v>
      </c>
      <c r="AX37" s="303">
        <f>ROUND(+SUMIF(BdV_2022!$L:$L,$A37&amp;AX$3,BdV_2022!$E:$E),2)+'CE ATT_Rip'!AX37</f>
        <v>0</v>
      </c>
      <c r="AY37" s="185">
        <f t="shared" si="53"/>
        <v>0</v>
      </c>
      <c r="BA37" s="303">
        <f>ROUND(+SUMIF(BdV_2022!$L:$L,$A37&amp;BA$3,BdV_2022!$E:$E),2)+'CE ATT_Rip'!BA37</f>
        <v>0</v>
      </c>
      <c r="BB37" s="303">
        <f>ROUND(+SUMIF(BdV_2022!$L:$L,$A37&amp;BB$3,BdV_2022!$E:$E),2)+'CE ATT_Rip'!BB37</f>
        <v>0</v>
      </c>
      <c r="BC37" s="185">
        <f t="shared" si="54"/>
        <v>0</v>
      </c>
      <c r="BE37" s="303">
        <f>ROUND(+SUMIF(BdV_2022!$L:$L,$A37&amp;BE$3,BdV_2022!$E:$E),2)+'CE ATT_Rip'!BE37</f>
        <v>0</v>
      </c>
      <c r="BF37" s="303">
        <f>ROUND(+SUMIF(BdV_2022!$L:$L,$A37&amp;BF$3,BdV_2022!$E:$E),2)+'CE ATT_Rip'!BF37</f>
        <v>0</v>
      </c>
      <c r="BG37" s="185">
        <f t="shared" si="55"/>
        <v>0</v>
      </c>
      <c r="BI37" s="303">
        <f>ROUND(+SUMIF(BdV_2022!$L:$L,$A37&amp;BI$3,BdV_2022!$E:$E),2)+'CE ATT_Rip'!BI37</f>
        <v>0</v>
      </c>
      <c r="BJ37" s="303">
        <f>ROUND(+SUMIF(BdV_2022!$L:$L,$A37&amp;BJ$3,BdV_2022!$E:$E),2)+'CE ATT_Rip'!BJ37</f>
        <v>0</v>
      </c>
      <c r="BK37" s="185">
        <f t="shared" si="56"/>
        <v>0</v>
      </c>
    </row>
    <row r="38" spans="1:63" s="2" customFormat="1" x14ac:dyDescent="0.2">
      <c r="A38" s="13" t="s">
        <v>114</v>
      </c>
      <c r="B38" s="15" t="s">
        <v>371</v>
      </c>
      <c r="C38" s="32" t="s">
        <v>370</v>
      </c>
      <c r="E38" s="183">
        <f>+SUM(E39:E49)</f>
        <v>0</v>
      </c>
      <c r="F38" s="183">
        <f>+SUM(F39:F49)</f>
        <v>12322224.329999998</v>
      </c>
      <c r="G38" s="183">
        <f t="shared" si="42"/>
        <v>12322224.329999998</v>
      </c>
      <c r="I38" s="183">
        <f>+SUM(I39:I49)</f>
        <v>0</v>
      </c>
      <c r="J38" s="183">
        <f>+SUM(J39:J49)</f>
        <v>0</v>
      </c>
      <c r="K38" s="183">
        <f t="shared" si="43"/>
        <v>0</v>
      </c>
      <c r="M38" s="183">
        <f>+SUM(M39:M49)</f>
        <v>0</v>
      </c>
      <c r="N38" s="183">
        <f>+SUM(N39:N49)</f>
        <v>71077.97</v>
      </c>
      <c r="O38" s="183">
        <f t="shared" si="44"/>
        <v>71077.97</v>
      </c>
      <c r="Q38" s="183">
        <f>+SUM(Q39:Q49)</f>
        <v>0</v>
      </c>
      <c r="R38" s="183">
        <f>+SUM(R39:R49)</f>
        <v>656391.14</v>
      </c>
      <c r="S38" s="183">
        <f t="shared" si="45"/>
        <v>656391.14</v>
      </c>
      <c r="U38" s="183">
        <f>+SUM(U39:U49)</f>
        <v>0</v>
      </c>
      <c r="V38" s="183">
        <f>+SUM(V39:V49)</f>
        <v>0</v>
      </c>
      <c r="W38" s="183">
        <f t="shared" si="46"/>
        <v>0</v>
      </c>
      <c r="Y38" s="183">
        <f>+SUM(Y39:Y49)</f>
        <v>0</v>
      </c>
      <c r="Z38" s="183">
        <f>+SUM(Z39:Z49)</f>
        <v>0</v>
      </c>
      <c r="AA38" s="183">
        <f t="shared" si="47"/>
        <v>0</v>
      </c>
      <c r="AC38" s="183">
        <f>+SUM(AC39:AC49)</f>
        <v>0</v>
      </c>
      <c r="AD38" s="183">
        <f>+SUM(AD39:AD49)</f>
        <v>0</v>
      </c>
      <c r="AE38" s="183">
        <f t="shared" si="48"/>
        <v>0</v>
      </c>
      <c r="AG38" s="183">
        <f>+SUM(AG39:AG49)</f>
        <v>0</v>
      </c>
      <c r="AH38" s="183">
        <f>+SUM(AH39:AH49)</f>
        <v>0</v>
      </c>
      <c r="AI38" s="183">
        <f t="shared" si="49"/>
        <v>0</v>
      </c>
      <c r="AK38" s="183">
        <f>+SUM(AK39:AK49)</f>
        <v>0</v>
      </c>
      <c r="AL38" s="183">
        <f>+SUM(AL39:AL49)</f>
        <v>0</v>
      </c>
      <c r="AM38" s="183">
        <f t="shared" si="50"/>
        <v>0</v>
      </c>
      <c r="AO38" s="183">
        <f>+SUM(AO39:AO49)</f>
        <v>0</v>
      </c>
      <c r="AP38" s="183">
        <f>+SUM(AP39:AP49)</f>
        <v>0</v>
      </c>
      <c r="AQ38" s="183">
        <f t="shared" si="51"/>
        <v>0</v>
      </c>
      <c r="AS38" s="183">
        <f>+SUM(AS39:AS49)</f>
        <v>0</v>
      </c>
      <c r="AT38" s="183">
        <f>+SUM(AT39:AT49)</f>
        <v>0</v>
      </c>
      <c r="AU38" s="183">
        <f t="shared" si="52"/>
        <v>0</v>
      </c>
      <c r="AW38" s="183">
        <f>+SUM(AW39:AW49)</f>
        <v>0</v>
      </c>
      <c r="AX38" s="183">
        <f>+SUM(AX39:AX49)</f>
        <v>0</v>
      </c>
      <c r="AY38" s="183">
        <f t="shared" si="53"/>
        <v>0</v>
      </c>
      <c r="BA38" s="183">
        <f>+SUM(BA39:BA49)</f>
        <v>0</v>
      </c>
      <c r="BB38" s="183">
        <f>+SUM(BB39:BB49)</f>
        <v>0</v>
      </c>
      <c r="BC38" s="183">
        <f t="shared" si="54"/>
        <v>0</v>
      </c>
      <c r="BE38" s="183">
        <f>+SUM(BE39:BE49)</f>
        <v>0</v>
      </c>
      <c r="BF38" s="183">
        <f>+SUM(BF39:BF49)</f>
        <v>0</v>
      </c>
      <c r="BG38" s="183">
        <f t="shared" si="55"/>
        <v>0</v>
      </c>
      <c r="BI38" s="183">
        <f>+SUM(BI39:BI49)</f>
        <v>0</v>
      </c>
      <c r="BJ38" s="183">
        <f>+SUM(BJ39:BJ49)</f>
        <v>0</v>
      </c>
      <c r="BK38" s="183">
        <f t="shared" si="56"/>
        <v>0</v>
      </c>
    </row>
    <row r="39" spans="1:63" s="2" customFormat="1" x14ac:dyDescent="0.2">
      <c r="A39" s="148" t="s">
        <v>1769</v>
      </c>
      <c r="B39" s="19"/>
      <c r="C39" s="146" t="s">
        <v>1657</v>
      </c>
      <c r="E39" s="302">
        <f>ROUND(+SUMIF(BdV_2022!$L:$L,$A39&amp;E$3,BdV_2022!$E:$E),2)+'CE ATT_Rip'!E39</f>
        <v>0</v>
      </c>
      <c r="F39" s="302">
        <f>ROUND(+SUMIF(BdV_2022!$L:$L,$A39&amp;F$3,BdV_2022!$E:$E),2)+'CE ATT_Rip'!F39</f>
        <v>2469868.17</v>
      </c>
      <c r="G39" s="226">
        <f t="shared" si="42"/>
        <v>2469868.17</v>
      </c>
      <c r="I39" s="302">
        <f>ROUND(+SUMIF(BdV_2022!$L:$L,$A39&amp;I$3,BdV_2022!$E:$E),2)+'CE ATT_Rip'!I39</f>
        <v>0</v>
      </c>
      <c r="J39" s="302">
        <f>ROUND(+SUMIF(BdV_2022!$L:$L,$A39&amp;J$3,BdV_2022!$E:$E),2)+'CE ATT_Rip'!J39</f>
        <v>0</v>
      </c>
      <c r="K39" s="226">
        <f t="shared" si="43"/>
        <v>0</v>
      </c>
      <c r="M39" s="302">
        <f>ROUND(+SUMIF(BdV_2022!$L:$L,$A39&amp;M$3,BdV_2022!$E:$E),2)+'CE ATT_Rip'!M39</f>
        <v>0</v>
      </c>
      <c r="N39" s="302">
        <f>ROUND(+SUMIF(BdV_2022!$L:$L,$A39&amp;N$3,BdV_2022!$E:$E),2)+'CE ATT_Rip'!N39</f>
        <v>42363.71</v>
      </c>
      <c r="O39" s="226">
        <f t="shared" si="44"/>
        <v>42363.71</v>
      </c>
      <c r="Q39" s="302">
        <f>ROUND(+SUMIF(BdV_2022!$L:$L,$A39&amp;Q$3,BdV_2022!$E:$E),2)+'CE ATT_Rip'!Q39</f>
        <v>0</v>
      </c>
      <c r="R39" s="302">
        <f>ROUND(+SUMIF(BdV_2022!$L:$L,$A39&amp;R$3,BdV_2022!$E:$E),2)+'CE ATT_Rip'!R39</f>
        <v>592818.03</v>
      </c>
      <c r="S39" s="226">
        <f t="shared" si="45"/>
        <v>592818.03</v>
      </c>
      <c r="U39" s="302">
        <f>ROUND(+SUMIF(BdV_2022!$L:$L,$A39&amp;U$3,BdV_2022!$E:$E),2)+'CE ATT_Rip'!U39</f>
        <v>0</v>
      </c>
      <c r="V39" s="302">
        <f>ROUND(+SUMIF(BdV_2022!$L:$L,$A39&amp;V$3,BdV_2022!$E:$E),2)+'CE ATT_Rip'!V39</f>
        <v>0</v>
      </c>
      <c r="W39" s="226">
        <f t="shared" si="46"/>
        <v>0</v>
      </c>
      <c r="Y39" s="302">
        <f>ROUND(+SUMIF(BdV_2022!$L:$L,$A39&amp;Y$3,BdV_2022!$E:$E),2)+'CE ATT_Rip'!Y39</f>
        <v>0</v>
      </c>
      <c r="Z39" s="302">
        <f>ROUND(+SUMIF(BdV_2022!$L:$L,$A39&amp;Z$3,BdV_2022!$E:$E),2)+'CE ATT_Rip'!Z39</f>
        <v>0</v>
      </c>
      <c r="AA39" s="226">
        <f t="shared" si="47"/>
        <v>0</v>
      </c>
      <c r="AC39" s="302">
        <f>ROUND(+SUMIF(BdV_2022!$L:$L,$A39&amp;AC$3,BdV_2022!$E:$E),2)+'CE ATT_Rip'!AC39</f>
        <v>0</v>
      </c>
      <c r="AD39" s="302">
        <f>ROUND(+SUMIF(BdV_2022!$L:$L,$A39&amp;AD$3,BdV_2022!$E:$E),2)+'CE ATT_Rip'!AD39</f>
        <v>0</v>
      </c>
      <c r="AE39" s="226">
        <f t="shared" si="48"/>
        <v>0</v>
      </c>
      <c r="AG39" s="302">
        <f>ROUND(+SUMIF(BdV_2022!$L:$L,$A39&amp;AG$3,BdV_2022!$E:$E),2)+'CE ATT_Rip'!AG39</f>
        <v>0</v>
      </c>
      <c r="AH39" s="302">
        <f>ROUND(+SUMIF(BdV_2022!$L:$L,$A39&amp;AH$3,BdV_2022!$E:$E),2)+'CE ATT_Rip'!AH39</f>
        <v>0</v>
      </c>
      <c r="AI39" s="226">
        <f t="shared" si="49"/>
        <v>0</v>
      </c>
      <c r="AK39" s="302">
        <f>ROUND(+SUMIF(BdV_2022!$L:$L,$A39&amp;AK$3,BdV_2022!$E:$E),2)+'CE ATT_Rip'!AK39</f>
        <v>0</v>
      </c>
      <c r="AL39" s="302">
        <f>ROUND(+SUMIF(BdV_2022!$L:$L,$A39&amp;AL$3,BdV_2022!$E:$E),2)+'CE ATT_Rip'!AL39</f>
        <v>0</v>
      </c>
      <c r="AM39" s="226">
        <f t="shared" si="50"/>
        <v>0</v>
      </c>
      <c r="AO39" s="302">
        <f>ROUND(+SUMIF(BdV_2022!$L:$L,$A39&amp;AO$3,BdV_2022!$E:$E),2)+'CE ATT_Rip'!AO39</f>
        <v>0</v>
      </c>
      <c r="AP39" s="302">
        <f>ROUND(+SUMIF(BdV_2022!$L:$L,$A39&amp;AP$3,BdV_2022!$E:$E),2)+'CE ATT_Rip'!AP39</f>
        <v>0</v>
      </c>
      <c r="AQ39" s="226">
        <f t="shared" si="51"/>
        <v>0</v>
      </c>
      <c r="AS39" s="302">
        <f>ROUND(+SUMIF(BdV_2022!$L:$L,$A39&amp;AS$3,BdV_2022!$E:$E),2)+'CE ATT_Rip'!AS39</f>
        <v>0</v>
      </c>
      <c r="AT39" s="302">
        <f>ROUND(+SUMIF(BdV_2022!$L:$L,$A39&amp;AT$3,BdV_2022!$E:$E),2)+'CE ATT_Rip'!AT39</f>
        <v>0</v>
      </c>
      <c r="AU39" s="226">
        <f t="shared" si="52"/>
        <v>0</v>
      </c>
      <c r="AW39" s="302">
        <f>ROUND(+SUMIF(BdV_2022!$L:$L,$A39&amp;AW$3,BdV_2022!$E:$E),2)+'CE ATT_Rip'!AW39</f>
        <v>0</v>
      </c>
      <c r="AX39" s="302">
        <f>ROUND(+SUMIF(BdV_2022!$L:$L,$A39&amp;AX$3,BdV_2022!$E:$E),2)+'CE ATT_Rip'!AX39</f>
        <v>0</v>
      </c>
      <c r="AY39" s="226">
        <f t="shared" si="53"/>
        <v>0</v>
      </c>
      <c r="BA39" s="302">
        <f>ROUND(+SUMIF(BdV_2022!$L:$L,$A39&amp;BA$3,BdV_2022!$E:$E),2)+'CE ATT_Rip'!BA39</f>
        <v>0</v>
      </c>
      <c r="BB39" s="302">
        <f>ROUND(+SUMIF(BdV_2022!$L:$L,$A39&amp;BB$3,BdV_2022!$E:$E),2)+'CE ATT_Rip'!BB39</f>
        <v>0</v>
      </c>
      <c r="BC39" s="226">
        <f t="shared" si="54"/>
        <v>0</v>
      </c>
      <c r="BE39" s="302">
        <f>ROUND(+SUMIF(BdV_2022!$L:$L,$A39&amp;BE$3,BdV_2022!$E:$E),2)+'CE ATT_Rip'!BE39</f>
        <v>0</v>
      </c>
      <c r="BF39" s="302">
        <f>ROUND(+SUMIF(BdV_2022!$L:$L,$A39&amp;BF$3,BdV_2022!$E:$E),2)+'CE ATT_Rip'!BF39</f>
        <v>0</v>
      </c>
      <c r="BG39" s="226">
        <f t="shared" si="55"/>
        <v>0</v>
      </c>
      <c r="BI39" s="302">
        <f>ROUND(+SUMIF(BdV_2022!$L:$L,$A39&amp;BI$3,BdV_2022!$E:$E),2)+'CE ATT_Rip'!BI39</f>
        <v>0</v>
      </c>
      <c r="BJ39" s="302">
        <f>ROUND(+SUMIF(BdV_2022!$L:$L,$A39&amp;BJ$3,BdV_2022!$E:$E),2)+'CE ATT_Rip'!BJ39</f>
        <v>0</v>
      </c>
      <c r="BK39" s="226">
        <f t="shared" si="56"/>
        <v>0</v>
      </c>
    </row>
    <row r="40" spans="1:63" s="2" customFormat="1" x14ac:dyDescent="0.2">
      <c r="A40" s="148" t="s">
        <v>1770</v>
      </c>
      <c r="B40" s="19"/>
      <c r="C40" s="147" t="s">
        <v>1658</v>
      </c>
      <c r="E40" s="302">
        <f>ROUND(+SUMIF(BdV_2022!$L:$L,$A40&amp;E$3,BdV_2022!$E:$E),2)+'CE ATT_Rip'!E40</f>
        <v>0</v>
      </c>
      <c r="F40" s="302">
        <f>ROUND(+SUMIF(BdV_2022!$L:$L,$A40&amp;F$3,BdV_2022!$E:$E),2)+'CE ATT_Rip'!F40</f>
        <v>0</v>
      </c>
      <c r="G40" s="226">
        <f t="shared" si="42"/>
        <v>0</v>
      </c>
      <c r="I40" s="302">
        <f>ROUND(+SUMIF(BdV_2022!$L:$L,$A40&amp;I$3,BdV_2022!$E:$E),2)+'CE ATT_Rip'!I40</f>
        <v>0</v>
      </c>
      <c r="J40" s="302">
        <f>ROUND(+SUMIF(BdV_2022!$L:$L,$A40&amp;J$3,BdV_2022!$E:$E),2)+'CE ATT_Rip'!J40</f>
        <v>0</v>
      </c>
      <c r="K40" s="226">
        <f t="shared" si="43"/>
        <v>0</v>
      </c>
      <c r="M40" s="302">
        <f>ROUND(+SUMIF(BdV_2022!$L:$L,$A40&amp;M$3,BdV_2022!$E:$E),2)+'CE ATT_Rip'!M40</f>
        <v>0</v>
      </c>
      <c r="N40" s="302">
        <f>ROUND(+SUMIF(BdV_2022!$L:$L,$A40&amp;N$3,BdV_2022!$E:$E),2)+'CE ATT_Rip'!N40</f>
        <v>0</v>
      </c>
      <c r="O40" s="226">
        <f t="shared" si="44"/>
        <v>0</v>
      </c>
      <c r="Q40" s="302">
        <f>ROUND(+SUMIF(BdV_2022!$L:$L,$A40&amp;Q$3,BdV_2022!$E:$E),2)+'CE ATT_Rip'!Q40</f>
        <v>0</v>
      </c>
      <c r="R40" s="302">
        <f>ROUND(+SUMIF(BdV_2022!$L:$L,$A40&amp;R$3,BdV_2022!$E:$E),2)+'CE ATT_Rip'!R40</f>
        <v>0</v>
      </c>
      <c r="S40" s="226">
        <f t="shared" si="45"/>
        <v>0</v>
      </c>
      <c r="U40" s="302">
        <f>ROUND(+SUMIF(BdV_2022!$L:$L,$A40&amp;U$3,BdV_2022!$E:$E),2)+'CE ATT_Rip'!U40</f>
        <v>0</v>
      </c>
      <c r="V40" s="302">
        <f>ROUND(+SUMIF(BdV_2022!$L:$L,$A40&amp;V$3,BdV_2022!$E:$E),2)+'CE ATT_Rip'!V40</f>
        <v>0</v>
      </c>
      <c r="W40" s="226">
        <f t="shared" si="46"/>
        <v>0</v>
      </c>
      <c r="Y40" s="302">
        <f>ROUND(+SUMIF(BdV_2022!$L:$L,$A40&amp;Y$3,BdV_2022!$E:$E),2)+'CE ATT_Rip'!Y40</f>
        <v>0</v>
      </c>
      <c r="Z40" s="302">
        <f>ROUND(+SUMIF(BdV_2022!$L:$L,$A40&amp;Z$3,BdV_2022!$E:$E),2)+'CE ATT_Rip'!Z40</f>
        <v>0</v>
      </c>
      <c r="AA40" s="226">
        <f t="shared" si="47"/>
        <v>0</v>
      </c>
      <c r="AC40" s="302">
        <f>ROUND(+SUMIF(BdV_2022!$L:$L,$A40&amp;AC$3,BdV_2022!$E:$E),2)+'CE ATT_Rip'!AC40</f>
        <v>0</v>
      </c>
      <c r="AD40" s="302">
        <f>ROUND(+SUMIF(BdV_2022!$L:$L,$A40&amp;AD$3,BdV_2022!$E:$E),2)+'CE ATT_Rip'!AD40</f>
        <v>0</v>
      </c>
      <c r="AE40" s="226">
        <f t="shared" si="48"/>
        <v>0</v>
      </c>
      <c r="AG40" s="302">
        <f>ROUND(+SUMIF(BdV_2022!$L:$L,$A40&amp;AG$3,BdV_2022!$E:$E),2)+'CE ATT_Rip'!AG40</f>
        <v>0</v>
      </c>
      <c r="AH40" s="302">
        <f>ROUND(+SUMIF(BdV_2022!$L:$L,$A40&amp;AH$3,BdV_2022!$E:$E),2)+'CE ATT_Rip'!AH40</f>
        <v>0</v>
      </c>
      <c r="AI40" s="226">
        <f t="shared" si="49"/>
        <v>0</v>
      </c>
      <c r="AK40" s="302">
        <f>ROUND(+SUMIF(BdV_2022!$L:$L,$A40&amp;AK$3,BdV_2022!$E:$E),2)+'CE ATT_Rip'!AK40</f>
        <v>0</v>
      </c>
      <c r="AL40" s="302">
        <f>ROUND(+SUMIF(BdV_2022!$L:$L,$A40&amp;AL$3,BdV_2022!$E:$E),2)+'CE ATT_Rip'!AL40</f>
        <v>0</v>
      </c>
      <c r="AM40" s="226">
        <f t="shared" si="50"/>
        <v>0</v>
      </c>
      <c r="AO40" s="302">
        <f>ROUND(+SUMIF(BdV_2022!$L:$L,$A40&amp;AO$3,BdV_2022!$E:$E),2)+'CE ATT_Rip'!AO40</f>
        <v>0</v>
      </c>
      <c r="AP40" s="302">
        <f>ROUND(+SUMIF(BdV_2022!$L:$L,$A40&amp;AP$3,BdV_2022!$E:$E),2)+'CE ATT_Rip'!AP40</f>
        <v>0</v>
      </c>
      <c r="AQ40" s="226">
        <f t="shared" si="51"/>
        <v>0</v>
      </c>
      <c r="AS40" s="302">
        <f>ROUND(+SUMIF(BdV_2022!$L:$L,$A40&amp;AS$3,BdV_2022!$E:$E),2)+'CE ATT_Rip'!AS40</f>
        <v>0</v>
      </c>
      <c r="AT40" s="302">
        <f>ROUND(+SUMIF(BdV_2022!$L:$L,$A40&amp;AT$3,BdV_2022!$E:$E),2)+'CE ATT_Rip'!AT40</f>
        <v>0</v>
      </c>
      <c r="AU40" s="226">
        <f t="shared" si="52"/>
        <v>0</v>
      </c>
      <c r="AW40" s="302">
        <f>ROUND(+SUMIF(BdV_2022!$L:$L,$A40&amp;AW$3,BdV_2022!$E:$E),2)+'CE ATT_Rip'!AW40</f>
        <v>0</v>
      </c>
      <c r="AX40" s="302">
        <f>ROUND(+SUMIF(BdV_2022!$L:$L,$A40&amp;AX$3,BdV_2022!$E:$E),2)+'CE ATT_Rip'!AX40</f>
        <v>0</v>
      </c>
      <c r="AY40" s="226">
        <f t="shared" si="53"/>
        <v>0</v>
      </c>
      <c r="BA40" s="302">
        <f>ROUND(+SUMIF(BdV_2022!$L:$L,$A40&amp;BA$3,BdV_2022!$E:$E),2)+'CE ATT_Rip'!BA40</f>
        <v>0</v>
      </c>
      <c r="BB40" s="302">
        <f>ROUND(+SUMIF(BdV_2022!$L:$L,$A40&amp;BB$3,BdV_2022!$E:$E),2)+'CE ATT_Rip'!BB40</f>
        <v>0</v>
      </c>
      <c r="BC40" s="226">
        <f t="shared" si="54"/>
        <v>0</v>
      </c>
      <c r="BE40" s="302">
        <f>ROUND(+SUMIF(BdV_2022!$L:$L,$A40&amp;BE$3,BdV_2022!$E:$E),2)+'CE ATT_Rip'!BE40</f>
        <v>0</v>
      </c>
      <c r="BF40" s="302">
        <f>ROUND(+SUMIF(BdV_2022!$L:$L,$A40&amp;BF$3,BdV_2022!$E:$E),2)+'CE ATT_Rip'!BF40</f>
        <v>0</v>
      </c>
      <c r="BG40" s="226">
        <f t="shared" si="55"/>
        <v>0</v>
      </c>
      <c r="BI40" s="302">
        <f>ROUND(+SUMIF(BdV_2022!$L:$L,$A40&amp;BI$3,BdV_2022!$E:$E),2)+'CE ATT_Rip'!BI40</f>
        <v>0</v>
      </c>
      <c r="BJ40" s="302">
        <f>ROUND(+SUMIF(BdV_2022!$L:$L,$A40&amp;BJ$3,BdV_2022!$E:$E),2)+'CE ATT_Rip'!BJ40</f>
        <v>0</v>
      </c>
      <c r="BK40" s="226">
        <f t="shared" si="56"/>
        <v>0</v>
      </c>
    </row>
    <row r="41" spans="1:63" s="2" customFormat="1" x14ac:dyDescent="0.2">
      <c r="A41" s="148" t="s">
        <v>1771</v>
      </c>
      <c r="B41" s="19"/>
      <c r="C41" s="147" t="s">
        <v>1659</v>
      </c>
      <c r="E41" s="302">
        <f>ROUND(+SUMIF(BdV_2022!$L:$L,$A41&amp;E$3,BdV_2022!$E:$E),2)+'CE ATT_Rip'!E41</f>
        <v>0</v>
      </c>
      <c r="F41" s="302">
        <f>ROUND(+SUMIF(BdV_2022!$L:$L,$A41&amp;F$3,BdV_2022!$E:$E),2)+'CE ATT_Rip'!F41</f>
        <v>4900</v>
      </c>
      <c r="G41" s="226">
        <f t="shared" si="42"/>
        <v>4900</v>
      </c>
      <c r="I41" s="302">
        <f>ROUND(+SUMIF(BdV_2022!$L:$L,$A41&amp;I$3,BdV_2022!$E:$E),2)+'CE ATT_Rip'!I41</f>
        <v>0</v>
      </c>
      <c r="J41" s="302">
        <f>ROUND(+SUMIF(BdV_2022!$L:$L,$A41&amp;J$3,BdV_2022!$E:$E),2)+'CE ATT_Rip'!J41</f>
        <v>0</v>
      </c>
      <c r="K41" s="226">
        <f t="shared" si="43"/>
        <v>0</v>
      </c>
      <c r="M41" s="302">
        <f>ROUND(+SUMIF(BdV_2022!$L:$L,$A41&amp;M$3,BdV_2022!$E:$E),2)+'CE ATT_Rip'!M41</f>
        <v>0</v>
      </c>
      <c r="N41" s="302">
        <f>ROUND(+SUMIF(BdV_2022!$L:$L,$A41&amp;N$3,BdV_2022!$E:$E),2)+'CE ATT_Rip'!N41</f>
        <v>0</v>
      </c>
      <c r="O41" s="226">
        <f t="shared" si="44"/>
        <v>0</v>
      </c>
      <c r="Q41" s="302">
        <f>ROUND(+SUMIF(BdV_2022!$L:$L,$A41&amp;Q$3,BdV_2022!$E:$E),2)+'CE ATT_Rip'!Q41</f>
        <v>0</v>
      </c>
      <c r="R41" s="302">
        <f>ROUND(+SUMIF(BdV_2022!$L:$L,$A41&amp;R$3,BdV_2022!$E:$E),2)+'CE ATT_Rip'!R41</f>
        <v>0</v>
      </c>
      <c r="S41" s="226">
        <f t="shared" si="45"/>
        <v>0</v>
      </c>
      <c r="U41" s="302">
        <f>ROUND(+SUMIF(BdV_2022!$L:$L,$A41&amp;U$3,BdV_2022!$E:$E),2)+'CE ATT_Rip'!U41</f>
        <v>0</v>
      </c>
      <c r="V41" s="302">
        <f>ROUND(+SUMIF(BdV_2022!$L:$L,$A41&amp;V$3,BdV_2022!$E:$E),2)+'CE ATT_Rip'!V41</f>
        <v>0</v>
      </c>
      <c r="W41" s="226">
        <f t="shared" si="46"/>
        <v>0</v>
      </c>
      <c r="Y41" s="302">
        <f>ROUND(+SUMIF(BdV_2022!$L:$L,$A41&amp;Y$3,BdV_2022!$E:$E),2)+'CE ATT_Rip'!Y41</f>
        <v>0</v>
      </c>
      <c r="Z41" s="302">
        <f>ROUND(+SUMIF(BdV_2022!$L:$L,$A41&amp;Z$3,BdV_2022!$E:$E),2)+'CE ATT_Rip'!Z41</f>
        <v>0</v>
      </c>
      <c r="AA41" s="226">
        <f t="shared" si="47"/>
        <v>0</v>
      </c>
      <c r="AC41" s="302">
        <f>ROUND(+SUMIF(BdV_2022!$L:$L,$A41&amp;AC$3,BdV_2022!$E:$E),2)+'CE ATT_Rip'!AC41</f>
        <v>0</v>
      </c>
      <c r="AD41" s="302">
        <f>ROUND(+SUMIF(BdV_2022!$L:$L,$A41&amp;AD$3,BdV_2022!$E:$E),2)+'CE ATT_Rip'!AD41</f>
        <v>0</v>
      </c>
      <c r="AE41" s="226">
        <f t="shared" si="48"/>
        <v>0</v>
      </c>
      <c r="AG41" s="302">
        <f>ROUND(+SUMIF(BdV_2022!$L:$L,$A41&amp;AG$3,BdV_2022!$E:$E),2)+'CE ATT_Rip'!AG41</f>
        <v>0</v>
      </c>
      <c r="AH41" s="302">
        <f>ROUND(+SUMIF(BdV_2022!$L:$L,$A41&amp;AH$3,BdV_2022!$E:$E),2)+'CE ATT_Rip'!AH41</f>
        <v>0</v>
      </c>
      <c r="AI41" s="226">
        <f t="shared" si="49"/>
        <v>0</v>
      </c>
      <c r="AK41" s="302">
        <f>ROUND(+SUMIF(BdV_2022!$L:$L,$A41&amp;AK$3,BdV_2022!$E:$E),2)+'CE ATT_Rip'!AK41</f>
        <v>0</v>
      </c>
      <c r="AL41" s="302">
        <f>ROUND(+SUMIF(BdV_2022!$L:$L,$A41&amp;AL$3,BdV_2022!$E:$E),2)+'CE ATT_Rip'!AL41</f>
        <v>0</v>
      </c>
      <c r="AM41" s="226">
        <f t="shared" si="50"/>
        <v>0</v>
      </c>
      <c r="AO41" s="302">
        <f>ROUND(+SUMIF(BdV_2022!$L:$L,$A41&amp;AO$3,BdV_2022!$E:$E),2)+'CE ATT_Rip'!AO41</f>
        <v>0</v>
      </c>
      <c r="AP41" s="302">
        <f>ROUND(+SUMIF(BdV_2022!$L:$L,$A41&amp;AP$3,BdV_2022!$E:$E),2)+'CE ATT_Rip'!AP41</f>
        <v>0</v>
      </c>
      <c r="AQ41" s="226">
        <f t="shared" si="51"/>
        <v>0</v>
      </c>
      <c r="AS41" s="302">
        <f>ROUND(+SUMIF(BdV_2022!$L:$L,$A41&amp;AS$3,BdV_2022!$E:$E),2)+'CE ATT_Rip'!AS41</f>
        <v>0</v>
      </c>
      <c r="AT41" s="302">
        <f>ROUND(+SUMIF(BdV_2022!$L:$L,$A41&amp;AT$3,BdV_2022!$E:$E),2)+'CE ATT_Rip'!AT41</f>
        <v>0</v>
      </c>
      <c r="AU41" s="226">
        <f t="shared" si="52"/>
        <v>0</v>
      </c>
      <c r="AW41" s="302">
        <f>ROUND(+SUMIF(BdV_2022!$L:$L,$A41&amp;AW$3,BdV_2022!$E:$E),2)+'CE ATT_Rip'!AW41</f>
        <v>0</v>
      </c>
      <c r="AX41" s="302">
        <f>ROUND(+SUMIF(BdV_2022!$L:$L,$A41&amp;AX$3,BdV_2022!$E:$E),2)+'CE ATT_Rip'!AX41</f>
        <v>0</v>
      </c>
      <c r="AY41" s="226">
        <f t="shared" si="53"/>
        <v>0</v>
      </c>
      <c r="BA41" s="302">
        <f>ROUND(+SUMIF(BdV_2022!$L:$L,$A41&amp;BA$3,BdV_2022!$E:$E),2)+'CE ATT_Rip'!BA41</f>
        <v>0</v>
      </c>
      <c r="BB41" s="302">
        <f>ROUND(+SUMIF(BdV_2022!$L:$L,$A41&amp;BB$3,BdV_2022!$E:$E),2)+'CE ATT_Rip'!BB41</f>
        <v>0</v>
      </c>
      <c r="BC41" s="226">
        <f t="shared" si="54"/>
        <v>0</v>
      </c>
      <c r="BE41" s="302">
        <f>ROUND(+SUMIF(BdV_2022!$L:$L,$A41&amp;BE$3,BdV_2022!$E:$E),2)+'CE ATT_Rip'!BE41</f>
        <v>0</v>
      </c>
      <c r="BF41" s="302">
        <f>ROUND(+SUMIF(BdV_2022!$L:$L,$A41&amp;BF$3,BdV_2022!$E:$E),2)+'CE ATT_Rip'!BF41</f>
        <v>0</v>
      </c>
      <c r="BG41" s="226">
        <f t="shared" si="55"/>
        <v>0</v>
      </c>
      <c r="BI41" s="302">
        <f>ROUND(+SUMIF(BdV_2022!$L:$L,$A41&amp;BI$3,BdV_2022!$E:$E),2)+'CE ATT_Rip'!BI41</f>
        <v>0</v>
      </c>
      <c r="BJ41" s="302">
        <f>ROUND(+SUMIF(BdV_2022!$L:$L,$A41&amp;BJ$3,BdV_2022!$E:$E),2)+'CE ATT_Rip'!BJ41</f>
        <v>0</v>
      </c>
      <c r="BK41" s="226">
        <f t="shared" si="56"/>
        <v>0</v>
      </c>
    </row>
    <row r="42" spans="1:63" s="2" customFormat="1" x14ac:dyDescent="0.2">
      <c r="A42" s="148" t="s">
        <v>1772</v>
      </c>
      <c r="B42" s="19"/>
      <c r="C42" s="146" t="s">
        <v>1660</v>
      </c>
      <c r="E42" s="302">
        <f>ROUND(+SUMIF(BdV_2022!$L:$L,$A42&amp;E$3,BdV_2022!$E:$E),2)+'CE ATT_Rip'!E42</f>
        <v>0</v>
      </c>
      <c r="F42" s="302">
        <f>ROUND(+SUMIF(BdV_2022!$L:$L,$A42&amp;F$3,BdV_2022!$E:$E),2)+'CE ATT_Rip'!F42</f>
        <v>36036.01</v>
      </c>
      <c r="G42" s="226">
        <f t="shared" si="42"/>
        <v>36036.01</v>
      </c>
      <c r="I42" s="302">
        <f>ROUND(+SUMIF(BdV_2022!$L:$L,$A42&amp;I$3,BdV_2022!$E:$E),2)+'CE ATT_Rip'!I42</f>
        <v>0</v>
      </c>
      <c r="J42" s="302">
        <f>ROUND(+SUMIF(BdV_2022!$L:$L,$A42&amp;J$3,BdV_2022!$E:$E),2)+'CE ATT_Rip'!J42</f>
        <v>0</v>
      </c>
      <c r="K42" s="226">
        <f t="shared" si="43"/>
        <v>0</v>
      </c>
      <c r="M42" s="302">
        <f>ROUND(+SUMIF(BdV_2022!$L:$L,$A42&amp;M$3,BdV_2022!$E:$E),2)+'CE ATT_Rip'!M42</f>
        <v>0</v>
      </c>
      <c r="N42" s="302">
        <f>ROUND(+SUMIF(BdV_2022!$L:$L,$A42&amp;N$3,BdV_2022!$E:$E),2)+'CE ATT_Rip'!N42</f>
        <v>0</v>
      </c>
      <c r="O42" s="226">
        <f t="shared" si="44"/>
        <v>0</v>
      </c>
      <c r="Q42" s="302">
        <f>ROUND(+SUMIF(BdV_2022!$L:$L,$A42&amp;Q$3,BdV_2022!$E:$E),2)+'CE ATT_Rip'!Q42</f>
        <v>0</v>
      </c>
      <c r="R42" s="302">
        <f>ROUND(+SUMIF(BdV_2022!$L:$L,$A42&amp;R$3,BdV_2022!$E:$E),2)+'CE ATT_Rip'!R42</f>
        <v>0</v>
      </c>
      <c r="S42" s="226">
        <f t="shared" si="45"/>
        <v>0</v>
      </c>
      <c r="U42" s="302">
        <f>ROUND(+SUMIF(BdV_2022!$L:$L,$A42&amp;U$3,BdV_2022!$E:$E),2)+'CE ATT_Rip'!U42</f>
        <v>0</v>
      </c>
      <c r="V42" s="302">
        <f>ROUND(+SUMIF(BdV_2022!$L:$L,$A42&amp;V$3,BdV_2022!$E:$E),2)+'CE ATT_Rip'!V42</f>
        <v>0</v>
      </c>
      <c r="W42" s="226">
        <f t="shared" si="46"/>
        <v>0</v>
      </c>
      <c r="Y42" s="302">
        <f>ROUND(+SUMIF(BdV_2022!$L:$L,$A42&amp;Y$3,BdV_2022!$E:$E),2)+'CE ATT_Rip'!Y42</f>
        <v>0</v>
      </c>
      <c r="Z42" s="302">
        <f>ROUND(+SUMIF(BdV_2022!$L:$L,$A42&amp;Z$3,BdV_2022!$E:$E),2)+'CE ATT_Rip'!Z42</f>
        <v>0</v>
      </c>
      <c r="AA42" s="226">
        <f t="shared" si="47"/>
        <v>0</v>
      </c>
      <c r="AC42" s="302">
        <f>ROUND(+SUMIF(BdV_2022!$L:$L,$A42&amp;AC$3,BdV_2022!$E:$E),2)+'CE ATT_Rip'!AC42</f>
        <v>0</v>
      </c>
      <c r="AD42" s="302">
        <f>ROUND(+SUMIF(BdV_2022!$L:$L,$A42&amp;AD$3,BdV_2022!$E:$E),2)+'CE ATT_Rip'!AD42</f>
        <v>0</v>
      </c>
      <c r="AE42" s="226">
        <f t="shared" si="48"/>
        <v>0</v>
      </c>
      <c r="AG42" s="302">
        <f>ROUND(+SUMIF(BdV_2022!$L:$L,$A42&amp;AG$3,BdV_2022!$E:$E),2)+'CE ATT_Rip'!AG42</f>
        <v>0</v>
      </c>
      <c r="AH42" s="302">
        <f>ROUND(+SUMIF(BdV_2022!$L:$L,$A42&amp;AH$3,BdV_2022!$E:$E),2)+'CE ATT_Rip'!AH42</f>
        <v>0</v>
      </c>
      <c r="AI42" s="226">
        <f t="shared" si="49"/>
        <v>0</v>
      </c>
      <c r="AK42" s="302">
        <f>ROUND(+SUMIF(BdV_2022!$L:$L,$A42&amp;AK$3,BdV_2022!$E:$E),2)+'CE ATT_Rip'!AK42</f>
        <v>0</v>
      </c>
      <c r="AL42" s="302">
        <f>ROUND(+SUMIF(BdV_2022!$L:$L,$A42&amp;AL$3,BdV_2022!$E:$E),2)+'CE ATT_Rip'!AL42</f>
        <v>0</v>
      </c>
      <c r="AM42" s="226">
        <f t="shared" si="50"/>
        <v>0</v>
      </c>
      <c r="AO42" s="302">
        <f>ROUND(+SUMIF(BdV_2022!$L:$L,$A42&amp;AO$3,BdV_2022!$E:$E),2)+'CE ATT_Rip'!AO42</f>
        <v>0</v>
      </c>
      <c r="AP42" s="302">
        <f>ROUND(+SUMIF(BdV_2022!$L:$L,$A42&amp;AP$3,BdV_2022!$E:$E),2)+'CE ATT_Rip'!AP42</f>
        <v>0</v>
      </c>
      <c r="AQ42" s="226">
        <f t="shared" si="51"/>
        <v>0</v>
      </c>
      <c r="AS42" s="302">
        <f>ROUND(+SUMIF(BdV_2022!$L:$L,$A42&amp;AS$3,BdV_2022!$E:$E),2)+'CE ATT_Rip'!AS42</f>
        <v>0</v>
      </c>
      <c r="AT42" s="302">
        <f>ROUND(+SUMIF(BdV_2022!$L:$L,$A42&amp;AT$3,BdV_2022!$E:$E),2)+'CE ATT_Rip'!AT42</f>
        <v>0</v>
      </c>
      <c r="AU42" s="226">
        <f t="shared" si="52"/>
        <v>0</v>
      </c>
      <c r="AW42" s="302">
        <f>ROUND(+SUMIF(BdV_2022!$L:$L,$A42&amp;AW$3,BdV_2022!$E:$E),2)+'CE ATT_Rip'!AW42</f>
        <v>0</v>
      </c>
      <c r="AX42" s="302">
        <f>ROUND(+SUMIF(BdV_2022!$L:$L,$A42&amp;AX$3,BdV_2022!$E:$E),2)+'CE ATT_Rip'!AX42</f>
        <v>0</v>
      </c>
      <c r="AY42" s="226">
        <f t="shared" si="53"/>
        <v>0</v>
      </c>
      <c r="BA42" s="302">
        <f>ROUND(+SUMIF(BdV_2022!$L:$L,$A42&amp;BA$3,BdV_2022!$E:$E),2)+'CE ATT_Rip'!BA42</f>
        <v>0</v>
      </c>
      <c r="BB42" s="302">
        <f>ROUND(+SUMIF(BdV_2022!$L:$L,$A42&amp;BB$3,BdV_2022!$E:$E),2)+'CE ATT_Rip'!BB42</f>
        <v>0</v>
      </c>
      <c r="BC42" s="226">
        <f t="shared" si="54"/>
        <v>0</v>
      </c>
      <c r="BE42" s="302">
        <f>ROUND(+SUMIF(BdV_2022!$L:$L,$A42&amp;BE$3,BdV_2022!$E:$E),2)+'CE ATT_Rip'!BE42</f>
        <v>0</v>
      </c>
      <c r="BF42" s="302">
        <f>ROUND(+SUMIF(BdV_2022!$L:$L,$A42&amp;BF$3,BdV_2022!$E:$E),2)+'CE ATT_Rip'!BF42</f>
        <v>0</v>
      </c>
      <c r="BG42" s="226">
        <f t="shared" si="55"/>
        <v>0</v>
      </c>
      <c r="BI42" s="302">
        <f>ROUND(+SUMIF(BdV_2022!$L:$L,$A42&amp;BI$3,BdV_2022!$E:$E),2)+'CE ATT_Rip'!BI42</f>
        <v>0</v>
      </c>
      <c r="BJ42" s="302">
        <f>ROUND(+SUMIF(BdV_2022!$L:$L,$A42&amp;BJ$3,BdV_2022!$E:$E),2)+'CE ATT_Rip'!BJ42</f>
        <v>0</v>
      </c>
      <c r="BK42" s="226">
        <f t="shared" si="56"/>
        <v>0</v>
      </c>
    </row>
    <row r="43" spans="1:63" s="2" customFormat="1" x14ac:dyDescent="0.2">
      <c r="A43" s="148" t="s">
        <v>1773</v>
      </c>
      <c r="B43" s="19"/>
      <c r="C43" s="147" t="s">
        <v>1661</v>
      </c>
      <c r="E43" s="302">
        <f>ROUND(+SUMIF(BdV_2022!$L:$L,$A43&amp;E$3,BdV_2022!$E:$E),2)+'CE ATT_Rip'!E43</f>
        <v>0</v>
      </c>
      <c r="F43" s="302">
        <f>ROUND(+SUMIF(BdV_2022!$L:$L,$A43&amp;F$3,BdV_2022!$E:$E),2)+'CE ATT_Rip'!F43</f>
        <v>0</v>
      </c>
      <c r="G43" s="226">
        <f t="shared" si="42"/>
        <v>0</v>
      </c>
      <c r="I43" s="302">
        <f>ROUND(+SUMIF(BdV_2022!$L:$L,$A43&amp;I$3,BdV_2022!$E:$E),2)+'CE ATT_Rip'!I43</f>
        <v>0</v>
      </c>
      <c r="J43" s="302">
        <f>ROUND(+SUMIF(BdV_2022!$L:$L,$A43&amp;J$3,BdV_2022!$E:$E),2)+'CE ATT_Rip'!J43</f>
        <v>0</v>
      </c>
      <c r="K43" s="226">
        <f t="shared" si="43"/>
        <v>0</v>
      </c>
      <c r="M43" s="302">
        <f>ROUND(+SUMIF(BdV_2022!$L:$L,$A43&amp;M$3,BdV_2022!$E:$E),2)+'CE ATT_Rip'!M43</f>
        <v>0</v>
      </c>
      <c r="N43" s="302">
        <f>ROUND(+SUMIF(BdV_2022!$L:$L,$A43&amp;N$3,BdV_2022!$E:$E),2)+'CE ATT_Rip'!N43</f>
        <v>0</v>
      </c>
      <c r="O43" s="226">
        <f t="shared" si="44"/>
        <v>0</v>
      </c>
      <c r="Q43" s="302">
        <f>ROUND(+SUMIF(BdV_2022!$L:$L,$A43&amp;Q$3,BdV_2022!$E:$E),2)+'CE ATT_Rip'!Q43</f>
        <v>0</v>
      </c>
      <c r="R43" s="302">
        <f>ROUND(+SUMIF(BdV_2022!$L:$L,$A43&amp;R$3,BdV_2022!$E:$E),2)+'CE ATT_Rip'!R43</f>
        <v>0</v>
      </c>
      <c r="S43" s="226">
        <f t="shared" si="45"/>
        <v>0</v>
      </c>
      <c r="U43" s="302">
        <f>ROUND(+SUMIF(BdV_2022!$L:$L,$A43&amp;U$3,BdV_2022!$E:$E),2)+'CE ATT_Rip'!U43</f>
        <v>0</v>
      </c>
      <c r="V43" s="302">
        <f>ROUND(+SUMIF(BdV_2022!$L:$L,$A43&amp;V$3,BdV_2022!$E:$E),2)+'CE ATT_Rip'!V43</f>
        <v>0</v>
      </c>
      <c r="W43" s="226">
        <f t="shared" si="46"/>
        <v>0</v>
      </c>
      <c r="Y43" s="302">
        <f>ROUND(+SUMIF(BdV_2022!$L:$L,$A43&amp;Y$3,BdV_2022!$E:$E),2)+'CE ATT_Rip'!Y43</f>
        <v>0</v>
      </c>
      <c r="Z43" s="302">
        <f>ROUND(+SUMIF(BdV_2022!$L:$L,$A43&amp;Z$3,BdV_2022!$E:$E),2)+'CE ATT_Rip'!Z43</f>
        <v>0</v>
      </c>
      <c r="AA43" s="226">
        <f t="shared" si="47"/>
        <v>0</v>
      </c>
      <c r="AC43" s="302">
        <f>ROUND(+SUMIF(BdV_2022!$L:$L,$A43&amp;AC$3,BdV_2022!$E:$E),2)+'CE ATT_Rip'!AC43</f>
        <v>0</v>
      </c>
      <c r="AD43" s="302">
        <f>ROUND(+SUMIF(BdV_2022!$L:$L,$A43&amp;AD$3,BdV_2022!$E:$E),2)+'CE ATT_Rip'!AD43</f>
        <v>0</v>
      </c>
      <c r="AE43" s="226">
        <f t="shared" si="48"/>
        <v>0</v>
      </c>
      <c r="AG43" s="302">
        <f>ROUND(+SUMIF(BdV_2022!$L:$L,$A43&amp;AG$3,BdV_2022!$E:$E),2)+'CE ATT_Rip'!AG43</f>
        <v>0</v>
      </c>
      <c r="AH43" s="302">
        <f>ROUND(+SUMIF(BdV_2022!$L:$L,$A43&amp;AH$3,BdV_2022!$E:$E),2)+'CE ATT_Rip'!AH43</f>
        <v>0</v>
      </c>
      <c r="AI43" s="226">
        <f t="shared" si="49"/>
        <v>0</v>
      </c>
      <c r="AK43" s="302">
        <f>ROUND(+SUMIF(BdV_2022!$L:$L,$A43&amp;AK$3,BdV_2022!$E:$E),2)+'CE ATT_Rip'!AK43</f>
        <v>0</v>
      </c>
      <c r="AL43" s="302">
        <f>ROUND(+SUMIF(BdV_2022!$L:$L,$A43&amp;AL$3,BdV_2022!$E:$E),2)+'CE ATT_Rip'!AL43</f>
        <v>0</v>
      </c>
      <c r="AM43" s="226">
        <f t="shared" si="50"/>
        <v>0</v>
      </c>
      <c r="AO43" s="302">
        <f>ROUND(+SUMIF(BdV_2022!$L:$L,$A43&amp;AO$3,BdV_2022!$E:$E),2)+'CE ATT_Rip'!AO43</f>
        <v>0</v>
      </c>
      <c r="AP43" s="302">
        <f>ROUND(+SUMIF(BdV_2022!$L:$L,$A43&amp;AP$3,BdV_2022!$E:$E),2)+'CE ATT_Rip'!AP43</f>
        <v>0</v>
      </c>
      <c r="AQ43" s="226">
        <f t="shared" si="51"/>
        <v>0</v>
      </c>
      <c r="AS43" s="302">
        <f>ROUND(+SUMIF(BdV_2022!$L:$L,$A43&amp;AS$3,BdV_2022!$E:$E),2)+'CE ATT_Rip'!AS43</f>
        <v>0</v>
      </c>
      <c r="AT43" s="302">
        <f>ROUND(+SUMIF(BdV_2022!$L:$L,$A43&amp;AT$3,BdV_2022!$E:$E),2)+'CE ATT_Rip'!AT43</f>
        <v>0</v>
      </c>
      <c r="AU43" s="226">
        <f t="shared" si="52"/>
        <v>0</v>
      </c>
      <c r="AW43" s="302">
        <f>ROUND(+SUMIF(BdV_2022!$L:$L,$A43&amp;AW$3,BdV_2022!$E:$E),2)+'CE ATT_Rip'!AW43</f>
        <v>0</v>
      </c>
      <c r="AX43" s="302">
        <f>ROUND(+SUMIF(BdV_2022!$L:$L,$A43&amp;AX$3,BdV_2022!$E:$E),2)+'CE ATT_Rip'!AX43</f>
        <v>0</v>
      </c>
      <c r="AY43" s="226">
        <f t="shared" si="53"/>
        <v>0</v>
      </c>
      <c r="BA43" s="302">
        <f>ROUND(+SUMIF(BdV_2022!$L:$L,$A43&amp;BA$3,BdV_2022!$E:$E),2)+'CE ATT_Rip'!BA43</f>
        <v>0</v>
      </c>
      <c r="BB43" s="302">
        <f>ROUND(+SUMIF(BdV_2022!$L:$L,$A43&amp;BB$3,BdV_2022!$E:$E),2)+'CE ATT_Rip'!BB43</f>
        <v>0</v>
      </c>
      <c r="BC43" s="226">
        <f t="shared" si="54"/>
        <v>0</v>
      </c>
      <c r="BE43" s="302">
        <f>ROUND(+SUMIF(BdV_2022!$L:$L,$A43&amp;BE$3,BdV_2022!$E:$E),2)+'CE ATT_Rip'!BE43</f>
        <v>0</v>
      </c>
      <c r="BF43" s="302">
        <f>ROUND(+SUMIF(BdV_2022!$L:$L,$A43&amp;BF$3,BdV_2022!$E:$E),2)+'CE ATT_Rip'!BF43</f>
        <v>0</v>
      </c>
      <c r="BG43" s="226">
        <f t="shared" si="55"/>
        <v>0</v>
      </c>
      <c r="BI43" s="302">
        <f>ROUND(+SUMIF(BdV_2022!$L:$L,$A43&amp;BI$3,BdV_2022!$E:$E),2)+'CE ATT_Rip'!BI43</f>
        <v>0</v>
      </c>
      <c r="BJ43" s="302">
        <f>ROUND(+SUMIF(BdV_2022!$L:$L,$A43&amp;BJ$3,BdV_2022!$E:$E),2)+'CE ATT_Rip'!BJ43</f>
        <v>0</v>
      </c>
      <c r="BK43" s="226">
        <f t="shared" si="56"/>
        <v>0</v>
      </c>
    </row>
    <row r="44" spans="1:63" s="2" customFormat="1" x14ac:dyDescent="0.2">
      <c r="A44" s="148" t="s">
        <v>1774</v>
      </c>
      <c r="B44" s="19"/>
      <c r="C44" s="147" t="s">
        <v>1252</v>
      </c>
      <c r="E44" s="302">
        <f>ROUND(+SUMIF(BdV_2022!$L:$L,$A44&amp;E$3,BdV_2022!$E:$E),2)+'CE ATT_Rip'!E44</f>
        <v>0</v>
      </c>
      <c r="F44" s="302">
        <f>ROUND(+SUMIF(BdV_2022!$L:$L,$A44&amp;F$3,BdV_2022!$E:$E),2)+'CE ATT_Rip'!F44</f>
        <v>98369.02</v>
      </c>
      <c r="G44" s="226">
        <f t="shared" si="42"/>
        <v>98369.02</v>
      </c>
      <c r="I44" s="302">
        <f>ROUND(+SUMIF(BdV_2022!$L:$L,$A44&amp;I$3,BdV_2022!$E:$E),2)+'CE ATT_Rip'!I44</f>
        <v>0</v>
      </c>
      <c r="J44" s="302">
        <f>ROUND(+SUMIF(BdV_2022!$L:$L,$A44&amp;J$3,BdV_2022!$E:$E),2)+'CE ATT_Rip'!J44</f>
        <v>0</v>
      </c>
      <c r="K44" s="226">
        <f t="shared" si="43"/>
        <v>0</v>
      </c>
      <c r="M44" s="302">
        <f>ROUND(+SUMIF(BdV_2022!$L:$L,$A44&amp;M$3,BdV_2022!$E:$E),2)+'CE ATT_Rip'!M44</f>
        <v>0</v>
      </c>
      <c r="N44" s="302">
        <f>ROUND(+SUMIF(BdV_2022!$L:$L,$A44&amp;N$3,BdV_2022!$E:$E),2)+'CE ATT_Rip'!N44</f>
        <v>20161.009999999998</v>
      </c>
      <c r="O44" s="226">
        <f t="shared" si="44"/>
        <v>20161.009999999998</v>
      </c>
      <c r="Q44" s="302">
        <f>ROUND(+SUMIF(BdV_2022!$L:$L,$A44&amp;Q$3,BdV_2022!$E:$E),2)+'CE ATT_Rip'!Q44</f>
        <v>0</v>
      </c>
      <c r="R44" s="302">
        <f>ROUND(+SUMIF(BdV_2022!$L:$L,$A44&amp;R$3,BdV_2022!$E:$E),2)+'CE ATT_Rip'!R44</f>
        <v>42226.22</v>
      </c>
      <c r="S44" s="226">
        <f t="shared" si="45"/>
        <v>42226.22</v>
      </c>
      <c r="U44" s="302">
        <f>ROUND(+SUMIF(BdV_2022!$L:$L,$A44&amp;U$3,BdV_2022!$E:$E),2)+'CE ATT_Rip'!U44</f>
        <v>0</v>
      </c>
      <c r="V44" s="302">
        <f>ROUND(+SUMIF(BdV_2022!$L:$L,$A44&amp;V$3,BdV_2022!$E:$E),2)+'CE ATT_Rip'!V44</f>
        <v>0</v>
      </c>
      <c r="W44" s="226">
        <f t="shared" si="46"/>
        <v>0</v>
      </c>
      <c r="Y44" s="302">
        <f>ROUND(+SUMIF(BdV_2022!$L:$L,$A44&amp;Y$3,BdV_2022!$E:$E),2)+'CE ATT_Rip'!Y44</f>
        <v>0</v>
      </c>
      <c r="Z44" s="302">
        <f>ROUND(+SUMIF(BdV_2022!$L:$L,$A44&amp;Z$3,BdV_2022!$E:$E),2)+'CE ATT_Rip'!Z44</f>
        <v>0</v>
      </c>
      <c r="AA44" s="226">
        <f t="shared" si="47"/>
        <v>0</v>
      </c>
      <c r="AC44" s="302">
        <f>ROUND(+SUMIF(BdV_2022!$L:$L,$A44&amp;AC$3,BdV_2022!$E:$E),2)+'CE ATT_Rip'!AC44</f>
        <v>0</v>
      </c>
      <c r="AD44" s="302">
        <f>ROUND(+SUMIF(BdV_2022!$L:$L,$A44&amp;AD$3,BdV_2022!$E:$E),2)+'CE ATT_Rip'!AD44</f>
        <v>0</v>
      </c>
      <c r="AE44" s="226">
        <f t="shared" si="48"/>
        <v>0</v>
      </c>
      <c r="AG44" s="302">
        <f>ROUND(+SUMIF(BdV_2022!$L:$L,$A44&amp;AG$3,BdV_2022!$E:$E),2)+'CE ATT_Rip'!AG44</f>
        <v>0</v>
      </c>
      <c r="AH44" s="302">
        <f>ROUND(+SUMIF(BdV_2022!$L:$L,$A44&amp;AH$3,BdV_2022!$E:$E),2)+'CE ATT_Rip'!AH44</f>
        <v>0</v>
      </c>
      <c r="AI44" s="226">
        <f t="shared" si="49"/>
        <v>0</v>
      </c>
      <c r="AK44" s="302">
        <f>ROUND(+SUMIF(BdV_2022!$L:$L,$A44&amp;AK$3,BdV_2022!$E:$E),2)+'CE ATT_Rip'!AK44</f>
        <v>0</v>
      </c>
      <c r="AL44" s="302">
        <f>ROUND(+SUMIF(BdV_2022!$L:$L,$A44&amp;AL$3,BdV_2022!$E:$E),2)+'CE ATT_Rip'!AL44</f>
        <v>0</v>
      </c>
      <c r="AM44" s="226">
        <f t="shared" si="50"/>
        <v>0</v>
      </c>
      <c r="AO44" s="302">
        <f>ROUND(+SUMIF(BdV_2022!$L:$L,$A44&amp;AO$3,BdV_2022!$E:$E),2)+'CE ATT_Rip'!AO44</f>
        <v>0</v>
      </c>
      <c r="AP44" s="302">
        <f>ROUND(+SUMIF(BdV_2022!$L:$L,$A44&amp;AP$3,BdV_2022!$E:$E),2)+'CE ATT_Rip'!AP44</f>
        <v>0</v>
      </c>
      <c r="AQ44" s="226">
        <f t="shared" si="51"/>
        <v>0</v>
      </c>
      <c r="AS44" s="302">
        <f>ROUND(+SUMIF(BdV_2022!$L:$L,$A44&amp;AS$3,BdV_2022!$E:$E),2)+'CE ATT_Rip'!AS44</f>
        <v>0</v>
      </c>
      <c r="AT44" s="302">
        <f>ROUND(+SUMIF(BdV_2022!$L:$L,$A44&amp;AT$3,BdV_2022!$E:$E),2)+'CE ATT_Rip'!AT44</f>
        <v>0</v>
      </c>
      <c r="AU44" s="226">
        <f t="shared" si="52"/>
        <v>0</v>
      </c>
      <c r="AW44" s="302">
        <f>ROUND(+SUMIF(BdV_2022!$L:$L,$A44&amp;AW$3,BdV_2022!$E:$E),2)+'CE ATT_Rip'!AW44</f>
        <v>0</v>
      </c>
      <c r="AX44" s="302">
        <f>ROUND(+SUMIF(BdV_2022!$L:$L,$A44&amp;AX$3,BdV_2022!$E:$E),2)+'CE ATT_Rip'!AX44</f>
        <v>0</v>
      </c>
      <c r="AY44" s="226">
        <f t="shared" si="53"/>
        <v>0</v>
      </c>
      <c r="BA44" s="302">
        <f>ROUND(+SUMIF(BdV_2022!$L:$L,$A44&amp;BA$3,BdV_2022!$E:$E),2)+'CE ATT_Rip'!BA44</f>
        <v>0</v>
      </c>
      <c r="BB44" s="302">
        <f>ROUND(+SUMIF(BdV_2022!$L:$L,$A44&amp;BB$3,BdV_2022!$E:$E),2)+'CE ATT_Rip'!BB44</f>
        <v>0</v>
      </c>
      <c r="BC44" s="226">
        <f t="shared" si="54"/>
        <v>0</v>
      </c>
      <c r="BE44" s="302">
        <f>ROUND(+SUMIF(BdV_2022!$L:$L,$A44&amp;BE$3,BdV_2022!$E:$E),2)+'CE ATT_Rip'!BE44</f>
        <v>0</v>
      </c>
      <c r="BF44" s="302">
        <f>ROUND(+SUMIF(BdV_2022!$L:$L,$A44&amp;BF$3,BdV_2022!$E:$E),2)+'CE ATT_Rip'!BF44</f>
        <v>0</v>
      </c>
      <c r="BG44" s="226">
        <f t="shared" si="55"/>
        <v>0</v>
      </c>
      <c r="BI44" s="302">
        <f>ROUND(+SUMIF(BdV_2022!$L:$L,$A44&amp;BI$3,BdV_2022!$E:$E),2)+'CE ATT_Rip'!BI44</f>
        <v>0</v>
      </c>
      <c r="BJ44" s="302">
        <f>ROUND(+SUMIF(BdV_2022!$L:$L,$A44&amp;BJ$3,BdV_2022!$E:$E),2)+'CE ATT_Rip'!BJ44</f>
        <v>0</v>
      </c>
      <c r="BK44" s="226">
        <f t="shared" si="56"/>
        <v>0</v>
      </c>
    </row>
    <row r="45" spans="1:63" s="2" customFormat="1" x14ac:dyDescent="0.2">
      <c r="A45" s="148" t="s">
        <v>1775</v>
      </c>
      <c r="B45" s="19"/>
      <c r="C45" s="147" t="s">
        <v>1253</v>
      </c>
      <c r="E45" s="302">
        <f>ROUND(+SUMIF(BdV_2022!$L:$L,$A45&amp;E$3,BdV_2022!$E:$E),2)+'CE ATT_Rip'!E45</f>
        <v>0</v>
      </c>
      <c r="F45" s="302">
        <f>ROUND(+SUMIF(BdV_2022!$L:$L,$A45&amp;F$3,BdV_2022!$E:$E),2)+'CE ATT_Rip'!F45</f>
        <v>6313.64</v>
      </c>
      <c r="G45" s="226">
        <f t="shared" si="42"/>
        <v>6313.64</v>
      </c>
      <c r="I45" s="302">
        <f>ROUND(+SUMIF(BdV_2022!$L:$L,$A45&amp;I$3,BdV_2022!$E:$E),2)+'CE ATT_Rip'!I45</f>
        <v>0</v>
      </c>
      <c r="J45" s="302">
        <f>ROUND(+SUMIF(BdV_2022!$L:$L,$A45&amp;J$3,BdV_2022!$E:$E),2)+'CE ATT_Rip'!J45</f>
        <v>0</v>
      </c>
      <c r="K45" s="226">
        <f t="shared" si="43"/>
        <v>0</v>
      </c>
      <c r="M45" s="302">
        <f>ROUND(+SUMIF(BdV_2022!$L:$L,$A45&amp;M$3,BdV_2022!$E:$E),2)+'CE ATT_Rip'!M45</f>
        <v>0</v>
      </c>
      <c r="N45" s="302">
        <f>ROUND(+SUMIF(BdV_2022!$L:$L,$A45&amp;N$3,BdV_2022!$E:$E),2)+'CE ATT_Rip'!N45</f>
        <v>620.12</v>
      </c>
      <c r="O45" s="226">
        <f t="shared" si="44"/>
        <v>620.12</v>
      </c>
      <c r="Q45" s="302">
        <f>ROUND(+SUMIF(BdV_2022!$L:$L,$A45&amp;Q$3,BdV_2022!$E:$E),2)+'CE ATT_Rip'!Q45</f>
        <v>0</v>
      </c>
      <c r="R45" s="302">
        <f>ROUND(+SUMIF(BdV_2022!$L:$L,$A45&amp;R$3,BdV_2022!$E:$E),2)+'CE ATT_Rip'!R45</f>
        <v>640.28</v>
      </c>
      <c r="S45" s="226">
        <f t="shared" si="45"/>
        <v>640.28</v>
      </c>
      <c r="U45" s="302">
        <f>ROUND(+SUMIF(BdV_2022!$L:$L,$A45&amp;U$3,BdV_2022!$E:$E),2)+'CE ATT_Rip'!U45</f>
        <v>0</v>
      </c>
      <c r="V45" s="302">
        <f>ROUND(+SUMIF(BdV_2022!$L:$L,$A45&amp;V$3,BdV_2022!$E:$E),2)+'CE ATT_Rip'!V45</f>
        <v>0</v>
      </c>
      <c r="W45" s="226">
        <f t="shared" si="46"/>
        <v>0</v>
      </c>
      <c r="Y45" s="302">
        <f>ROUND(+SUMIF(BdV_2022!$L:$L,$A45&amp;Y$3,BdV_2022!$E:$E),2)+'CE ATT_Rip'!Y45</f>
        <v>0</v>
      </c>
      <c r="Z45" s="302">
        <f>ROUND(+SUMIF(BdV_2022!$L:$L,$A45&amp;Z$3,BdV_2022!$E:$E),2)+'CE ATT_Rip'!Z45</f>
        <v>0</v>
      </c>
      <c r="AA45" s="226">
        <f t="shared" si="47"/>
        <v>0</v>
      </c>
      <c r="AC45" s="302">
        <f>ROUND(+SUMIF(BdV_2022!$L:$L,$A45&amp;AC$3,BdV_2022!$E:$E),2)+'CE ATT_Rip'!AC45</f>
        <v>0</v>
      </c>
      <c r="AD45" s="302">
        <f>ROUND(+SUMIF(BdV_2022!$L:$L,$A45&amp;AD$3,BdV_2022!$E:$E),2)+'CE ATT_Rip'!AD45</f>
        <v>0</v>
      </c>
      <c r="AE45" s="226">
        <f t="shared" si="48"/>
        <v>0</v>
      </c>
      <c r="AG45" s="302">
        <f>ROUND(+SUMIF(BdV_2022!$L:$L,$A45&amp;AG$3,BdV_2022!$E:$E),2)+'CE ATT_Rip'!AG45</f>
        <v>0</v>
      </c>
      <c r="AH45" s="302">
        <f>ROUND(+SUMIF(BdV_2022!$L:$L,$A45&amp;AH$3,BdV_2022!$E:$E),2)+'CE ATT_Rip'!AH45</f>
        <v>0</v>
      </c>
      <c r="AI45" s="226">
        <f t="shared" si="49"/>
        <v>0</v>
      </c>
      <c r="AK45" s="302">
        <f>ROUND(+SUMIF(BdV_2022!$L:$L,$A45&amp;AK$3,BdV_2022!$E:$E),2)+'CE ATT_Rip'!AK45</f>
        <v>0</v>
      </c>
      <c r="AL45" s="302">
        <f>ROUND(+SUMIF(BdV_2022!$L:$L,$A45&amp;AL$3,BdV_2022!$E:$E),2)+'CE ATT_Rip'!AL45</f>
        <v>0</v>
      </c>
      <c r="AM45" s="226">
        <f t="shared" si="50"/>
        <v>0</v>
      </c>
      <c r="AO45" s="302">
        <f>ROUND(+SUMIF(BdV_2022!$L:$L,$A45&amp;AO$3,BdV_2022!$E:$E),2)+'CE ATT_Rip'!AO45</f>
        <v>0</v>
      </c>
      <c r="AP45" s="302">
        <f>ROUND(+SUMIF(BdV_2022!$L:$L,$A45&amp;AP$3,BdV_2022!$E:$E),2)+'CE ATT_Rip'!AP45</f>
        <v>0</v>
      </c>
      <c r="AQ45" s="226">
        <f t="shared" si="51"/>
        <v>0</v>
      </c>
      <c r="AS45" s="302">
        <f>ROUND(+SUMIF(BdV_2022!$L:$L,$A45&amp;AS$3,BdV_2022!$E:$E),2)+'CE ATT_Rip'!AS45</f>
        <v>0</v>
      </c>
      <c r="AT45" s="302">
        <f>ROUND(+SUMIF(BdV_2022!$L:$L,$A45&amp;AT$3,BdV_2022!$E:$E),2)+'CE ATT_Rip'!AT45</f>
        <v>0</v>
      </c>
      <c r="AU45" s="226">
        <f t="shared" si="52"/>
        <v>0</v>
      </c>
      <c r="AW45" s="302">
        <f>ROUND(+SUMIF(BdV_2022!$L:$L,$A45&amp;AW$3,BdV_2022!$E:$E),2)+'CE ATT_Rip'!AW45</f>
        <v>0</v>
      </c>
      <c r="AX45" s="302">
        <f>ROUND(+SUMIF(BdV_2022!$L:$L,$A45&amp;AX$3,BdV_2022!$E:$E),2)+'CE ATT_Rip'!AX45</f>
        <v>0</v>
      </c>
      <c r="AY45" s="226">
        <f t="shared" si="53"/>
        <v>0</v>
      </c>
      <c r="BA45" s="302">
        <f>ROUND(+SUMIF(BdV_2022!$L:$L,$A45&amp;BA$3,BdV_2022!$E:$E),2)+'CE ATT_Rip'!BA45</f>
        <v>0</v>
      </c>
      <c r="BB45" s="302">
        <f>ROUND(+SUMIF(BdV_2022!$L:$L,$A45&amp;BB$3,BdV_2022!$E:$E),2)+'CE ATT_Rip'!BB45</f>
        <v>0</v>
      </c>
      <c r="BC45" s="226">
        <f t="shared" si="54"/>
        <v>0</v>
      </c>
      <c r="BE45" s="302">
        <f>ROUND(+SUMIF(BdV_2022!$L:$L,$A45&amp;BE$3,BdV_2022!$E:$E),2)+'CE ATT_Rip'!BE45</f>
        <v>0</v>
      </c>
      <c r="BF45" s="302">
        <f>ROUND(+SUMIF(BdV_2022!$L:$L,$A45&amp;BF$3,BdV_2022!$E:$E),2)+'CE ATT_Rip'!BF45</f>
        <v>0</v>
      </c>
      <c r="BG45" s="226">
        <f t="shared" si="55"/>
        <v>0</v>
      </c>
      <c r="BI45" s="302">
        <f>ROUND(+SUMIF(BdV_2022!$L:$L,$A45&amp;BI$3,BdV_2022!$E:$E),2)+'CE ATT_Rip'!BI45</f>
        <v>0</v>
      </c>
      <c r="BJ45" s="302">
        <f>ROUND(+SUMIF(BdV_2022!$L:$L,$A45&amp;BJ$3,BdV_2022!$E:$E),2)+'CE ATT_Rip'!BJ45</f>
        <v>0</v>
      </c>
      <c r="BK45" s="226">
        <f t="shared" si="56"/>
        <v>0</v>
      </c>
    </row>
    <row r="46" spans="1:63" s="2" customFormat="1" x14ac:dyDescent="0.2">
      <c r="A46" s="148" t="s">
        <v>1776</v>
      </c>
      <c r="B46" s="19"/>
      <c r="C46" s="147" t="s">
        <v>1254</v>
      </c>
      <c r="E46" s="302">
        <f>ROUND(+SUMIF(BdV_2022!$L:$L,$A46&amp;E$3,BdV_2022!$E:$E),2)+'CE ATT_Rip'!E46</f>
        <v>0</v>
      </c>
      <c r="F46" s="302">
        <f>ROUND(+SUMIF(BdV_2022!$L:$L,$A46&amp;F$3,BdV_2022!$E:$E),2)+'CE ATT_Rip'!F46</f>
        <v>106016.05</v>
      </c>
      <c r="G46" s="226">
        <f t="shared" si="42"/>
        <v>106016.05</v>
      </c>
      <c r="I46" s="302">
        <f>ROUND(+SUMIF(BdV_2022!$L:$L,$A46&amp;I$3,BdV_2022!$E:$E),2)+'CE ATT_Rip'!I46</f>
        <v>0</v>
      </c>
      <c r="J46" s="302">
        <f>ROUND(+SUMIF(BdV_2022!$L:$L,$A46&amp;J$3,BdV_2022!$E:$E),2)+'CE ATT_Rip'!J46</f>
        <v>0</v>
      </c>
      <c r="K46" s="226">
        <f t="shared" si="43"/>
        <v>0</v>
      </c>
      <c r="M46" s="302">
        <f>ROUND(+SUMIF(BdV_2022!$L:$L,$A46&amp;M$3,BdV_2022!$E:$E),2)+'CE ATT_Rip'!M46</f>
        <v>0</v>
      </c>
      <c r="N46" s="302">
        <f>ROUND(+SUMIF(BdV_2022!$L:$L,$A46&amp;N$3,BdV_2022!$E:$E),2)+'CE ATT_Rip'!N46</f>
        <v>2520</v>
      </c>
      <c r="O46" s="226">
        <f t="shared" si="44"/>
        <v>2520</v>
      </c>
      <c r="Q46" s="302">
        <f>ROUND(+SUMIF(BdV_2022!$L:$L,$A46&amp;Q$3,BdV_2022!$E:$E),2)+'CE ATT_Rip'!Q46</f>
        <v>0</v>
      </c>
      <c r="R46" s="302">
        <f>ROUND(+SUMIF(BdV_2022!$L:$L,$A46&amp;R$3,BdV_2022!$E:$E),2)+'CE ATT_Rip'!R46</f>
        <v>7220</v>
      </c>
      <c r="S46" s="226">
        <f t="shared" si="45"/>
        <v>7220</v>
      </c>
      <c r="U46" s="302">
        <f>ROUND(+SUMIF(BdV_2022!$L:$L,$A46&amp;U$3,BdV_2022!$E:$E),2)+'CE ATT_Rip'!U46</f>
        <v>0</v>
      </c>
      <c r="V46" s="302">
        <f>ROUND(+SUMIF(BdV_2022!$L:$L,$A46&amp;V$3,BdV_2022!$E:$E),2)+'CE ATT_Rip'!V46</f>
        <v>0</v>
      </c>
      <c r="W46" s="226">
        <f t="shared" si="46"/>
        <v>0</v>
      </c>
      <c r="Y46" s="302">
        <f>ROUND(+SUMIF(BdV_2022!$L:$L,$A46&amp;Y$3,BdV_2022!$E:$E),2)+'CE ATT_Rip'!Y46</f>
        <v>0</v>
      </c>
      <c r="Z46" s="302">
        <f>ROUND(+SUMIF(BdV_2022!$L:$L,$A46&amp;Z$3,BdV_2022!$E:$E),2)+'CE ATT_Rip'!Z46</f>
        <v>0</v>
      </c>
      <c r="AA46" s="226">
        <f t="shared" si="47"/>
        <v>0</v>
      </c>
      <c r="AC46" s="302">
        <f>ROUND(+SUMIF(BdV_2022!$L:$L,$A46&amp;AC$3,BdV_2022!$E:$E),2)+'CE ATT_Rip'!AC46</f>
        <v>0</v>
      </c>
      <c r="AD46" s="302">
        <f>ROUND(+SUMIF(BdV_2022!$L:$L,$A46&amp;AD$3,BdV_2022!$E:$E),2)+'CE ATT_Rip'!AD46</f>
        <v>0</v>
      </c>
      <c r="AE46" s="226">
        <f t="shared" si="48"/>
        <v>0</v>
      </c>
      <c r="AG46" s="302">
        <f>ROUND(+SUMIF(BdV_2022!$L:$L,$A46&amp;AG$3,BdV_2022!$E:$E),2)+'CE ATT_Rip'!AG46</f>
        <v>0</v>
      </c>
      <c r="AH46" s="302">
        <f>ROUND(+SUMIF(BdV_2022!$L:$L,$A46&amp;AH$3,BdV_2022!$E:$E),2)+'CE ATT_Rip'!AH46</f>
        <v>0</v>
      </c>
      <c r="AI46" s="226">
        <f t="shared" si="49"/>
        <v>0</v>
      </c>
      <c r="AK46" s="302">
        <f>ROUND(+SUMIF(BdV_2022!$L:$L,$A46&amp;AK$3,BdV_2022!$E:$E),2)+'CE ATT_Rip'!AK46</f>
        <v>0</v>
      </c>
      <c r="AL46" s="302">
        <f>ROUND(+SUMIF(BdV_2022!$L:$L,$A46&amp;AL$3,BdV_2022!$E:$E),2)+'CE ATT_Rip'!AL46</f>
        <v>0</v>
      </c>
      <c r="AM46" s="226">
        <f t="shared" si="50"/>
        <v>0</v>
      </c>
      <c r="AO46" s="302">
        <f>ROUND(+SUMIF(BdV_2022!$L:$L,$A46&amp;AO$3,BdV_2022!$E:$E),2)+'CE ATT_Rip'!AO46</f>
        <v>0</v>
      </c>
      <c r="AP46" s="302">
        <f>ROUND(+SUMIF(BdV_2022!$L:$L,$A46&amp;AP$3,BdV_2022!$E:$E),2)+'CE ATT_Rip'!AP46</f>
        <v>0</v>
      </c>
      <c r="AQ46" s="226">
        <f t="shared" si="51"/>
        <v>0</v>
      </c>
      <c r="AS46" s="302">
        <f>ROUND(+SUMIF(BdV_2022!$L:$L,$A46&amp;AS$3,BdV_2022!$E:$E),2)+'CE ATT_Rip'!AS46</f>
        <v>0</v>
      </c>
      <c r="AT46" s="302">
        <f>ROUND(+SUMIF(BdV_2022!$L:$L,$A46&amp;AT$3,BdV_2022!$E:$E),2)+'CE ATT_Rip'!AT46</f>
        <v>0</v>
      </c>
      <c r="AU46" s="226">
        <f t="shared" si="52"/>
        <v>0</v>
      </c>
      <c r="AW46" s="302">
        <f>ROUND(+SUMIF(BdV_2022!$L:$L,$A46&amp;AW$3,BdV_2022!$E:$E),2)+'CE ATT_Rip'!AW46</f>
        <v>0</v>
      </c>
      <c r="AX46" s="302">
        <f>ROUND(+SUMIF(BdV_2022!$L:$L,$A46&amp;AX$3,BdV_2022!$E:$E),2)+'CE ATT_Rip'!AX46</f>
        <v>0</v>
      </c>
      <c r="AY46" s="226">
        <f t="shared" si="53"/>
        <v>0</v>
      </c>
      <c r="BA46" s="302">
        <f>ROUND(+SUMIF(BdV_2022!$L:$L,$A46&amp;BA$3,BdV_2022!$E:$E),2)+'CE ATT_Rip'!BA46</f>
        <v>0</v>
      </c>
      <c r="BB46" s="302">
        <f>ROUND(+SUMIF(BdV_2022!$L:$L,$A46&amp;BB$3,BdV_2022!$E:$E),2)+'CE ATT_Rip'!BB46</f>
        <v>0</v>
      </c>
      <c r="BC46" s="226">
        <f t="shared" si="54"/>
        <v>0</v>
      </c>
      <c r="BE46" s="302">
        <f>ROUND(+SUMIF(BdV_2022!$L:$L,$A46&amp;BE$3,BdV_2022!$E:$E),2)+'CE ATT_Rip'!BE46</f>
        <v>0</v>
      </c>
      <c r="BF46" s="302">
        <f>ROUND(+SUMIF(BdV_2022!$L:$L,$A46&amp;BF$3,BdV_2022!$E:$E),2)+'CE ATT_Rip'!BF46</f>
        <v>0</v>
      </c>
      <c r="BG46" s="226">
        <f t="shared" si="55"/>
        <v>0</v>
      </c>
      <c r="BI46" s="302">
        <f>ROUND(+SUMIF(BdV_2022!$L:$L,$A46&amp;BI$3,BdV_2022!$E:$E),2)+'CE ATT_Rip'!BI46</f>
        <v>0</v>
      </c>
      <c r="BJ46" s="302">
        <f>ROUND(+SUMIF(BdV_2022!$L:$L,$A46&amp;BJ$3,BdV_2022!$E:$E),2)+'CE ATT_Rip'!BJ46</f>
        <v>0</v>
      </c>
      <c r="BK46" s="226">
        <f t="shared" si="56"/>
        <v>0</v>
      </c>
    </row>
    <row r="47" spans="1:63" s="2" customFormat="1" x14ac:dyDescent="0.2">
      <c r="A47" s="148" t="s">
        <v>1777</v>
      </c>
      <c r="B47" s="19"/>
      <c r="C47" s="147" t="s">
        <v>636</v>
      </c>
      <c r="E47" s="302">
        <f>ROUND(+SUMIF(BdV_2022!$L:$L,$A47&amp;E$3,BdV_2022!$E:$E),2)+'CE ATT_Rip'!E47</f>
        <v>0</v>
      </c>
      <c r="F47" s="302">
        <f>ROUND(+SUMIF(BdV_2022!$L:$L,$A47&amp;F$3,BdV_2022!$E:$E),2)+'CE ATT_Rip'!F47</f>
        <v>0</v>
      </c>
      <c r="G47" s="226">
        <f t="shared" si="42"/>
        <v>0</v>
      </c>
      <c r="I47" s="302">
        <f>ROUND(+SUMIF(BdV_2022!$L:$L,$A47&amp;I$3,BdV_2022!$E:$E),2)+'CE ATT_Rip'!I47</f>
        <v>0</v>
      </c>
      <c r="J47" s="302">
        <f>ROUND(+SUMIF(BdV_2022!$L:$L,$A47&amp;J$3,BdV_2022!$E:$E),2)+'CE ATT_Rip'!J47</f>
        <v>0</v>
      </c>
      <c r="K47" s="226">
        <f t="shared" si="43"/>
        <v>0</v>
      </c>
      <c r="M47" s="302">
        <f>ROUND(+SUMIF(BdV_2022!$L:$L,$A47&amp;M$3,BdV_2022!$E:$E),2)+'CE ATT_Rip'!M47</f>
        <v>0</v>
      </c>
      <c r="N47" s="302">
        <f>ROUND(+SUMIF(BdV_2022!$L:$L,$A47&amp;N$3,BdV_2022!$E:$E),2)+'CE ATT_Rip'!N47</f>
        <v>0</v>
      </c>
      <c r="O47" s="226">
        <f t="shared" si="44"/>
        <v>0</v>
      </c>
      <c r="Q47" s="302">
        <f>ROUND(+SUMIF(BdV_2022!$L:$L,$A47&amp;Q$3,BdV_2022!$E:$E),2)+'CE ATT_Rip'!Q47</f>
        <v>0</v>
      </c>
      <c r="R47" s="302">
        <f>ROUND(+SUMIF(BdV_2022!$L:$L,$A47&amp;R$3,BdV_2022!$E:$E),2)+'CE ATT_Rip'!R47</f>
        <v>0</v>
      </c>
      <c r="S47" s="226">
        <f t="shared" si="45"/>
        <v>0</v>
      </c>
      <c r="U47" s="302">
        <f>ROUND(+SUMIF(BdV_2022!$L:$L,$A47&amp;U$3,BdV_2022!$E:$E),2)+'CE ATT_Rip'!U47</f>
        <v>0</v>
      </c>
      <c r="V47" s="302">
        <f>ROUND(+SUMIF(BdV_2022!$L:$L,$A47&amp;V$3,BdV_2022!$E:$E),2)+'CE ATT_Rip'!V47</f>
        <v>0</v>
      </c>
      <c r="W47" s="226">
        <f t="shared" si="46"/>
        <v>0</v>
      </c>
      <c r="Y47" s="302">
        <f>ROUND(+SUMIF(BdV_2022!$L:$L,$A47&amp;Y$3,BdV_2022!$E:$E),2)+'CE ATT_Rip'!Y47</f>
        <v>0</v>
      </c>
      <c r="Z47" s="302">
        <f>ROUND(+SUMIF(BdV_2022!$L:$L,$A47&amp;Z$3,BdV_2022!$E:$E),2)+'CE ATT_Rip'!Z47</f>
        <v>0</v>
      </c>
      <c r="AA47" s="226">
        <f t="shared" si="47"/>
        <v>0</v>
      </c>
      <c r="AC47" s="302">
        <f>ROUND(+SUMIF(BdV_2022!$L:$L,$A47&amp;AC$3,BdV_2022!$E:$E),2)+'CE ATT_Rip'!AC47</f>
        <v>0</v>
      </c>
      <c r="AD47" s="302">
        <f>ROUND(+SUMIF(BdV_2022!$L:$L,$A47&amp;AD$3,BdV_2022!$E:$E),2)+'CE ATT_Rip'!AD47</f>
        <v>0</v>
      </c>
      <c r="AE47" s="226">
        <f t="shared" si="48"/>
        <v>0</v>
      </c>
      <c r="AG47" s="302">
        <f>ROUND(+SUMIF(BdV_2022!$L:$L,$A47&amp;AG$3,BdV_2022!$E:$E),2)+'CE ATT_Rip'!AG47</f>
        <v>0</v>
      </c>
      <c r="AH47" s="302">
        <f>ROUND(+SUMIF(BdV_2022!$L:$L,$A47&amp;AH$3,BdV_2022!$E:$E),2)+'CE ATT_Rip'!AH47</f>
        <v>0</v>
      </c>
      <c r="AI47" s="226">
        <f t="shared" si="49"/>
        <v>0</v>
      </c>
      <c r="AK47" s="302">
        <f>ROUND(+SUMIF(BdV_2022!$L:$L,$A47&amp;AK$3,BdV_2022!$E:$E),2)+'CE ATT_Rip'!AK47</f>
        <v>0</v>
      </c>
      <c r="AL47" s="302">
        <f>ROUND(+SUMIF(BdV_2022!$L:$L,$A47&amp;AL$3,BdV_2022!$E:$E),2)+'CE ATT_Rip'!AL47</f>
        <v>0</v>
      </c>
      <c r="AM47" s="226">
        <f t="shared" si="50"/>
        <v>0</v>
      </c>
      <c r="AO47" s="302">
        <f>ROUND(+SUMIF(BdV_2022!$L:$L,$A47&amp;AO$3,BdV_2022!$E:$E),2)+'CE ATT_Rip'!AO47</f>
        <v>0</v>
      </c>
      <c r="AP47" s="302">
        <f>ROUND(+SUMIF(BdV_2022!$L:$L,$A47&amp;AP$3,BdV_2022!$E:$E),2)+'CE ATT_Rip'!AP47</f>
        <v>0</v>
      </c>
      <c r="AQ47" s="226">
        <f t="shared" si="51"/>
        <v>0</v>
      </c>
      <c r="AS47" s="302">
        <f>ROUND(+SUMIF(BdV_2022!$L:$L,$A47&amp;AS$3,BdV_2022!$E:$E),2)+'CE ATT_Rip'!AS47</f>
        <v>0</v>
      </c>
      <c r="AT47" s="302">
        <f>ROUND(+SUMIF(BdV_2022!$L:$L,$A47&amp;AT$3,BdV_2022!$E:$E),2)+'CE ATT_Rip'!AT47</f>
        <v>0</v>
      </c>
      <c r="AU47" s="226">
        <f t="shared" si="52"/>
        <v>0</v>
      </c>
      <c r="AW47" s="302">
        <f>ROUND(+SUMIF(BdV_2022!$L:$L,$A47&amp;AW$3,BdV_2022!$E:$E),2)+'CE ATT_Rip'!AW47</f>
        <v>0</v>
      </c>
      <c r="AX47" s="302">
        <f>ROUND(+SUMIF(BdV_2022!$L:$L,$A47&amp;AX$3,BdV_2022!$E:$E),2)+'CE ATT_Rip'!AX47</f>
        <v>0</v>
      </c>
      <c r="AY47" s="226">
        <f t="shared" si="53"/>
        <v>0</v>
      </c>
      <c r="BA47" s="302">
        <f>ROUND(+SUMIF(BdV_2022!$L:$L,$A47&amp;BA$3,BdV_2022!$E:$E),2)+'CE ATT_Rip'!BA47</f>
        <v>0</v>
      </c>
      <c r="BB47" s="302">
        <f>ROUND(+SUMIF(BdV_2022!$L:$L,$A47&amp;BB$3,BdV_2022!$E:$E),2)+'CE ATT_Rip'!BB47</f>
        <v>0</v>
      </c>
      <c r="BC47" s="226">
        <f t="shared" si="54"/>
        <v>0</v>
      </c>
      <c r="BE47" s="302">
        <f>ROUND(+SUMIF(BdV_2022!$L:$L,$A47&amp;BE$3,BdV_2022!$E:$E),2)+'CE ATT_Rip'!BE47</f>
        <v>0</v>
      </c>
      <c r="BF47" s="302">
        <f>ROUND(+SUMIF(BdV_2022!$L:$L,$A47&amp;BF$3,BdV_2022!$E:$E),2)+'CE ATT_Rip'!BF47</f>
        <v>0</v>
      </c>
      <c r="BG47" s="226">
        <f t="shared" si="55"/>
        <v>0</v>
      </c>
      <c r="BI47" s="302">
        <f>ROUND(+SUMIF(BdV_2022!$L:$L,$A47&amp;BI$3,BdV_2022!$E:$E),2)+'CE ATT_Rip'!BI47</f>
        <v>0</v>
      </c>
      <c r="BJ47" s="302">
        <f>ROUND(+SUMIF(BdV_2022!$L:$L,$A47&amp;BJ$3,BdV_2022!$E:$E),2)+'CE ATT_Rip'!BJ47</f>
        <v>0</v>
      </c>
      <c r="BK47" s="226">
        <f t="shared" si="56"/>
        <v>0</v>
      </c>
    </row>
    <row r="48" spans="1:63" s="2" customFormat="1" x14ac:dyDescent="0.2">
      <c r="A48" s="148" t="s">
        <v>1778</v>
      </c>
      <c r="B48" s="19"/>
      <c r="C48" s="147" t="s">
        <v>1256</v>
      </c>
      <c r="E48" s="302">
        <f>ROUND(+SUMIF(BdV_2022!$L:$L,$A48&amp;E$3,BdV_2022!$E:$E),2)+'CE ATT_Rip'!E48</f>
        <v>0</v>
      </c>
      <c r="F48" s="302">
        <f>ROUND(+SUMIF(BdV_2022!$L:$L,$A48&amp;F$3,BdV_2022!$E:$E),2)+'CE ATT_Rip'!F48</f>
        <v>0</v>
      </c>
      <c r="G48" s="226">
        <f t="shared" si="42"/>
        <v>0</v>
      </c>
      <c r="I48" s="302">
        <f>ROUND(+SUMIF(BdV_2022!$L:$L,$A48&amp;I$3,BdV_2022!$E:$E),2)+'CE ATT_Rip'!I48</f>
        <v>0</v>
      </c>
      <c r="J48" s="302">
        <f>ROUND(+SUMIF(BdV_2022!$L:$L,$A48&amp;J$3,BdV_2022!$E:$E),2)+'CE ATT_Rip'!J48</f>
        <v>0</v>
      </c>
      <c r="K48" s="226">
        <f t="shared" si="43"/>
        <v>0</v>
      </c>
      <c r="M48" s="302">
        <f>ROUND(+SUMIF(BdV_2022!$L:$L,$A48&amp;M$3,BdV_2022!$E:$E),2)+'CE ATT_Rip'!M48</f>
        <v>0</v>
      </c>
      <c r="N48" s="302">
        <f>ROUND(+SUMIF(BdV_2022!$L:$L,$A48&amp;N$3,BdV_2022!$E:$E),2)+'CE ATT_Rip'!N48</f>
        <v>0</v>
      </c>
      <c r="O48" s="226">
        <f t="shared" si="44"/>
        <v>0</v>
      </c>
      <c r="Q48" s="302">
        <f>ROUND(+SUMIF(BdV_2022!$L:$L,$A48&amp;Q$3,BdV_2022!$E:$E),2)+'CE ATT_Rip'!Q48</f>
        <v>0</v>
      </c>
      <c r="R48" s="302">
        <f>ROUND(+SUMIF(BdV_2022!$L:$L,$A48&amp;R$3,BdV_2022!$E:$E),2)+'CE ATT_Rip'!R48</f>
        <v>0</v>
      </c>
      <c r="S48" s="226">
        <f t="shared" si="45"/>
        <v>0</v>
      </c>
      <c r="U48" s="302">
        <f>ROUND(+SUMIF(BdV_2022!$L:$L,$A48&amp;U$3,BdV_2022!$E:$E),2)+'CE ATT_Rip'!U48</f>
        <v>0</v>
      </c>
      <c r="V48" s="302">
        <f>ROUND(+SUMIF(BdV_2022!$L:$L,$A48&amp;V$3,BdV_2022!$E:$E),2)+'CE ATT_Rip'!V48</f>
        <v>0</v>
      </c>
      <c r="W48" s="226">
        <f t="shared" si="46"/>
        <v>0</v>
      </c>
      <c r="Y48" s="302">
        <f>ROUND(+SUMIF(BdV_2022!$L:$L,$A48&amp;Y$3,BdV_2022!$E:$E),2)+'CE ATT_Rip'!Y48</f>
        <v>0</v>
      </c>
      <c r="Z48" s="302">
        <f>ROUND(+SUMIF(BdV_2022!$L:$L,$A48&amp;Z$3,BdV_2022!$E:$E),2)+'CE ATT_Rip'!Z48</f>
        <v>0</v>
      </c>
      <c r="AA48" s="226">
        <f t="shared" si="47"/>
        <v>0</v>
      </c>
      <c r="AC48" s="302">
        <f>ROUND(+SUMIF(BdV_2022!$L:$L,$A48&amp;AC$3,BdV_2022!$E:$E),2)+'CE ATT_Rip'!AC48</f>
        <v>0</v>
      </c>
      <c r="AD48" s="302">
        <f>ROUND(+SUMIF(BdV_2022!$L:$L,$A48&amp;AD$3,BdV_2022!$E:$E),2)+'CE ATT_Rip'!AD48</f>
        <v>0</v>
      </c>
      <c r="AE48" s="226">
        <f t="shared" si="48"/>
        <v>0</v>
      </c>
      <c r="AG48" s="302">
        <f>ROUND(+SUMIF(BdV_2022!$L:$L,$A48&amp;AG$3,BdV_2022!$E:$E),2)+'CE ATT_Rip'!AG48</f>
        <v>0</v>
      </c>
      <c r="AH48" s="302">
        <f>ROUND(+SUMIF(BdV_2022!$L:$L,$A48&amp;AH$3,BdV_2022!$E:$E),2)+'CE ATT_Rip'!AH48</f>
        <v>0</v>
      </c>
      <c r="AI48" s="226">
        <f t="shared" si="49"/>
        <v>0</v>
      </c>
      <c r="AK48" s="302">
        <f>ROUND(+SUMIF(BdV_2022!$L:$L,$A48&amp;AK$3,BdV_2022!$E:$E),2)+'CE ATT_Rip'!AK48</f>
        <v>0</v>
      </c>
      <c r="AL48" s="302">
        <f>ROUND(+SUMIF(BdV_2022!$L:$L,$A48&amp;AL$3,BdV_2022!$E:$E),2)+'CE ATT_Rip'!AL48</f>
        <v>0</v>
      </c>
      <c r="AM48" s="226">
        <f t="shared" si="50"/>
        <v>0</v>
      </c>
      <c r="AO48" s="302">
        <f>ROUND(+SUMIF(BdV_2022!$L:$L,$A48&amp;AO$3,BdV_2022!$E:$E),2)+'CE ATT_Rip'!AO48</f>
        <v>0</v>
      </c>
      <c r="AP48" s="302">
        <f>ROUND(+SUMIF(BdV_2022!$L:$L,$A48&amp;AP$3,BdV_2022!$E:$E),2)+'CE ATT_Rip'!AP48</f>
        <v>0</v>
      </c>
      <c r="AQ48" s="226">
        <f t="shared" si="51"/>
        <v>0</v>
      </c>
      <c r="AS48" s="302">
        <f>ROUND(+SUMIF(BdV_2022!$L:$L,$A48&amp;AS$3,BdV_2022!$E:$E),2)+'CE ATT_Rip'!AS48</f>
        <v>0</v>
      </c>
      <c r="AT48" s="302">
        <f>ROUND(+SUMIF(BdV_2022!$L:$L,$A48&amp;AT$3,BdV_2022!$E:$E),2)+'CE ATT_Rip'!AT48</f>
        <v>0</v>
      </c>
      <c r="AU48" s="226">
        <f t="shared" si="52"/>
        <v>0</v>
      </c>
      <c r="AW48" s="302">
        <f>ROUND(+SUMIF(BdV_2022!$L:$L,$A48&amp;AW$3,BdV_2022!$E:$E),2)+'CE ATT_Rip'!AW48</f>
        <v>0</v>
      </c>
      <c r="AX48" s="302">
        <f>ROUND(+SUMIF(BdV_2022!$L:$L,$A48&amp;AX$3,BdV_2022!$E:$E),2)+'CE ATT_Rip'!AX48</f>
        <v>0</v>
      </c>
      <c r="AY48" s="226">
        <f t="shared" si="53"/>
        <v>0</v>
      </c>
      <c r="BA48" s="302">
        <f>ROUND(+SUMIF(BdV_2022!$L:$L,$A48&amp;BA$3,BdV_2022!$E:$E),2)+'CE ATT_Rip'!BA48</f>
        <v>0</v>
      </c>
      <c r="BB48" s="302">
        <f>ROUND(+SUMIF(BdV_2022!$L:$L,$A48&amp;BB$3,BdV_2022!$E:$E),2)+'CE ATT_Rip'!BB48</f>
        <v>0</v>
      </c>
      <c r="BC48" s="226">
        <f t="shared" si="54"/>
        <v>0</v>
      </c>
      <c r="BE48" s="302">
        <f>ROUND(+SUMIF(BdV_2022!$L:$L,$A48&amp;BE$3,BdV_2022!$E:$E),2)+'CE ATT_Rip'!BE48</f>
        <v>0</v>
      </c>
      <c r="BF48" s="302">
        <f>ROUND(+SUMIF(BdV_2022!$L:$L,$A48&amp;BF$3,BdV_2022!$E:$E),2)+'CE ATT_Rip'!BF48</f>
        <v>0</v>
      </c>
      <c r="BG48" s="226">
        <f t="shared" si="55"/>
        <v>0</v>
      </c>
      <c r="BI48" s="302">
        <f>ROUND(+SUMIF(BdV_2022!$L:$L,$A48&amp;BI$3,BdV_2022!$E:$E),2)+'CE ATT_Rip'!BI48</f>
        <v>0</v>
      </c>
      <c r="BJ48" s="302">
        <f>ROUND(+SUMIF(BdV_2022!$L:$L,$A48&amp;BJ$3,BdV_2022!$E:$E),2)+'CE ATT_Rip'!BJ48</f>
        <v>0</v>
      </c>
      <c r="BK48" s="226">
        <f t="shared" si="56"/>
        <v>0</v>
      </c>
    </row>
    <row r="49" spans="1:63" s="2" customFormat="1" x14ac:dyDescent="0.2">
      <c r="A49" s="148" t="s">
        <v>1779</v>
      </c>
      <c r="B49" s="17"/>
      <c r="C49" s="87" t="s">
        <v>818</v>
      </c>
      <c r="E49" s="302">
        <f>ROUND(+SUMIF(BdV_2022!$L:$L,$A49&amp;E$3,BdV_2022!$E:$E),2)+'CE ATT_Rip'!E49</f>
        <v>0</v>
      </c>
      <c r="F49" s="302">
        <f>ROUND(+SUMIF(BdV_2022!$L:$L,$A49&amp;F$3,BdV_2022!$E:$E),2)+'CE ATT_Rip'!F49</f>
        <v>9600721.4399999995</v>
      </c>
      <c r="G49" s="226">
        <f t="shared" si="42"/>
        <v>9600721.4399999995</v>
      </c>
      <c r="I49" s="302">
        <f>ROUND(+SUMIF(BdV_2022!$L:$L,$A49&amp;I$3,BdV_2022!$E:$E),2)+'CE ATT_Rip'!I49</f>
        <v>0</v>
      </c>
      <c r="J49" s="302">
        <f>ROUND(+SUMIF(BdV_2022!$L:$L,$A49&amp;J$3,BdV_2022!$E:$E),2)+'CE ATT_Rip'!J49</f>
        <v>0</v>
      </c>
      <c r="K49" s="226">
        <f t="shared" si="43"/>
        <v>0</v>
      </c>
      <c r="M49" s="302">
        <f>ROUND(+SUMIF(BdV_2022!$L:$L,$A49&amp;M$3,BdV_2022!$E:$E),2)+'CE ATT_Rip'!M49</f>
        <v>0</v>
      </c>
      <c r="N49" s="302">
        <f>ROUND(+SUMIF(BdV_2022!$L:$L,$A49&amp;N$3,BdV_2022!$E:$E),2)+'CE ATT_Rip'!N49</f>
        <v>5413.13</v>
      </c>
      <c r="O49" s="226">
        <f t="shared" si="44"/>
        <v>5413.13</v>
      </c>
      <c r="Q49" s="302">
        <f>ROUND(+SUMIF(BdV_2022!$L:$L,$A49&amp;Q$3,BdV_2022!$E:$E),2)+'CE ATT_Rip'!Q49</f>
        <v>0</v>
      </c>
      <c r="R49" s="302">
        <f>ROUND(+SUMIF(BdV_2022!$L:$L,$A49&amp;R$3,BdV_2022!$E:$E),2)+'CE ATT_Rip'!R49</f>
        <v>13486.61</v>
      </c>
      <c r="S49" s="226">
        <f t="shared" si="45"/>
        <v>13486.61</v>
      </c>
      <c r="U49" s="302">
        <f>ROUND(+SUMIF(BdV_2022!$L:$L,$A49&amp;U$3,BdV_2022!$E:$E),2)+'CE ATT_Rip'!U49</f>
        <v>0</v>
      </c>
      <c r="V49" s="302">
        <f>ROUND(+SUMIF(BdV_2022!$L:$L,$A49&amp;V$3,BdV_2022!$E:$E),2)+'CE ATT_Rip'!V49</f>
        <v>0</v>
      </c>
      <c r="W49" s="226">
        <f t="shared" si="46"/>
        <v>0</v>
      </c>
      <c r="Y49" s="302">
        <f>ROUND(+SUMIF(BdV_2022!$L:$L,$A49&amp;Y$3,BdV_2022!$E:$E),2)+'CE ATT_Rip'!Y49</f>
        <v>0</v>
      </c>
      <c r="Z49" s="302">
        <f>ROUND(+SUMIF(BdV_2022!$L:$L,$A49&amp;Z$3,BdV_2022!$E:$E),2)+'CE ATT_Rip'!Z49</f>
        <v>0</v>
      </c>
      <c r="AA49" s="226">
        <f t="shared" si="47"/>
        <v>0</v>
      </c>
      <c r="AC49" s="302">
        <f>ROUND(+SUMIF(BdV_2022!$L:$L,$A49&amp;AC$3,BdV_2022!$E:$E),2)+'CE ATT_Rip'!AC49</f>
        <v>0</v>
      </c>
      <c r="AD49" s="302">
        <f>ROUND(+SUMIF(BdV_2022!$L:$L,$A49&amp;AD$3,BdV_2022!$E:$E),2)+'CE ATT_Rip'!AD49</f>
        <v>0</v>
      </c>
      <c r="AE49" s="226">
        <f t="shared" si="48"/>
        <v>0</v>
      </c>
      <c r="AG49" s="302">
        <f>ROUND(+SUMIF(BdV_2022!$L:$L,$A49&amp;AG$3,BdV_2022!$E:$E),2)+'CE ATT_Rip'!AG49</f>
        <v>0</v>
      </c>
      <c r="AH49" s="302">
        <f>ROUND(+SUMIF(BdV_2022!$L:$L,$A49&amp;AH$3,BdV_2022!$E:$E),2)+'CE ATT_Rip'!AH49</f>
        <v>0</v>
      </c>
      <c r="AI49" s="226">
        <f t="shared" si="49"/>
        <v>0</v>
      </c>
      <c r="AK49" s="302">
        <f>ROUND(+SUMIF(BdV_2022!$L:$L,$A49&amp;AK$3,BdV_2022!$E:$E),2)+'CE ATT_Rip'!AK49</f>
        <v>0</v>
      </c>
      <c r="AL49" s="302">
        <f>ROUND(+SUMIF(BdV_2022!$L:$L,$A49&amp;AL$3,BdV_2022!$E:$E),2)+'CE ATT_Rip'!AL49</f>
        <v>0</v>
      </c>
      <c r="AM49" s="226">
        <f t="shared" si="50"/>
        <v>0</v>
      </c>
      <c r="AO49" s="302">
        <f>ROUND(+SUMIF(BdV_2022!$L:$L,$A49&amp;AO$3,BdV_2022!$E:$E),2)+'CE ATT_Rip'!AO49</f>
        <v>0</v>
      </c>
      <c r="AP49" s="302">
        <f>ROUND(+SUMIF(BdV_2022!$L:$L,$A49&amp;AP$3,BdV_2022!$E:$E),2)+'CE ATT_Rip'!AP49</f>
        <v>0</v>
      </c>
      <c r="AQ49" s="226">
        <f t="shared" si="51"/>
        <v>0</v>
      </c>
      <c r="AS49" s="302">
        <f>ROUND(+SUMIF(BdV_2022!$L:$L,$A49&amp;AS$3,BdV_2022!$E:$E),2)+'CE ATT_Rip'!AS49</f>
        <v>0</v>
      </c>
      <c r="AT49" s="302">
        <f>ROUND(+SUMIF(BdV_2022!$L:$L,$A49&amp;AT$3,BdV_2022!$E:$E),2)+'CE ATT_Rip'!AT49</f>
        <v>0</v>
      </c>
      <c r="AU49" s="226">
        <f t="shared" si="52"/>
        <v>0</v>
      </c>
      <c r="AW49" s="302">
        <f>ROUND(+SUMIF(BdV_2022!$L:$L,$A49&amp;AW$3,BdV_2022!$E:$E),2)+'CE ATT_Rip'!AW49</f>
        <v>0</v>
      </c>
      <c r="AX49" s="302">
        <f>ROUND(+SUMIF(BdV_2022!$L:$L,$A49&amp;AX$3,BdV_2022!$E:$E),2)+'CE ATT_Rip'!AX49</f>
        <v>0</v>
      </c>
      <c r="AY49" s="226">
        <f t="shared" si="53"/>
        <v>0</v>
      </c>
      <c r="BA49" s="302">
        <f>ROUND(+SUMIF(BdV_2022!$L:$L,$A49&amp;BA$3,BdV_2022!$E:$E),2)+'CE ATT_Rip'!BA49</f>
        <v>0</v>
      </c>
      <c r="BB49" s="302">
        <f>ROUND(+SUMIF(BdV_2022!$L:$L,$A49&amp;BB$3,BdV_2022!$E:$E),2)+'CE ATT_Rip'!BB49</f>
        <v>0</v>
      </c>
      <c r="BC49" s="226">
        <f t="shared" si="54"/>
        <v>0</v>
      </c>
      <c r="BE49" s="302">
        <f>ROUND(+SUMIF(BdV_2022!$L:$L,$A49&amp;BE$3,BdV_2022!$E:$E),2)+'CE ATT_Rip'!BE49</f>
        <v>0</v>
      </c>
      <c r="BF49" s="302">
        <f>ROUND(+SUMIF(BdV_2022!$L:$L,$A49&amp;BF$3,BdV_2022!$E:$E),2)+'CE ATT_Rip'!BF49</f>
        <v>0</v>
      </c>
      <c r="BG49" s="226">
        <f t="shared" si="55"/>
        <v>0</v>
      </c>
      <c r="BI49" s="302">
        <f>ROUND(+SUMIF(BdV_2022!$L:$L,$A49&amp;BI$3,BdV_2022!$E:$E),2)+'CE ATT_Rip'!BI49</f>
        <v>0</v>
      </c>
      <c r="BJ49" s="302">
        <f>ROUND(+SUMIF(BdV_2022!$L:$L,$A49&amp;BJ$3,BdV_2022!$E:$E),2)+'CE ATT_Rip'!BJ49</f>
        <v>0</v>
      </c>
      <c r="BK49" s="226">
        <f t="shared" si="56"/>
        <v>0</v>
      </c>
    </row>
    <row r="50" spans="1:63" s="2" customFormat="1" x14ac:dyDescent="0.2">
      <c r="A50" s="13" t="s">
        <v>115</v>
      </c>
      <c r="B50" s="15" t="s">
        <v>372</v>
      </c>
      <c r="C50" s="32" t="s">
        <v>374</v>
      </c>
      <c r="E50" s="183">
        <f>+SUM(E51:E55)</f>
        <v>0</v>
      </c>
      <c r="F50" s="183">
        <f>+SUM(F51:F55)</f>
        <v>197119.50999999998</v>
      </c>
      <c r="G50" s="183">
        <f t="shared" si="42"/>
        <v>197119.50999999998</v>
      </c>
      <c r="I50" s="183">
        <f>+SUM(I51:I55)</f>
        <v>0</v>
      </c>
      <c r="J50" s="183">
        <f>+SUM(J51:J55)</f>
        <v>0</v>
      </c>
      <c r="K50" s="183">
        <f t="shared" si="43"/>
        <v>0</v>
      </c>
      <c r="M50" s="183">
        <f>+SUM(M51:M55)</f>
        <v>0</v>
      </c>
      <c r="N50" s="183">
        <f>+SUM(N51:N55)</f>
        <v>128.35000000000002</v>
      </c>
      <c r="O50" s="183">
        <f t="shared" si="44"/>
        <v>128.35000000000002</v>
      </c>
      <c r="Q50" s="183">
        <f>+SUM(Q51:Q55)</f>
        <v>0</v>
      </c>
      <c r="R50" s="183">
        <f>+SUM(R51:R55)</f>
        <v>51696.5</v>
      </c>
      <c r="S50" s="183">
        <f t="shared" si="45"/>
        <v>51696.5</v>
      </c>
      <c r="U50" s="183">
        <f>+SUM(U51:U55)</f>
        <v>0</v>
      </c>
      <c r="V50" s="183">
        <f>+SUM(V51:V55)</f>
        <v>0</v>
      </c>
      <c r="W50" s="183">
        <f t="shared" si="46"/>
        <v>0</v>
      </c>
      <c r="Y50" s="183">
        <f>+SUM(Y51:Y55)</f>
        <v>0</v>
      </c>
      <c r="Z50" s="183">
        <f>+SUM(Z51:Z55)</f>
        <v>0</v>
      </c>
      <c r="AA50" s="183">
        <f t="shared" si="47"/>
        <v>0</v>
      </c>
      <c r="AC50" s="183">
        <f>+SUM(AC51:AC55)</f>
        <v>0</v>
      </c>
      <c r="AD50" s="183">
        <f>+SUM(AD51:AD55)</f>
        <v>0</v>
      </c>
      <c r="AE50" s="183">
        <f t="shared" si="48"/>
        <v>0</v>
      </c>
      <c r="AG50" s="183">
        <f>+SUM(AG51:AG55)</f>
        <v>0</v>
      </c>
      <c r="AH50" s="183">
        <f>+SUM(AH51:AH55)</f>
        <v>0</v>
      </c>
      <c r="AI50" s="183">
        <f t="shared" si="49"/>
        <v>0</v>
      </c>
      <c r="AK50" s="183">
        <f>+SUM(AK51:AK55)</f>
        <v>0</v>
      </c>
      <c r="AL50" s="183">
        <f>+SUM(AL51:AL55)</f>
        <v>0</v>
      </c>
      <c r="AM50" s="183">
        <f t="shared" si="50"/>
        <v>0</v>
      </c>
      <c r="AO50" s="183">
        <f>+SUM(AO51:AO55)</f>
        <v>0</v>
      </c>
      <c r="AP50" s="183">
        <f>+SUM(AP51:AP55)</f>
        <v>0</v>
      </c>
      <c r="AQ50" s="183">
        <f t="shared" si="51"/>
        <v>0</v>
      </c>
      <c r="AS50" s="183">
        <f>+SUM(AS51:AS55)</f>
        <v>0</v>
      </c>
      <c r="AT50" s="183">
        <f>+SUM(AT51:AT55)</f>
        <v>0</v>
      </c>
      <c r="AU50" s="183">
        <f t="shared" si="52"/>
        <v>0</v>
      </c>
      <c r="AW50" s="183">
        <f>+SUM(AW51:AW55)</f>
        <v>0</v>
      </c>
      <c r="AX50" s="183">
        <f>+SUM(AX51:AX55)</f>
        <v>0</v>
      </c>
      <c r="AY50" s="183">
        <f t="shared" si="53"/>
        <v>0</v>
      </c>
      <c r="BA50" s="183">
        <f>+SUM(BA51:BA55)</f>
        <v>0</v>
      </c>
      <c r="BB50" s="183">
        <f>+SUM(BB51:BB55)</f>
        <v>0</v>
      </c>
      <c r="BC50" s="183">
        <f t="shared" si="54"/>
        <v>0</v>
      </c>
      <c r="BE50" s="183">
        <f>+SUM(BE51:BE55)</f>
        <v>0</v>
      </c>
      <c r="BF50" s="183">
        <f>+SUM(BF51:BF55)</f>
        <v>0</v>
      </c>
      <c r="BG50" s="183">
        <f t="shared" si="55"/>
        <v>0</v>
      </c>
      <c r="BI50" s="183">
        <f>+SUM(BI51:BI55)</f>
        <v>0</v>
      </c>
      <c r="BJ50" s="183">
        <f>+SUM(BJ51:BJ55)</f>
        <v>0</v>
      </c>
      <c r="BK50" s="183">
        <f t="shared" si="56"/>
        <v>0</v>
      </c>
    </row>
    <row r="51" spans="1:63" s="2" customFormat="1" x14ac:dyDescent="0.2">
      <c r="A51" s="148" t="s">
        <v>1780</v>
      </c>
      <c r="B51" s="19"/>
      <c r="C51" s="86" t="s">
        <v>1662</v>
      </c>
      <c r="E51" s="302">
        <f>ROUND(+SUMIF(BdV_2022!$L:$L,$A51&amp;E$3,BdV_2022!$E:$E),2)+'CE ATT_Rip'!E51</f>
        <v>0</v>
      </c>
      <c r="F51" s="302">
        <f>ROUND(+SUMIF(BdV_2022!$L:$L,$A51&amp;F$3,BdV_2022!$E:$E),2)+'CE ATT_Rip'!F51</f>
        <v>0</v>
      </c>
      <c r="G51" s="226">
        <f t="shared" si="42"/>
        <v>0</v>
      </c>
      <c r="I51" s="302">
        <f>ROUND(+SUMIF(BdV_2022!$L:$L,$A51&amp;I$3,BdV_2022!$E:$E),2)+'CE ATT_Rip'!I51</f>
        <v>0</v>
      </c>
      <c r="J51" s="302">
        <f>ROUND(+SUMIF(BdV_2022!$L:$L,$A51&amp;J$3,BdV_2022!$E:$E),2)+'CE ATT_Rip'!J51</f>
        <v>0</v>
      </c>
      <c r="K51" s="226">
        <f t="shared" si="43"/>
        <v>0</v>
      </c>
      <c r="M51" s="302">
        <f>ROUND(+SUMIF(BdV_2022!$L:$L,$A51&amp;M$3,BdV_2022!$E:$E),2)+'CE ATT_Rip'!M51</f>
        <v>0</v>
      </c>
      <c r="N51" s="302">
        <f>ROUND(+SUMIF(BdV_2022!$L:$L,$A51&amp;N$3,BdV_2022!$E:$E),2)+'CE ATT_Rip'!N51</f>
        <v>59.95</v>
      </c>
      <c r="O51" s="226">
        <f t="shared" si="44"/>
        <v>59.95</v>
      </c>
      <c r="Q51" s="302">
        <f>ROUND(+SUMIF(BdV_2022!$L:$L,$A51&amp;Q$3,BdV_2022!$E:$E),2)+'CE ATT_Rip'!Q51</f>
        <v>0</v>
      </c>
      <c r="R51" s="302">
        <f>ROUND(+SUMIF(BdV_2022!$L:$L,$A51&amp;R$3,BdV_2022!$E:$E),2)+'CE ATT_Rip'!R51</f>
        <v>7000</v>
      </c>
      <c r="S51" s="226">
        <f t="shared" si="45"/>
        <v>7000</v>
      </c>
      <c r="U51" s="302">
        <f>ROUND(+SUMIF(BdV_2022!$L:$L,$A51&amp;U$3,BdV_2022!$E:$E),2)+'CE ATT_Rip'!U51</f>
        <v>0</v>
      </c>
      <c r="V51" s="302">
        <f>ROUND(+SUMIF(BdV_2022!$L:$L,$A51&amp;V$3,BdV_2022!$E:$E),2)+'CE ATT_Rip'!V51</f>
        <v>0</v>
      </c>
      <c r="W51" s="226">
        <f t="shared" si="46"/>
        <v>0</v>
      </c>
      <c r="Y51" s="302">
        <f>ROUND(+SUMIF(BdV_2022!$L:$L,$A51&amp;Y$3,BdV_2022!$E:$E),2)+'CE ATT_Rip'!Y51</f>
        <v>0</v>
      </c>
      <c r="Z51" s="302">
        <f>ROUND(+SUMIF(BdV_2022!$L:$L,$A51&amp;Z$3,BdV_2022!$E:$E),2)+'CE ATT_Rip'!Z51</f>
        <v>0</v>
      </c>
      <c r="AA51" s="226">
        <f t="shared" si="47"/>
        <v>0</v>
      </c>
      <c r="AC51" s="302">
        <f>ROUND(+SUMIF(BdV_2022!$L:$L,$A51&amp;AC$3,BdV_2022!$E:$E),2)+'CE ATT_Rip'!AC51</f>
        <v>0</v>
      </c>
      <c r="AD51" s="302">
        <f>ROUND(+SUMIF(BdV_2022!$L:$L,$A51&amp;AD$3,BdV_2022!$E:$E),2)+'CE ATT_Rip'!AD51</f>
        <v>0</v>
      </c>
      <c r="AE51" s="226">
        <f t="shared" si="48"/>
        <v>0</v>
      </c>
      <c r="AG51" s="302">
        <f>ROUND(+SUMIF(BdV_2022!$L:$L,$A51&amp;AG$3,BdV_2022!$E:$E),2)+'CE ATT_Rip'!AG51</f>
        <v>0</v>
      </c>
      <c r="AH51" s="302">
        <f>ROUND(+SUMIF(BdV_2022!$L:$L,$A51&amp;AH$3,BdV_2022!$E:$E),2)+'CE ATT_Rip'!AH51</f>
        <v>0</v>
      </c>
      <c r="AI51" s="226">
        <f t="shared" si="49"/>
        <v>0</v>
      </c>
      <c r="AK51" s="302">
        <f>ROUND(+SUMIF(BdV_2022!$L:$L,$A51&amp;AK$3,BdV_2022!$E:$E),2)+'CE ATT_Rip'!AK51</f>
        <v>0</v>
      </c>
      <c r="AL51" s="302">
        <f>ROUND(+SUMIF(BdV_2022!$L:$L,$A51&amp;AL$3,BdV_2022!$E:$E),2)+'CE ATT_Rip'!AL51</f>
        <v>0</v>
      </c>
      <c r="AM51" s="226">
        <f t="shared" si="50"/>
        <v>0</v>
      </c>
      <c r="AO51" s="302">
        <f>ROUND(+SUMIF(BdV_2022!$L:$L,$A51&amp;AO$3,BdV_2022!$E:$E),2)+'CE ATT_Rip'!AO51</f>
        <v>0</v>
      </c>
      <c r="AP51" s="302">
        <f>ROUND(+SUMIF(BdV_2022!$L:$L,$A51&amp;AP$3,BdV_2022!$E:$E),2)+'CE ATT_Rip'!AP51</f>
        <v>0</v>
      </c>
      <c r="AQ51" s="226">
        <f t="shared" si="51"/>
        <v>0</v>
      </c>
      <c r="AS51" s="302">
        <f>ROUND(+SUMIF(BdV_2022!$L:$L,$A51&amp;AS$3,BdV_2022!$E:$E),2)+'CE ATT_Rip'!AS51</f>
        <v>0</v>
      </c>
      <c r="AT51" s="302">
        <f>ROUND(+SUMIF(BdV_2022!$L:$L,$A51&amp;AT$3,BdV_2022!$E:$E),2)+'CE ATT_Rip'!AT51</f>
        <v>0</v>
      </c>
      <c r="AU51" s="226">
        <f t="shared" si="52"/>
        <v>0</v>
      </c>
      <c r="AW51" s="302">
        <f>ROUND(+SUMIF(BdV_2022!$L:$L,$A51&amp;AW$3,BdV_2022!$E:$E),2)+'CE ATT_Rip'!AW51</f>
        <v>0</v>
      </c>
      <c r="AX51" s="302">
        <f>ROUND(+SUMIF(BdV_2022!$L:$L,$A51&amp;AX$3,BdV_2022!$E:$E),2)+'CE ATT_Rip'!AX51</f>
        <v>0</v>
      </c>
      <c r="AY51" s="226">
        <f t="shared" si="53"/>
        <v>0</v>
      </c>
      <c r="BA51" s="302">
        <f>ROUND(+SUMIF(BdV_2022!$L:$L,$A51&amp;BA$3,BdV_2022!$E:$E),2)+'CE ATT_Rip'!BA51</f>
        <v>0</v>
      </c>
      <c r="BB51" s="302">
        <f>ROUND(+SUMIF(BdV_2022!$L:$L,$A51&amp;BB$3,BdV_2022!$E:$E),2)+'CE ATT_Rip'!BB51</f>
        <v>0</v>
      </c>
      <c r="BC51" s="226">
        <f t="shared" si="54"/>
        <v>0</v>
      </c>
      <c r="BE51" s="302">
        <f>ROUND(+SUMIF(BdV_2022!$L:$L,$A51&amp;BE$3,BdV_2022!$E:$E),2)+'CE ATT_Rip'!BE51</f>
        <v>0</v>
      </c>
      <c r="BF51" s="302">
        <f>ROUND(+SUMIF(BdV_2022!$L:$L,$A51&amp;BF$3,BdV_2022!$E:$E),2)+'CE ATT_Rip'!BF51</f>
        <v>0</v>
      </c>
      <c r="BG51" s="226">
        <f t="shared" si="55"/>
        <v>0</v>
      </c>
      <c r="BI51" s="302">
        <f>ROUND(+SUMIF(BdV_2022!$L:$L,$A51&amp;BI$3,BdV_2022!$E:$E),2)+'CE ATT_Rip'!BI51</f>
        <v>0</v>
      </c>
      <c r="BJ51" s="302">
        <f>ROUND(+SUMIF(BdV_2022!$L:$L,$A51&amp;BJ$3,BdV_2022!$E:$E),2)+'CE ATT_Rip'!BJ51</f>
        <v>0</v>
      </c>
      <c r="BK51" s="226">
        <f t="shared" si="56"/>
        <v>0</v>
      </c>
    </row>
    <row r="52" spans="1:63" s="2" customFormat="1" x14ac:dyDescent="0.2">
      <c r="A52" s="148" t="s">
        <v>1781</v>
      </c>
      <c r="B52" s="19"/>
      <c r="C52" s="86" t="s">
        <v>1663</v>
      </c>
      <c r="E52" s="302">
        <f>ROUND(+SUMIF(BdV_2022!$L:$L,$A52&amp;E$3,BdV_2022!$E:$E),2)+'CE ATT_Rip'!E52</f>
        <v>0</v>
      </c>
      <c r="F52" s="302">
        <f>ROUND(+SUMIF(BdV_2022!$L:$L,$A52&amp;F$3,BdV_2022!$E:$E),2)+'CE ATT_Rip'!F52</f>
        <v>0</v>
      </c>
      <c r="G52" s="226">
        <f t="shared" si="42"/>
        <v>0</v>
      </c>
      <c r="I52" s="302">
        <f>ROUND(+SUMIF(BdV_2022!$L:$L,$A52&amp;I$3,BdV_2022!$E:$E),2)+'CE ATT_Rip'!I52</f>
        <v>0</v>
      </c>
      <c r="J52" s="302">
        <f>ROUND(+SUMIF(BdV_2022!$L:$L,$A52&amp;J$3,BdV_2022!$E:$E),2)+'CE ATT_Rip'!J52</f>
        <v>0</v>
      </c>
      <c r="K52" s="226">
        <f t="shared" si="43"/>
        <v>0</v>
      </c>
      <c r="M52" s="302">
        <f>ROUND(+SUMIF(BdV_2022!$L:$L,$A52&amp;M$3,BdV_2022!$E:$E),2)+'CE ATT_Rip'!M52</f>
        <v>0</v>
      </c>
      <c r="N52" s="302">
        <f>ROUND(+SUMIF(BdV_2022!$L:$L,$A52&amp;N$3,BdV_2022!$E:$E),2)+'CE ATT_Rip'!N52</f>
        <v>0</v>
      </c>
      <c r="O52" s="226">
        <f t="shared" si="44"/>
        <v>0</v>
      </c>
      <c r="Q52" s="302">
        <f>ROUND(+SUMIF(BdV_2022!$L:$L,$A52&amp;Q$3,BdV_2022!$E:$E),2)+'CE ATT_Rip'!Q52</f>
        <v>0</v>
      </c>
      <c r="R52" s="302">
        <f>ROUND(+SUMIF(BdV_2022!$L:$L,$A52&amp;R$3,BdV_2022!$E:$E),2)+'CE ATT_Rip'!R52</f>
        <v>0</v>
      </c>
      <c r="S52" s="226">
        <f t="shared" si="45"/>
        <v>0</v>
      </c>
      <c r="U52" s="302">
        <f>ROUND(+SUMIF(BdV_2022!$L:$L,$A52&amp;U$3,BdV_2022!$E:$E),2)+'CE ATT_Rip'!U52</f>
        <v>0</v>
      </c>
      <c r="V52" s="302">
        <f>ROUND(+SUMIF(BdV_2022!$L:$L,$A52&amp;V$3,BdV_2022!$E:$E),2)+'CE ATT_Rip'!V52</f>
        <v>0</v>
      </c>
      <c r="W52" s="226">
        <f t="shared" si="46"/>
        <v>0</v>
      </c>
      <c r="Y52" s="302">
        <f>ROUND(+SUMIF(BdV_2022!$L:$L,$A52&amp;Y$3,BdV_2022!$E:$E),2)+'CE ATT_Rip'!Y52</f>
        <v>0</v>
      </c>
      <c r="Z52" s="302">
        <f>ROUND(+SUMIF(BdV_2022!$L:$L,$A52&amp;Z$3,BdV_2022!$E:$E),2)+'CE ATT_Rip'!Z52</f>
        <v>0</v>
      </c>
      <c r="AA52" s="226">
        <f t="shared" si="47"/>
        <v>0</v>
      </c>
      <c r="AC52" s="302">
        <f>ROUND(+SUMIF(BdV_2022!$L:$L,$A52&amp;AC$3,BdV_2022!$E:$E),2)+'CE ATT_Rip'!AC52</f>
        <v>0</v>
      </c>
      <c r="AD52" s="302">
        <f>ROUND(+SUMIF(BdV_2022!$L:$L,$A52&amp;AD$3,BdV_2022!$E:$E),2)+'CE ATT_Rip'!AD52</f>
        <v>0</v>
      </c>
      <c r="AE52" s="226">
        <f t="shared" si="48"/>
        <v>0</v>
      </c>
      <c r="AG52" s="302">
        <f>ROUND(+SUMIF(BdV_2022!$L:$L,$A52&amp;AG$3,BdV_2022!$E:$E),2)+'CE ATT_Rip'!AG52</f>
        <v>0</v>
      </c>
      <c r="AH52" s="302">
        <f>ROUND(+SUMIF(BdV_2022!$L:$L,$A52&amp;AH$3,BdV_2022!$E:$E),2)+'CE ATT_Rip'!AH52</f>
        <v>0</v>
      </c>
      <c r="AI52" s="226">
        <f t="shared" si="49"/>
        <v>0</v>
      </c>
      <c r="AK52" s="302">
        <f>ROUND(+SUMIF(BdV_2022!$L:$L,$A52&amp;AK$3,BdV_2022!$E:$E),2)+'CE ATT_Rip'!AK52</f>
        <v>0</v>
      </c>
      <c r="AL52" s="302">
        <f>ROUND(+SUMIF(BdV_2022!$L:$L,$A52&amp;AL$3,BdV_2022!$E:$E),2)+'CE ATT_Rip'!AL52</f>
        <v>0</v>
      </c>
      <c r="AM52" s="226">
        <f t="shared" si="50"/>
        <v>0</v>
      </c>
      <c r="AO52" s="302">
        <f>ROUND(+SUMIF(BdV_2022!$L:$L,$A52&amp;AO$3,BdV_2022!$E:$E),2)+'CE ATT_Rip'!AO52</f>
        <v>0</v>
      </c>
      <c r="AP52" s="302">
        <f>ROUND(+SUMIF(BdV_2022!$L:$L,$A52&amp;AP$3,BdV_2022!$E:$E),2)+'CE ATT_Rip'!AP52</f>
        <v>0</v>
      </c>
      <c r="AQ52" s="226">
        <f t="shared" si="51"/>
        <v>0</v>
      </c>
      <c r="AS52" s="302">
        <f>ROUND(+SUMIF(BdV_2022!$L:$L,$A52&amp;AS$3,BdV_2022!$E:$E),2)+'CE ATT_Rip'!AS52</f>
        <v>0</v>
      </c>
      <c r="AT52" s="302">
        <f>ROUND(+SUMIF(BdV_2022!$L:$L,$A52&amp;AT$3,BdV_2022!$E:$E),2)+'CE ATT_Rip'!AT52</f>
        <v>0</v>
      </c>
      <c r="AU52" s="226">
        <f t="shared" si="52"/>
        <v>0</v>
      </c>
      <c r="AW52" s="302">
        <f>ROUND(+SUMIF(BdV_2022!$L:$L,$A52&amp;AW$3,BdV_2022!$E:$E),2)+'CE ATT_Rip'!AW52</f>
        <v>0</v>
      </c>
      <c r="AX52" s="302">
        <f>ROUND(+SUMIF(BdV_2022!$L:$L,$A52&amp;AX$3,BdV_2022!$E:$E),2)+'CE ATT_Rip'!AX52</f>
        <v>0</v>
      </c>
      <c r="AY52" s="226">
        <f t="shared" si="53"/>
        <v>0</v>
      </c>
      <c r="BA52" s="302">
        <f>ROUND(+SUMIF(BdV_2022!$L:$L,$A52&amp;BA$3,BdV_2022!$E:$E),2)+'CE ATT_Rip'!BA52</f>
        <v>0</v>
      </c>
      <c r="BB52" s="302">
        <f>ROUND(+SUMIF(BdV_2022!$L:$L,$A52&amp;BB$3,BdV_2022!$E:$E),2)+'CE ATT_Rip'!BB52</f>
        <v>0</v>
      </c>
      <c r="BC52" s="226">
        <f t="shared" si="54"/>
        <v>0</v>
      </c>
      <c r="BE52" s="302">
        <f>ROUND(+SUMIF(BdV_2022!$L:$L,$A52&amp;BE$3,BdV_2022!$E:$E),2)+'CE ATT_Rip'!BE52</f>
        <v>0</v>
      </c>
      <c r="BF52" s="302">
        <f>ROUND(+SUMIF(BdV_2022!$L:$L,$A52&amp;BF$3,BdV_2022!$E:$E),2)+'CE ATT_Rip'!BF52</f>
        <v>0</v>
      </c>
      <c r="BG52" s="226">
        <f t="shared" si="55"/>
        <v>0</v>
      </c>
      <c r="BI52" s="302">
        <f>ROUND(+SUMIF(BdV_2022!$L:$L,$A52&amp;BI$3,BdV_2022!$E:$E),2)+'CE ATT_Rip'!BI52</f>
        <v>0</v>
      </c>
      <c r="BJ52" s="302">
        <f>ROUND(+SUMIF(BdV_2022!$L:$L,$A52&amp;BJ$3,BdV_2022!$E:$E),2)+'CE ATT_Rip'!BJ52</f>
        <v>0</v>
      </c>
      <c r="BK52" s="226">
        <f t="shared" si="56"/>
        <v>0</v>
      </c>
    </row>
    <row r="53" spans="1:63" s="2" customFormat="1" x14ac:dyDescent="0.2">
      <c r="A53" s="148" t="s">
        <v>1782</v>
      </c>
      <c r="B53" s="19"/>
      <c r="C53" s="87" t="s">
        <v>1664</v>
      </c>
      <c r="E53" s="302">
        <f>ROUND(+SUMIF(BdV_2022!$L:$L,$A53&amp;E$3,BdV_2022!$E:$E),2)+'CE ATT_Rip'!E53</f>
        <v>0</v>
      </c>
      <c r="F53" s="302">
        <f>ROUND(+SUMIF(BdV_2022!$L:$L,$A53&amp;F$3,BdV_2022!$E:$E),2)+'CE ATT_Rip'!F53</f>
        <v>49325.68</v>
      </c>
      <c r="G53" s="226">
        <f t="shared" si="42"/>
        <v>49325.68</v>
      </c>
      <c r="I53" s="302">
        <f>ROUND(+SUMIF(BdV_2022!$L:$L,$A53&amp;I$3,BdV_2022!$E:$E),2)+'CE ATT_Rip'!I53</f>
        <v>0</v>
      </c>
      <c r="J53" s="302">
        <f>ROUND(+SUMIF(BdV_2022!$L:$L,$A53&amp;J$3,BdV_2022!$E:$E),2)+'CE ATT_Rip'!J53</f>
        <v>0</v>
      </c>
      <c r="K53" s="226">
        <f t="shared" si="43"/>
        <v>0</v>
      </c>
      <c r="M53" s="302">
        <f>ROUND(+SUMIF(BdV_2022!$L:$L,$A53&amp;M$3,BdV_2022!$E:$E),2)+'CE ATT_Rip'!M53</f>
        <v>0</v>
      </c>
      <c r="N53" s="302">
        <f>ROUND(+SUMIF(BdV_2022!$L:$L,$A53&amp;N$3,BdV_2022!$E:$E),2)+'CE ATT_Rip'!N53</f>
        <v>0</v>
      </c>
      <c r="O53" s="226">
        <f t="shared" si="44"/>
        <v>0</v>
      </c>
      <c r="Q53" s="302">
        <f>ROUND(+SUMIF(BdV_2022!$L:$L,$A53&amp;Q$3,BdV_2022!$E:$E),2)+'CE ATT_Rip'!Q53</f>
        <v>0</v>
      </c>
      <c r="R53" s="302">
        <f>ROUND(+SUMIF(BdV_2022!$L:$L,$A53&amp;R$3,BdV_2022!$E:$E),2)+'CE ATT_Rip'!R53</f>
        <v>0</v>
      </c>
      <c r="S53" s="226">
        <f t="shared" si="45"/>
        <v>0</v>
      </c>
      <c r="U53" s="302">
        <f>ROUND(+SUMIF(BdV_2022!$L:$L,$A53&amp;U$3,BdV_2022!$E:$E),2)+'CE ATT_Rip'!U53</f>
        <v>0</v>
      </c>
      <c r="V53" s="302">
        <f>ROUND(+SUMIF(BdV_2022!$L:$L,$A53&amp;V$3,BdV_2022!$E:$E),2)+'CE ATT_Rip'!V53</f>
        <v>0</v>
      </c>
      <c r="W53" s="226">
        <f t="shared" si="46"/>
        <v>0</v>
      </c>
      <c r="Y53" s="302">
        <f>ROUND(+SUMIF(BdV_2022!$L:$L,$A53&amp;Y$3,BdV_2022!$E:$E),2)+'CE ATT_Rip'!Y53</f>
        <v>0</v>
      </c>
      <c r="Z53" s="302">
        <f>ROUND(+SUMIF(BdV_2022!$L:$L,$A53&amp;Z$3,BdV_2022!$E:$E),2)+'CE ATT_Rip'!Z53</f>
        <v>0</v>
      </c>
      <c r="AA53" s="226">
        <f t="shared" si="47"/>
        <v>0</v>
      </c>
      <c r="AC53" s="302">
        <f>ROUND(+SUMIF(BdV_2022!$L:$L,$A53&amp;AC$3,BdV_2022!$E:$E),2)+'CE ATT_Rip'!AC53</f>
        <v>0</v>
      </c>
      <c r="AD53" s="302">
        <f>ROUND(+SUMIF(BdV_2022!$L:$L,$A53&amp;AD$3,BdV_2022!$E:$E),2)+'CE ATT_Rip'!AD53</f>
        <v>0</v>
      </c>
      <c r="AE53" s="226">
        <f t="shared" si="48"/>
        <v>0</v>
      </c>
      <c r="AG53" s="302">
        <f>ROUND(+SUMIF(BdV_2022!$L:$L,$A53&amp;AG$3,BdV_2022!$E:$E),2)+'CE ATT_Rip'!AG53</f>
        <v>0</v>
      </c>
      <c r="AH53" s="302">
        <f>ROUND(+SUMIF(BdV_2022!$L:$L,$A53&amp;AH$3,BdV_2022!$E:$E),2)+'CE ATT_Rip'!AH53</f>
        <v>0</v>
      </c>
      <c r="AI53" s="226">
        <f t="shared" si="49"/>
        <v>0</v>
      </c>
      <c r="AK53" s="302">
        <f>ROUND(+SUMIF(BdV_2022!$L:$L,$A53&amp;AK$3,BdV_2022!$E:$E),2)+'CE ATT_Rip'!AK53</f>
        <v>0</v>
      </c>
      <c r="AL53" s="302">
        <f>ROUND(+SUMIF(BdV_2022!$L:$L,$A53&amp;AL$3,BdV_2022!$E:$E),2)+'CE ATT_Rip'!AL53</f>
        <v>0</v>
      </c>
      <c r="AM53" s="226">
        <f t="shared" si="50"/>
        <v>0</v>
      </c>
      <c r="AO53" s="302">
        <f>ROUND(+SUMIF(BdV_2022!$L:$L,$A53&amp;AO$3,BdV_2022!$E:$E),2)+'CE ATT_Rip'!AO53</f>
        <v>0</v>
      </c>
      <c r="AP53" s="302">
        <f>ROUND(+SUMIF(BdV_2022!$L:$L,$A53&amp;AP$3,BdV_2022!$E:$E),2)+'CE ATT_Rip'!AP53</f>
        <v>0</v>
      </c>
      <c r="AQ53" s="226">
        <f t="shared" si="51"/>
        <v>0</v>
      </c>
      <c r="AS53" s="302">
        <f>ROUND(+SUMIF(BdV_2022!$L:$L,$A53&amp;AS$3,BdV_2022!$E:$E),2)+'CE ATT_Rip'!AS53</f>
        <v>0</v>
      </c>
      <c r="AT53" s="302">
        <f>ROUND(+SUMIF(BdV_2022!$L:$L,$A53&amp;AT$3,BdV_2022!$E:$E),2)+'CE ATT_Rip'!AT53</f>
        <v>0</v>
      </c>
      <c r="AU53" s="226">
        <f t="shared" si="52"/>
        <v>0</v>
      </c>
      <c r="AW53" s="302">
        <f>ROUND(+SUMIF(BdV_2022!$L:$L,$A53&amp;AW$3,BdV_2022!$E:$E),2)+'CE ATT_Rip'!AW53</f>
        <v>0</v>
      </c>
      <c r="AX53" s="302">
        <f>ROUND(+SUMIF(BdV_2022!$L:$L,$A53&amp;AX$3,BdV_2022!$E:$E),2)+'CE ATT_Rip'!AX53</f>
        <v>0</v>
      </c>
      <c r="AY53" s="226">
        <f t="shared" si="53"/>
        <v>0</v>
      </c>
      <c r="BA53" s="302">
        <f>ROUND(+SUMIF(BdV_2022!$L:$L,$A53&amp;BA$3,BdV_2022!$E:$E),2)+'CE ATT_Rip'!BA53</f>
        <v>0</v>
      </c>
      <c r="BB53" s="302">
        <f>ROUND(+SUMIF(BdV_2022!$L:$L,$A53&amp;BB$3,BdV_2022!$E:$E),2)+'CE ATT_Rip'!BB53</f>
        <v>0</v>
      </c>
      <c r="BC53" s="226">
        <f t="shared" si="54"/>
        <v>0</v>
      </c>
      <c r="BE53" s="302">
        <f>ROUND(+SUMIF(BdV_2022!$L:$L,$A53&amp;BE$3,BdV_2022!$E:$E),2)+'CE ATT_Rip'!BE53</f>
        <v>0</v>
      </c>
      <c r="BF53" s="302">
        <f>ROUND(+SUMIF(BdV_2022!$L:$L,$A53&amp;BF$3,BdV_2022!$E:$E),2)+'CE ATT_Rip'!BF53</f>
        <v>0</v>
      </c>
      <c r="BG53" s="226">
        <f t="shared" si="55"/>
        <v>0</v>
      </c>
      <c r="BI53" s="302">
        <f>ROUND(+SUMIF(BdV_2022!$L:$L,$A53&amp;BI$3,BdV_2022!$E:$E),2)+'CE ATT_Rip'!BI53</f>
        <v>0</v>
      </c>
      <c r="BJ53" s="302">
        <f>ROUND(+SUMIF(BdV_2022!$L:$L,$A53&amp;BJ$3,BdV_2022!$E:$E),2)+'CE ATT_Rip'!BJ53</f>
        <v>0</v>
      </c>
      <c r="BK53" s="226">
        <f t="shared" si="56"/>
        <v>0</v>
      </c>
    </row>
    <row r="54" spans="1:63" s="2" customFormat="1" x14ac:dyDescent="0.2">
      <c r="A54" s="148" t="s">
        <v>1783</v>
      </c>
      <c r="B54" s="19"/>
      <c r="C54" s="87" t="s">
        <v>1665</v>
      </c>
      <c r="E54" s="302">
        <f>ROUND(+SUMIF(BdV_2022!$L:$L,$A54&amp;E$3,BdV_2022!$E:$E),2)+'CE ATT_Rip'!E54</f>
        <v>0</v>
      </c>
      <c r="F54" s="302">
        <f>ROUND(+SUMIF(BdV_2022!$L:$L,$A54&amp;F$3,BdV_2022!$E:$E),2)+'CE ATT_Rip'!F54</f>
        <v>0</v>
      </c>
      <c r="G54" s="226">
        <f t="shared" si="42"/>
        <v>0</v>
      </c>
      <c r="I54" s="302">
        <f>ROUND(+SUMIF(BdV_2022!$L:$L,$A54&amp;I$3,BdV_2022!$E:$E),2)+'CE ATT_Rip'!I54</f>
        <v>0</v>
      </c>
      <c r="J54" s="302">
        <f>ROUND(+SUMIF(BdV_2022!$L:$L,$A54&amp;J$3,BdV_2022!$E:$E),2)+'CE ATT_Rip'!J54</f>
        <v>0</v>
      </c>
      <c r="K54" s="226">
        <f t="shared" si="43"/>
        <v>0</v>
      </c>
      <c r="M54" s="302">
        <f>ROUND(+SUMIF(BdV_2022!$L:$L,$A54&amp;M$3,BdV_2022!$E:$E),2)+'CE ATT_Rip'!M54</f>
        <v>0</v>
      </c>
      <c r="N54" s="302">
        <f>ROUND(+SUMIF(BdV_2022!$L:$L,$A54&amp;N$3,BdV_2022!$E:$E),2)+'CE ATT_Rip'!N54</f>
        <v>0</v>
      </c>
      <c r="O54" s="226">
        <f t="shared" si="44"/>
        <v>0</v>
      </c>
      <c r="Q54" s="302">
        <f>ROUND(+SUMIF(BdV_2022!$L:$L,$A54&amp;Q$3,BdV_2022!$E:$E),2)+'CE ATT_Rip'!Q54</f>
        <v>0</v>
      </c>
      <c r="R54" s="302">
        <f>ROUND(+SUMIF(BdV_2022!$L:$L,$A54&amp;R$3,BdV_2022!$E:$E),2)+'CE ATT_Rip'!R54</f>
        <v>0</v>
      </c>
      <c r="S54" s="226">
        <f t="shared" si="45"/>
        <v>0</v>
      </c>
      <c r="U54" s="302">
        <f>ROUND(+SUMIF(BdV_2022!$L:$L,$A54&amp;U$3,BdV_2022!$E:$E),2)+'CE ATT_Rip'!U54</f>
        <v>0</v>
      </c>
      <c r="V54" s="302">
        <f>ROUND(+SUMIF(BdV_2022!$L:$L,$A54&amp;V$3,BdV_2022!$E:$E),2)+'CE ATT_Rip'!V54</f>
        <v>0</v>
      </c>
      <c r="W54" s="226">
        <f t="shared" si="46"/>
        <v>0</v>
      </c>
      <c r="Y54" s="302">
        <f>ROUND(+SUMIF(BdV_2022!$L:$L,$A54&amp;Y$3,BdV_2022!$E:$E),2)+'CE ATT_Rip'!Y54</f>
        <v>0</v>
      </c>
      <c r="Z54" s="302">
        <f>ROUND(+SUMIF(BdV_2022!$L:$L,$A54&amp;Z$3,BdV_2022!$E:$E),2)+'CE ATT_Rip'!Z54</f>
        <v>0</v>
      </c>
      <c r="AA54" s="226">
        <f t="shared" si="47"/>
        <v>0</v>
      </c>
      <c r="AC54" s="302">
        <f>ROUND(+SUMIF(BdV_2022!$L:$L,$A54&amp;AC$3,BdV_2022!$E:$E),2)+'CE ATT_Rip'!AC54</f>
        <v>0</v>
      </c>
      <c r="AD54" s="302">
        <f>ROUND(+SUMIF(BdV_2022!$L:$L,$A54&amp;AD$3,BdV_2022!$E:$E),2)+'CE ATT_Rip'!AD54</f>
        <v>0</v>
      </c>
      <c r="AE54" s="226">
        <f t="shared" si="48"/>
        <v>0</v>
      </c>
      <c r="AG54" s="302">
        <f>ROUND(+SUMIF(BdV_2022!$L:$L,$A54&amp;AG$3,BdV_2022!$E:$E),2)+'CE ATT_Rip'!AG54</f>
        <v>0</v>
      </c>
      <c r="AH54" s="302">
        <f>ROUND(+SUMIF(BdV_2022!$L:$L,$A54&amp;AH$3,BdV_2022!$E:$E),2)+'CE ATT_Rip'!AH54</f>
        <v>0</v>
      </c>
      <c r="AI54" s="226">
        <f t="shared" si="49"/>
        <v>0</v>
      </c>
      <c r="AK54" s="302">
        <f>ROUND(+SUMIF(BdV_2022!$L:$L,$A54&amp;AK$3,BdV_2022!$E:$E),2)+'CE ATT_Rip'!AK54</f>
        <v>0</v>
      </c>
      <c r="AL54" s="302">
        <f>ROUND(+SUMIF(BdV_2022!$L:$L,$A54&amp;AL$3,BdV_2022!$E:$E),2)+'CE ATT_Rip'!AL54</f>
        <v>0</v>
      </c>
      <c r="AM54" s="226">
        <f t="shared" si="50"/>
        <v>0</v>
      </c>
      <c r="AO54" s="302">
        <f>ROUND(+SUMIF(BdV_2022!$L:$L,$A54&amp;AO$3,BdV_2022!$E:$E),2)+'CE ATT_Rip'!AO54</f>
        <v>0</v>
      </c>
      <c r="AP54" s="302">
        <f>ROUND(+SUMIF(BdV_2022!$L:$L,$A54&amp;AP$3,BdV_2022!$E:$E),2)+'CE ATT_Rip'!AP54</f>
        <v>0</v>
      </c>
      <c r="AQ54" s="226">
        <f t="shared" si="51"/>
        <v>0</v>
      </c>
      <c r="AS54" s="302">
        <f>ROUND(+SUMIF(BdV_2022!$L:$L,$A54&amp;AS$3,BdV_2022!$E:$E),2)+'CE ATT_Rip'!AS54</f>
        <v>0</v>
      </c>
      <c r="AT54" s="302">
        <f>ROUND(+SUMIF(BdV_2022!$L:$L,$A54&amp;AT$3,BdV_2022!$E:$E),2)+'CE ATT_Rip'!AT54</f>
        <v>0</v>
      </c>
      <c r="AU54" s="226">
        <f t="shared" si="52"/>
        <v>0</v>
      </c>
      <c r="AW54" s="302">
        <f>ROUND(+SUMIF(BdV_2022!$L:$L,$A54&amp;AW$3,BdV_2022!$E:$E),2)+'CE ATT_Rip'!AW54</f>
        <v>0</v>
      </c>
      <c r="AX54" s="302">
        <f>ROUND(+SUMIF(BdV_2022!$L:$L,$A54&amp;AX$3,BdV_2022!$E:$E),2)+'CE ATT_Rip'!AX54</f>
        <v>0</v>
      </c>
      <c r="AY54" s="226">
        <f t="shared" si="53"/>
        <v>0</v>
      </c>
      <c r="BA54" s="302">
        <f>ROUND(+SUMIF(BdV_2022!$L:$L,$A54&amp;BA$3,BdV_2022!$E:$E),2)+'CE ATT_Rip'!BA54</f>
        <v>0</v>
      </c>
      <c r="BB54" s="302">
        <f>ROUND(+SUMIF(BdV_2022!$L:$L,$A54&amp;BB$3,BdV_2022!$E:$E),2)+'CE ATT_Rip'!BB54</f>
        <v>0</v>
      </c>
      <c r="BC54" s="226">
        <f t="shared" si="54"/>
        <v>0</v>
      </c>
      <c r="BE54" s="302">
        <f>ROUND(+SUMIF(BdV_2022!$L:$L,$A54&amp;BE$3,BdV_2022!$E:$E),2)+'CE ATT_Rip'!BE54</f>
        <v>0</v>
      </c>
      <c r="BF54" s="302">
        <f>ROUND(+SUMIF(BdV_2022!$L:$L,$A54&amp;BF$3,BdV_2022!$E:$E),2)+'CE ATT_Rip'!BF54</f>
        <v>0</v>
      </c>
      <c r="BG54" s="226">
        <f t="shared" si="55"/>
        <v>0</v>
      </c>
      <c r="BI54" s="302">
        <f>ROUND(+SUMIF(BdV_2022!$L:$L,$A54&amp;BI$3,BdV_2022!$E:$E),2)+'CE ATT_Rip'!BI54</f>
        <v>0</v>
      </c>
      <c r="BJ54" s="302">
        <f>ROUND(+SUMIF(BdV_2022!$L:$L,$A54&amp;BJ$3,BdV_2022!$E:$E),2)+'CE ATT_Rip'!BJ54</f>
        <v>0</v>
      </c>
      <c r="BK54" s="226">
        <f t="shared" si="56"/>
        <v>0</v>
      </c>
    </row>
    <row r="55" spans="1:63" s="2" customFormat="1" x14ac:dyDescent="0.2">
      <c r="A55" s="148" t="s">
        <v>1784</v>
      </c>
      <c r="B55" s="17"/>
      <c r="C55" s="87" t="s">
        <v>818</v>
      </c>
      <c r="E55" s="302">
        <f>ROUND(+SUMIF(BdV_2022!$L:$L,$A55&amp;E$3,BdV_2022!$E:$E),2)+'CE ATT_Rip'!E55</f>
        <v>0</v>
      </c>
      <c r="F55" s="302">
        <f>ROUND(+SUMIF(BdV_2022!$L:$L,$A55&amp;F$3,BdV_2022!$E:$E),2)+'CE ATT_Rip'!F55</f>
        <v>147793.82999999999</v>
      </c>
      <c r="G55" s="226">
        <f t="shared" si="42"/>
        <v>147793.82999999999</v>
      </c>
      <c r="I55" s="302">
        <f>ROUND(+SUMIF(BdV_2022!$L:$L,$A55&amp;I$3,BdV_2022!$E:$E),2)+'CE ATT_Rip'!I55</f>
        <v>0</v>
      </c>
      <c r="J55" s="302">
        <f>ROUND(+SUMIF(BdV_2022!$L:$L,$A55&amp;J$3,BdV_2022!$E:$E),2)+'CE ATT_Rip'!J55</f>
        <v>0</v>
      </c>
      <c r="K55" s="226">
        <f t="shared" si="43"/>
        <v>0</v>
      </c>
      <c r="M55" s="302">
        <f>ROUND(+SUMIF(BdV_2022!$L:$L,$A55&amp;M$3,BdV_2022!$E:$E),2)+'CE ATT_Rip'!M55</f>
        <v>0</v>
      </c>
      <c r="N55" s="302">
        <f>ROUND(+SUMIF(BdV_2022!$L:$L,$A55&amp;N$3,BdV_2022!$E:$E),2)+'CE ATT_Rip'!N55</f>
        <v>68.400000000000006</v>
      </c>
      <c r="O55" s="226">
        <f t="shared" si="44"/>
        <v>68.400000000000006</v>
      </c>
      <c r="Q55" s="302">
        <f>ROUND(+SUMIF(BdV_2022!$L:$L,$A55&amp;Q$3,BdV_2022!$E:$E),2)+'CE ATT_Rip'!Q55</f>
        <v>0</v>
      </c>
      <c r="R55" s="302">
        <f>ROUND(+SUMIF(BdV_2022!$L:$L,$A55&amp;R$3,BdV_2022!$E:$E),2)+'CE ATT_Rip'!R55</f>
        <v>44696.5</v>
      </c>
      <c r="S55" s="226">
        <f t="shared" si="45"/>
        <v>44696.5</v>
      </c>
      <c r="U55" s="302">
        <f>ROUND(+SUMIF(BdV_2022!$L:$L,$A55&amp;U$3,BdV_2022!$E:$E),2)+'CE ATT_Rip'!U55</f>
        <v>0</v>
      </c>
      <c r="V55" s="302">
        <f>ROUND(+SUMIF(BdV_2022!$L:$L,$A55&amp;V$3,BdV_2022!$E:$E),2)+'CE ATT_Rip'!V55</f>
        <v>0</v>
      </c>
      <c r="W55" s="226">
        <f t="shared" si="46"/>
        <v>0</v>
      </c>
      <c r="Y55" s="302">
        <f>ROUND(+SUMIF(BdV_2022!$L:$L,$A55&amp;Y$3,BdV_2022!$E:$E),2)+'CE ATT_Rip'!Y55</f>
        <v>0</v>
      </c>
      <c r="Z55" s="302">
        <f>ROUND(+SUMIF(BdV_2022!$L:$L,$A55&amp;Z$3,BdV_2022!$E:$E),2)+'CE ATT_Rip'!Z55</f>
        <v>0</v>
      </c>
      <c r="AA55" s="226">
        <f t="shared" si="47"/>
        <v>0</v>
      </c>
      <c r="AC55" s="302">
        <f>ROUND(+SUMIF(BdV_2022!$L:$L,$A55&amp;AC$3,BdV_2022!$E:$E),2)+'CE ATT_Rip'!AC55</f>
        <v>0</v>
      </c>
      <c r="AD55" s="302">
        <f>ROUND(+SUMIF(BdV_2022!$L:$L,$A55&amp;AD$3,BdV_2022!$E:$E),2)+'CE ATT_Rip'!AD55</f>
        <v>0</v>
      </c>
      <c r="AE55" s="226">
        <f t="shared" si="48"/>
        <v>0</v>
      </c>
      <c r="AG55" s="302">
        <f>ROUND(+SUMIF(BdV_2022!$L:$L,$A55&amp;AG$3,BdV_2022!$E:$E),2)+'CE ATT_Rip'!AG55</f>
        <v>0</v>
      </c>
      <c r="AH55" s="302">
        <f>ROUND(+SUMIF(BdV_2022!$L:$L,$A55&amp;AH$3,BdV_2022!$E:$E),2)+'CE ATT_Rip'!AH55</f>
        <v>0</v>
      </c>
      <c r="AI55" s="226">
        <f t="shared" si="49"/>
        <v>0</v>
      </c>
      <c r="AK55" s="302">
        <f>ROUND(+SUMIF(BdV_2022!$L:$L,$A55&amp;AK$3,BdV_2022!$E:$E),2)+'CE ATT_Rip'!AK55</f>
        <v>0</v>
      </c>
      <c r="AL55" s="302">
        <f>ROUND(+SUMIF(BdV_2022!$L:$L,$A55&amp;AL$3,BdV_2022!$E:$E),2)+'CE ATT_Rip'!AL55</f>
        <v>0</v>
      </c>
      <c r="AM55" s="226">
        <f t="shared" si="50"/>
        <v>0</v>
      </c>
      <c r="AO55" s="302">
        <f>ROUND(+SUMIF(BdV_2022!$L:$L,$A55&amp;AO$3,BdV_2022!$E:$E),2)+'CE ATT_Rip'!AO55</f>
        <v>0</v>
      </c>
      <c r="AP55" s="302">
        <f>ROUND(+SUMIF(BdV_2022!$L:$L,$A55&amp;AP$3,BdV_2022!$E:$E),2)+'CE ATT_Rip'!AP55</f>
        <v>0</v>
      </c>
      <c r="AQ55" s="226">
        <f t="shared" si="51"/>
        <v>0</v>
      </c>
      <c r="AS55" s="302">
        <f>ROUND(+SUMIF(BdV_2022!$L:$L,$A55&amp;AS$3,BdV_2022!$E:$E),2)+'CE ATT_Rip'!AS55</f>
        <v>0</v>
      </c>
      <c r="AT55" s="302">
        <f>ROUND(+SUMIF(BdV_2022!$L:$L,$A55&amp;AT$3,BdV_2022!$E:$E),2)+'CE ATT_Rip'!AT55</f>
        <v>0</v>
      </c>
      <c r="AU55" s="226">
        <f t="shared" si="52"/>
        <v>0</v>
      </c>
      <c r="AW55" s="302">
        <f>ROUND(+SUMIF(BdV_2022!$L:$L,$A55&amp;AW$3,BdV_2022!$E:$E),2)+'CE ATT_Rip'!AW55</f>
        <v>0</v>
      </c>
      <c r="AX55" s="302">
        <f>ROUND(+SUMIF(BdV_2022!$L:$L,$A55&amp;AX$3,BdV_2022!$E:$E),2)+'CE ATT_Rip'!AX55</f>
        <v>0</v>
      </c>
      <c r="AY55" s="226">
        <f t="shared" si="53"/>
        <v>0</v>
      </c>
      <c r="BA55" s="302">
        <f>ROUND(+SUMIF(BdV_2022!$L:$L,$A55&amp;BA$3,BdV_2022!$E:$E),2)+'CE ATT_Rip'!BA55</f>
        <v>0</v>
      </c>
      <c r="BB55" s="302">
        <f>ROUND(+SUMIF(BdV_2022!$L:$L,$A55&amp;BB$3,BdV_2022!$E:$E),2)+'CE ATT_Rip'!BB55</f>
        <v>0</v>
      </c>
      <c r="BC55" s="226">
        <f t="shared" si="54"/>
        <v>0</v>
      </c>
      <c r="BE55" s="302">
        <f>ROUND(+SUMIF(BdV_2022!$L:$L,$A55&amp;BE$3,BdV_2022!$E:$E),2)+'CE ATT_Rip'!BE55</f>
        <v>0</v>
      </c>
      <c r="BF55" s="302">
        <f>ROUND(+SUMIF(BdV_2022!$L:$L,$A55&amp;BF$3,BdV_2022!$E:$E),2)+'CE ATT_Rip'!BF55</f>
        <v>0</v>
      </c>
      <c r="BG55" s="226">
        <f t="shared" si="55"/>
        <v>0</v>
      </c>
      <c r="BI55" s="302">
        <f>ROUND(+SUMIF(BdV_2022!$L:$L,$A55&amp;BI$3,BdV_2022!$E:$E),2)+'CE ATT_Rip'!BI55</f>
        <v>0</v>
      </c>
      <c r="BJ55" s="302">
        <f>ROUND(+SUMIF(BdV_2022!$L:$L,$A55&amp;BJ$3,BdV_2022!$E:$E),2)+'CE ATT_Rip'!BJ55</f>
        <v>0</v>
      </c>
      <c r="BK55" s="226">
        <f t="shared" si="56"/>
        <v>0</v>
      </c>
    </row>
    <row r="56" spans="1:63" s="2" customFormat="1" x14ac:dyDescent="0.2">
      <c r="A56" s="13" t="s">
        <v>116</v>
      </c>
      <c r="B56" s="15" t="s">
        <v>373</v>
      </c>
      <c r="C56" s="32" t="s">
        <v>375</v>
      </c>
      <c r="E56" s="183">
        <f>+SUM(E57:E60)</f>
        <v>0</v>
      </c>
      <c r="F56" s="183">
        <f>+SUM(F57:F60)</f>
        <v>2344089.2499999995</v>
      </c>
      <c r="G56" s="183">
        <f t="shared" si="42"/>
        <v>2344089.2499999995</v>
      </c>
      <c r="I56" s="183">
        <f>+SUM(I57:I60)</f>
        <v>0</v>
      </c>
      <c r="J56" s="183">
        <f>+SUM(J57:J60)</f>
        <v>0</v>
      </c>
      <c r="K56" s="183">
        <f t="shared" si="43"/>
        <v>0</v>
      </c>
      <c r="M56" s="183">
        <f>+SUM(M57:M60)</f>
        <v>0</v>
      </c>
      <c r="N56" s="183">
        <f>+SUM(N57:N60)</f>
        <v>0</v>
      </c>
      <c r="O56" s="183">
        <f t="shared" si="44"/>
        <v>0</v>
      </c>
      <c r="Q56" s="183">
        <f>+SUM(Q57:Q60)</f>
        <v>0</v>
      </c>
      <c r="R56" s="183">
        <f>+SUM(R57:R60)</f>
        <v>133606.89000000001</v>
      </c>
      <c r="S56" s="183">
        <f t="shared" si="45"/>
        <v>133606.89000000001</v>
      </c>
      <c r="U56" s="183">
        <f>+SUM(U57:U60)</f>
        <v>0</v>
      </c>
      <c r="V56" s="183">
        <f>+SUM(V57:V60)</f>
        <v>0</v>
      </c>
      <c r="W56" s="183">
        <f t="shared" si="46"/>
        <v>0</v>
      </c>
      <c r="Y56" s="183">
        <f>+SUM(Y57:Y60)</f>
        <v>0</v>
      </c>
      <c r="Z56" s="183">
        <f>+SUM(Z57:Z60)</f>
        <v>0</v>
      </c>
      <c r="AA56" s="183">
        <f t="shared" si="47"/>
        <v>0</v>
      </c>
      <c r="AC56" s="183">
        <f>+SUM(AC57:AC60)</f>
        <v>0</v>
      </c>
      <c r="AD56" s="183">
        <f>+SUM(AD57:AD60)</f>
        <v>0</v>
      </c>
      <c r="AE56" s="183">
        <f t="shared" si="48"/>
        <v>0</v>
      </c>
      <c r="AG56" s="183">
        <f>+SUM(AG57:AG60)</f>
        <v>0</v>
      </c>
      <c r="AH56" s="183">
        <f>+SUM(AH57:AH60)</f>
        <v>0</v>
      </c>
      <c r="AI56" s="183">
        <f t="shared" si="49"/>
        <v>0</v>
      </c>
      <c r="AK56" s="183">
        <f>+SUM(AK57:AK60)</f>
        <v>0</v>
      </c>
      <c r="AL56" s="183">
        <f>+SUM(AL57:AL60)</f>
        <v>0</v>
      </c>
      <c r="AM56" s="183">
        <f t="shared" si="50"/>
        <v>0</v>
      </c>
      <c r="AO56" s="183">
        <f>+SUM(AO57:AO60)</f>
        <v>0</v>
      </c>
      <c r="AP56" s="183">
        <f>+SUM(AP57:AP60)</f>
        <v>0</v>
      </c>
      <c r="AQ56" s="183">
        <f t="shared" si="51"/>
        <v>0</v>
      </c>
      <c r="AS56" s="183">
        <f>+SUM(AS57:AS60)</f>
        <v>0</v>
      </c>
      <c r="AT56" s="183">
        <f>+SUM(AT57:AT60)</f>
        <v>0</v>
      </c>
      <c r="AU56" s="183">
        <f t="shared" si="52"/>
        <v>0</v>
      </c>
      <c r="AW56" s="183">
        <f>+SUM(AW57:AW60)</f>
        <v>0</v>
      </c>
      <c r="AX56" s="183">
        <f>+SUM(AX57:AX60)</f>
        <v>0</v>
      </c>
      <c r="AY56" s="183">
        <f t="shared" si="53"/>
        <v>0</v>
      </c>
      <c r="BA56" s="183">
        <f>+SUM(BA57:BA60)</f>
        <v>0</v>
      </c>
      <c r="BB56" s="183">
        <f>+SUM(BB57:BB60)</f>
        <v>0</v>
      </c>
      <c r="BC56" s="183">
        <f t="shared" si="54"/>
        <v>0</v>
      </c>
      <c r="BE56" s="183">
        <f>+SUM(BE57:BE60)</f>
        <v>0</v>
      </c>
      <c r="BF56" s="183">
        <f>+SUM(BF57:BF60)</f>
        <v>0</v>
      </c>
      <c r="BG56" s="183">
        <f t="shared" si="55"/>
        <v>0</v>
      </c>
      <c r="BI56" s="183">
        <f>+SUM(BI57:BI60)</f>
        <v>0</v>
      </c>
      <c r="BJ56" s="183">
        <f>+SUM(BJ57:BJ60)</f>
        <v>0</v>
      </c>
      <c r="BK56" s="183">
        <f t="shared" si="56"/>
        <v>0</v>
      </c>
    </row>
    <row r="57" spans="1:63" s="2" customFormat="1" x14ac:dyDescent="0.2">
      <c r="A57" s="148" t="s">
        <v>1785</v>
      </c>
      <c r="B57" s="19"/>
      <c r="C57" s="87" t="s">
        <v>848</v>
      </c>
      <c r="E57" s="302">
        <f>ROUND(+SUMIF(BdV_2022!$L:$L,$A57&amp;E$3,BdV_2022!$E:$E),2)+'CE ATT_Rip'!E57</f>
        <v>0</v>
      </c>
      <c r="F57" s="302">
        <f>ROUND(+SUMIF(BdV_2022!$L:$L,$A57&amp;F$3,BdV_2022!$E:$E),2)+'CE ATT_Rip'!F57</f>
        <v>1652048.22</v>
      </c>
      <c r="G57" s="226">
        <f t="shared" si="42"/>
        <v>1652048.22</v>
      </c>
      <c r="I57" s="302">
        <f>ROUND(+SUMIF(BdV_2022!$L:$L,$A57&amp;I$3,BdV_2022!$E:$E),2)+'CE ATT_Rip'!I57</f>
        <v>0</v>
      </c>
      <c r="J57" s="302">
        <f>ROUND(+SUMIF(BdV_2022!$L:$L,$A57&amp;J$3,BdV_2022!$E:$E),2)+'CE ATT_Rip'!J57</f>
        <v>0</v>
      </c>
      <c r="K57" s="226">
        <f t="shared" si="43"/>
        <v>0</v>
      </c>
      <c r="M57" s="302">
        <f>ROUND(+SUMIF(BdV_2022!$L:$L,$A57&amp;M$3,BdV_2022!$E:$E),2)+'CE ATT_Rip'!M57</f>
        <v>0</v>
      </c>
      <c r="N57" s="302">
        <f>ROUND(+SUMIF(BdV_2022!$L:$L,$A57&amp;N$3,BdV_2022!$E:$E),2)+'CE ATT_Rip'!N57</f>
        <v>0</v>
      </c>
      <c r="O57" s="226">
        <f t="shared" si="44"/>
        <v>0</v>
      </c>
      <c r="Q57" s="302">
        <f>ROUND(+SUMIF(BdV_2022!$L:$L,$A57&amp;Q$3,BdV_2022!$E:$E),2)+'CE ATT_Rip'!Q57</f>
        <v>0</v>
      </c>
      <c r="R57" s="302">
        <f>ROUND(+SUMIF(BdV_2022!$L:$L,$A57&amp;R$3,BdV_2022!$E:$E),2)+'CE ATT_Rip'!R57</f>
        <v>89586.27</v>
      </c>
      <c r="S57" s="226">
        <f t="shared" si="45"/>
        <v>89586.27</v>
      </c>
      <c r="U57" s="302">
        <f>ROUND(+SUMIF(BdV_2022!$L:$L,$A57&amp;U$3,BdV_2022!$E:$E),2)+'CE ATT_Rip'!U57</f>
        <v>0</v>
      </c>
      <c r="V57" s="302">
        <f>ROUND(+SUMIF(BdV_2022!$L:$L,$A57&amp;V$3,BdV_2022!$E:$E),2)+'CE ATT_Rip'!V57</f>
        <v>0</v>
      </c>
      <c r="W57" s="226">
        <f t="shared" si="46"/>
        <v>0</v>
      </c>
      <c r="Y57" s="302">
        <f>ROUND(+SUMIF(BdV_2022!$L:$L,$A57&amp;Y$3,BdV_2022!$E:$E),2)+'CE ATT_Rip'!Y57</f>
        <v>0</v>
      </c>
      <c r="Z57" s="302">
        <f>ROUND(+SUMIF(BdV_2022!$L:$L,$A57&amp;Z$3,BdV_2022!$E:$E),2)+'CE ATT_Rip'!Z57</f>
        <v>0</v>
      </c>
      <c r="AA57" s="226">
        <f t="shared" si="47"/>
        <v>0</v>
      </c>
      <c r="AC57" s="302">
        <f>ROUND(+SUMIF(BdV_2022!$L:$L,$A57&amp;AC$3,BdV_2022!$E:$E),2)+'CE ATT_Rip'!AC57</f>
        <v>0</v>
      </c>
      <c r="AD57" s="302">
        <f>ROUND(+SUMIF(BdV_2022!$L:$L,$A57&amp;AD$3,BdV_2022!$E:$E),2)+'CE ATT_Rip'!AD57</f>
        <v>0</v>
      </c>
      <c r="AE57" s="226">
        <f t="shared" si="48"/>
        <v>0</v>
      </c>
      <c r="AG57" s="302">
        <f>ROUND(+SUMIF(BdV_2022!$L:$L,$A57&amp;AG$3,BdV_2022!$E:$E),2)+'CE ATT_Rip'!AG57</f>
        <v>0</v>
      </c>
      <c r="AH57" s="302">
        <f>ROUND(+SUMIF(BdV_2022!$L:$L,$A57&amp;AH$3,BdV_2022!$E:$E),2)+'CE ATT_Rip'!AH57</f>
        <v>0</v>
      </c>
      <c r="AI57" s="226">
        <f t="shared" si="49"/>
        <v>0</v>
      </c>
      <c r="AK57" s="302">
        <f>ROUND(+SUMIF(BdV_2022!$L:$L,$A57&amp;AK$3,BdV_2022!$E:$E),2)+'CE ATT_Rip'!AK57</f>
        <v>0</v>
      </c>
      <c r="AL57" s="302">
        <f>ROUND(+SUMIF(BdV_2022!$L:$L,$A57&amp;AL$3,BdV_2022!$E:$E),2)+'CE ATT_Rip'!AL57</f>
        <v>0</v>
      </c>
      <c r="AM57" s="226">
        <f t="shared" si="50"/>
        <v>0</v>
      </c>
      <c r="AO57" s="302">
        <f>ROUND(+SUMIF(BdV_2022!$L:$L,$A57&amp;AO$3,BdV_2022!$E:$E),2)+'CE ATT_Rip'!AO57</f>
        <v>0</v>
      </c>
      <c r="AP57" s="302">
        <f>ROUND(+SUMIF(BdV_2022!$L:$L,$A57&amp;AP$3,BdV_2022!$E:$E),2)+'CE ATT_Rip'!AP57</f>
        <v>0</v>
      </c>
      <c r="AQ57" s="226">
        <f t="shared" si="51"/>
        <v>0</v>
      </c>
      <c r="AS57" s="302">
        <f>ROUND(+SUMIF(BdV_2022!$L:$L,$A57&amp;AS$3,BdV_2022!$E:$E),2)+'CE ATT_Rip'!AS57</f>
        <v>0</v>
      </c>
      <c r="AT57" s="302">
        <f>ROUND(+SUMIF(BdV_2022!$L:$L,$A57&amp;AT$3,BdV_2022!$E:$E),2)+'CE ATT_Rip'!AT57</f>
        <v>0</v>
      </c>
      <c r="AU57" s="226">
        <f t="shared" si="52"/>
        <v>0</v>
      </c>
      <c r="AW57" s="302">
        <f>ROUND(+SUMIF(BdV_2022!$L:$L,$A57&amp;AW$3,BdV_2022!$E:$E),2)+'CE ATT_Rip'!AW57</f>
        <v>0</v>
      </c>
      <c r="AX57" s="302">
        <f>ROUND(+SUMIF(BdV_2022!$L:$L,$A57&amp;AX$3,BdV_2022!$E:$E),2)+'CE ATT_Rip'!AX57</f>
        <v>0</v>
      </c>
      <c r="AY57" s="226">
        <f t="shared" si="53"/>
        <v>0</v>
      </c>
      <c r="BA57" s="302">
        <f>ROUND(+SUMIF(BdV_2022!$L:$L,$A57&amp;BA$3,BdV_2022!$E:$E),2)+'CE ATT_Rip'!BA57</f>
        <v>0</v>
      </c>
      <c r="BB57" s="302">
        <f>ROUND(+SUMIF(BdV_2022!$L:$L,$A57&amp;BB$3,BdV_2022!$E:$E),2)+'CE ATT_Rip'!BB57</f>
        <v>0</v>
      </c>
      <c r="BC57" s="226">
        <f t="shared" si="54"/>
        <v>0</v>
      </c>
      <c r="BE57" s="302">
        <f>ROUND(+SUMIF(BdV_2022!$L:$L,$A57&amp;BE$3,BdV_2022!$E:$E),2)+'CE ATT_Rip'!BE57</f>
        <v>0</v>
      </c>
      <c r="BF57" s="302">
        <f>ROUND(+SUMIF(BdV_2022!$L:$L,$A57&amp;BF$3,BdV_2022!$E:$E),2)+'CE ATT_Rip'!BF57</f>
        <v>0</v>
      </c>
      <c r="BG57" s="226">
        <f t="shared" si="55"/>
        <v>0</v>
      </c>
      <c r="BI57" s="302">
        <f>ROUND(+SUMIF(BdV_2022!$L:$L,$A57&amp;BI$3,BdV_2022!$E:$E),2)+'CE ATT_Rip'!BI57</f>
        <v>0</v>
      </c>
      <c r="BJ57" s="302">
        <f>ROUND(+SUMIF(BdV_2022!$L:$L,$A57&amp;BJ$3,BdV_2022!$E:$E),2)+'CE ATT_Rip'!BJ57</f>
        <v>0</v>
      </c>
      <c r="BK57" s="226">
        <f t="shared" si="56"/>
        <v>0</v>
      </c>
    </row>
    <row r="58" spans="1:63" s="2" customFormat="1" x14ac:dyDescent="0.2">
      <c r="A58" s="148" t="s">
        <v>1786</v>
      </c>
      <c r="B58" s="19"/>
      <c r="C58" s="87" t="s">
        <v>849</v>
      </c>
      <c r="E58" s="302">
        <f>ROUND(+SUMIF(BdV_2022!$L:$L,$A58&amp;E$3,BdV_2022!$E:$E),2)+'CE ATT_Rip'!E58</f>
        <v>0</v>
      </c>
      <c r="F58" s="302">
        <f>ROUND(+SUMIF(BdV_2022!$L:$L,$A58&amp;F$3,BdV_2022!$E:$E),2)+'CE ATT_Rip'!F58</f>
        <v>512942.91</v>
      </c>
      <c r="G58" s="226">
        <f t="shared" si="42"/>
        <v>512942.91</v>
      </c>
      <c r="I58" s="302">
        <f>ROUND(+SUMIF(BdV_2022!$L:$L,$A58&amp;I$3,BdV_2022!$E:$E),2)+'CE ATT_Rip'!I58</f>
        <v>0</v>
      </c>
      <c r="J58" s="302">
        <f>ROUND(+SUMIF(BdV_2022!$L:$L,$A58&amp;J$3,BdV_2022!$E:$E),2)+'CE ATT_Rip'!J58</f>
        <v>0</v>
      </c>
      <c r="K58" s="226">
        <f t="shared" si="43"/>
        <v>0</v>
      </c>
      <c r="M58" s="302">
        <f>ROUND(+SUMIF(BdV_2022!$L:$L,$A58&amp;M$3,BdV_2022!$E:$E),2)+'CE ATT_Rip'!M58</f>
        <v>0</v>
      </c>
      <c r="N58" s="302">
        <f>ROUND(+SUMIF(BdV_2022!$L:$L,$A58&amp;N$3,BdV_2022!$E:$E),2)+'CE ATT_Rip'!N58</f>
        <v>0</v>
      </c>
      <c r="O58" s="226">
        <f t="shared" si="44"/>
        <v>0</v>
      </c>
      <c r="Q58" s="302">
        <f>ROUND(+SUMIF(BdV_2022!$L:$L,$A58&amp;Q$3,BdV_2022!$E:$E),2)+'CE ATT_Rip'!Q58</f>
        <v>0</v>
      </c>
      <c r="R58" s="302">
        <f>ROUND(+SUMIF(BdV_2022!$L:$L,$A58&amp;R$3,BdV_2022!$E:$E),2)+'CE ATT_Rip'!R58</f>
        <v>31627.35</v>
      </c>
      <c r="S58" s="226">
        <f t="shared" si="45"/>
        <v>31627.35</v>
      </c>
      <c r="U58" s="302">
        <f>ROUND(+SUMIF(BdV_2022!$L:$L,$A58&amp;U$3,BdV_2022!$E:$E),2)+'CE ATT_Rip'!U58</f>
        <v>0</v>
      </c>
      <c r="V58" s="302">
        <f>ROUND(+SUMIF(BdV_2022!$L:$L,$A58&amp;V$3,BdV_2022!$E:$E),2)+'CE ATT_Rip'!V58</f>
        <v>0</v>
      </c>
      <c r="W58" s="226">
        <f t="shared" si="46"/>
        <v>0</v>
      </c>
      <c r="Y58" s="302">
        <f>ROUND(+SUMIF(BdV_2022!$L:$L,$A58&amp;Y$3,BdV_2022!$E:$E),2)+'CE ATT_Rip'!Y58</f>
        <v>0</v>
      </c>
      <c r="Z58" s="302">
        <f>ROUND(+SUMIF(BdV_2022!$L:$L,$A58&amp;Z$3,BdV_2022!$E:$E),2)+'CE ATT_Rip'!Z58</f>
        <v>0</v>
      </c>
      <c r="AA58" s="226">
        <f t="shared" si="47"/>
        <v>0</v>
      </c>
      <c r="AC58" s="302">
        <f>ROUND(+SUMIF(BdV_2022!$L:$L,$A58&amp;AC$3,BdV_2022!$E:$E),2)+'CE ATT_Rip'!AC58</f>
        <v>0</v>
      </c>
      <c r="AD58" s="302">
        <f>ROUND(+SUMIF(BdV_2022!$L:$L,$A58&amp;AD$3,BdV_2022!$E:$E),2)+'CE ATT_Rip'!AD58</f>
        <v>0</v>
      </c>
      <c r="AE58" s="226">
        <f t="shared" si="48"/>
        <v>0</v>
      </c>
      <c r="AG58" s="302">
        <f>ROUND(+SUMIF(BdV_2022!$L:$L,$A58&amp;AG$3,BdV_2022!$E:$E),2)+'CE ATT_Rip'!AG58</f>
        <v>0</v>
      </c>
      <c r="AH58" s="302">
        <f>ROUND(+SUMIF(BdV_2022!$L:$L,$A58&amp;AH$3,BdV_2022!$E:$E),2)+'CE ATT_Rip'!AH58</f>
        <v>0</v>
      </c>
      <c r="AI58" s="226">
        <f t="shared" si="49"/>
        <v>0</v>
      </c>
      <c r="AK58" s="302">
        <f>ROUND(+SUMIF(BdV_2022!$L:$L,$A58&amp;AK$3,BdV_2022!$E:$E),2)+'CE ATT_Rip'!AK58</f>
        <v>0</v>
      </c>
      <c r="AL58" s="302">
        <f>ROUND(+SUMIF(BdV_2022!$L:$L,$A58&amp;AL$3,BdV_2022!$E:$E),2)+'CE ATT_Rip'!AL58</f>
        <v>0</v>
      </c>
      <c r="AM58" s="226">
        <f t="shared" si="50"/>
        <v>0</v>
      </c>
      <c r="AO58" s="302">
        <f>ROUND(+SUMIF(BdV_2022!$L:$L,$A58&amp;AO$3,BdV_2022!$E:$E),2)+'CE ATT_Rip'!AO58</f>
        <v>0</v>
      </c>
      <c r="AP58" s="302">
        <f>ROUND(+SUMIF(BdV_2022!$L:$L,$A58&amp;AP$3,BdV_2022!$E:$E),2)+'CE ATT_Rip'!AP58</f>
        <v>0</v>
      </c>
      <c r="AQ58" s="226">
        <f t="shared" si="51"/>
        <v>0</v>
      </c>
      <c r="AS58" s="302">
        <f>ROUND(+SUMIF(BdV_2022!$L:$L,$A58&amp;AS$3,BdV_2022!$E:$E),2)+'CE ATT_Rip'!AS58</f>
        <v>0</v>
      </c>
      <c r="AT58" s="302">
        <f>ROUND(+SUMIF(BdV_2022!$L:$L,$A58&amp;AT$3,BdV_2022!$E:$E),2)+'CE ATT_Rip'!AT58</f>
        <v>0</v>
      </c>
      <c r="AU58" s="226">
        <f t="shared" si="52"/>
        <v>0</v>
      </c>
      <c r="AW58" s="302">
        <f>ROUND(+SUMIF(BdV_2022!$L:$L,$A58&amp;AW$3,BdV_2022!$E:$E),2)+'CE ATT_Rip'!AW58</f>
        <v>0</v>
      </c>
      <c r="AX58" s="302">
        <f>ROUND(+SUMIF(BdV_2022!$L:$L,$A58&amp;AX$3,BdV_2022!$E:$E),2)+'CE ATT_Rip'!AX58</f>
        <v>0</v>
      </c>
      <c r="AY58" s="226">
        <f t="shared" si="53"/>
        <v>0</v>
      </c>
      <c r="BA58" s="302">
        <f>ROUND(+SUMIF(BdV_2022!$L:$L,$A58&amp;BA$3,BdV_2022!$E:$E),2)+'CE ATT_Rip'!BA58</f>
        <v>0</v>
      </c>
      <c r="BB58" s="302">
        <f>ROUND(+SUMIF(BdV_2022!$L:$L,$A58&amp;BB$3,BdV_2022!$E:$E),2)+'CE ATT_Rip'!BB58</f>
        <v>0</v>
      </c>
      <c r="BC58" s="226">
        <f t="shared" si="54"/>
        <v>0</v>
      </c>
      <c r="BE58" s="302">
        <f>ROUND(+SUMIF(BdV_2022!$L:$L,$A58&amp;BE$3,BdV_2022!$E:$E),2)+'CE ATT_Rip'!BE58</f>
        <v>0</v>
      </c>
      <c r="BF58" s="302">
        <f>ROUND(+SUMIF(BdV_2022!$L:$L,$A58&amp;BF$3,BdV_2022!$E:$E),2)+'CE ATT_Rip'!BF58</f>
        <v>0</v>
      </c>
      <c r="BG58" s="226">
        <f t="shared" si="55"/>
        <v>0</v>
      </c>
      <c r="BI58" s="302">
        <f>ROUND(+SUMIF(BdV_2022!$L:$L,$A58&amp;BI$3,BdV_2022!$E:$E),2)+'CE ATT_Rip'!BI58</f>
        <v>0</v>
      </c>
      <c r="BJ58" s="302">
        <f>ROUND(+SUMIF(BdV_2022!$L:$L,$A58&amp;BJ$3,BdV_2022!$E:$E),2)+'CE ATT_Rip'!BJ58</f>
        <v>0</v>
      </c>
      <c r="BK58" s="226">
        <f t="shared" si="56"/>
        <v>0</v>
      </c>
    </row>
    <row r="59" spans="1:63" s="2" customFormat="1" x14ac:dyDescent="0.2">
      <c r="A59" s="148" t="s">
        <v>1787</v>
      </c>
      <c r="B59" s="19"/>
      <c r="C59" s="87" t="s">
        <v>861</v>
      </c>
      <c r="E59" s="302">
        <f>ROUND(+SUMIF(BdV_2022!$L:$L,$A59&amp;E$3,BdV_2022!$E:$E),2)+'CE ATT_Rip'!E59</f>
        <v>0</v>
      </c>
      <c r="F59" s="302">
        <f>ROUND(+SUMIF(BdV_2022!$L:$L,$A59&amp;F$3,BdV_2022!$E:$E),2)+'CE ATT_Rip'!F59</f>
        <v>171822.34</v>
      </c>
      <c r="G59" s="226">
        <f t="shared" si="42"/>
        <v>171822.34</v>
      </c>
      <c r="I59" s="302">
        <f>ROUND(+SUMIF(BdV_2022!$L:$L,$A59&amp;I$3,BdV_2022!$E:$E),2)+'CE ATT_Rip'!I59</f>
        <v>0</v>
      </c>
      <c r="J59" s="302">
        <f>ROUND(+SUMIF(BdV_2022!$L:$L,$A59&amp;J$3,BdV_2022!$E:$E),2)+'CE ATT_Rip'!J59</f>
        <v>0</v>
      </c>
      <c r="K59" s="226">
        <f t="shared" si="43"/>
        <v>0</v>
      </c>
      <c r="M59" s="302">
        <f>ROUND(+SUMIF(BdV_2022!$L:$L,$A59&amp;M$3,BdV_2022!$E:$E),2)+'CE ATT_Rip'!M59</f>
        <v>0</v>
      </c>
      <c r="N59" s="302">
        <f>ROUND(+SUMIF(BdV_2022!$L:$L,$A59&amp;N$3,BdV_2022!$E:$E),2)+'CE ATT_Rip'!N59</f>
        <v>0</v>
      </c>
      <c r="O59" s="226">
        <f t="shared" si="44"/>
        <v>0</v>
      </c>
      <c r="Q59" s="302">
        <f>ROUND(+SUMIF(BdV_2022!$L:$L,$A59&amp;Q$3,BdV_2022!$E:$E),2)+'CE ATT_Rip'!Q59</f>
        <v>0</v>
      </c>
      <c r="R59" s="302">
        <f>ROUND(+SUMIF(BdV_2022!$L:$L,$A59&amp;R$3,BdV_2022!$E:$E),2)+'CE ATT_Rip'!R59</f>
        <v>9353.27</v>
      </c>
      <c r="S59" s="226">
        <f t="shared" si="45"/>
        <v>9353.27</v>
      </c>
      <c r="U59" s="302">
        <f>ROUND(+SUMIF(BdV_2022!$L:$L,$A59&amp;U$3,BdV_2022!$E:$E),2)+'CE ATT_Rip'!U59</f>
        <v>0</v>
      </c>
      <c r="V59" s="302">
        <f>ROUND(+SUMIF(BdV_2022!$L:$L,$A59&amp;V$3,BdV_2022!$E:$E),2)+'CE ATT_Rip'!V59</f>
        <v>0</v>
      </c>
      <c r="W59" s="226">
        <f t="shared" si="46"/>
        <v>0</v>
      </c>
      <c r="Y59" s="302">
        <f>ROUND(+SUMIF(BdV_2022!$L:$L,$A59&amp;Y$3,BdV_2022!$E:$E),2)+'CE ATT_Rip'!Y59</f>
        <v>0</v>
      </c>
      <c r="Z59" s="302">
        <f>ROUND(+SUMIF(BdV_2022!$L:$L,$A59&amp;Z$3,BdV_2022!$E:$E),2)+'CE ATT_Rip'!Z59</f>
        <v>0</v>
      </c>
      <c r="AA59" s="226">
        <f t="shared" si="47"/>
        <v>0</v>
      </c>
      <c r="AC59" s="302">
        <f>ROUND(+SUMIF(BdV_2022!$L:$L,$A59&amp;AC$3,BdV_2022!$E:$E),2)+'CE ATT_Rip'!AC59</f>
        <v>0</v>
      </c>
      <c r="AD59" s="302">
        <f>ROUND(+SUMIF(BdV_2022!$L:$L,$A59&amp;AD$3,BdV_2022!$E:$E),2)+'CE ATT_Rip'!AD59</f>
        <v>0</v>
      </c>
      <c r="AE59" s="226">
        <f t="shared" si="48"/>
        <v>0</v>
      </c>
      <c r="AG59" s="302">
        <f>ROUND(+SUMIF(BdV_2022!$L:$L,$A59&amp;AG$3,BdV_2022!$E:$E),2)+'CE ATT_Rip'!AG59</f>
        <v>0</v>
      </c>
      <c r="AH59" s="302">
        <f>ROUND(+SUMIF(BdV_2022!$L:$L,$A59&amp;AH$3,BdV_2022!$E:$E),2)+'CE ATT_Rip'!AH59</f>
        <v>0</v>
      </c>
      <c r="AI59" s="226">
        <f t="shared" si="49"/>
        <v>0</v>
      </c>
      <c r="AK59" s="302">
        <f>ROUND(+SUMIF(BdV_2022!$L:$L,$A59&amp;AK$3,BdV_2022!$E:$E),2)+'CE ATT_Rip'!AK59</f>
        <v>0</v>
      </c>
      <c r="AL59" s="302">
        <f>ROUND(+SUMIF(BdV_2022!$L:$L,$A59&amp;AL$3,BdV_2022!$E:$E),2)+'CE ATT_Rip'!AL59</f>
        <v>0</v>
      </c>
      <c r="AM59" s="226">
        <f t="shared" si="50"/>
        <v>0</v>
      </c>
      <c r="AO59" s="302">
        <f>ROUND(+SUMIF(BdV_2022!$L:$L,$A59&amp;AO$3,BdV_2022!$E:$E),2)+'CE ATT_Rip'!AO59</f>
        <v>0</v>
      </c>
      <c r="AP59" s="302">
        <f>ROUND(+SUMIF(BdV_2022!$L:$L,$A59&amp;AP$3,BdV_2022!$E:$E),2)+'CE ATT_Rip'!AP59</f>
        <v>0</v>
      </c>
      <c r="AQ59" s="226">
        <f t="shared" si="51"/>
        <v>0</v>
      </c>
      <c r="AS59" s="302">
        <f>ROUND(+SUMIF(BdV_2022!$L:$L,$A59&amp;AS$3,BdV_2022!$E:$E),2)+'CE ATT_Rip'!AS59</f>
        <v>0</v>
      </c>
      <c r="AT59" s="302">
        <f>ROUND(+SUMIF(BdV_2022!$L:$L,$A59&amp;AT$3,BdV_2022!$E:$E),2)+'CE ATT_Rip'!AT59</f>
        <v>0</v>
      </c>
      <c r="AU59" s="226">
        <f t="shared" si="52"/>
        <v>0</v>
      </c>
      <c r="AW59" s="302">
        <f>ROUND(+SUMIF(BdV_2022!$L:$L,$A59&amp;AW$3,BdV_2022!$E:$E),2)+'CE ATT_Rip'!AW59</f>
        <v>0</v>
      </c>
      <c r="AX59" s="302">
        <f>ROUND(+SUMIF(BdV_2022!$L:$L,$A59&amp;AX$3,BdV_2022!$E:$E),2)+'CE ATT_Rip'!AX59</f>
        <v>0</v>
      </c>
      <c r="AY59" s="226">
        <f t="shared" si="53"/>
        <v>0</v>
      </c>
      <c r="BA59" s="302">
        <f>ROUND(+SUMIF(BdV_2022!$L:$L,$A59&amp;BA$3,BdV_2022!$E:$E),2)+'CE ATT_Rip'!BA59</f>
        <v>0</v>
      </c>
      <c r="BB59" s="302">
        <f>ROUND(+SUMIF(BdV_2022!$L:$L,$A59&amp;BB$3,BdV_2022!$E:$E),2)+'CE ATT_Rip'!BB59</f>
        <v>0</v>
      </c>
      <c r="BC59" s="226">
        <f t="shared" si="54"/>
        <v>0</v>
      </c>
      <c r="BE59" s="302">
        <f>ROUND(+SUMIF(BdV_2022!$L:$L,$A59&amp;BE$3,BdV_2022!$E:$E),2)+'CE ATT_Rip'!BE59</f>
        <v>0</v>
      </c>
      <c r="BF59" s="302">
        <f>ROUND(+SUMIF(BdV_2022!$L:$L,$A59&amp;BF$3,BdV_2022!$E:$E),2)+'CE ATT_Rip'!BF59</f>
        <v>0</v>
      </c>
      <c r="BG59" s="226">
        <f t="shared" si="55"/>
        <v>0</v>
      </c>
      <c r="BI59" s="302">
        <f>ROUND(+SUMIF(BdV_2022!$L:$L,$A59&amp;BI$3,BdV_2022!$E:$E),2)+'CE ATT_Rip'!BI59</f>
        <v>0</v>
      </c>
      <c r="BJ59" s="302">
        <f>ROUND(+SUMIF(BdV_2022!$L:$L,$A59&amp;BJ$3,BdV_2022!$E:$E),2)+'CE ATT_Rip'!BJ59</f>
        <v>0</v>
      </c>
      <c r="BK59" s="226">
        <f t="shared" si="56"/>
        <v>0</v>
      </c>
    </row>
    <row r="60" spans="1:63" s="2" customFormat="1" x14ac:dyDescent="0.2">
      <c r="A60" s="148" t="s">
        <v>1788</v>
      </c>
      <c r="B60" s="17"/>
      <c r="C60" s="87" t="s">
        <v>818</v>
      </c>
      <c r="E60" s="302">
        <f>ROUND(+SUMIF(BdV_2022!$L:$L,$A60&amp;E$3,BdV_2022!$E:$E),2)+'CE ATT_Rip'!E60</f>
        <v>0</v>
      </c>
      <c r="F60" s="302">
        <f>ROUND(+SUMIF(BdV_2022!$L:$L,$A60&amp;F$3,BdV_2022!$E:$E),2)+'CE ATT_Rip'!F60</f>
        <v>7275.78</v>
      </c>
      <c r="G60" s="226">
        <f t="shared" si="42"/>
        <v>7275.78</v>
      </c>
      <c r="I60" s="302">
        <f>ROUND(+SUMIF(BdV_2022!$L:$L,$A60&amp;I$3,BdV_2022!$E:$E),2)+'CE ATT_Rip'!I60</f>
        <v>0</v>
      </c>
      <c r="J60" s="302">
        <f>ROUND(+SUMIF(BdV_2022!$L:$L,$A60&amp;J$3,BdV_2022!$E:$E),2)+'CE ATT_Rip'!J60</f>
        <v>0</v>
      </c>
      <c r="K60" s="226">
        <f t="shared" si="43"/>
        <v>0</v>
      </c>
      <c r="M60" s="302">
        <f>ROUND(+SUMIF(BdV_2022!$L:$L,$A60&amp;M$3,BdV_2022!$E:$E),2)+'CE ATT_Rip'!M60</f>
        <v>0</v>
      </c>
      <c r="N60" s="302">
        <f>ROUND(+SUMIF(BdV_2022!$L:$L,$A60&amp;N$3,BdV_2022!$E:$E),2)+'CE ATT_Rip'!N60</f>
        <v>0</v>
      </c>
      <c r="O60" s="226">
        <f t="shared" si="44"/>
        <v>0</v>
      </c>
      <c r="Q60" s="302">
        <f>ROUND(+SUMIF(BdV_2022!$L:$L,$A60&amp;Q$3,BdV_2022!$E:$E),2)+'CE ATT_Rip'!Q60</f>
        <v>0</v>
      </c>
      <c r="R60" s="302">
        <f>ROUND(+SUMIF(BdV_2022!$L:$L,$A60&amp;R$3,BdV_2022!$E:$E),2)+'CE ATT_Rip'!R60</f>
        <v>3040</v>
      </c>
      <c r="S60" s="226">
        <f t="shared" si="45"/>
        <v>3040</v>
      </c>
      <c r="U60" s="302">
        <f>ROUND(+SUMIF(BdV_2022!$L:$L,$A60&amp;U$3,BdV_2022!$E:$E),2)+'CE ATT_Rip'!U60</f>
        <v>0</v>
      </c>
      <c r="V60" s="302">
        <f>ROUND(+SUMIF(BdV_2022!$L:$L,$A60&amp;V$3,BdV_2022!$E:$E),2)+'CE ATT_Rip'!V60</f>
        <v>0</v>
      </c>
      <c r="W60" s="226">
        <f t="shared" si="46"/>
        <v>0</v>
      </c>
      <c r="Y60" s="302">
        <f>ROUND(+SUMIF(BdV_2022!$L:$L,$A60&amp;Y$3,BdV_2022!$E:$E),2)+'CE ATT_Rip'!Y60</f>
        <v>0</v>
      </c>
      <c r="Z60" s="302">
        <f>ROUND(+SUMIF(BdV_2022!$L:$L,$A60&amp;Z$3,BdV_2022!$E:$E),2)+'CE ATT_Rip'!Z60</f>
        <v>0</v>
      </c>
      <c r="AA60" s="226">
        <f t="shared" si="47"/>
        <v>0</v>
      </c>
      <c r="AC60" s="302">
        <f>ROUND(+SUMIF(BdV_2022!$L:$L,$A60&amp;AC$3,BdV_2022!$E:$E),2)+'CE ATT_Rip'!AC60</f>
        <v>0</v>
      </c>
      <c r="AD60" s="302">
        <f>ROUND(+SUMIF(BdV_2022!$L:$L,$A60&amp;AD$3,BdV_2022!$E:$E),2)+'CE ATT_Rip'!AD60</f>
        <v>0</v>
      </c>
      <c r="AE60" s="226">
        <f t="shared" si="48"/>
        <v>0</v>
      </c>
      <c r="AG60" s="302">
        <f>ROUND(+SUMIF(BdV_2022!$L:$L,$A60&amp;AG$3,BdV_2022!$E:$E),2)+'CE ATT_Rip'!AG60</f>
        <v>0</v>
      </c>
      <c r="AH60" s="302">
        <f>ROUND(+SUMIF(BdV_2022!$L:$L,$A60&amp;AH$3,BdV_2022!$E:$E),2)+'CE ATT_Rip'!AH60</f>
        <v>0</v>
      </c>
      <c r="AI60" s="226">
        <f t="shared" si="49"/>
        <v>0</v>
      </c>
      <c r="AK60" s="302">
        <f>ROUND(+SUMIF(BdV_2022!$L:$L,$A60&amp;AK$3,BdV_2022!$E:$E),2)+'CE ATT_Rip'!AK60</f>
        <v>0</v>
      </c>
      <c r="AL60" s="302">
        <f>ROUND(+SUMIF(BdV_2022!$L:$L,$A60&amp;AL$3,BdV_2022!$E:$E),2)+'CE ATT_Rip'!AL60</f>
        <v>0</v>
      </c>
      <c r="AM60" s="226">
        <f t="shared" si="50"/>
        <v>0</v>
      </c>
      <c r="AO60" s="302">
        <f>ROUND(+SUMIF(BdV_2022!$L:$L,$A60&amp;AO$3,BdV_2022!$E:$E),2)+'CE ATT_Rip'!AO60</f>
        <v>0</v>
      </c>
      <c r="AP60" s="302">
        <f>ROUND(+SUMIF(BdV_2022!$L:$L,$A60&amp;AP$3,BdV_2022!$E:$E),2)+'CE ATT_Rip'!AP60</f>
        <v>0</v>
      </c>
      <c r="AQ60" s="226">
        <f t="shared" si="51"/>
        <v>0</v>
      </c>
      <c r="AS60" s="302">
        <f>ROUND(+SUMIF(BdV_2022!$L:$L,$A60&amp;AS$3,BdV_2022!$E:$E),2)+'CE ATT_Rip'!AS60</f>
        <v>0</v>
      </c>
      <c r="AT60" s="302">
        <f>ROUND(+SUMIF(BdV_2022!$L:$L,$A60&amp;AT$3,BdV_2022!$E:$E),2)+'CE ATT_Rip'!AT60</f>
        <v>0</v>
      </c>
      <c r="AU60" s="226">
        <f t="shared" si="52"/>
        <v>0</v>
      </c>
      <c r="AW60" s="302">
        <f>ROUND(+SUMIF(BdV_2022!$L:$L,$A60&amp;AW$3,BdV_2022!$E:$E),2)+'CE ATT_Rip'!AW60</f>
        <v>0</v>
      </c>
      <c r="AX60" s="302">
        <f>ROUND(+SUMIF(BdV_2022!$L:$L,$A60&amp;AX$3,BdV_2022!$E:$E),2)+'CE ATT_Rip'!AX60</f>
        <v>0</v>
      </c>
      <c r="AY60" s="226">
        <f t="shared" si="53"/>
        <v>0</v>
      </c>
      <c r="BA60" s="302">
        <f>ROUND(+SUMIF(BdV_2022!$L:$L,$A60&amp;BA$3,BdV_2022!$E:$E),2)+'CE ATT_Rip'!BA60</f>
        <v>0</v>
      </c>
      <c r="BB60" s="302">
        <f>ROUND(+SUMIF(BdV_2022!$L:$L,$A60&amp;BB$3,BdV_2022!$E:$E),2)+'CE ATT_Rip'!BB60</f>
        <v>0</v>
      </c>
      <c r="BC60" s="226">
        <f t="shared" si="54"/>
        <v>0</v>
      </c>
      <c r="BE60" s="302">
        <f>ROUND(+SUMIF(BdV_2022!$L:$L,$A60&amp;BE$3,BdV_2022!$E:$E),2)+'CE ATT_Rip'!BE60</f>
        <v>0</v>
      </c>
      <c r="BF60" s="302">
        <f>ROUND(+SUMIF(BdV_2022!$L:$L,$A60&amp;BF$3,BdV_2022!$E:$E),2)+'CE ATT_Rip'!BF60</f>
        <v>0</v>
      </c>
      <c r="BG60" s="226">
        <f t="shared" si="55"/>
        <v>0</v>
      </c>
      <c r="BI60" s="302">
        <f>ROUND(+SUMIF(BdV_2022!$L:$L,$A60&amp;BI$3,BdV_2022!$E:$E),2)+'CE ATT_Rip'!BI60</f>
        <v>0</v>
      </c>
      <c r="BJ60" s="302">
        <f>ROUND(+SUMIF(BdV_2022!$L:$L,$A60&amp;BJ$3,BdV_2022!$E:$E),2)+'CE ATT_Rip'!BJ60</f>
        <v>0</v>
      </c>
      <c r="BK60" s="226">
        <f t="shared" si="56"/>
        <v>0</v>
      </c>
    </row>
    <row r="61" spans="1:63" s="2" customFormat="1" x14ac:dyDescent="0.2">
      <c r="A61" s="13" t="s">
        <v>117</v>
      </c>
      <c r="B61" s="18" t="s">
        <v>376</v>
      </c>
      <c r="C61" s="32" t="s">
        <v>385</v>
      </c>
      <c r="E61" s="303">
        <f>ROUND(+SUMIF(BdV_2022!$L:$L,$A61&amp;E$3,BdV_2022!$E:$E),2)+'CE ATT_Rip'!E61</f>
        <v>0</v>
      </c>
      <c r="F61" s="303">
        <f>ROUND(+SUMIF(BdV_2022!$L:$L,$A61&amp;F$3,BdV_2022!$E:$E),2)+'CE ATT_Rip'!F61</f>
        <v>1311820.8899999999</v>
      </c>
      <c r="G61" s="185">
        <f t="shared" si="42"/>
        <v>1311820.8899999999</v>
      </c>
      <c r="I61" s="303">
        <f>ROUND(+SUMIF(BdV_2022!$L:$L,$A61&amp;I$3,BdV_2022!$E:$E),2)+'CE ATT_Rip'!I61</f>
        <v>0</v>
      </c>
      <c r="J61" s="303">
        <f>ROUND(+SUMIF(BdV_2022!$L:$L,$A61&amp;J$3,BdV_2022!$E:$E),2)+'CE ATT_Rip'!J61</f>
        <v>0</v>
      </c>
      <c r="K61" s="185">
        <f t="shared" si="43"/>
        <v>0</v>
      </c>
      <c r="M61" s="303">
        <f>ROUND(+SUMIF(BdV_2022!$L:$L,$A61&amp;M$3,BdV_2022!$E:$E),2)+'CE ATT_Rip'!M61</f>
        <v>0</v>
      </c>
      <c r="N61" s="303">
        <f>ROUND(+SUMIF(BdV_2022!$L:$L,$A61&amp;N$3,BdV_2022!$E:$E),2)+'CE ATT_Rip'!N61</f>
        <v>5637.4</v>
      </c>
      <c r="O61" s="185">
        <f t="shared" si="44"/>
        <v>5637.4</v>
      </c>
      <c r="Q61" s="303">
        <f>ROUND(+SUMIF(BdV_2022!$L:$L,$A61&amp;Q$3,BdV_2022!$E:$E),2)+'CE ATT_Rip'!Q61</f>
        <v>0</v>
      </c>
      <c r="R61" s="303">
        <f>ROUND(+SUMIF(BdV_2022!$L:$L,$A61&amp;R$3,BdV_2022!$E:$E),2)+'CE ATT_Rip'!R61</f>
        <v>737895.23</v>
      </c>
      <c r="S61" s="185">
        <f t="shared" si="45"/>
        <v>737895.23</v>
      </c>
      <c r="U61" s="303">
        <f>ROUND(+SUMIF(BdV_2022!$L:$L,$A61&amp;U$3,BdV_2022!$E:$E),2)+'CE ATT_Rip'!U61</f>
        <v>0</v>
      </c>
      <c r="V61" s="303">
        <f>ROUND(+SUMIF(BdV_2022!$L:$L,$A61&amp;V$3,BdV_2022!$E:$E),2)+'CE ATT_Rip'!V61</f>
        <v>0</v>
      </c>
      <c r="W61" s="185">
        <f t="shared" si="46"/>
        <v>0</v>
      </c>
      <c r="Y61" s="303">
        <f>ROUND(+SUMIF(BdV_2022!$L:$L,$A61&amp;Y$3,BdV_2022!$E:$E),2)+'CE ATT_Rip'!Y61</f>
        <v>0</v>
      </c>
      <c r="Z61" s="303">
        <f>ROUND(+SUMIF(BdV_2022!$L:$L,$A61&amp;Z$3,BdV_2022!$E:$E),2)+'CE ATT_Rip'!Z61</f>
        <v>0</v>
      </c>
      <c r="AA61" s="185">
        <f t="shared" si="47"/>
        <v>0</v>
      </c>
      <c r="AC61" s="303">
        <f>ROUND(+SUMIF(BdV_2022!$L:$L,$A61&amp;AC$3,BdV_2022!$E:$E),2)+'CE ATT_Rip'!AC61</f>
        <v>0</v>
      </c>
      <c r="AD61" s="303">
        <f>ROUND(+SUMIF(BdV_2022!$L:$L,$A61&amp;AD$3,BdV_2022!$E:$E),2)+'CE ATT_Rip'!AD61</f>
        <v>0</v>
      </c>
      <c r="AE61" s="185">
        <f t="shared" si="48"/>
        <v>0</v>
      </c>
      <c r="AG61" s="303">
        <f>ROUND(+SUMIF(BdV_2022!$L:$L,$A61&amp;AG$3,BdV_2022!$E:$E),2)+'CE ATT_Rip'!AG61</f>
        <v>0</v>
      </c>
      <c r="AH61" s="303">
        <f>ROUND(+SUMIF(BdV_2022!$L:$L,$A61&amp;AH$3,BdV_2022!$E:$E),2)+'CE ATT_Rip'!AH61</f>
        <v>0</v>
      </c>
      <c r="AI61" s="185">
        <f t="shared" si="49"/>
        <v>0</v>
      </c>
      <c r="AK61" s="303">
        <f>ROUND(+SUMIF(BdV_2022!$L:$L,$A61&amp;AK$3,BdV_2022!$E:$E),2)+'CE ATT_Rip'!AK61</f>
        <v>0</v>
      </c>
      <c r="AL61" s="303">
        <f>ROUND(+SUMIF(BdV_2022!$L:$L,$A61&amp;AL$3,BdV_2022!$E:$E),2)+'CE ATT_Rip'!AL61</f>
        <v>0</v>
      </c>
      <c r="AM61" s="185">
        <f t="shared" si="50"/>
        <v>0</v>
      </c>
      <c r="AO61" s="303">
        <f>ROUND(+SUMIF(BdV_2022!$L:$L,$A61&amp;AO$3,BdV_2022!$E:$E),2)+'CE ATT_Rip'!AO61</f>
        <v>0</v>
      </c>
      <c r="AP61" s="303">
        <f>ROUND(+SUMIF(BdV_2022!$L:$L,$A61&amp;AP$3,BdV_2022!$E:$E),2)+'CE ATT_Rip'!AP61</f>
        <v>0</v>
      </c>
      <c r="AQ61" s="185">
        <f t="shared" si="51"/>
        <v>0</v>
      </c>
      <c r="AS61" s="303">
        <f>ROUND(+SUMIF(BdV_2022!$L:$L,$A61&amp;AS$3,BdV_2022!$E:$E),2)+'CE ATT_Rip'!AS61</f>
        <v>0</v>
      </c>
      <c r="AT61" s="303">
        <f>ROUND(+SUMIF(BdV_2022!$L:$L,$A61&amp;AT$3,BdV_2022!$E:$E),2)+'CE ATT_Rip'!AT61</f>
        <v>0</v>
      </c>
      <c r="AU61" s="185">
        <f t="shared" si="52"/>
        <v>0</v>
      </c>
      <c r="AW61" s="303">
        <f>ROUND(+SUMIF(BdV_2022!$L:$L,$A61&amp;AW$3,BdV_2022!$E:$E),2)+'CE ATT_Rip'!AW61</f>
        <v>0</v>
      </c>
      <c r="AX61" s="303">
        <f>ROUND(+SUMIF(BdV_2022!$L:$L,$A61&amp;AX$3,BdV_2022!$E:$E),2)+'CE ATT_Rip'!AX61</f>
        <v>0</v>
      </c>
      <c r="AY61" s="185">
        <f t="shared" si="53"/>
        <v>0</v>
      </c>
      <c r="BA61" s="303">
        <f>ROUND(+SUMIF(BdV_2022!$L:$L,$A61&amp;BA$3,BdV_2022!$E:$E),2)+'CE ATT_Rip'!BA61</f>
        <v>0</v>
      </c>
      <c r="BB61" s="303">
        <f>ROUND(+SUMIF(BdV_2022!$L:$L,$A61&amp;BB$3,BdV_2022!$E:$E),2)+'CE ATT_Rip'!BB61</f>
        <v>0</v>
      </c>
      <c r="BC61" s="185">
        <f t="shared" si="54"/>
        <v>0</v>
      </c>
      <c r="BE61" s="303">
        <f>ROUND(+SUMIF(BdV_2022!$L:$L,$A61&amp;BE$3,BdV_2022!$E:$E),2)+'CE ATT_Rip'!BE61</f>
        <v>0</v>
      </c>
      <c r="BF61" s="303">
        <f>ROUND(+SUMIF(BdV_2022!$L:$L,$A61&amp;BF$3,BdV_2022!$E:$E),2)+'CE ATT_Rip'!BF61</f>
        <v>0</v>
      </c>
      <c r="BG61" s="185">
        <f t="shared" si="55"/>
        <v>0</v>
      </c>
      <c r="BI61" s="303">
        <f>ROUND(+SUMIF(BdV_2022!$L:$L,$A61&amp;BI$3,BdV_2022!$E:$E),2)+'CE ATT_Rip'!BI61</f>
        <v>0</v>
      </c>
      <c r="BJ61" s="303">
        <f>ROUND(+SUMIF(BdV_2022!$L:$L,$A61&amp;BJ$3,BdV_2022!$E:$E),2)+'CE ATT_Rip'!BJ61</f>
        <v>0</v>
      </c>
      <c r="BK61" s="185">
        <f t="shared" si="56"/>
        <v>0</v>
      </c>
    </row>
    <row r="62" spans="1:63" s="2" customFormat="1" x14ac:dyDescent="0.2">
      <c r="A62" s="13" t="s">
        <v>120</v>
      </c>
      <c r="B62" s="18" t="s">
        <v>377</v>
      </c>
      <c r="C62" s="32" t="s">
        <v>65</v>
      </c>
      <c r="E62" s="303">
        <f>ROUND(+SUMIF(BdV_2022!$L:$L,$A62&amp;E$3,BdV_2022!$E:$E),2)+'CE ATT_Rip'!E62</f>
        <v>0</v>
      </c>
      <c r="F62" s="303">
        <f>ROUND(+SUMIF(BdV_2022!$L:$L,$A62&amp;F$3,BdV_2022!$E:$E),2)+'CE ATT_Rip'!F62</f>
        <v>454.86</v>
      </c>
      <c r="G62" s="185">
        <f t="shared" si="42"/>
        <v>454.86</v>
      </c>
      <c r="I62" s="303">
        <f>ROUND(+SUMIF(BdV_2022!$L:$L,$A62&amp;I$3,BdV_2022!$E:$E),2)+'CE ATT_Rip'!I62</f>
        <v>0</v>
      </c>
      <c r="J62" s="303">
        <f>ROUND(+SUMIF(BdV_2022!$L:$L,$A62&amp;J$3,BdV_2022!$E:$E),2)+'CE ATT_Rip'!J62</f>
        <v>0</v>
      </c>
      <c r="K62" s="185">
        <f t="shared" si="43"/>
        <v>0</v>
      </c>
      <c r="M62" s="303">
        <f>ROUND(+SUMIF(BdV_2022!$L:$L,$A62&amp;M$3,BdV_2022!$E:$E),2)+'CE ATT_Rip'!M62</f>
        <v>0</v>
      </c>
      <c r="N62" s="303">
        <f>ROUND(+SUMIF(BdV_2022!$L:$L,$A62&amp;N$3,BdV_2022!$E:$E),2)+'CE ATT_Rip'!N62</f>
        <v>0</v>
      </c>
      <c r="O62" s="185">
        <f t="shared" si="44"/>
        <v>0</v>
      </c>
      <c r="Q62" s="303">
        <f>ROUND(+SUMIF(BdV_2022!$L:$L,$A62&amp;Q$3,BdV_2022!$E:$E),2)+'CE ATT_Rip'!Q62</f>
        <v>0</v>
      </c>
      <c r="R62" s="303">
        <f>ROUND(+SUMIF(BdV_2022!$L:$L,$A62&amp;R$3,BdV_2022!$E:$E),2)+'CE ATT_Rip'!R62</f>
        <v>0</v>
      </c>
      <c r="S62" s="185">
        <f t="shared" si="45"/>
        <v>0</v>
      </c>
      <c r="U62" s="303">
        <f>ROUND(+SUMIF(BdV_2022!$L:$L,$A62&amp;U$3,BdV_2022!$E:$E),2)+'CE ATT_Rip'!U62</f>
        <v>0</v>
      </c>
      <c r="V62" s="303">
        <f>ROUND(+SUMIF(BdV_2022!$L:$L,$A62&amp;V$3,BdV_2022!$E:$E),2)+'CE ATT_Rip'!V62</f>
        <v>0</v>
      </c>
      <c r="W62" s="185">
        <f t="shared" si="46"/>
        <v>0</v>
      </c>
      <c r="Y62" s="303">
        <f>ROUND(+SUMIF(BdV_2022!$L:$L,$A62&amp;Y$3,BdV_2022!$E:$E),2)+'CE ATT_Rip'!Y62</f>
        <v>0</v>
      </c>
      <c r="Z62" s="303">
        <f>ROUND(+SUMIF(BdV_2022!$L:$L,$A62&amp;Z$3,BdV_2022!$E:$E),2)+'CE ATT_Rip'!Z62</f>
        <v>0</v>
      </c>
      <c r="AA62" s="185">
        <f t="shared" si="47"/>
        <v>0</v>
      </c>
      <c r="AC62" s="303">
        <f>ROUND(+SUMIF(BdV_2022!$L:$L,$A62&amp;AC$3,BdV_2022!$E:$E),2)+'CE ATT_Rip'!AC62</f>
        <v>0</v>
      </c>
      <c r="AD62" s="303">
        <f>ROUND(+SUMIF(BdV_2022!$L:$L,$A62&amp;AD$3,BdV_2022!$E:$E),2)+'CE ATT_Rip'!AD62</f>
        <v>0</v>
      </c>
      <c r="AE62" s="185">
        <f t="shared" si="48"/>
        <v>0</v>
      </c>
      <c r="AG62" s="303">
        <f>ROUND(+SUMIF(BdV_2022!$L:$L,$A62&amp;AG$3,BdV_2022!$E:$E),2)+'CE ATT_Rip'!AG62</f>
        <v>0</v>
      </c>
      <c r="AH62" s="303">
        <f>ROUND(+SUMIF(BdV_2022!$L:$L,$A62&amp;AH$3,BdV_2022!$E:$E),2)+'CE ATT_Rip'!AH62</f>
        <v>0</v>
      </c>
      <c r="AI62" s="185">
        <f t="shared" si="49"/>
        <v>0</v>
      </c>
      <c r="AK62" s="303">
        <f>ROUND(+SUMIF(BdV_2022!$L:$L,$A62&amp;AK$3,BdV_2022!$E:$E),2)+'CE ATT_Rip'!AK62</f>
        <v>0</v>
      </c>
      <c r="AL62" s="303">
        <f>ROUND(+SUMIF(BdV_2022!$L:$L,$A62&amp;AL$3,BdV_2022!$E:$E),2)+'CE ATT_Rip'!AL62</f>
        <v>0</v>
      </c>
      <c r="AM62" s="185">
        <f t="shared" si="50"/>
        <v>0</v>
      </c>
      <c r="AO62" s="303">
        <f>ROUND(+SUMIF(BdV_2022!$L:$L,$A62&amp;AO$3,BdV_2022!$E:$E),2)+'CE ATT_Rip'!AO62</f>
        <v>0</v>
      </c>
      <c r="AP62" s="303">
        <f>ROUND(+SUMIF(BdV_2022!$L:$L,$A62&amp;AP$3,BdV_2022!$E:$E),2)+'CE ATT_Rip'!AP62</f>
        <v>0</v>
      </c>
      <c r="AQ62" s="185">
        <f t="shared" si="51"/>
        <v>0</v>
      </c>
      <c r="AS62" s="303">
        <f>ROUND(+SUMIF(BdV_2022!$L:$L,$A62&amp;AS$3,BdV_2022!$E:$E),2)+'CE ATT_Rip'!AS62</f>
        <v>0</v>
      </c>
      <c r="AT62" s="303">
        <f>ROUND(+SUMIF(BdV_2022!$L:$L,$A62&amp;AT$3,BdV_2022!$E:$E),2)+'CE ATT_Rip'!AT62</f>
        <v>0</v>
      </c>
      <c r="AU62" s="185">
        <f t="shared" si="52"/>
        <v>0</v>
      </c>
      <c r="AW62" s="303">
        <f>ROUND(+SUMIF(BdV_2022!$L:$L,$A62&amp;AW$3,BdV_2022!$E:$E),2)+'CE ATT_Rip'!AW62</f>
        <v>0</v>
      </c>
      <c r="AX62" s="303">
        <f>ROUND(+SUMIF(BdV_2022!$L:$L,$A62&amp;AX$3,BdV_2022!$E:$E),2)+'CE ATT_Rip'!AX62</f>
        <v>0</v>
      </c>
      <c r="AY62" s="185">
        <f t="shared" si="53"/>
        <v>0</v>
      </c>
      <c r="BA62" s="303">
        <f>ROUND(+SUMIF(BdV_2022!$L:$L,$A62&amp;BA$3,BdV_2022!$E:$E),2)+'CE ATT_Rip'!BA62</f>
        <v>0</v>
      </c>
      <c r="BB62" s="303">
        <f>ROUND(+SUMIF(BdV_2022!$L:$L,$A62&amp;BB$3,BdV_2022!$E:$E),2)+'CE ATT_Rip'!BB62</f>
        <v>0</v>
      </c>
      <c r="BC62" s="185">
        <f t="shared" si="54"/>
        <v>0</v>
      </c>
      <c r="BE62" s="303">
        <f>ROUND(+SUMIF(BdV_2022!$L:$L,$A62&amp;BE$3,BdV_2022!$E:$E),2)+'CE ATT_Rip'!BE62</f>
        <v>0</v>
      </c>
      <c r="BF62" s="303">
        <f>ROUND(+SUMIF(BdV_2022!$L:$L,$A62&amp;BF$3,BdV_2022!$E:$E),2)+'CE ATT_Rip'!BF62</f>
        <v>0</v>
      </c>
      <c r="BG62" s="185">
        <f t="shared" si="55"/>
        <v>0</v>
      </c>
      <c r="BI62" s="303">
        <f>ROUND(+SUMIF(BdV_2022!$L:$L,$A62&amp;BI$3,BdV_2022!$E:$E),2)+'CE ATT_Rip'!BI62</f>
        <v>0</v>
      </c>
      <c r="BJ62" s="303">
        <f>ROUND(+SUMIF(BdV_2022!$L:$L,$A62&amp;BJ$3,BdV_2022!$E:$E),2)+'CE ATT_Rip'!BJ62</f>
        <v>0</v>
      </c>
      <c r="BK62" s="185">
        <f t="shared" si="56"/>
        <v>0</v>
      </c>
    </row>
    <row r="63" spans="1:63" s="2" customFormat="1" x14ac:dyDescent="0.2">
      <c r="A63" s="13" t="s">
        <v>121</v>
      </c>
      <c r="B63" s="18" t="s">
        <v>378</v>
      </c>
      <c r="C63" s="32" t="s">
        <v>381</v>
      </c>
      <c r="E63" s="303">
        <f>ROUND(+SUMIF(BdV_2022!$L:$L,$A63&amp;E$3,BdV_2022!$E:$E),2)+'CE ATT_Rip'!E63</f>
        <v>0</v>
      </c>
      <c r="F63" s="303">
        <f>ROUND(+SUMIF(BdV_2022!$L:$L,$A63&amp;F$3,BdV_2022!$E:$E),2)+'CE ATT_Rip'!F63</f>
        <v>0</v>
      </c>
      <c r="G63" s="185">
        <f t="shared" si="42"/>
        <v>0</v>
      </c>
      <c r="I63" s="303">
        <f>ROUND(+SUMIF(BdV_2022!$L:$L,$A63&amp;I$3,BdV_2022!$E:$E),2)+'CE ATT_Rip'!I63</f>
        <v>0</v>
      </c>
      <c r="J63" s="303">
        <f>ROUND(+SUMIF(BdV_2022!$L:$L,$A63&amp;J$3,BdV_2022!$E:$E),2)+'CE ATT_Rip'!J63</f>
        <v>0</v>
      </c>
      <c r="K63" s="185">
        <f t="shared" si="43"/>
        <v>0</v>
      </c>
      <c r="M63" s="303">
        <f>ROUND(+SUMIF(BdV_2022!$L:$L,$A63&amp;M$3,BdV_2022!$E:$E),2)+'CE ATT_Rip'!M63</f>
        <v>0</v>
      </c>
      <c r="N63" s="303">
        <f>ROUND(+SUMIF(BdV_2022!$L:$L,$A63&amp;N$3,BdV_2022!$E:$E),2)+'CE ATT_Rip'!N63</f>
        <v>0</v>
      </c>
      <c r="O63" s="185">
        <f t="shared" si="44"/>
        <v>0</v>
      </c>
      <c r="Q63" s="303">
        <f>ROUND(+SUMIF(BdV_2022!$L:$L,$A63&amp;Q$3,BdV_2022!$E:$E),2)+'CE ATT_Rip'!Q63</f>
        <v>0</v>
      </c>
      <c r="R63" s="303">
        <f>ROUND(+SUMIF(BdV_2022!$L:$L,$A63&amp;R$3,BdV_2022!$E:$E),2)+'CE ATT_Rip'!R63</f>
        <v>0</v>
      </c>
      <c r="S63" s="185">
        <f t="shared" si="45"/>
        <v>0</v>
      </c>
      <c r="U63" s="303">
        <f>ROUND(+SUMIF(BdV_2022!$L:$L,$A63&amp;U$3,BdV_2022!$E:$E),2)+'CE ATT_Rip'!U63</f>
        <v>0</v>
      </c>
      <c r="V63" s="303">
        <f>ROUND(+SUMIF(BdV_2022!$L:$L,$A63&amp;V$3,BdV_2022!$E:$E),2)+'CE ATT_Rip'!V63</f>
        <v>0</v>
      </c>
      <c r="W63" s="185">
        <f t="shared" si="46"/>
        <v>0</v>
      </c>
      <c r="Y63" s="303">
        <f>ROUND(+SUMIF(BdV_2022!$L:$L,$A63&amp;Y$3,BdV_2022!$E:$E),2)+'CE ATT_Rip'!Y63</f>
        <v>0</v>
      </c>
      <c r="Z63" s="303">
        <f>ROUND(+SUMIF(BdV_2022!$L:$L,$A63&amp;Z$3,BdV_2022!$E:$E),2)+'CE ATT_Rip'!Z63</f>
        <v>0</v>
      </c>
      <c r="AA63" s="185">
        <f t="shared" si="47"/>
        <v>0</v>
      </c>
      <c r="AC63" s="303">
        <f>ROUND(+SUMIF(BdV_2022!$L:$L,$A63&amp;AC$3,BdV_2022!$E:$E),2)+'CE ATT_Rip'!AC63</f>
        <v>0</v>
      </c>
      <c r="AD63" s="303">
        <f>ROUND(+SUMIF(BdV_2022!$L:$L,$A63&amp;AD$3,BdV_2022!$E:$E),2)+'CE ATT_Rip'!AD63</f>
        <v>0</v>
      </c>
      <c r="AE63" s="185">
        <f t="shared" si="48"/>
        <v>0</v>
      </c>
      <c r="AG63" s="303">
        <f>ROUND(+SUMIF(BdV_2022!$L:$L,$A63&amp;AG$3,BdV_2022!$E:$E),2)+'CE ATT_Rip'!AG63</f>
        <v>0</v>
      </c>
      <c r="AH63" s="303">
        <f>ROUND(+SUMIF(BdV_2022!$L:$L,$A63&amp;AH$3,BdV_2022!$E:$E),2)+'CE ATT_Rip'!AH63</f>
        <v>0</v>
      </c>
      <c r="AI63" s="185">
        <f t="shared" si="49"/>
        <v>0</v>
      </c>
      <c r="AK63" s="303">
        <f>ROUND(+SUMIF(BdV_2022!$L:$L,$A63&amp;AK$3,BdV_2022!$E:$E),2)+'CE ATT_Rip'!AK63</f>
        <v>0</v>
      </c>
      <c r="AL63" s="303">
        <f>ROUND(+SUMIF(BdV_2022!$L:$L,$A63&amp;AL$3,BdV_2022!$E:$E),2)+'CE ATT_Rip'!AL63</f>
        <v>0</v>
      </c>
      <c r="AM63" s="185">
        <f t="shared" si="50"/>
        <v>0</v>
      </c>
      <c r="AO63" s="303">
        <f>ROUND(+SUMIF(BdV_2022!$L:$L,$A63&amp;AO$3,BdV_2022!$E:$E),2)+'CE ATT_Rip'!AO63</f>
        <v>0</v>
      </c>
      <c r="AP63" s="303">
        <f>ROUND(+SUMIF(BdV_2022!$L:$L,$A63&amp;AP$3,BdV_2022!$E:$E),2)+'CE ATT_Rip'!AP63</f>
        <v>0</v>
      </c>
      <c r="AQ63" s="185">
        <f t="shared" si="51"/>
        <v>0</v>
      </c>
      <c r="AS63" s="303">
        <f>ROUND(+SUMIF(BdV_2022!$L:$L,$A63&amp;AS$3,BdV_2022!$E:$E),2)+'CE ATT_Rip'!AS63</f>
        <v>0</v>
      </c>
      <c r="AT63" s="303">
        <f>ROUND(+SUMIF(BdV_2022!$L:$L,$A63&amp;AT$3,BdV_2022!$E:$E),2)+'CE ATT_Rip'!AT63</f>
        <v>0</v>
      </c>
      <c r="AU63" s="185">
        <f t="shared" si="52"/>
        <v>0</v>
      </c>
      <c r="AW63" s="303">
        <f>ROUND(+SUMIF(BdV_2022!$L:$L,$A63&amp;AW$3,BdV_2022!$E:$E),2)+'CE ATT_Rip'!AW63</f>
        <v>0</v>
      </c>
      <c r="AX63" s="303">
        <f>ROUND(+SUMIF(BdV_2022!$L:$L,$A63&amp;AX$3,BdV_2022!$E:$E),2)+'CE ATT_Rip'!AX63</f>
        <v>0</v>
      </c>
      <c r="AY63" s="185">
        <f t="shared" si="53"/>
        <v>0</v>
      </c>
      <c r="BA63" s="303">
        <f>ROUND(+SUMIF(BdV_2022!$L:$L,$A63&amp;BA$3,BdV_2022!$E:$E),2)+'CE ATT_Rip'!BA63</f>
        <v>0</v>
      </c>
      <c r="BB63" s="303">
        <f>ROUND(+SUMIF(BdV_2022!$L:$L,$A63&amp;BB$3,BdV_2022!$E:$E),2)+'CE ATT_Rip'!BB63</f>
        <v>0</v>
      </c>
      <c r="BC63" s="185">
        <f t="shared" si="54"/>
        <v>0</v>
      </c>
      <c r="BE63" s="303">
        <f>ROUND(+SUMIF(BdV_2022!$L:$L,$A63&amp;BE$3,BdV_2022!$E:$E),2)+'CE ATT_Rip'!BE63</f>
        <v>0</v>
      </c>
      <c r="BF63" s="303">
        <f>ROUND(+SUMIF(BdV_2022!$L:$L,$A63&amp;BF$3,BdV_2022!$E:$E),2)+'CE ATT_Rip'!BF63</f>
        <v>0</v>
      </c>
      <c r="BG63" s="185">
        <f t="shared" si="55"/>
        <v>0</v>
      </c>
      <c r="BI63" s="303">
        <f>ROUND(+SUMIF(BdV_2022!$L:$L,$A63&amp;BI$3,BdV_2022!$E:$E),2)+'CE ATT_Rip'!BI63</f>
        <v>0</v>
      </c>
      <c r="BJ63" s="303">
        <f>ROUND(+SUMIF(BdV_2022!$L:$L,$A63&amp;BJ$3,BdV_2022!$E:$E),2)+'CE ATT_Rip'!BJ63</f>
        <v>0</v>
      </c>
      <c r="BK63" s="185">
        <f t="shared" si="56"/>
        <v>0</v>
      </c>
    </row>
    <row r="64" spans="1:63" s="2" customFormat="1" x14ac:dyDescent="0.2">
      <c r="A64" s="13" t="s">
        <v>122</v>
      </c>
      <c r="B64" s="15" t="s">
        <v>379</v>
      </c>
      <c r="C64" s="32" t="s">
        <v>382</v>
      </c>
      <c r="E64" s="183">
        <f>+SUM(E65:E71)</f>
        <v>0</v>
      </c>
      <c r="F64" s="183">
        <f>+SUM(F65:F71)</f>
        <v>202113.6</v>
      </c>
      <c r="G64" s="183">
        <f t="shared" si="42"/>
        <v>202113.6</v>
      </c>
      <c r="I64" s="183">
        <f>+SUM(I65:I71)</f>
        <v>0</v>
      </c>
      <c r="J64" s="183">
        <f>+SUM(J65:J71)</f>
        <v>0</v>
      </c>
      <c r="K64" s="183">
        <f t="shared" si="43"/>
        <v>0</v>
      </c>
      <c r="M64" s="183">
        <f>+SUM(M65:M71)</f>
        <v>0</v>
      </c>
      <c r="N64" s="183">
        <f>+SUM(N65:N71)</f>
        <v>0</v>
      </c>
      <c r="O64" s="183">
        <f t="shared" si="44"/>
        <v>0</v>
      </c>
      <c r="Q64" s="183">
        <f>+SUM(Q65:Q71)</f>
        <v>0</v>
      </c>
      <c r="R64" s="183">
        <f>+SUM(R65:R71)</f>
        <v>0</v>
      </c>
      <c r="S64" s="183">
        <f t="shared" si="45"/>
        <v>0</v>
      </c>
      <c r="U64" s="183">
        <f>+SUM(U65:U71)</f>
        <v>0</v>
      </c>
      <c r="V64" s="183">
        <f>+SUM(V65:V71)</f>
        <v>0</v>
      </c>
      <c r="W64" s="183">
        <f t="shared" si="46"/>
        <v>0</v>
      </c>
      <c r="Y64" s="183">
        <f>+SUM(Y65:Y71)</f>
        <v>0</v>
      </c>
      <c r="Z64" s="183">
        <f>+SUM(Z65:Z71)</f>
        <v>0</v>
      </c>
      <c r="AA64" s="183">
        <f t="shared" si="47"/>
        <v>0</v>
      </c>
      <c r="AC64" s="183">
        <f>+SUM(AC65:AC71)</f>
        <v>0</v>
      </c>
      <c r="AD64" s="183">
        <f>+SUM(AD65:AD71)</f>
        <v>0</v>
      </c>
      <c r="AE64" s="183">
        <f t="shared" si="48"/>
        <v>0</v>
      </c>
      <c r="AG64" s="183">
        <f>+SUM(AG65:AG71)</f>
        <v>0</v>
      </c>
      <c r="AH64" s="183">
        <f>+SUM(AH65:AH71)</f>
        <v>0</v>
      </c>
      <c r="AI64" s="183">
        <f t="shared" si="49"/>
        <v>0</v>
      </c>
      <c r="AK64" s="183">
        <f>+SUM(AK65:AK71)</f>
        <v>0</v>
      </c>
      <c r="AL64" s="183">
        <f>+SUM(AL65:AL71)</f>
        <v>0</v>
      </c>
      <c r="AM64" s="183">
        <f t="shared" si="50"/>
        <v>0</v>
      </c>
      <c r="AO64" s="183">
        <f>+SUM(AO65:AO71)</f>
        <v>0</v>
      </c>
      <c r="AP64" s="183">
        <f>+SUM(AP65:AP71)</f>
        <v>0</v>
      </c>
      <c r="AQ64" s="183">
        <f t="shared" si="51"/>
        <v>0</v>
      </c>
      <c r="AS64" s="183">
        <f>+SUM(AS65:AS71)</f>
        <v>0</v>
      </c>
      <c r="AT64" s="183">
        <f>+SUM(AT65:AT71)</f>
        <v>0</v>
      </c>
      <c r="AU64" s="183">
        <f t="shared" si="52"/>
        <v>0</v>
      </c>
      <c r="AW64" s="183">
        <f>+SUM(AW65:AW71)</f>
        <v>0</v>
      </c>
      <c r="AX64" s="183">
        <f>+SUM(AX65:AX71)</f>
        <v>0</v>
      </c>
      <c r="AY64" s="183">
        <f t="shared" si="53"/>
        <v>0</v>
      </c>
      <c r="BA64" s="183">
        <f>+SUM(BA65:BA71)</f>
        <v>0</v>
      </c>
      <c r="BB64" s="183">
        <f>+SUM(BB65:BB71)</f>
        <v>0</v>
      </c>
      <c r="BC64" s="183">
        <f t="shared" si="54"/>
        <v>0</v>
      </c>
      <c r="BE64" s="183">
        <f>+SUM(BE65:BE71)</f>
        <v>0</v>
      </c>
      <c r="BF64" s="183">
        <f>+SUM(BF65:BF71)</f>
        <v>0</v>
      </c>
      <c r="BG64" s="183">
        <f t="shared" si="55"/>
        <v>0</v>
      </c>
      <c r="BI64" s="183">
        <f>+SUM(BI65:BI71)</f>
        <v>0</v>
      </c>
      <c r="BJ64" s="183">
        <f>+SUM(BJ65:BJ71)</f>
        <v>0</v>
      </c>
      <c r="BK64" s="183">
        <f t="shared" si="56"/>
        <v>0</v>
      </c>
    </row>
    <row r="65" spans="1:63" s="2" customFormat="1" x14ac:dyDescent="0.2">
      <c r="A65" s="148" t="s">
        <v>1789</v>
      </c>
      <c r="B65" s="19"/>
      <c r="C65" s="87" t="s">
        <v>1267</v>
      </c>
      <c r="E65" s="302">
        <f>ROUND(+SUMIF(BdV_2022!$L:$L,$A65&amp;E$3,BdV_2022!$E:$E),2)+'CE ATT_Rip'!E65</f>
        <v>0</v>
      </c>
      <c r="F65" s="302">
        <f>ROUND(+SUMIF(BdV_2022!$L:$L,$A65&amp;F$3,BdV_2022!$E:$E),2)+'CE ATT_Rip'!F65</f>
        <v>0</v>
      </c>
      <c r="G65" s="226">
        <f t="shared" si="42"/>
        <v>0</v>
      </c>
      <c r="I65" s="302">
        <f>ROUND(+SUMIF(BdV_2022!$L:$L,$A65&amp;I$3,BdV_2022!$E:$E),2)+'CE ATT_Rip'!I65</f>
        <v>0</v>
      </c>
      <c r="J65" s="302">
        <f>ROUND(+SUMIF(BdV_2022!$L:$L,$A65&amp;J$3,BdV_2022!$E:$E),2)+'CE ATT_Rip'!J65</f>
        <v>0</v>
      </c>
      <c r="K65" s="226">
        <f t="shared" si="43"/>
        <v>0</v>
      </c>
      <c r="M65" s="302">
        <f>ROUND(+SUMIF(BdV_2022!$L:$L,$A65&amp;M$3,BdV_2022!$E:$E),2)+'CE ATT_Rip'!M65</f>
        <v>0</v>
      </c>
      <c r="N65" s="302">
        <f>ROUND(+SUMIF(BdV_2022!$L:$L,$A65&amp;N$3,BdV_2022!$E:$E),2)+'CE ATT_Rip'!N65</f>
        <v>0</v>
      </c>
      <c r="O65" s="226">
        <f t="shared" si="44"/>
        <v>0</v>
      </c>
      <c r="Q65" s="302">
        <f>ROUND(+SUMIF(BdV_2022!$L:$L,$A65&amp;Q$3,BdV_2022!$E:$E),2)+'CE ATT_Rip'!Q65</f>
        <v>0</v>
      </c>
      <c r="R65" s="302">
        <f>ROUND(+SUMIF(BdV_2022!$L:$L,$A65&amp;R$3,BdV_2022!$E:$E),2)+'CE ATT_Rip'!R65</f>
        <v>0</v>
      </c>
      <c r="S65" s="226">
        <f t="shared" si="45"/>
        <v>0</v>
      </c>
      <c r="U65" s="302">
        <f>ROUND(+SUMIF(BdV_2022!$L:$L,$A65&amp;U$3,BdV_2022!$E:$E),2)+'CE ATT_Rip'!U65</f>
        <v>0</v>
      </c>
      <c r="V65" s="302">
        <f>ROUND(+SUMIF(BdV_2022!$L:$L,$A65&amp;V$3,BdV_2022!$E:$E),2)+'CE ATT_Rip'!V65</f>
        <v>0</v>
      </c>
      <c r="W65" s="226">
        <f t="shared" si="46"/>
        <v>0</v>
      </c>
      <c r="Y65" s="302">
        <f>ROUND(+SUMIF(BdV_2022!$L:$L,$A65&amp;Y$3,BdV_2022!$E:$E),2)+'CE ATT_Rip'!Y65</f>
        <v>0</v>
      </c>
      <c r="Z65" s="302">
        <f>ROUND(+SUMIF(BdV_2022!$L:$L,$A65&amp;Z$3,BdV_2022!$E:$E),2)+'CE ATT_Rip'!Z65</f>
        <v>0</v>
      </c>
      <c r="AA65" s="226">
        <f t="shared" si="47"/>
        <v>0</v>
      </c>
      <c r="AC65" s="302">
        <f>ROUND(+SUMIF(BdV_2022!$L:$L,$A65&amp;AC$3,BdV_2022!$E:$E),2)+'CE ATT_Rip'!AC65</f>
        <v>0</v>
      </c>
      <c r="AD65" s="302">
        <f>ROUND(+SUMIF(BdV_2022!$L:$L,$A65&amp;AD$3,BdV_2022!$E:$E),2)+'CE ATT_Rip'!AD65</f>
        <v>0</v>
      </c>
      <c r="AE65" s="226">
        <f t="shared" si="48"/>
        <v>0</v>
      </c>
      <c r="AG65" s="302">
        <f>ROUND(+SUMIF(BdV_2022!$L:$L,$A65&amp;AG$3,BdV_2022!$E:$E),2)+'CE ATT_Rip'!AG65</f>
        <v>0</v>
      </c>
      <c r="AH65" s="302">
        <f>ROUND(+SUMIF(BdV_2022!$L:$L,$A65&amp;AH$3,BdV_2022!$E:$E),2)+'CE ATT_Rip'!AH65</f>
        <v>0</v>
      </c>
      <c r="AI65" s="226">
        <f t="shared" si="49"/>
        <v>0</v>
      </c>
      <c r="AK65" s="302">
        <f>ROUND(+SUMIF(BdV_2022!$L:$L,$A65&amp;AK$3,BdV_2022!$E:$E),2)+'CE ATT_Rip'!AK65</f>
        <v>0</v>
      </c>
      <c r="AL65" s="302">
        <f>ROUND(+SUMIF(BdV_2022!$L:$L,$A65&amp;AL$3,BdV_2022!$E:$E),2)+'CE ATT_Rip'!AL65</f>
        <v>0</v>
      </c>
      <c r="AM65" s="226">
        <f t="shared" si="50"/>
        <v>0</v>
      </c>
      <c r="AO65" s="302">
        <f>ROUND(+SUMIF(BdV_2022!$L:$L,$A65&amp;AO$3,BdV_2022!$E:$E),2)+'CE ATT_Rip'!AO65</f>
        <v>0</v>
      </c>
      <c r="AP65" s="302">
        <f>ROUND(+SUMIF(BdV_2022!$L:$L,$A65&amp;AP$3,BdV_2022!$E:$E),2)+'CE ATT_Rip'!AP65</f>
        <v>0</v>
      </c>
      <c r="AQ65" s="226">
        <f t="shared" si="51"/>
        <v>0</v>
      </c>
      <c r="AS65" s="302">
        <f>ROUND(+SUMIF(BdV_2022!$L:$L,$A65&amp;AS$3,BdV_2022!$E:$E),2)+'CE ATT_Rip'!AS65</f>
        <v>0</v>
      </c>
      <c r="AT65" s="302">
        <f>ROUND(+SUMIF(BdV_2022!$L:$L,$A65&amp;AT$3,BdV_2022!$E:$E),2)+'CE ATT_Rip'!AT65</f>
        <v>0</v>
      </c>
      <c r="AU65" s="226">
        <f t="shared" si="52"/>
        <v>0</v>
      </c>
      <c r="AW65" s="302">
        <f>ROUND(+SUMIF(BdV_2022!$L:$L,$A65&amp;AW$3,BdV_2022!$E:$E),2)+'CE ATT_Rip'!AW65</f>
        <v>0</v>
      </c>
      <c r="AX65" s="302">
        <f>ROUND(+SUMIF(BdV_2022!$L:$L,$A65&amp;AX$3,BdV_2022!$E:$E),2)+'CE ATT_Rip'!AX65</f>
        <v>0</v>
      </c>
      <c r="AY65" s="226">
        <f t="shared" si="53"/>
        <v>0</v>
      </c>
      <c r="BA65" s="302">
        <f>ROUND(+SUMIF(BdV_2022!$L:$L,$A65&amp;BA$3,BdV_2022!$E:$E),2)+'CE ATT_Rip'!BA65</f>
        <v>0</v>
      </c>
      <c r="BB65" s="302">
        <f>ROUND(+SUMIF(BdV_2022!$L:$L,$A65&amp;BB$3,BdV_2022!$E:$E),2)+'CE ATT_Rip'!BB65</f>
        <v>0</v>
      </c>
      <c r="BC65" s="226">
        <f t="shared" si="54"/>
        <v>0</v>
      </c>
      <c r="BE65" s="302">
        <f>ROUND(+SUMIF(BdV_2022!$L:$L,$A65&amp;BE$3,BdV_2022!$E:$E),2)+'CE ATT_Rip'!BE65</f>
        <v>0</v>
      </c>
      <c r="BF65" s="302">
        <f>ROUND(+SUMIF(BdV_2022!$L:$L,$A65&amp;BF$3,BdV_2022!$E:$E),2)+'CE ATT_Rip'!BF65</f>
        <v>0</v>
      </c>
      <c r="BG65" s="226">
        <f t="shared" si="55"/>
        <v>0</v>
      </c>
      <c r="BI65" s="302">
        <f>ROUND(+SUMIF(BdV_2022!$L:$L,$A65&amp;BI$3,BdV_2022!$E:$E),2)+'CE ATT_Rip'!BI65</f>
        <v>0</v>
      </c>
      <c r="BJ65" s="302">
        <f>ROUND(+SUMIF(BdV_2022!$L:$L,$A65&amp;BJ$3,BdV_2022!$E:$E),2)+'CE ATT_Rip'!BJ65</f>
        <v>0</v>
      </c>
      <c r="BK65" s="226">
        <f t="shared" si="56"/>
        <v>0</v>
      </c>
    </row>
    <row r="66" spans="1:63" s="2" customFormat="1" x14ac:dyDescent="0.2">
      <c r="A66" s="148" t="s">
        <v>1790</v>
      </c>
      <c r="B66" s="19"/>
      <c r="C66" s="87" t="s">
        <v>1268</v>
      </c>
      <c r="E66" s="302">
        <f>ROUND(+SUMIF(BdV_2022!$L:$L,$A66&amp;E$3,BdV_2022!$E:$E),2)+'CE ATT_Rip'!E66</f>
        <v>0</v>
      </c>
      <c r="F66" s="302">
        <f>ROUND(+SUMIF(BdV_2022!$L:$L,$A66&amp;F$3,BdV_2022!$E:$E),2)+'CE ATT_Rip'!F66</f>
        <v>202113.6</v>
      </c>
      <c r="G66" s="226">
        <f t="shared" si="42"/>
        <v>202113.6</v>
      </c>
      <c r="I66" s="302">
        <f>ROUND(+SUMIF(BdV_2022!$L:$L,$A66&amp;I$3,BdV_2022!$E:$E),2)+'CE ATT_Rip'!I66</f>
        <v>0</v>
      </c>
      <c r="J66" s="302">
        <f>ROUND(+SUMIF(BdV_2022!$L:$L,$A66&amp;J$3,BdV_2022!$E:$E),2)+'CE ATT_Rip'!J66</f>
        <v>0</v>
      </c>
      <c r="K66" s="226">
        <f t="shared" si="43"/>
        <v>0</v>
      </c>
      <c r="M66" s="302">
        <f>ROUND(+SUMIF(BdV_2022!$L:$L,$A66&amp;M$3,BdV_2022!$E:$E),2)+'CE ATT_Rip'!M66</f>
        <v>0</v>
      </c>
      <c r="N66" s="302">
        <f>ROUND(+SUMIF(BdV_2022!$L:$L,$A66&amp;N$3,BdV_2022!$E:$E),2)+'CE ATT_Rip'!N66</f>
        <v>0</v>
      </c>
      <c r="O66" s="226">
        <f t="shared" si="44"/>
        <v>0</v>
      </c>
      <c r="Q66" s="302">
        <f>ROUND(+SUMIF(BdV_2022!$L:$L,$A66&amp;Q$3,BdV_2022!$E:$E),2)+'CE ATT_Rip'!Q66</f>
        <v>0</v>
      </c>
      <c r="R66" s="302">
        <f>ROUND(+SUMIF(BdV_2022!$L:$L,$A66&amp;R$3,BdV_2022!$E:$E),2)+'CE ATT_Rip'!R66</f>
        <v>0</v>
      </c>
      <c r="S66" s="226">
        <f t="shared" si="45"/>
        <v>0</v>
      </c>
      <c r="U66" s="302">
        <f>ROUND(+SUMIF(BdV_2022!$L:$L,$A66&amp;U$3,BdV_2022!$E:$E),2)+'CE ATT_Rip'!U66</f>
        <v>0</v>
      </c>
      <c r="V66" s="302">
        <f>ROUND(+SUMIF(BdV_2022!$L:$L,$A66&amp;V$3,BdV_2022!$E:$E),2)+'CE ATT_Rip'!V66</f>
        <v>0</v>
      </c>
      <c r="W66" s="226">
        <f t="shared" si="46"/>
        <v>0</v>
      </c>
      <c r="Y66" s="302">
        <f>ROUND(+SUMIF(BdV_2022!$L:$L,$A66&amp;Y$3,BdV_2022!$E:$E),2)+'CE ATT_Rip'!Y66</f>
        <v>0</v>
      </c>
      <c r="Z66" s="302">
        <f>ROUND(+SUMIF(BdV_2022!$L:$L,$A66&amp;Z$3,BdV_2022!$E:$E),2)+'CE ATT_Rip'!Z66</f>
        <v>0</v>
      </c>
      <c r="AA66" s="226">
        <f t="shared" si="47"/>
        <v>0</v>
      </c>
      <c r="AC66" s="302">
        <f>ROUND(+SUMIF(BdV_2022!$L:$L,$A66&amp;AC$3,BdV_2022!$E:$E),2)+'CE ATT_Rip'!AC66</f>
        <v>0</v>
      </c>
      <c r="AD66" s="302">
        <f>ROUND(+SUMIF(BdV_2022!$L:$L,$A66&amp;AD$3,BdV_2022!$E:$E),2)+'CE ATT_Rip'!AD66</f>
        <v>0</v>
      </c>
      <c r="AE66" s="226">
        <f t="shared" si="48"/>
        <v>0</v>
      </c>
      <c r="AG66" s="302">
        <f>ROUND(+SUMIF(BdV_2022!$L:$L,$A66&amp;AG$3,BdV_2022!$E:$E),2)+'CE ATT_Rip'!AG66</f>
        <v>0</v>
      </c>
      <c r="AH66" s="302">
        <f>ROUND(+SUMIF(BdV_2022!$L:$L,$A66&amp;AH$3,BdV_2022!$E:$E),2)+'CE ATT_Rip'!AH66</f>
        <v>0</v>
      </c>
      <c r="AI66" s="226">
        <f t="shared" si="49"/>
        <v>0</v>
      </c>
      <c r="AK66" s="302">
        <f>ROUND(+SUMIF(BdV_2022!$L:$L,$A66&amp;AK$3,BdV_2022!$E:$E),2)+'CE ATT_Rip'!AK66</f>
        <v>0</v>
      </c>
      <c r="AL66" s="302">
        <f>ROUND(+SUMIF(BdV_2022!$L:$L,$A66&amp;AL$3,BdV_2022!$E:$E),2)+'CE ATT_Rip'!AL66</f>
        <v>0</v>
      </c>
      <c r="AM66" s="226">
        <f t="shared" si="50"/>
        <v>0</v>
      </c>
      <c r="AO66" s="302">
        <f>ROUND(+SUMIF(BdV_2022!$L:$L,$A66&amp;AO$3,BdV_2022!$E:$E),2)+'CE ATT_Rip'!AO66</f>
        <v>0</v>
      </c>
      <c r="AP66" s="302">
        <f>ROUND(+SUMIF(BdV_2022!$L:$L,$A66&amp;AP$3,BdV_2022!$E:$E),2)+'CE ATT_Rip'!AP66</f>
        <v>0</v>
      </c>
      <c r="AQ66" s="226">
        <f t="shared" si="51"/>
        <v>0</v>
      </c>
      <c r="AS66" s="302">
        <f>ROUND(+SUMIF(BdV_2022!$L:$L,$A66&amp;AS$3,BdV_2022!$E:$E),2)+'CE ATT_Rip'!AS66</f>
        <v>0</v>
      </c>
      <c r="AT66" s="302">
        <f>ROUND(+SUMIF(BdV_2022!$L:$L,$A66&amp;AT$3,BdV_2022!$E:$E),2)+'CE ATT_Rip'!AT66</f>
        <v>0</v>
      </c>
      <c r="AU66" s="226">
        <f t="shared" si="52"/>
        <v>0</v>
      </c>
      <c r="AW66" s="302">
        <f>ROUND(+SUMIF(BdV_2022!$L:$L,$A66&amp;AW$3,BdV_2022!$E:$E),2)+'CE ATT_Rip'!AW66</f>
        <v>0</v>
      </c>
      <c r="AX66" s="302">
        <f>ROUND(+SUMIF(BdV_2022!$L:$L,$A66&amp;AX$3,BdV_2022!$E:$E),2)+'CE ATT_Rip'!AX66</f>
        <v>0</v>
      </c>
      <c r="AY66" s="226">
        <f t="shared" si="53"/>
        <v>0</v>
      </c>
      <c r="BA66" s="302">
        <f>ROUND(+SUMIF(BdV_2022!$L:$L,$A66&amp;BA$3,BdV_2022!$E:$E),2)+'CE ATT_Rip'!BA66</f>
        <v>0</v>
      </c>
      <c r="BB66" s="302">
        <f>ROUND(+SUMIF(BdV_2022!$L:$L,$A66&amp;BB$3,BdV_2022!$E:$E),2)+'CE ATT_Rip'!BB66</f>
        <v>0</v>
      </c>
      <c r="BC66" s="226">
        <f t="shared" si="54"/>
        <v>0</v>
      </c>
      <c r="BE66" s="302">
        <f>ROUND(+SUMIF(BdV_2022!$L:$L,$A66&amp;BE$3,BdV_2022!$E:$E),2)+'CE ATT_Rip'!BE66</f>
        <v>0</v>
      </c>
      <c r="BF66" s="302">
        <f>ROUND(+SUMIF(BdV_2022!$L:$L,$A66&amp;BF$3,BdV_2022!$E:$E),2)+'CE ATT_Rip'!BF66</f>
        <v>0</v>
      </c>
      <c r="BG66" s="226">
        <f t="shared" si="55"/>
        <v>0</v>
      </c>
      <c r="BI66" s="302">
        <f>ROUND(+SUMIF(BdV_2022!$L:$L,$A66&amp;BI$3,BdV_2022!$E:$E),2)+'CE ATT_Rip'!BI66</f>
        <v>0</v>
      </c>
      <c r="BJ66" s="302">
        <f>ROUND(+SUMIF(BdV_2022!$L:$L,$A66&amp;BJ$3,BdV_2022!$E:$E),2)+'CE ATT_Rip'!BJ66</f>
        <v>0</v>
      </c>
      <c r="BK66" s="226">
        <f t="shared" si="56"/>
        <v>0</v>
      </c>
    </row>
    <row r="67" spans="1:63" s="2" customFormat="1" x14ac:dyDescent="0.2">
      <c r="A67" s="148" t="s">
        <v>1791</v>
      </c>
      <c r="B67" s="19"/>
      <c r="C67" s="87" t="s">
        <v>1269</v>
      </c>
      <c r="E67" s="302">
        <f>ROUND(+SUMIF(BdV_2022!$L:$L,$A67&amp;E$3,BdV_2022!$E:$E),2)+'CE ATT_Rip'!E67</f>
        <v>0</v>
      </c>
      <c r="F67" s="302">
        <f>ROUND(+SUMIF(BdV_2022!$L:$L,$A67&amp;F$3,BdV_2022!$E:$E),2)+'CE ATT_Rip'!F67</f>
        <v>0</v>
      </c>
      <c r="G67" s="226">
        <f t="shared" si="42"/>
        <v>0</v>
      </c>
      <c r="I67" s="302">
        <f>ROUND(+SUMIF(BdV_2022!$L:$L,$A67&amp;I$3,BdV_2022!$E:$E),2)+'CE ATT_Rip'!I67</f>
        <v>0</v>
      </c>
      <c r="J67" s="302">
        <f>ROUND(+SUMIF(BdV_2022!$L:$L,$A67&amp;J$3,BdV_2022!$E:$E),2)+'CE ATT_Rip'!J67</f>
        <v>0</v>
      </c>
      <c r="K67" s="226">
        <f t="shared" si="43"/>
        <v>0</v>
      </c>
      <c r="M67" s="302">
        <f>ROUND(+SUMIF(BdV_2022!$L:$L,$A67&amp;M$3,BdV_2022!$E:$E),2)+'CE ATT_Rip'!M67</f>
        <v>0</v>
      </c>
      <c r="N67" s="302">
        <f>ROUND(+SUMIF(BdV_2022!$L:$L,$A67&amp;N$3,BdV_2022!$E:$E),2)+'CE ATT_Rip'!N67</f>
        <v>0</v>
      </c>
      <c r="O67" s="226">
        <f t="shared" si="44"/>
        <v>0</v>
      </c>
      <c r="Q67" s="302">
        <f>ROUND(+SUMIF(BdV_2022!$L:$L,$A67&amp;Q$3,BdV_2022!$E:$E),2)+'CE ATT_Rip'!Q67</f>
        <v>0</v>
      </c>
      <c r="R67" s="302">
        <f>ROUND(+SUMIF(BdV_2022!$L:$L,$A67&amp;R$3,BdV_2022!$E:$E),2)+'CE ATT_Rip'!R67</f>
        <v>0</v>
      </c>
      <c r="S67" s="226">
        <f t="shared" si="45"/>
        <v>0</v>
      </c>
      <c r="U67" s="302">
        <f>ROUND(+SUMIF(BdV_2022!$L:$L,$A67&amp;U$3,BdV_2022!$E:$E),2)+'CE ATT_Rip'!U67</f>
        <v>0</v>
      </c>
      <c r="V67" s="302">
        <f>ROUND(+SUMIF(BdV_2022!$L:$L,$A67&amp;V$3,BdV_2022!$E:$E),2)+'CE ATT_Rip'!V67</f>
        <v>0</v>
      </c>
      <c r="W67" s="226">
        <f t="shared" si="46"/>
        <v>0</v>
      </c>
      <c r="Y67" s="302">
        <f>ROUND(+SUMIF(BdV_2022!$L:$L,$A67&amp;Y$3,BdV_2022!$E:$E),2)+'CE ATT_Rip'!Y67</f>
        <v>0</v>
      </c>
      <c r="Z67" s="302">
        <f>ROUND(+SUMIF(BdV_2022!$L:$L,$A67&amp;Z$3,BdV_2022!$E:$E),2)+'CE ATT_Rip'!Z67</f>
        <v>0</v>
      </c>
      <c r="AA67" s="226">
        <f t="shared" si="47"/>
        <v>0</v>
      </c>
      <c r="AC67" s="302">
        <f>ROUND(+SUMIF(BdV_2022!$L:$L,$A67&amp;AC$3,BdV_2022!$E:$E),2)+'CE ATT_Rip'!AC67</f>
        <v>0</v>
      </c>
      <c r="AD67" s="302">
        <f>ROUND(+SUMIF(BdV_2022!$L:$L,$A67&amp;AD$3,BdV_2022!$E:$E),2)+'CE ATT_Rip'!AD67</f>
        <v>0</v>
      </c>
      <c r="AE67" s="226">
        <f t="shared" si="48"/>
        <v>0</v>
      </c>
      <c r="AG67" s="302">
        <f>ROUND(+SUMIF(BdV_2022!$L:$L,$A67&amp;AG$3,BdV_2022!$E:$E),2)+'CE ATT_Rip'!AG67</f>
        <v>0</v>
      </c>
      <c r="AH67" s="302">
        <f>ROUND(+SUMIF(BdV_2022!$L:$L,$A67&amp;AH$3,BdV_2022!$E:$E),2)+'CE ATT_Rip'!AH67</f>
        <v>0</v>
      </c>
      <c r="AI67" s="226">
        <f t="shared" si="49"/>
        <v>0</v>
      </c>
      <c r="AK67" s="302">
        <f>ROUND(+SUMIF(BdV_2022!$L:$L,$A67&amp;AK$3,BdV_2022!$E:$E),2)+'CE ATT_Rip'!AK67</f>
        <v>0</v>
      </c>
      <c r="AL67" s="302">
        <f>ROUND(+SUMIF(BdV_2022!$L:$L,$A67&amp;AL$3,BdV_2022!$E:$E),2)+'CE ATT_Rip'!AL67</f>
        <v>0</v>
      </c>
      <c r="AM67" s="226">
        <f t="shared" si="50"/>
        <v>0</v>
      </c>
      <c r="AO67" s="302">
        <f>ROUND(+SUMIF(BdV_2022!$L:$L,$A67&amp;AO$3,BdV_2022!$E:$E),2)+'CE ATT_Rip'!AO67</f>
        <v>0</v>
      </c>
      <c r="AP67" s="302">
        <f>ROUND(+SUMIF(BdV_2022!$L:$L,$A67&amp;AP$3,BdV_2022!$E:$E),2)+'CE ATT_Rip'!AP67</f>
        <v>0</v>
      </c>
      <c r="AQ67" s="226">
        <f t="shared" si="51"/>
        <v>0</v>
      </c>
      <c r="AS67" s="302">
        <f>ROUND(+SUMIF(BdV_2022!$L:$L,$A67&amp;AS$3,BdV_2022!$E:$E),2)+'CE ATT_Rip'!AS67</f>
        <v>0</v>
      </c>
      <c r="AT67" s="302">
        <f>ROUND(+SUMIF(BdV_2022!$L:$L,$A67&amp;AT$3,BdV_2022!$E:$E),2)+'CE ATT_Rip'!AT67</f>
        <v>0</v>
      </c>
      <c r="AU67" s="226">
        <f t="shared" si="52"/>
        <v>0</v>
      </c>
      <c r="AW67" s="302">
        <f>ROUND(+SUMIF(BdV_2022!$L:$L,$A67&amp;AW$3,BdV_2022!$E:$E),2)+'CE ATT_Rip'!AW67</f>
        <v>0</v>
      </c>
      <c r="AX67" s="302">
        <f>ROUND(+SUMIF(BdV_2022!$L:$L,$A67&amp;AX$3,BdV_2022!$E:$E),2)+'CE ATT_Rip'!AX67</f>
        <v>0</v>
      </c>
      <c r="AY67" s="226">
        <f t="shared" si="53"/>
        <v>0</v>
      </c>
      <c r="BA67" s="302">
        <f>ROUND(+SUMIF(BdV_2022!$L:$L,$A67&amp;BA$3,BdV_2022!$E:$E),2)+'CE ATT_Rip'!BA67</f>
        <v>0</v>
      </c>
      <c r="BB67" s="302">
        <f>ROUND(+SUMIF(BdV_2022!$L:$L,$A67&amp;BB$3,BdV_2022!$E:$E),2)+'CE ATT_Rip'!BB67</f>
        <v>0</v>
      </c>
      <c r="BC67" s="226">
        <f t="shared" si="54"/>
        <v>0</v>
      </c>
      <c r="BE67" s="302">
        <f>ROUND(+SUMIF(BdV_2022!$L:$L,$A67&amp;BE$3,BdV_2022!$E:$E),2)+'CE ATT_Rip'!BE67</f>
        <v>0</v>
      </c>
      <c r="BF67" s="302">
        <f>ROUND(+SUMIF(BdV_2022!$L:$L,$A67&amp;BF$3,BdV_2022!$E:$E),2)+'CE ATT_Rip'!BF67</f>
        <v>0</v>
      </c>
      <c r="BG67" s="226">
        <f t="shared" si="55"/>
        <v>0</v>
      </c>
      <c r="BI67" s="302">
        <f>ROUND(+SUMIF(BdV_2022!$L:$L,$A67&amp;BI$3,BdV_2022!$E:$E),2)+'CE ATT_Rip'!BI67</f>
        <v>0</v>
      </c>
      <c r="BJ67" s="302">
        <f>ROUND(+SUMIF(BdV_2022!$L:$L,$A67&amp;BJ$3,BdV_2022!$E:$E),2)+'CE ATT_Rip'!BJ67</f>
        <v>0</v>
      </c>
      <c r="BK67" s="226">
        <f t="shared" si="56"/>
        <v>0</v>
      </c>
    </row>
    <row r="68" spans="1:63" s="2" customFormat="1" x14ac:dyDescent="0.2">
      <c r="A68" s="148" t="s">
        <v>1792</v>
      </c>
      <c r="B68" s="19"/>
      <c r="C68" s="87" t="s">
        <v>1666</v>
      </c>
      <c r="E68" s="302">
        <f>ROUND(+SUMIF(BdV_2022!$L:$L,$A68&amp;E$3,BdV_2022!$E:$E),2)+'CE ATT_Rip'!E68</f>
        <v>0</v>
      </c>
      <c r="F68" s="302">
        <f>ROUND(+SUMIF(BdV_2022!$L:$L,$A68&amp;F$3,BdV_2022!$E:$E),2)+'CE ATT_Rip'!F68</f>
        <v>0</v>
      </c>
      <c r="G68" s="226">
        <f t="shared" si="42"/>
        <v>0</v>
      </c>
      <c r="I68" s="302">
        <f>ROUND(+SUMIF(BdV_2022!$L:$L,$A68&amp;I$3,BdV_2022!$E:$E),2)+'CE ATT_Rip'!I68</f>
        <v>0</v>
      </c>
      <c r="J68" s="302">
        <f>ROUND(+SUMIF(BdV_2022!$L:$L,$A68&amp;J$3,BdV_2022!$E:$E),2)+'CE ATT_Rip'!J68</f>
        <v>0</v>
      </c>
      <c r="K68" s="226">
        <f t="shared" si="43"/>
        <v>0</v>
      </c>
      <c r="M68" s="302">
        <f>ROUND(+SUMIF(BdV_2022!$L:$L,$A68&amp;M$3,BdV_2022!$E:$E),2)+'CE ATT_Rip'!M68</f>
        <v>0</v>
      </c>
      <c r="N68" s="302">
        <f>ROUND(+SUMIF(BdV_2022!$L:$L,$A68&amp;N$3,BdV_2022!$E:$E),2)+'CE ATT_Rip'!N68</f>
        <v>0</v>
      </c>
      <c r="O68" s="226">
        <f t="shared" si="44"/>
        <v>0</v>
      </c>
      <c r="Q68" s="302">
        <f>ROUND(+SUMIF(BdV_2022!$L:$L,$A68&amp;Q$3,BdV_2022!$E:$E),2)+'CE ATT_Rip'!Q68</f>
        <v>0</v>
      </c>
      <c r="R68" s="302">
        <f>ROUND(+SUMIF(BdV_2022!$L:$L,$A68&amp;R$3,BdV_2022!$E:$E),2)+'CE ATT_Rip'!R68</f>
        <v>0</v>
      </c>
      <c r="S68" s="226">
        <f t="shared" si="45"/>
        <v>0</v>
      </c>
      <c r="U68" s="302">
        <f>ROUND(+SUMIF(BdV_2022!$L:$L,$A68&amp;U$3,BdV_2022!$E:$E),2)+'CE ATT_Rip'!U68</f>
        <v>0</v>
      </c>
      <c r="V68" s="302">
        <f>ROUND(+SUMIF(BdV_2022!$L:$L,$A68&amp;V$3,BdV_2022!$E:$E),2)+'CE ATT_Rip'!V68</f>
        <v>0</v>
      </c>
      <c r="W68" s="226">
        <f t="shared" si="46"/>
        <v>0</v>
      </c>
      <c r="Y68" s="302">
        <f>ROUND(+SUMIF(BdV_2022!$L:$L,$A68&amp;Y$3,BdV_2022!$E:$E),2)+'CE ATT_Rip'!Y68</f>
        <v>0</v>
      </c>
      <c r="Z68" s="302">
        <f>ROUND(+SUMIF(BdV_2022!$L:$L,$A68&amp;Z$3,BdV_2022!$E:$E),2)+'CE ATT_Rip'!Z68</f>
        <v>0</v>
      </c>
      <c r="AA68" s="226">
        <f t="shared" si="47"/>
        <v>0</v>
      </c>
      <c r="AC68" s="302">
        <f>ROUND(+SUMIF(BdV_2022!$L:$L,$A68&amp;AC$3,BdV_2022!$E:$E),2)+'CE ATT_Rip'!AC68</f>
        <v>0</v>
      </c>
      <c r="AD68" s="302">
        <f>ROUND(+SUMIF(BdV_2022!$L:$L,$A68&amp;AD$3,BdV_2022!$E:$E),2)+'CE ATT_Rip'!AD68</f>
        <v>0</v>
      </c>
      <c r="AE68" s="226">
        <f t="shared" si="48"/>
        <v>0</v>
      </c>
      <c r="AG68" s="302">
        <f>ROUND(+SUMIF(BdV_2022!$L:$L,$A68&amp;AG$3,BdV_2022!$E:$E),2)+'CE ATT_Rip'!AG68</f>
        <v>0</v>
      </c>
      <c r="AH68" s="302">
        <f>ROUND(+SUMIF(BdV_2022!$L:$L,$A68&amp;AH$3,BdV_2022!$E:$E),2)+'CE ATT_Rip'!AH68</f>
        <v>0</v>
      </c>
      <c r="AI68" s="226">
        <f t="shared" si="49"/>
        <v>0</v>
      </c>
      <c r="AK68" s="302">
        <f>ROUND(+SUMIF(BdV_2022!$L:$L,$A68&amp;AK$3,BdV_2022!$E:$E),2)+'CE ATT_Rip'!AK68</f>
        <v>0</v>
      </c>
      <c r="AL68" s="302">
        <f>ROUND(+SUMIF(BdV_2022!$L:$L,$A68&amp;AL$3,BdV_2022!$E:$E),2)+'CE ATT_Rip'!AL68</f>
        <v>0</v>
      </c>
      <c r="AM68" s="226">
        <f t="shared" si="50"/>
        <v>0</v>
      </c>
      <c r="AO68" s="302">
        <f>ROUND(+SUMIF(BdV_2022!$L:$L,$A68&amp;AO$3,BdV_2022!$E:$E),2)+'CE ATT_Rip'!AO68</f>
        <v>0</v>
      </c>
      <c r="AP68" s="302">
        <f>ROUND(+SUMIF(BdV_2022!$L:$L,$A68&amp;AP$3,BdV_2022!$E:$E),2)+'CE ATT_Rip'!AP68</f>
        <v>0</v>
      </c>
      <c r="AQ68" s="226">
        <f t="shared" si="51"/>
        <v>0</v>
      </c>
      <c r="AS68" s="302">
        <f>ROUND(+SUMIF(BdV_2022!$L:$L,$A68&amp;AS$3,BdV_2022!$E:$E),2)+'CE ATT_Rip'!AS68</f>
        <v>0</v>
      </c>
      <c r="AT68" s="302">
        <f>ROUND(+SUMIF(BdV_2022!$L:$L,$A68&amp;AT$3,BdV_2022!$E:$E),2)+'CE ATT_Rip'!AT68</f>
        <v>0</v>
      </c>
      <c r="AU68" s="226">
        <f t="shared" si="52"/>
        <v>0</v>
      </c>
      <c r="AW68" s="302">
        <f>ROUND(+SUMIF(BdV_2022!$L:$L,$A68&amp;AW$3,BdV_2022!$E:$E),2)+'CE ATT_Rip'!AW68</f>
        <v>0</v>
      </c>
      <c r="AX68" s="302">
        <f>ROUND(+SUMIF(BdV_2022!$L:$L,$A68&amp;AX$3,BdV_2022!$E:$E),2)+'CE ATT_Rip'!AX68</f>
        <v>0</v>
      </c>
      <c r="AY68" s="226">
        <f t="shared" si="53"/>
        <v>0</v>
      </c>
      <c r="BA68" s="302">
        <f>ROUND(+SUMIF(BdV_2022!$L:$L,$A68&amp;BA$3,BdV_2022!$E:$E),2)+'CE ATT_Rip'!BA68</f>
        <v>0</v>
      </c>
      <c r="BB68" s="302">
        <f>ROUND(+SUMIF(BdV_2022!$L:$L,$A68&amp;BB$3,BdV_2022!$E:$E),2)+'CE ATT_Rip'!BB68</f>
        <v>0</v>
      </c>
      <c r="BC68" s="226">
        <f t="shared" si="54"/>
        <v>0</v>
      </c>
      <c r="BE68" s="302">
        <f>ROUND(+SUMIF(BdV_2022!$L:$L,$A68&amp;BE$3,BdV_2022!$E:$E),2)+'CE ATT_Rip'!BE68</f>
        <v>0</v>
      </c>
      <c r="BF68" s="302">
        <f>ROUND(+SUMIF(BdV_2022!$L:$L,$A68&amp;BF$3,BdV_2022!$E:$E),2)+'CE ATT_Rip'!BF68</f>
        <v>0</v>
      </c>
      <c r="BG68" s="226">
        <f t="shared" si="55"/>
        <v>0</v>
      </c>
      <c r="BI68" s="302">
        <f>ROUND(+SUMIF(BdV_2022!$L:$L,$A68&amp;BI$3,BdV_2022!$E:$E),2)+'CE ATT_Rip'!BI68</f>
        <v>0</v>
      </c>
      <c r="BJ68" s="302">
        <f>ROUND(+SUMIF(BdV_2022!$L:$L,$A68&amp;BJ$3,BdV_2022!$E:$E),2)+'CE ATT_Rip'!BJ68</f>
        <v>0</v>
      </c>
      <c r="BK68" s="226">
        <f t="shared" si="56"/>
        <v>0</v>
      </c>
    </row>
    <row r="69" spans="1:63" s="2" customFormat="1" x14ac:dyDescent="0.2">
      <c r="A69" s="148" t="s">
        <v>1793</v>
      </c>
      <c r="B69" s="19"/>
      <c r="C69" s="87" t="s">
        <v>1271</v>
      </c>
      <c r="E69" s="302">
        <f>ROUND(+SUMIF(BdV_2022!$L:$L,$A69&amp;E$3,BdV_2022!$E:$E),2)+'CE ATT_Rip'!E69</f>
        <v>0</v>
      </c>
      <c r="F69" s="302">
        <f>ROUND(+SUMIF(BdV_2022!$L:$L,$A69&amp;F$3,BdV_2022!$E:$E),2)+'CE ATT_Rip'!F69</f>
        <v>0</v>
      </c>
      <c r="G69" s="226">
        <f t="shared" si="42"/>
        <v>0</v>
      </c>
      <c r="I69" s="302">
        <f>ROUND(+SUMIF(BdV_2022!$L:$L,$A69&amp;I$3,BdV_2022!$E:$E),2)+'CE ATT_Rip'!I69</f>
        <v>0</v>
      </c>
      <c r="J69" s="302">
        <f>ROUND(+SUMIF(BdV_2022!$L:$L,$A69&amp;J$3,BdV_2022!$E:$E),2)+'CE ATT_Rip'!J69</f>
        <v>0</v>
      </c>
      <c r="K69" s="226">
        <f t="shared" si="43"/>
        <v>0</v>
      </c>
      <c r="M69" s="302">
        <f>ROUND(+SUMIF(BdV_2022!$L:$L,$A69&amp;M$3,BdV_2022!$E:$E),2)+'CE ATT_Rip'!M69</f>
        <v>0</v>
      </c>
      <c r="N69" s="302">
        <f>ROUND(+SUMIF(BdV_2022!$L:$L,$A69&amp;N$3,BdV_2022!$E:$E),2)+'CE ATT_Rip'!N69</f>
        <v>0</v>
      </c>
      <c r="O69" s="226">
        <f t="shared" si="44"/>
        <v>0</v>
      </c>
      <c r="Q69" s="302">
        <f>ROUND(+SUMIF(BdV_2022!$L:$L,$A69&amp;Q$3,BdV_2022!$E:$E),2)+'CE ATT_Rip'!Q69</f>
        <v>0</v>
      </c>
      <c r="R69" s="302">
        <f>ROUND(+SUMIF(BdV_2022!$L:$L,$A69&amp;R$3,BdV_2022!$E:$E),2)+'CE ATT_Rip'!R69</f>
        <v>0</v>
      </c>
      <c r="S69" s="226">
        <f t="shared" si="45"/>
        <v>0</v>
      </c>
      <c r="U69" s="302">
        <f>ROUND(+SUMIF(BdV_2022!$L:$L,$A69&amp;U$3,BdV_2022!$E:$E),2)+'CE ATT_Rip'!U69</f>
        <v>0</v>
      </c>
      <c r="V69" s="302">
        <f>ROUND(+SUMIF(BdV_2022!$L:$L,$A69&amp;V$3,BdV_2022!$E:$E),2)+'CE ATT_Rip'!V69</f>
        <v>0</v>
      </c>
      <c r="W69" s="226">
        <f t="shared" si="46"/>
        <v>0</v>
      </c>
      <c r="Y69" s="302">
        <f>ROUND(+SUMIF(BdV_2022!$L:$L,$A69&amp;Y$3,BdV_2022!$E:$E),2)+'CE ATT_Rip'!Y69</f>
        <v>0</v>
      </c>
      <c r="Z69" s="302">
        <f>ROUND(+SUMIF(BdV_2022!$L:$L,$A69&amp;Z$3,BdV_2022!$E:$E),2)+'CE ATT_Rip'!Z69</f>
        <v>0</v>
      </c>
      <c r="AA69" s="226">
        <f t="shared" si="47"/>
        <v>0</v>
      </c>
      <c r="AC69" s="302">
        <f>ROUND(+SUMIF(BdV_2022!$L:$L,$A69&amp;AC$3,BdV_2022!$E:$E),2)+'CE ATT_Rip'!AC69</f>
        <v>0</v>
      </c>
      <c r="AD69" s="302">
        <f>ROUND(+SUMIF(BdV_2022!$L:$L,$A69&amp;AD$3,BdV_2022!$E:$E),2)+'CE ATT_Rip'!AD69</f>
        <v>0</v>
      </c>
      <c r="AE69" s="226">
        <f t="shared" si="48"/>
        <v>0</v>
      </c>
      <c r="AG69" s="302">
        <f>ROUND(+SUMIF(BdV_2022!$L:$L,$A69&amp;AG$3,BdV_2022!$E:$E),2)+'CE ATT_Rip'!AG69</f>
        <v>0</v>
      </c>
      <c r="AH69" s="302">
        <f>ROUND(+SUMIF(BdV_2022!$L:$L,$A69&amp;AH$3,BdV_2022!$E:$E),2)+'CE ATT_Rip'!AH69</f>
        <v>0</v>
      </c>
      <c r="AI69" s="226">
        <f t="shared" si="49"/>
        <v>0</v>
      </c>
      <c r="AK69" s="302">
        <f>ROUND(+SUMIF(BdV_2022!$L:$L,$A69&amp;AK$3,BdV_2022!$E:$E),2)+'CE ATT_Rip'!AK69</f>
        <v>0</v>
      </c>
      <c r="AL69" s="302">
        <f>ROUND(+SUMIF(BdV_2022!$L:$L,$A69&amp;AL$3,BdV_2022!$E:$E),2)+'CE ATT_Rip'!AL69</f>
        <v>0</v>
      </c>
      <c r="AM69" s="226">
        <f t="shared" si="50"/>
        <v>0</v>
      </c>
      <c r="AO69" s="302">
        <f>ROUND(+SUMIF(BdV_2022!$L:$L,$A69&amp;AO$3,BdV_2022!$E:$E),2)+'CE ATT_Rip'!AO69</f>
        <v>0</v>
      </c>
      <c r="AP69" s="302">
        <f>ROUND(+SUMIF(BdV_2022!$L:$L,$A69&amp;AP$3,BdV_2022!$E:$E),2)+'CE ATT_Rip'!AP69</f>
        <v>0</v>
      </c>
      <c r="AQ69" s="226">
        <f t="shared" si="51"/>
        <v>0</v>
      </c>
      <c r="AS69" s="302">
        <f>ROUND(+SUMIF(BdV_2022!$L:$L,$A69&amp;AS$3,BdV_2022!$E:$E),2)+'CE ATT_Rip'!AS69</f>
        <v>0</v>
      </c>
      <c r="AT69" s="302">
        <f>ROUND(+SUMIF(BdV_2022!$L:$L,$A69&amp;AT$3,BdV_2022!$E:$E),2)+'CE ATT_Rip'!AT69</f>
        <v>0</v>
      </c>
      <c r="AU69" s="226">
        <f t="shared" si="52"/>
        <v>0</v>
      </c>
      <c r="AW69" s="302">
        <f>ROUND(+SUMIF(BdV_2022!$L:$L,$A69&amp;AW$3,BdV_2022!$E:$E),2)+'CE ATT_Rip'!AW69</f>
        <v>0</v>
      </c>
      <c r="AX69" s="302">
        <f>ROUND(+SUMIF(BdV_2022!$L:$L,$A69&amp;AX$3,BdV_2022!$E:$E),2)+'CE ATT_Rip'!AX69</f>
        <v>0</v>
      </c>
      <c r="AY69" s="226">
        <f t="shared" si="53"/>
        <v>0</v>
      </c>
      <c r="BA69" s="302">
        <f>ROUND(+SUMIF(BdV_2022!$L:$L,$A69&amp;BA$3,BdV_2022!$E:$E),2)+'CE ATT_Rip'!BA69</f>
        <v>0</v>
      </c>
      <c r="BB69" s="302">
        <f>ROUND(+SUMIF(BdV_2022!$L:$L,$A69&amp;BB$3,BdV_2022!$E:$E),2)+'CE ATT_Rip'!BB69</f>
        <v>0</v>
      </c>
      <c r="BC69" s="226">
        <f t="shared" si="54"/>
        <v>0</v>
      </c>
      <c r="BE69" s="302">
        <f>ROUND(+SUMIF(BdV_2022!$L:$L,$A69&amp;BE$3,BdV_2022!$E:$E),2)+'CE ATT_Rip'!BE69</f>
        <v>0</v>
      </c>
      <c r="BF69" s="302">
        <f>ROUND(+SUMIF(BdV_2022!$L:$L,$A69&amp;BF$3,BdV_2022!$E:$E),2)+'CE ATT_Rip'!BF69</f>
        <v>0</v>
      </c>
      <c r="BG69" s="226">
        <f t="shared" si="55"/>
        <v>0</v>
      </c>
      <c r="BI69" s="302">
        <f>ROUND(+SUMIF(BdV_2022!$L:$L,$A69&amp;BI$3,BdV_2022!$E:$E),2)+'CE ATT_Rip'!BI69</f>
        <v>0</v>
      </c>
      <c r="BJ69" s="302">
        <f>ROUND(+SUMIF(BdV_2022!$L:$L,$A69&amp;BJ$3,BdV_2022!$E:$E),2)+'CE ATT_Rip'!BJ69</f>
        <v>0</v>
      </c>
      <c r="BK69" s="226">
        <f t="shared" si="56"/>
        <v>0</v>
      </c>
    </row>
    <row r="70" spans="1:63" s="2" customFormat="1" x14ac:dyDescent="0.2">
      <c r="A70" s="148" t="s">
        <v>1794</v>
      </c>
      <c r="B70" s="19"/>
      <c r="C70" s="87" t="s">
        <v>1272</v>
      </c>
      <c r="E70" s="302">
        <f>ROUND(+SUMIF(BdV_2022!$L:$L,$A70&amp;E$3,BdV_2022!$E:$E),2)+'CE ATT_Rip'!E70</f>
        <v>0</v>
      </c>
      <c r="F70" s="302">
        <f>ROUND(+SUMIF(BdV_2022!$L:$L,$A70&amp;F$3,BdV_2022!$E:$E),2)+'CE ATT_Rip'!F70</f>
        <v>0</v>
      </c>
      <c r="G70" s="226">
        <f t="shared" si="42"/>
        <v>0</v>
      </c>
      <c r="I70" s="302">
        <f>ROUND(+SUMIF(BdV_2022!$L:$L,$A70&amp;I$3,BdV_2022!$E:$E),2)+'CE ATT_Rip'!I70</f>
        <v>0</v>
      </c>
      <c r="J70" s="302">
        <f>ROUND(+SUMIF(BdV_2022!$L:$L,$A70&amp;J$3,BdV_2022!$E:$E),2)+'CE ATT_Rip'!J70</f>
        <v>0</v>
      </c>
      <c r="K70" s="226">
        <f t="shared" si="43"/>
        <v>0</v>
      </c>
      <c r="M70" s="302">
        <f>ROUND(+SUMIF(BdV_2022!$L:$L,$A70&amp;M$3,BdV_2022!$E:$E),2)+'CE ATT_Rip'!M70</f>
        <v>0</v>
      </c>
      <c r="N70" s="302">
        <f>ROUND(+SUMIF(BdV_2022!$L:$L,$A70&amp;N$3,BdV_2022!$E:$E),2)+'CE ATT_Rip'!N70</f>
        <v>0</v>
      </c>
      <c r="O70" s="226">
        <f t="shared" si="44"/>
        <v>0</v>
      </c>
      <c r="Q70" s="302">
        <f>ROUND(+SUMIF(BdV_2022!$L:$L,$A70&amp;Q$3,BdV_2022!$E:$E),2)+'CE ATT_Rip'!Q70</f>
        <v>0</v>
      </c>
      <c r="R70" s="302">
        <f>ROUND(+SUMIF(BdV_2022!$L:$L,$A70&amp;R$3,BdV_2022!$E:$E),2)+'CE ATT_Rip'!R70</f>
        <v>0</v>
      </c>
      <c r="S70" s="226">
        <f t="shared" si="45"/>
        <v>0</v>
      </c>
      <c r="U70" s="302">
        <f>ROUND(+SUMIF(BdV_2022!$L:$L,$A70&amp;U$3,BdV_2022!$E:$E),2)+'CE ATT_Rip'!U70</f>
        <v>0</v>
      </c>
      <c r="V70" s="302">
        <f>ROUND(+SUMIF(BdV_2022!$L:$L,$A70&amp;V$3,BdV_2022!$E:$E),2)+'CE ATT_Rip'!V70</f>
        <v>0</v>
      </c>
      <c r="W70" s="226">
        <f t="shared" si="46"/>
        <v>0</v>
      </c>
      <c r="Y70" s="302">
        <f>ROUND(+SUMIF(BdV_2022!$L:$L,$A70&amp;Y$3,BdV_2022!$E:$E),2)+'CE ATT_Rip'!Y70</f>
        <v>0</v>
      </c>
      <c r="Z70" s="302">
        <f>ROUND(+SUMIF(BdV_2022!$L:$L,$A70&amp;Z$3,BdV_2022!$E:$E),2)+'CE ATT_Rip'!Z70</f>
        <v>0</v>
      </c>
      <c r="AA70" s="226">
        <f t="shared" si="47"/>
        <v>0</v>
      </c>
      <c r="AC70" s="302">
        <f>ROUND(+SUMIF(BdV_2022!$L:$L,$A70&amp;AC$3,BdV_2022!$E:$E),2)+'CE ATT_Rip'!AC70</f>
        <v>0</v>
      </c>
      <c r="AD70" s="302">
        <f>ROUND(+SUMIF(BdV_2022!$L:$L,$A70&amp;AD$3,BdV_2022!$E:$E),2)+'CE ATT_Rip'!AD70</f>
        <v>0</v>
      </c>
      <c r="AE70" s="226">
        <f t="shared" si="48"/>
        <v>0</v>
      </c>
      <c r="AG70" s="302">
        <f>ROUND(+SUMIF(BdV_2022!$L:$L,$A70&amp;AG$3,BdV_2022!$E:$E),2)+'CE ATT_Rip'!AG70</f>
        <v>0</v>
      </c>
      <c r="AH70" s="302">
        <f>ROUND(+SUMIF(BdV_2022!$L:$L,$A70&amp;AH$3,BdV_2022!$E:$E),2)+'CE ATT_Rip'!AH70</f>
        <v>0</v>
      </c>
      <c r="AI70" s="226">
        <f t="shared" si="49"/>
        <v>0</v>
      </c>
      <c r="AK70" s="302">
        <f>ROUND(+SUMIF(BdV_2022!$L:$L,$A70&amp;AK$3,BdV_2022!$E:$E),2)+'CE ATT_Rip'!AK70</f>
        <v>0</v>
      </c>
      <c r="AL70" s="302">
        <f>ROUND(+SUMIF(BdV_2022!$L:$L,$A70&amp;AL$3,BdV_2022!$E:$E),2)+'CE ATT_Rip'!AL70</f>
        <v>0</v>
      </c>
      <c r="AM70" s="226">
        <f t="shared" si="50"/>
        <v>0</v>
      </c>
      <c r="AO70" s="302">
        <f>ROUND(+SUMIF(BdV_2022!$L:$L,$A70&amp;AO$3,BdV_2022!$E:$E),2)+'CE ATT_Rip'!AO70</f>
        <v>0</v>
      </c>
      <c r="AP70" s="302">
        <f>ROUND(+SUMIF(BdV_2022!$L:$L,$A70&amp;AP$3,BdV_2022!$E:$E),2)+'CE ATT_Rip'!AP70</f>
        <v>0</v>
      </c>
      <c r="AQ70" s="226">
        <f t="shared" si="51"/>
        <v>0</v>
      </c>
      <c r="AS70" s="302">
        <f>ROUND(+SUMIF(BdV_2022!$L:$L,$A70&amp;AS$3,BdV_2022!$E:$E),2)+'CE ATT_Rip'!AS70</f>
        <v>0</v>
      </c>
      <c r="AT70" s="302">
        <f>ROUND(+SUMIF(BdV_2022!$L:$L,$A70&amp;AT$3,BdV_2022!$E:$E),2)+'CE ATT_Rip'!AT70</f>
        <v>0</v>
      </c>
      <c r="AU70" s="226">
        <f t="shared" si="52"/>
        <v>0</v>
      </c>
      <c r="AW70" s="302">
        <f>ROUND(+SUMIF(BdV_2022!$L:$L,$A70&amp;AW$3,BdV_2022!$E:$E),2)+'CE ATT_Rip'!AW70</f>
        <v>0</v>
      </c>
      <c r="AX70" s="302">
        <f>ROUND(+SUMIF(BdV_2022!$L:$L,$A70&amp;AX$3,BdV_2022!$E:$E),2)+'CE ATT_Rip'!AX70</f>
        <v>0</v>
      </c>
      <c r="AY70" s="226">
        <f t="shared" si="53"/>
        <v>0</v>
      </c>
      <c r="BA70" s="302">
        <f>ROUND(+SUMIF(BdV_2022!$L:$L,$A70&amp;BA$3,BdV_2022!$E:$E),2)+'CE ATT_Rip'!BA70</f>
        <v>0</v>
      </c>
      <c r="BB70" s="302">
        <f>ROUND(+SUMIF(BdV_2022!$L:$L,$A70&amp;BB$3,BdV_2022!$E:$E),2)+'CE ATT_Rip'!BB70</f>
        <v>0</v>
      </c>
      <c r="BC70" s="226">
        <f t="shared" si="54"/>
        <v>0</v>
      </c>
      <c r="BE70" s="302">
        <f>ROUND(+SUMIF(BdV_2022!$L:$L,$A70&amp;BE$3,BdV_2022!$E:$E),2)+'CE ATT_Rip'!BE70</f>
        <v>0</v>
      </c>
      <c r="BF70" s="302">
        <f>ROUND(+SUMIF(BdV_2022!$L:$L,$A70&amp;BF$3,BdV_2022!$E:$E),2)+'CE ATT_Rip'!BF70</f>
        <v>0</v>
      </c>
      <c r="BG70" s="226">
        <f t="shared" si="55"/>
        <v>0</v>
      </c>
      <c r="BI70" s="302">
        <f>ROUND(+SUMIF(BdV_2022!$L:$L,$A70&amp;BI$3,BdV_2022!$E:$E),2)+'CE ATT_Rip'!BI70</f>
        <v>0</v>
      </c>
      <c r="BJ70" s="302">
        <f>ROUND(+SUMIF(BdV_2022!$L:$L,$A70&amp;BJ$3,BdV_2022!$E:$E),2)+'CE ATT_Rip'!BJ70</f>
        <v>0</v>
      </c>
      <c r="BK70" s="226">
        <f t="shared" si="56"/>
        <v>0</v>
      </c>
    </row>
    <row r="71" spans="1:63" s="2" customFormat="1" x14ac:dyDescent="0.2">
      <c r="A71" s="148" t="s">
        <v>1795</v>
      </c>
      <c r="B71" s="17"/>
      <c r="C71" s="87" t="s">
        <v>1667</v>
      </c>
      <c r="E71" s="302">
        <f>ROUND(+SUMIF(BdV_2022!$L:$L,$A71&amp;E$3,BdV_2022!$E:$E),2)+'CE ATT_Rip'!E71</f>
        <v>0</v>
      </c>
      <c r="F71" s="302">
        <f>ROUND(+SUMIF(BdV_2022!$L:$L,$A71&amp;F$3,BdV_2022!$E:$E),2)+'CE ATT_Rip'!F71</f>
        <v>0</v>
      </c>
      <c r="G71" s="226">
        <f t="shared" si="42"/>
        <v>0</v>
      </c>
      <c r="I71" s="302">
        <f>ROUND(+SUMIF(BdV_2022!$L:$L,$A71&amp;I$3,BdV_2022!$E:$E),2)+'CE ATT_Rip'!I71</f>
        <v>0</v>
      </c>
      <c r="J71" s="302">
        <f>ROUND(+SUMIF(BdV_2022!$L:$L,$A71&amp;J$3,BdV_2022!$E:$E),2)+'CE ATT_Rip'!J71</f>
        <v>0</v>
      </c>
      <c r="K71" s="226">
        <f t="shared" si="43"/>
        <v>0</v>
      </c>
      <c r="M71" s="302">
        <f>ROUND(+SUMIF(BdV_2022!$L:$L,$A71&amp;M$3,BdV_2022!$E:$E),2)+'CE ATT_Rip'!M71</f>
        <v>0</v>
      </c>
      <c r="N71" s="302">
        <f>ROUND(+SUMIF(BdV_2022!$L:$L,$A71&amp;N$3,BdV_2022!$E:$E),2)+'CE ATT_Rip'!N71</f>
        <v>0</v>
      </c>
      <c r="O71" s="226">
        <f t="shared" si="44"/>
        <v>0</v>
      </c>
      <c r="Q71" s="302">
        <f>ROUND(+SUMIF(BdV_2022!$L:$L,$A71&amp;Q$3,BdV_2022!$E:$E),2)+'CE ATT_Rip'!Q71</f>
        <v>0</v>
      </c>
      <c r="R71" s="302">
        <f>ROUND(+SUMIF(BdV_2022!$L:$L,$A71&amp;R$3,BdV_2022!$E:$E),2)+'CE ATT_Rip'!R71</f>
        <v>0</v>
      </c>
      <c r="S71" s="226">
        <f t="shared" si="45"/>
        <v>0</v>
      </c>
      <c r="U71" s="302">
        <f>ROUND(+SUMIF(BdV_2022!$L:$L,$A71&amp;U$3,BdV_2022!$E:$E),2)+'CE ATT_Rip'!U71</f>
        <v>0</v>
      </c>
      <c r="V71" s="302">
        <f>ROUND(+SUMIF(BdV_2022!$L:$L,$A71&amp;V$3,BdV_2022!$E:$E),2)+'CE ATT_Rip'!V71</f>
        <v>0</v>
      </c>
      <c r="W71" s="226">
        <f t="shared" si="46"/>
        <v>0</v>
      </c>
      <c r="Y71" s="302">
        <f>ROUND(+SUMIF(BdV_2022!$L:$L,$A71&amp;Y$3,BdV_2022!$E:$E),2)+'CE ATT_Rip'!Y71</f>
        <v>0</v>
      </c>
      <c r="Z71" s="302">
        <f>ROUND(+SUMIF(BdV_2022!$L:$L,$A71&amp;Z$3,BdV_2022!$E:$E),2)+'CE ATT_Rip'!Z71</f>
        <v>0</v>
      </c>
      <c r="AA71" s="226">
        <f t="shared" si="47"/>
        <v>0</v>
      </c>
      <c r="AC71" s="302">
        <f>ROUND(+SUMIF(BdV_2022!$L:$L,$A71&amp;AC$3,BdV_2022!$E:$E),2)+'CE ATT_Rip'!AC71</f>
        <v>0</v>
      </c>
      <c r="AD71" s="302">
        <f>ROUND(+SUMIF(BdV_2022!$L:$L,$A71&amp;AD$3,BdV_2022!$E:$E),2)+'CE ATT_Rip'!AD71</f>
        <v>0</v>
      </c>
      <c r="AE71" s="226">
        <f t="shared" si="48"/>
        <v>0</v>
      </c>
      <c r="AG71" s="302">
        <f>ROUND(+SUMIF(BdV_2022!$L:$L,$A71&amp;AG$3,BdV_2022!$E:$E),2)+'CE ATT_Rip'!AG71</f>
        <v>0</v>
      </c>
      <c r="AH71" s="302">
        <f>ROUND(+SUMIF(BdV_2022!$L:$L,$A71&amp;AH$3,BdV_2022!$E:$E),2)+'CE ATT_Rip'!AH71</f>
        <v>0</v>
      </c>
      <c r="AI71" s="226">
        <f t="shared" si="49"/>
        <v>0</v>
      </c>
      <c r="AK71" s="302">
        <f>ROUND(+SUMIF(BdV_2022!$L:$L,$A71&amp;AK$3,BdV_2022!$E:$E),2)+'CE ATT_Rip'!AK71</f>
        <v>0</v>
      </c>
      <c r="AL71" s="302">
        <f>ROUND(+SUMIF(BdV_2022!$L:$L,$A71&amp;AL$3,BdV_2022!$E:$E),2)+'CE ATT_Rip'!AL71</f>
        <v>0</v>
      </c>
      <c r="AM71" s="226">
        <f t="shared" si="50"/>
        <v>0</v>
      </c>
      <c r="AO71" s="302">
        <f>ROUND(+SUMIF(BdV_2022!$L:$L,$A71&amp;AO$3,BdV_2022!$E:$E),2)+'CE ATT_Rip'!AO71</f>
        <v>0</v>
      </c>
      <c r="AP71" s="302">
        <f>ROUND(+SUMIF(BdV_2022!$L:$L,$A71&amp;AP$3,BdV_2022!$E:$E),2)+'CE ATT_Rip'!AP71</f>
        <v>0</v>
      </c>
      <c r="AQ71" s="226">
        <f t="shared" si="51"/>
        <v>0</v>
      </c>
      <c r="AS71" s="302">
        <f>ROUND(+SUMIF(BdV_2022!$L:$L,$A71&amp;AS$3,BdV_2022!$E:$E),2)+'CE ATT_Rip'!AS71</f>
        <v>0</v>
      </c>
      <c r="AT71" s="302">
        <f>ROUND(+SUMIF(BdV_2022!$L:$L,$A71&amp;AT$3,BdV_2022!$E:$E),2)+'CE ATT_Rip'!AT71</f>
        <v>0</v>
      </c>
      <c r="AU71" s="226">
        <f t="shared" si="52"/>
        <v>0</v>
      </c>
      <c r="AW71" s="302">
        <f>ROUND(+SUMIF(BdV_2022!$L:$L,$A71&amp;AW$3,BdV_2022!$E:$E),2)+'CE ATT_Rip'!AW71</f>
        <v>0</v>
      </c>
      <c r="AX71" s="302">
        <f>ROUND(+SUMIF(BdV_2022!$L:$L,$A71&amp;AX$3,BdV_2022!$E:$E),2)+'CE ATT_Rip'!AX71</f>
        <v>0</v>
      </c>
      <c r="AY71" s="226">
        <f t="shared" si="53"/>
        <v>0</v>
      </c>
      <c r="BA71" s="302">
        <f>ROUND(+SUMIF(BdV_2022!$L:$L,$A71&amp;BA$3,BdV_2022!$E:$E),2)+'CE ATT_Rip'!BA71</f>
        <v>0</v>
      </c>
      <c r="BB71" s="302">
        <f>ROUND(+SUMIF(BdV_2022!$L:$L,$A71&amp;BB$3,BdV_2022!$E:$E),2)+'CE ATT_Rip'!BB71</f>
        <v>0</v>
      </c>
      <c r="BC71" s="226">
        <f t="shared" si="54"/>
        <v>0</v>
      </c>
      <c r="BE71" s="302">
        <f>ROUND(+SUMIF(BdV_2022!$L:$L,$A71&amp;BE$3,BdV_2022!$E:$E),2)+'CE ATT_Rip'!BE71</f>
        <v>0</v>
      </c>
      <c r="BF71" s="302">
        <f>ROUND(+SUMIF(BdV_2022!$L:$L,$A71&amp;BF$3,BdV_2022!$E:$E),2)+'CE ATT_Rip'!BF71</f>
        <v>0</v>
      </c>
      <c r="BG71" s="226">
        <f t="shared" si="55"/>
        <v>0</v>
      </c>
      <c r="BI71" s="302">
        <f>ROUND(+SUMIF(BdV_2022!$L:$L,$A71&amp;BI$3,BdV_2022!$E:$E),2)+'CE ATT_Rip'!BI71</f>
        <v>0</v>
      </c>
      <c r="BJ71" s="302">
        <f>ROUND(+SUMIF(BdV_2022!$L:$L,$A71&amp;BJ$3,BdV_2022!$E:$E),2)+'CE ATT_Rip'!BJ71</f>
        <v>0</v>
      </c>
      <c r="BK71" s="226">
        <f t="shared" si="56"/>
        <v>0</v>
      </c>
    </row>
    <row r="72" spans="1:63" s="2" customFormat="1" x14ac:dyDescent="0.2">
      <c r="A72" s="13" t="s">
        <v>123</v>
      </c>
      <c r="B72" s="15" t="s">
        <v>380</v>
      </c>
      <c r="C72" s="32" t="s">
        <v>383</v>
      </c>
      <c r="E72" s="183">
        <f>+SUM(E73:E79)</f>
        <v>0</v>
      </c>
      <c r="F72" s="183">
        <f>+SUM(F73:F79)</f>
        <v>192596.21</v>
      </c>
      <c r="G72" s="183">
        <f t="shared" si="42"/>
        <v>192596.21</v>
      </c>
      <c r="I72" s="183">
        <f>+SUM(I73:I79)</f>
        <v>0</v>
      </c>
      <c r="J72" s="183">
        <f>+SUM(J73:J79)</f>
        <v>0</v>
      </c>
      <c r="K72" s="183">
        <f t="shared" si="43"/>
        <v>0</v>
      </c>
      <c r="M72" s="183">
        <f>+SUM(M73:M79)</f>
        <v>0</v>
      </c>
      <c r="N72" s="183">
        <f>+SUM(N73:N79)</f>
        <v>748</v>
      </c>
      <c r="O72" s="183">
        <f t="shared" si="44"/>
        <v>748</v>
      </c>
      <c r="Q72" s="183">
        <f>+SUM(Q73:Q79)</f>
        <v>0</v>
      </c>
      <c r="R72" s="183">
        <f>+SUM(R73:R79)</f>
        <v>537802.18999999994</v>
      </c>
      <c r="S72" s="183">
        <f t="shared" si="45"/>
        <v>537802.18999999994</v>
      </c>
      <c r="U72" s="183">
        <f>+SUM(U73:U79)</f>
        <v>0</v>
      </c>
      <c r="V72" s="183">
        <f>+SUM(V73:V79)</f>
        <v>0</v>
      </c>
      <c r="W72" s="183">
        <f t="shared" si="46"/>
        <v>0</v>
      </c>
      <c r="Y72" s="183">
        <f>+SUM(Y73:Y79)</f>
        <v>0</v>
      </c>
      <c r="Z72" s="183">
        <f>+SUM(Z73:Z79)</f>
        <v>0</v>
      </c>
      <c r="AA72" s="183">
        <f t="shared" si="47"/>
        <v>0</v>
      </c>
      <c r="AC72" s="183">
        <f>+SUM(AC73:AC79)</f>
        <v>0</v>
      </c>
      <c r="AD72" s="183">
        <f>+SUM(AD73:AD79)</f>
        <v>0</v>
      </c>
      <c r="AE72" s="183">
        <f t="shared" si="48"/>
        <v>0</v>
      </c>
      <c r="AG72" s="183">
        <f>+SUM(AG73:AG79)</f>
        <v>0</v>
      </c>
      <c r="AH72" s="183">
        <f>+SUM(AH73:AH79)</f>
        <v>0</v>
      </c>
      <c r="AI72" s="183">
        <f t="shared" si="49"/>
        <v>0</v>
      </c>
      <c r="AK72" s="183">
        <f>+SUM(AK73:AK79)</f>
        <v>0</v>
      </c>
      <c r="AL72" s="183">
        <f>+SUM(AL73:AL79)</f>
        <v>0</v>
      </c>
      <c r="AM72" s="183">
        <f t="shared" si="50"/>
        <v>0</v>
      </c>
      <c r="AO72" s="183">
        <f>+SUM(AO73:AO79)</f>
        <v>0</v>
      </c>
      <c r="AP72" s="183">
        <f>+SUM(AP73:AP79)</f>
        <v>0</v>
      </c>
      <c r="AQ72" s="183">
        <f t="shared" si="51"/>
        <v>0</v>
      </c>
      <c r="AS72" s="183">
        <f>+SUM(AS73:AS79)</f>
        <v>0</v>
      </c>
      <c r="AT72" s="183">
        <f>+SUM(AT73:AT79)</f>
        <v>0</v>
      </c>
      <c r="AU72" s="183">
        <f t="shared" si="52"/>
        <v>0</v>
      </c>
      <c r="AW72" s="183">
        <f>+SUM(AW73:AW79)</f>
        <v>0</v>
      </c>
      <c r="AX72" s="183">
        <f>+SUM(AX73:AX79)</f>
        <v>0</v>
      </c>
      <c r="AY72" s="183">
        <f t="shared" si="53"/>
        <v>0</v>
      </c>
      <c r="BA72" s="183">
        <f>+SUM(BA73:BA79)</f>
        <v>0</v>
      </c>
      <c r="BB72" s="183">
        <f>+SUM(BB73:BB79)</f>
        <v>0</v>
      </c>
      <c r="BC72" s="183">
        <f t="shared" si="54"/>
        <v>0</v>
      </c>
      <c r="BE72" s="183">
        <f>+SUM(BE73:BE79)</f>
        <v>0</v>
      </c>
      <c r="BF72" s="183">
        <f>+SUM(BF73:BF79)</f>
        <v>0</v>
      </c>
      <c r="BG72" s="183">
        <f t="shared" si="55"/>
        <v>0</v>
      </c>
      <c r="BI72" s="183">
        <f>+SUM(BI73:BI79)</f>
        <v>0</v>
      </c>
      <c r="BJ72" s="183">
        <f>+SUM(BJ73:BJ79)</f>
        <v>0</v>
      </c>
      <c r="BK72" s="183">
        <f t="shared" si="56"/>
        <v>0</v>
      </c>
    </row>
    <row r="73" spans="1:63" s="2" customFormat="1" x14ac:dyDescent="0.2">
      <c r="A73" s="153" t="s">
        <v>1709</v>
      </c>
      <c r="B73" s="19"/>
      <c r="C73" s="86" t="s">
        <v>1275</v>
      </c>
      <c r="E73" s="302">
        <f>ROUND(+SUMIF(BdV_2022!$L:$L,$A73&amp;E$3,BdV_2022!$E:$E),2)+'CE ATT_Rip'!E73</f>
        <v>0</v>
      </c>
      <c r="F73" s="302">
        <f>ROUND(+SUMIF(BdV_2022!$L:$L,$A73&amp;F$3,BdV_2022!$E:$E),2)+'CE ATT_Rip'!F73</f>
        <v>0</v>
      </c>
      <c r="G73" s="226">
        <f t="shared" si="42"/>
        <v>0</v>
      </c>
      <c r="I73" s="302">
        <f>ROUND(+SUMIF(BdV_2022!$L:$L,$A73&amp;I$3,BdV_2022!$E:$E),2)+'CE ATT_Rip'!I73</f>
        <v>0</v>
      </c>
      <c r="J73" s="302">
        <f>ROUND(+SUMIF(BdV_2022!$L:$L,$A73&amp;J$3,BdV_2022!$E:$E),2)+'CE ATT_Rip'!J73</f>
        <v>0</v>
      </c>
      <c r="K73" s="226">
        <f t="shared" si="43"/>
        <v>0</v>
      </c>
      <c r="M73" s="302">
        <f>ROUND(+SUMIF(BdV_2022!$L:$L,$A73&amp;M$3,BdV_2022!$E:$E),2)+'CE ATT_Rip'!M73</f>
        <v>0</v>
      </c>
      <c r="N73" s="302">
        <f>ROUND(+SUMIF(BdV_2022!$L:$L,$A73&amp;N$3,BdV_2022!$E:$E),2)+'CE ATT_Rip'!N73</f>
        <v>0</v>
      </c>
      <c r="O73" s="226">
        <f t="shared" si="44"/>
        <v>0</v>
      </c>
      <c r="Q73" s="302">
        <f>ROUND(+SUMIF(BdV_2022!$L:$L,$A73&amp;Q$3,BdV_2022!$E:$E),2)+'CE ATT_Rip'!Q73</f>
        <v>0</v>
      </c>
      <c r="R73" s="302">
        <f>ROUND(+SUMIF(BdV_2022!$L:$L,$A73&amp;R$3,BdV_2022!$E:$E),2)+'CE ATT_Rip'!R73</f>
        <v>0</v>
      </c>
      <c r="S73" s="226">
        <f t="shared" si="45"/>
        <v>0</v>
      </c>
      <c r="U73" s="302">
        <f>ROUND(+SUMIF(BdV_2022!$L:$L,$A73&amp;U$3,BdV_2022!$E:$E),2)+'CE ATT_Rip'!U73</f>
        <v>0</v>
      </c>
      <c r="V73" s="302">
        <f>ROUND(+SUMIF(BdV_2022!$L:$L,$A73&amp;V$3,BdV_2022!$E:$E),2)+'CE ATT_Rip'!V73</f>
        <v>0</v>
      </c>
      <c r="W73" s="226">
        <f t="shared" si="46"/>
        <v>0</v>
      </c>
      <c r="Y73" s="302">
        <f>ROUND(+SUMIF(BdV_2022!$L:$L,$A73&amp;Y$3,BdV_2022!$E:$E),2)+'CE ATT_Rip'!Y73</f>
        <v>0</v>
      </c>
      <c r="Z73" s="302">
        <f>ROUND(+SUMIF(BdV_2022!$L:$L,$A73&amp;Z$3,BdV_2022!$E:$E),2)+'CE ATT_Rip'!Z73</f>
        <v>0</v>
      </c>
      <c r="AA73" s="226">
        <f t="shared" si="47"/>
        <v>0</v>
      </c>
      <c r="AC73" s="302">
        <f>ROUND(+SUMIF(BdV_2022!$L:$L,$A73&amp;AC$3,BdV_2022!$E:$E),2)+'CE ATT_Rip'!AC73</f>
        <v>0</v>
      </c>
      <c r="AD73" s="302">
        <f>ROUND(+SUMIF(BdV_2022!$L:$L,$A73&amp;AD$3,BdV_2022!$E:$E),2)+'CE ATT_Rip'!AD73</f>
        <v>0</v>
      </c>
      <c r="AE73" s="226">
        <f t="shared" si="48"/>
        <v>0</v>
      </c>
      <c r="AG73" s="302">
        <f>ROUND(+SUMIF(BdV_2022!$L:$L,$A73&amp;AG$3,BdV_2022!$E:$E),2)+'CE ATT_Rip'!AG73</f>
        <v>0</v>
      </c>
      <c r="AH73" s="302">
        <f>ROUND(+SUMIF(BdV_2022!$L:$L,$A73&amp;AH$3,BdV_2022!$E:$E),2)+'CE ATT_Rip'!AH73</f>
        <v>0</v>
      </c>
      <c r="AI73" s="226">
        <f t="shared" si="49"/>
        <v>0</v>
      </c>
      <c r="AK73" s="302">
        <f>ROUND(+SUMIF(BdV_2022!$L:$L,$A73&amp;AK$3,BdV_2022!$E:$E),2)+'CE ATT_Rip'!AK73</f>
        <v>0</v>
      </c>
      <c r="AL73" s="302">
        <f>ROUND(+SUMIF(BdV_2022!$L:$L,$A73&amp;AL$3,BdV_2022!$E:$E),2)+'CE ATT_Rip'!AL73</f>
        <v>0</v>
      </c>
      <c r="AM73" s="226">
        <f t="shared" si="50"/>
        <v>0</v>
      </c>
      <c r="AO73" s="302">
        <f>ROUND(+SUMIF(BdV_2022!$L:$L,$A73&amp;AO$3,BdV_2022!$E:$E),2)+'CE ATT_Rip'!AO73</f>
        <v>0</v>
      </c>
      <c r="AP73" s="302">
        <f>ROUND(+SUMIF(BdV_2022!$L:$L,$A73&amp;AP$3,BdV_2022!$E:$E),2)+'CE ATT_Rip'!AP73</f>
        <v>0</v>
      </c>
      <c r="AQ73" s="226">
        <f t="shared" si="51"/>
        <v>0</v>
      </c>
      <c r="AS73" s="302">
        <f>ROUND(+SUMIF(BdV_2022!$L:$L,$A73&amp;AS$3,BdV_2022!$E:$E),2)+'CE ATT_Rip'!AS73</f>
        <v>0</v>
      </c>
      <c r="AT73" s="302">
        <f>ROUND(+SUMIF(BdV_2022!$L:$L,$A73&amp;AT$3,BdV_2022!$E:$E),2)+'CE ATT_Rip'!AT73</f>
        <v>0</v>
      </c>
      <c r="AU73" s="226">
        <f t="shared" si="52"/>
        <v>0</v>
      </c>
      <c r="AW73" s="302">
        <f>ROUND(+SUMIF(BdV_2022!$L:$L,$A73&amp;AW$3,BdV_2022!$E:$E),2)+'CE ATT_Rip'!AW73</f>
        <v>0</v>
      </c>
      <c r="AX73" s="302">
        <f>ROUND(+SUMIF(BdV_2022!$L:$L,$A73&amp;AX$3,BdV_2022!$E:$E),2)+'CE ATT_Rip'!AX73</f>
        <v>0</v>
      </c>
      <c r="AY73" s="226">
        <f t="shared" si="53"/>
        <v>0</v>
      </c>
      <c r="BA73" s="302">
        <f>ROUND(+SUMIF(BdV_2022!$L:$L,$A73&amp;BA$3,BdV_2022!$E:$E),2)+'CE ATT_Rip'!BA73</f>
        <v>0</v>
      </c>
      <c r="BB73" s="302">
        <f>ROUND(+SUMIF(BdV_2022!$L:$L,$A73&amp;BB$3,BdV_2022!$E:$E),2)+'CE ATT_Rip'!BB73</f>
        <v>0</v>
      </c>
      <c r="BC73" s="226">
        <f t="shared" si="54"/>
        <v>0</v>
      </c>
      <c r="BE73" s="302">
        <f>ROUND(+SUMIF(BdV_2022!$L:$L,$A73&amp;BE$3,BdV_2022!$E:$E),2)+'CE ATT_Rip'!BE73</f>
        <v>0</v>
      </c>
      <c r="BF73" s="302">
        <f>ROUND(+SUMIF(BdV_2022!$L:$L,$A73&amp;BF$3,BdV_2022!$E:$E),2)+'CE ATT_Rip'!BF73</f>
        <v>0</v>
      </c>
      <c r="BG73" s="226">
        <f t="shared" si="55"/>
        <v>0</v>
      </c>
      <c r="BI73" s="302">
        <f>ROUND(+SUMIF(BdV_2022!$L:$L,$A73&amp;BI$3,BdV_2022!$E:$E),2)+'CE ATT_Rip'!BI73</f>
        <v>0</v>
      </c>
      <c r="BJ73" s="302">
        <f>ROUND(+SUMIF(BdV_2022!$L:$L,$A73&amp;BJ$3,BdV_2022!$E:$E),2)+'CE ATT_Rip'!BJ73</f>
        <v>0</v>
      </c>
      <c r="BK73" s="226">
        <f t="shared" si="56"/>
        <v>0</v>
      </c>
    </row>
    <row r="74" spans="1:63" s="2" customFormat="1" x14ac:dyDescent="0.2">
      <c r="A74" s="153" t="s">
        <v>1710</v>
      </c>
      <c r="B74" s="19"/>
      <c r="C74" s="87" t="s">
        <v>1668</v>
      </c>
      <c r="E74" s="302">
        <f>ROUND(+SUMIF(BdV_2022!$L:$L,$A74&amp;E$3,BdV_2022!$E:$E),2)+'CE ATT_Rip'!E74</f>
        <v>0</v>
      </c>
      <c r="F74" s="302">
        <f>ROUND(+SUMIF(BdV_2022!$L:$L,$A74&amp;F$3,BdV_2022!$E:$E),2)+'CE ATT_Rip'!F74</f>
        <v>72550.98</v>
      </c>
      <c r="G74" s="226">
        <f t="shared" ref="G74:G79" si="57">+SUM(E74:F74)</f>
        <v>72550.98</v>
      </c>
      <c r="I74" s="302">
        <f>ROUND(+SUMIF(BdV_2022!$L:$L,$A74&amp;I$3,BdV_2022!$E:$E),2)+'CE ATT_Rip'!I74</f>
        <v>0</v>
      </c>
      <c r="J74" s="302">
        <f>ROUND(+SUMIF(BdV_2022!$L:$L,$A74&amp;J$3,BdV_2022!$E:$E),2)+'CE ATT_Rip'!J74</f>
        <v>0</v>
      </c>
      <c r="K74" s="226">
        <f t="shared" ref="K74:K79" si="58">+SUM(I74:J74)</f>
        <v>0</v>
      </c>
      <c r="M74" s="302">
        <f>ROUND(+SUMIF(BdV_2022!$L:$L,$A74&amp;M$3,BdV_2022!$E:$E),2)+'CE ATT_Rip'!M74</f>
        <v>0</v>
      </c>
      <c r="N74" s="302">
        <f>ROUND(+SUMIF(BdV_2022!$L:$L,$A74&amp;N$3,BdV_2022!$E:$E),2)+'CE ATT_Rip'!N74</f>
        <v>748</v>
      </c>
      <c r="O74" s="226">
        <f t="shared" ref="O74:O79" si="59">+SUM(M74:N74)</f>
        <v>748</v>
      </c>
      <c r="Q74" s="302">
        <f>ROUND(+SUMIF(BdV_2022!$L:$L,$A74&amp;Q$3,BdV_2022!$E:$E),2)+'CE ATT_Rip'!Q74</f>
        <v>0</v>
      </c>
      <c r="R74" s="302">
        <f>ROUND(+SUMIF(BdV_2022!$L:$L,$A74&amp;R$3,BdV_2022!$E:$E),2)+'CE ATT_Rip'!R74</f>
        <v>2250</v>
      </c>
      <c r="S74" s="226">
        <f t="shared" ref="S74:S79" si="60">+SUM(Q74:R74)</f>
        <v>2250</v>
      </c>
      <c r="U74" s="302">
        <f>ROUND(+SUMIF(BdV_2022!$L:$L,$A74&amp;U$3,BdV_2022!$E:$E),2)+'CE ATT_Rip'!U74</f>
        <v>0</v>
      </c>
      <c r="V74" s="302">
        <f>ROUND(+SUMIF(BdV_2022!$L:$L,$A74&amp;V$3,BdV_2022!$E:$E),2)+'CE ATT_Rip'!V74</f>
        <v>0</v>
      </c>
      <c r="W74" s="226">
        <f t="shared" ref="W74:W79" si="61">+SUM(U74:V74)</f>
        <v>0</v>
      </c>
      <c r="Y74" s="302">
        <f>ROUND(+SUMIF(BdV_2022!$L:$L,$A74&amp;Y$3,BdV_2022!$E:$E),2)+'CE ATT_Rip'!Y74</f>
        <v>0</v>
      </c>
      <c r="Z74" s="302">
        <f>ROUND(+SUMIF(BdV_2022!$L:$L,$A74&amp;Z$3,BdV_2022!$E:$E),2)+'CE ATT_Rip'!Z74</f>
        <v>0</v>
      </c>
      <c r="AA74" s="226">
        <f t="shared" ref="AA74:AA79" si="62">+SUM(Y74:Z74)</f>
        <v>0</v>
      </c>
      <c r="AC74" s="302">
        <f>ROUND(+SUMIF(BdV_2022!$L:$L,$A74&amp;AC$3,BdV_2022!$E:$E),2)+'CE ATT_Rip'!AC74</f>
        <v>0</v>
      </c>
      <c r="AD74" s="302">
        <f>ROUND(+SUMIF(BdV_2022!$L:$L,$A74&amp;AD$3,BdV_2022!$E:$E),2)+'CE ATT_Rip'!AD74</f>
        <v>0</v>
      </c>
      <c r="AE74" s="226">
        <f t="shared" ref="AE74:AE79" si="63">+SUM(AC74:AD74)</f>
        <v>0</v>
      </c>
      <c r="AG74" s="302">
        <f>ROUND(+SUMIF(BdV_2022!$L:$L,$A74&amp;AG$3,BdV_2022!$E:$E),2)+'CE ATT_Rip'!AG74</f>
        <v>0</v>
      </c>
      <c r="AH74" s="302">
        <f>ROUND(+SUMIF(BdV_2022!$L:$L,$A74&amp;AH$3,BdV_2022!$E:$E),2)+'CE ATT_Rip'!AH74</f>
        <v>0</v>
      </c>
      <c r="AI74" s="226">
        <f t="shared" ref="AI74:AI79" si="64">+SUM(AG74:AH74)</f>
        <v>0</v>
      </c>
      <c r="AK74" s="302">
        <f>ROUND(+SUMIF(BdV_2022!$L:$L,$A74&amp;AK$3,BdV_2022!$E:$E),2)+'CE ATT_Rip'!AK74</f>
        <v>0</v>
      </c>
      <c r="AL74" s="302">
        <f>ROUND(+SUMIF(BdV_2022!$L:$L,$A74&amp;AL$3,BdV_2022!$E:$E),2)+'CE ATT_Rip'!AL74</f>
        <v>0</v>
      </c>
      <c r="AM74" s="226">
        <f t="shared" ref="AM74:AM79" si="65">+SUM(AK74:AL74)</f>
        <v>0</v>
      </c>
      <c r="AO74" s="302">
        <f>ROUND(+SUMIF(BdV_2022!$L:$L,$A74&amp;AO$3,BdV_2022!$E:$E),2)+'CE ATT_Rip'!AO74</f>
        <v>0</v>
      </c>
      <c r="AP74" s="302">
        <f>ROUND(+SUMIF(BdV_2022!$L:$L,$A74&amp;AP$3,BdV_2022!$E:$E),2)+'CE ATT_Rip'!AP74</f>
        <v>0</v>
      </c>
      <c r="AQ74" s="226">
        <f t="shared" ref="AQ74:AQ79" si="66">+SUM(AO74:AP74)</f>
        <v>0</v>
      </c>
      <c r="AS74" s="302">
        <f>ROUND(+SUMIF(BdV_2022!$L:$L,$A74&amp;AS$3,BdV_2022!$E:$E),2)+'CE ATT_Rip'!AS74</f>
        <v>0</v>
      </c>
      <c r="AT74" s="302">
        <f>ROUND(+SUMIF(BdV_2022!$L:$L,$A74&amp;AT$3,BdV_2022!$E:$E),2)+'CE ATT_Rip'!AT74</f>
        <v>0</v>
      </c>
      <c r="AU74" s="226">
        <f t="shared" ref="AU74:AU79" si="67">+SUM(AS74:AT74)</f>
        <v>0</v>
      </c>
      <c r="AW74" s="302">
        <f>ROUND(+SUMIF(BdV_2022!$L:$L,$A74&amp;AW$3,BdV_2022!$E:$E),2)+'CE ATT_Rip'!AW74</f>
        <v>0</v>
      </c>
      <c r="AX74" s="302">
        <f>ROUND(+SUMIF(BdV_2022!$L:$L,$A74&amp;AX$3,BdV_2022!$E:$E),2)+'CE ATT_Rip'!AX74</f>
        <v>0</v>
      </c>
      <c r="AY74" s="226">
        <f t="shared" ref="AY74:AY79" si="68">+SUM(AW74:AX74)</f>
        <v>0</v>
      </c>
      <c r="BA74" s="302">
        <f>ROUND(+SUMIF(BdV_2022!$L:$L,$A74&amp;BA$3,BdV_2022!$E:$E),2)+'CE ATT_Rip'!BA74</f>
        <v>0</v>
      </c>
      <c r="BB74" s="302">
        <f>ROUND(+SUMIF(BdV_2022!$L:$L,$A74&amp;BB$3,BdV_2022!$E:$E),2)+'CE ATT_Rip'!BB74</f>
        <v>0</v>
      </c>
      <c r="BC74" s="226">
        <f t="shared" ref="BC74:BC79" si="69">+SUM(BA74:BB74)</f>
        <v>0</v>
      </c>
      <c r="BE74" s="302">
        <f>ROUND(+SUMIF(BdV_2022!$L:$L,$A74&amp;BE$3,BdV_2022!$E:$E),2)+'CE ATT_Rip'!BE74</f>
        <v>0</v>
      </c>
      <c r="BF74" s="302">
        <f>ROUND(+SUMIF(BdV_2022!$L:$L,$A74&amp;BF$3,BdV_2022!$E:$E),2)+'CE ATT_Rip'!BF74</f>
        <v>0</v>
      </c>
      <c r="BG74" s="226">
        <f t="shared" ref="BG74:BG79" si="70">+SUM(BE74:BF74)</f>
        <v>0</v>
      </c>
      <c r="BI74" s="302">
        <f>ROUND(+SUMIF(BdV_2022!$L:$L,$A74&amp;BI$3,BdV_2022!$E:$E),2)+'CE ATT_Rip'!BI74</f>
        <v>0</v>
      </c>
      <c r="BJ74" s="302">
        <f>ROUND(+SUMIF(BdV_2022!$L:$L,$A74&amp;BJ$3,BdV_2022!$E:$E),2)+'CE ATT_Rip'!BJ74</f>
        <v>0</v>
      </c>
      <c r="BK74" s="226">
        <f t="shared" ref="BK74:BK79" si="71">+SUM(BI74:BJ74)</f>
        <v>0</v>
      </c>
    </row>
    <row r="75" spans="1:63" s="2" customFormat="1" x14ac:dyDescent="0.2">
      <c r="A75" s="153" t="s">
        <v>1711</v>
      </c>
      <c r="B75" s="19"/>
      <c r="C75" s="87" t="s">
        <v>1669</v>
      </c>
      <c r="E75" s="302">
        <f>ROUND(+SUMIF(BdV_2022!$L:$L,$A75&amp;E$3,BdV_2022!$E:$E),2)+'CE ATT_Rip'!E75</f>
        <v>0</v>
      </c>
      <c r="F75" s="302">
        <f>ROUND(+SUMIF(BdV_2022!$L:$L,$A75&amp;F$3,BdV_2022!$E:$E),2)+'CE ATT_Rip'!F75</f>
        <v>10746.72</v>
      </c>
      <c r="G75" s="226">
        <f t="shared" si="57"/>
        <v>10746.72</v>
      </c>
      <c r="I75" s="302">
        <f>ROUND(+SUMIF(BdV_2022!$L:$L,$A75&amp;I$3,BdV_2022!$E:$E),2)+'CE ATT_Rip'!I75</f>
        <v>0</v>
      </c>
      <c r="J75" s="302">
        <f>ROUND(+SUMIF(BdV_2022!$L:$L,$A75&amp;J$3,BdV_2022!$E:$E),2)+'CE ATT_Rip'!J75</f>
        <v>0</v>
      </c>
      <c r="K75" s="226">
        <f t="shared" si="58"/>
        <v>0</v>
      </c>
      <c r="M75" s="302">
        <f>ROUND(+SUMIF(BdV_2022!$L:$L,$A75&amp;M$3,BdV_2022!$E:$E),2)+'CE ATT_Rip'!M75</f>
        <v>0</v>
      </c>
      <c r="N75" s="302">
        <f>ROUND(+SUMIF(BdV_2022!$L:$L,$A75&amp;N$3,BdV_2022!$E:$E),2)+'CE ATT_Rip'!N75</f>
        <v>0</v>
      </c>
      <c r="O75" s="226">
        <f t="shared" si="59"/>
        <v>0</v>
      </c>
      <c r="Q75" s="302">
        <f>ROUND(+SUMIF(BdV_2022!$L:$L,$A75&amp;Q$3,BdV_2022!$E:$E),2)+'CE ATT_Rip'!Q75</f>
        <v>0</v>
      </c>
      <c r="R75" s="302">
        <f>ROUND(+SUMIF(BdV_2022!$L:$L,$A75&amp;R$3,BdV_2022!$E:$E),2)+'CE ATT_Rip'!R75</f>
        <v>3416</v>
      </c>
      <c r="S75" s="226">
        <f t="shared" si="60"/>
        <v>3416</v>
      </c>
      <c r="U75" s="302">
        <f>ROUND(+SUMIF(BdV_2022!$L:$L,$A75&amp;U$3,BdV_2022!$E:$E),2)+'CE ATT_Rip'!U75</f>
        <v>0</v>
      </c>
      <c r="V75" s="302">
        <f>ROUND(+SUMIF(BdV_2022!$L:$L,$A75&amp;V$3,BdV_2022!$E:$E),2)+'CE ATT_Rip'!V75</f>
        <v>0</v>
      </c>
      <c r="W75" s="226">
        <f t="shared" si="61"/>
        <v>0</v>
      </c>
      <c r="Y75" s="302">
        <f>ROUND(+SUMIF(BdV_2022!$L:$L,$A75&amp;Y$3,BdV_2022!$E:$E),2)+'CE ATT_Rip'!Y75</f>
        <v>0</v>
      </c>
      <c r="Z75" s="302">
        <f>ROUND(+SUMIF(BdV_2022!$L:$L,$A75&amp;Z$3,BdV_2022!$E:$E),2)+'CE ATT_Rip'!Z75</f>
        <v>0</v>
      </c>
      <c r="AA75" s="226">
        <f t="shared" si="62"/>
        <v>0</v>
      </c>
      <c r="AC75" s="302">
        <f>ROUND(+SUMIF(BdV_2022!$L:$L,$A75&amp;AC$3,BdV_2022!$E:$E),2)+'CE ATT_Rip'!AC75</f>
        <v>0</v>
      </c>
      <c r="AD75" s="302">
        <f>ROUND(+SUMIF(BdV_2022!$L:$L,$A75&amp;AD$3,BdV_2022!$E:$E),2)+'CE ATT_Rip'!AD75</f>
        <v>0</v>
      </c>
      <c r="AE75" s="226">
        <f t="shared" si="63"/>
        <v>0</v>
      </c>
      <c r="AG75" s="302">
        <f>ROUND(+SUMIF(BdV_2022!$L:$L,$A75&amp;AG$3,BdV_2022!$E:$E),2)+'CE ATT_Rip'!AG75</f>
        <v>0</v>
      </c>
      <c r="AH75" s="302">
        <f>ROUND(+SUMIF(BdV_2022!$L:$L,$A75&amp;AH$3,BdV_2022!$E:$E),2)+'CE ATT_Rip'!AH75</f>
        <v>0</v>
      </c>
      <c r="AI75" s="226">
        <f t="shared" si="64"/>
        <v>0</v>
      </c>
      <c r="AK75" s="302">
        <f>ROUND(+SUMIF(BdV_2022!$L:$L,$A75&amp;AK$3,BdV_2022!$E:$E),2)+'CE ATT_Rip'!AK75</f>
        <v>0</v>
      </c>
      <c r="AL75" s="302">
        <f>ROUND(+SUMIF(BdV_2022!$L:$L,$A75&amp;AL$3,BdV_2022!$E:$E),2)+'CE ATT_Rip'!AL75</f>
        <v>0</v>
      </c>
      <c r="AM75" s="226">
        <f t="shared" si="65"/>
        <v>0</v>
      </c>
      <c r="AO75" s="302">
        <f>ROUND(+SUMIF(BdV_2022!$L:$L,$A75&amp;AO$3,BdV_2022!$E:$E),2)+'CE ATT_Rip'!AO75</f>
        <v>0</v>
      </c>
      <c r="AP75" s="302">
        <f>ROUND(+SUMIF(BdV_2022!$L:$L,$A75&amp;AP$3,BdV_2022!$E:$E),2)+'CE ATT_Rip'!AP75</f>
        <v>0</v>
      </c>
      <c r="AQ75" s="226">
        <f t="shared" si="66"/>
        <v>0</v>
      </c>
      <c r="AS75" s="302">
        <f>ROUND(+SUMIF(BdV_2022!$L:$L,$A75&amp;AS$3,BdV_2022!$E:$E),2)+'CE ATT_Rip'!AS75</f>
        <v>0</v>
      </c>
      <c r="AT75" s="302">
        <f>ROUND(+SUMIF(BdV_2022!$L:$L,$A75&amp;AT$3,BdV_2022!$E:$E),2)+'CE ATT_Rip'!AT75</f>
        <v>0</v>
      </c>
      <c r="AU75" s="226">
        <f t="shared" si="67"/>
        <v>0</v>
      </c>
      <c r="AW75" s="302">
        <f>ROUND(+SUMIF(BdV_2022!$L:$L,$A75&amp;AW$3,BdV_2022!$E:$E),2)+'CE ATT_Rip'!AW75</f>
        <v>0</v>
      </c>
      <c r="AX75" s="302">
        <f>ROUND(+SUMIF(BdV_2022!$L:$L,$A75&amp;AX$3,BdV_2022!$E:$E),2)+'CE ATT_Rip'!AX75</f>
        <v>0</v>
      </c>
      <c r="AY75" s="226">
        <f t="shared" si="68"/>
        <v>0</v>
      </c>
      <c r="BA75" s="302">
        <f>ROUND(+SUMIF(BdV_2022!$L:$L,$A75&amp;BA$3,BdV_2022!$E:$E),2)+'CE ATT_Rip'!BA75</f>
        <v>0</v>
      </c>
      <c r="BB75" s="302">
        <f>ROUND(+SUMIF(BdV_2022!$L:$L,$A75&amp;BB$3,BdV_2022!$E:$E),2)+'CE ATT_Rip'!BB75</f>
        <v>0</v>
      </c>
      <c r="BC75" s="226">
        <f t="shared" si="69"/>
        <v>0</v>
      </c>
      <c r="BE75" s="302">
        <f>ROUND(+SUMIF(BdV_2022!$L:$L,$A75&amp;BE$3,BdV_2022!$E:$E),2)+'CE ATT_Rip'!BE75</f>
        <v>0</v>
      </c>
      <c r="BF75" s="302">
        <f>ROUND(+SUMIF(BdV_2022!$L:$L,$A75&amp;BF$3,BdV_2022!$E:$E),2)+'CE ATT_Rip'!BF75</f>
        <v>0</v>
      </c>
      <c r="BG75" s="226">
        <f t="shared" si="70"/>
        <v>0</v>
      </c>
      <c r="BI75" s="302">
        <f>ROUND(+SUMIF(BdV_2022!$L:$L,$A75&amp;BI$3,BdV_2022!$E:$E),2)+'CE ATT_Rip'!BI75</f>
        <v>0</v>
      </c>
      <c r="BJ75" s="302">
        <f>ROUND(+SUMIF(BdV_2022!$L:$L,$A75&amp;BJ$3,BdV_2022!$E:$E),2)+'CE ATT_Rip'!BJ75</f>
        <v>0</v>
      </c>
      <c r="BK75" s="226">
        <f t="shared" si="71"/>
        <v>0</v>
      </c>
    </row>
    <row r="76" spans="1:63" s="2" customFormat="1" x14ac:dyDescent="0.2">
      <c r="A76" s="153" t="s">
        <v>1712</v>
      </c>
      <c r="B76" s="19"/>
      <c r="C76" s="86" t="s">
        <v>660</v>
      </c>
      <c r="E76" s="302">
        <f>ROUND(+SUMIF(BdV_2022!$L:$L,$A76&amp;E$3,BdV_2022!$E:$E),2)+'CE ATT_Rip'!E76</f>
        <v>0</v>
      </c>
      <c r="F76" s="302">
        <f>ROUND(+SUMIF(BdV_2022!$L:$L,$A76&amp;F$3,BdV_2022!$E:$E),2)+'CE ATT_Rip'!F76</f>
        <v>0</v>
      </c>
      <c r="G76" s="226">
        <f t="shared" si="57"/>
        <v>0</v>
      </c>
      <c r="I76" s="302">
        <f>ROUND(+SUMIF(BdV_2022!$L:$L,$A76&amp;I$3,BdV_2022!$E:$E),2)+'CE ATT_Rip'!I76</f>
        <v>0</v>
      </c>
      <c r="J76" s="302">
        <f>ROUND(+SUMIF(BdV_2022!$L:$L,$A76&amp;J$3,BdV_2022!$E:$E),2)+'CE ATT_Rip'!J76</f>
        <v>0</v>
      </c>
      <c r="K76" s="226">
        <f t="shared" si="58"/>
        <v>0</v>
      </c>
      <c r="M76" s="302">
        <f>ROUND(+SUMIF(BdV_2022!$L:$L,$A76&amp;M$3,BdV_2022!$E:$E),2)+'CE ATT_Rip'!M76</f>
        <v>0</v>
      </c>
      <c r="N76" s="302">
        <f>ROUND(+SUMIF(BdV_2022!$L:$L,$A76&amp;N$3,BdV_2022!$E:$E),2)+'CE ATT_Rip'!N76</f>
        <v>0</v>
      </c>
      <c r="O76" s="226">
        <f t="shared" si="59"/>
        <v>0</v>
      </c>
      <c r="Q76" s="302">
        <f>ROUND(+SUMIF(BdV_2022!$L:$L,$A76&amp;Q$3,BdV_2022!$E:$E),2)+'CE ATT_Rip'!Q76</f>
        <v>0</v>
      </c>
      <c r="R76" s="302">
        <f>ROUND(+SUMIF(BdV_2022!$L:$L,$A76&amp;R$3,BdV_2022!$E:$E),2)+'CE ATT_Rip'!R76</f>
        <v>0</v>
      </c>
      <c r="S76" s="226">
        <f t="shared" si="60"/>
        <v>0</v>
      </c>
      <c r="U76" s="302">
        <f>ROUND(+SUMIF(BdV_2022!$L:$L,$A76&amp;U$3,BdV_2022!$E:$E),2)+'CE ATT_Rip'!U76</f>
        <v>0</v>
      </c>
      <c r="V76" s="302">
        <f>ROUND(+SUMIF(BdV_2022!$L:$L,$A76&amp;V$3,BdV_2022!$E:$E),2)+'CE ATT_Rip'!V76</f>
        <v>0</v>
      </c>
      <c r="W76" s="226">
        <f t="shared" si="61"/>
        <v>0</v>
      </c>
      <c r="Y76" s="302">
        <f>ROUND(+SUMIF(BdV_2022!$L:$L,$A76&amp;Y$3,BdV_2022!$E:$E),2)+'CE ATT_Rip'!Y76</f>
        <v>0</v>
      </c>
      <c r="Z76" s="302">
        <f>ROUND(+SUMIF(BdV_2022!$L:$L,$A76&amp;Z$3,BdV_2022!$E:$E),2)+'CE ATT_Rip'!Z76</f>
        <v>0</v>
      </c>
      <c r="AA76" s="226">
        <f t="shared" si="62"/>
        <v>0</v>
      </c>
      <c r="AC76" s="302">
        <f>ROUND(+SUMIF(BdV_2022!$L:$L,$A76&amp;AC$3,BdV_2022!$E:$E),2)+'CE ATT_Rip'!AC76</f>
        <v>0</v>
      </c>
      <c r="AD76" s="302">
        <f>ROUND(+SUMIF(BdV_2022!$L:$L,$A76&amp;AD$3,BdV_2022!$E:$E),2)+'CE ATT_Rip'!AD76</f>
        <v>0</v>
      </c>
      <c r="AE76" s="226">
        <f t="shared" si="63"/>
        <v>0</v>
      </c>
      <c r="AG76" s="302">
        <f>ROUND(+SUMIF(BdV_2022!$L:$L,$A76&amp;AG$3,BdV_2022!$E:$E),2)+'CE ATT_Rip'!AG76</f>
        <v>0</v>
      </c>
      <c r="AH76" s="302">
        <f>ROUND(+SUMIF(BdV_2022!$L:$L,$A76&amp;AH$3,BdV_2022!$E:$E),2)+'CE ATT_Rip'!AH76</f>
        <v>0</v>
      </c>
      <c r="AI76" s="226">
        <f t="shared" si="64"/>
        <v>0</v>
      </c>
      <c r="AK76" s="302">
        <f>ROUND(+SUMIF(BdV_2022!$L:$L,$A76&amp;AK$3,BdV_2022!$E:$E),2)+'CE ATT_Rip'!AK76</f>
        <v>0</v>
      </c>
      <c r="AL76" s="302">
        <f>ROUND(+SUMIF(BdV_2022!$L:$L,$A76&amp;AL$3,BdV_2022!$E:$E),2)+'CE ATT_Rip'!AL76</f>
        <v>0</v>
      </c>
      <c r="AM76" s="226">
        <f t="shared" si="65"/>
        <v>0</v>
      </c>
      <c r="AO76" s="302">
        <f>ROUND(+SUMIF(BdV_2022!$L:$L,$A76&amp;AO$3,BdV_2022!$E:$E),2)+'CE ATT_Rip'!AO76</f>
        <v>0</v>
      </c>
      <c r="AP76" s="302">
        <f>ROUND(+SUMIF(BdV_2022!$L:$L,$A76&amp;AP$3,BdV_2022!$E:$E),2)+'CE ATT_Rip'!AP76</f>
        <v>0</v>
      </c>
      <c r="AQ76" s="226">
        <f t="shared" si="66"/>
        <v>0</v>
      </c>
      <c r="AS76" s="302">
        <f>ROUND(+SUMIF(BdV_2022!$L:$L,$A76&amp;AS$3,BdV_2022!$E:$E),2)+'CE ATT_Rip'!AS76</f>
        <v>0</v>
      </c>
      <c r="AT76" s="302">
        <f>ROUND(+SUMIF(BdV_2022!$L:$L,$A76&amp;AT$3,BdV_2022!$E:$E),2)+'CE ATT_Rip'!AT76</f>
        <v>0</v>
      </c>
      <c r="AU76" s="226">
        <f t="shared" si="67"/>
        <v>0</v>
      </c>
      <c r="AW76" s="302">
        <f>ROUND(+SUMIF(BdV_2022!$L:$L,$A76&amp;AW$3,BdV_2022!$E:$E),2)+'CE ATT_Rip'!AW76</f>
        <v>0</v>
      </c>
      <c r="AX76" s="302">
        <f>ROUND(+SUMIF(BdV_2022!$L:$L,$A76&amp;AX$3,BdV_2022!$E:$E),2)+'CE ATT_Rip'!AX76</f>
        <v>0</v>
      </c>
      <c r="AY76" s="226">
        <f t="shared" si="68"/>
        <v>0</v>
      </c>
      <c r="BA76" s="302">
        <f>ROUND(+SUMIF(BdV_2022!$L:$L,$A76&amp;BA$3,BdV_2022!$E:$E),2)+'CE ATT_Rip'!BA76</f>
        <v>0</v>
      </c>
      <c r="BB76" s="302">
        <f>ROUND(+SUMIF(BdV_2022!$L:$L,$A76&amp;BB$3,BdV_2022!$E:$E),2)+'CE ATT_Rip'!BB76</f>
        <v>0</v>
      </c>
      <c r="BC76" s="226">
        <f t="shared" si="69"/>
        <v>0</v>
      </c>
      <c r="BE76" s="302">
        <f>ROUND(+SUMIF(BdV_2022!$L:$L,$A76&amp;BE$3,BdV_2022!$E:$E),2)+'CE ATT_Rip'!BE76</f>
        <v>0</v>
      </c>
      <c r="BF76" s="302">
        <f>ROUND(+SUMIF(BdV_2022!$L:$L,$A76&amp;BF$3,BdV_2022!$E:$E),2)+'CE ATT_Rip'!BF76</f>
        <v>0</v>
      </c>
      <c r="BG76" s="226">
        <f t="shared" si="70"/>
        <v>0</v>
      </c>
      <c r="BI76" s="302">
        <f>ROUND(+SUMIF(BdV_2022!$L:$L,$A76&amp;BI$3,BdV_2022!$E:$E),2)+'CE ATT_Rip'!BI76</f>
        <v>0</v>
      </c>
      <c r="BJ76" s="302">
        <f>ROUND(+SUMIF(BdV_2022!$L:$L,$A76&amp;BJ$3,BdV_2022!$E:$E),2)+'CE ATT_Rip'!BJ76</f>
        <v>0</v>
      </c>
      <c r="BK76" s="226">
        <f t="shared" si="71"/>
        <v>0</v>
      </c>
    </row>
    <row r="77" spans="1:63" s="2" customFormat="1" x14ac:dyDescent="0.2">
      <c r="A77" s="153" t="s">
        <v>1713</v>
      </c>
      <c r="B77" s="19"/>
      <c r="C77" s="87" t="s">
        <v>854</v>
      </c>
      <c r="E77" s="302">
        <f>ROUND(+SUMIF(BdV_2022!$L:$L,$A77&amp;E$3,BdV_2022!$E:$E),2)+'CE ATT_Rip'!E77</f>
        <v>0</v>
      </c>
      <c r="F77" s="302">
        <f>ROUND(+SUMIF(BdV_2022!$L:$L,$A77&amp;F$3,BdV_2022!$E:$E),2)+'CE ATT_Rip'!F77</f>
        <v>0</v>
      </c>
      <c r="G77" s="226">
        <f t="shared" si="57"/>
        <v>0</v>
      </c>
      <c r="I77" s="302">
        <f>ROUND(+SUMIF(BdV_2022!$L:$L,$A77&amp;I$3,BdV_2022!$E:$E),2)+'CE ATT_Rip'!I77</f>
        <v>0</v>
      </c>
      <c r="J77" s="302">
        <f>ROUND(+SUMIF(BdV_2022!$L:$L,$A77&amp;J$3,BdV_2022!$E:$E),2)+'CE ATT_Rip'!J77</f>
        <v>0</v>
      </c>
      <c r="K77" s="226">
        <f t="shared" si="58"/>
        <v>0</v>
      </c>
      <c r="M77" s="302">
        <f>ROUND(+SUMIF(BdV_2022!$L:$L,$A77&amp;M$3,BdV_2022!$E:$E),2)+'CE ATT_Rip'!M77</f>
        <v>0</v>
      </c>
      <c r="N77" s="302">
        <f>ROUND(+SUMIF(BdV_2022!$L:$L,$A77&amp;N$3,BdV_2022!$E:$E),2)+'CE ATT_Rip'!N77</f>
        <v>0</v>
      </c>
      <c r="O77" s="226">
        <f t="shared" si="59"/>
        <v>0</v>
      </c>
      <c r="Q77" s="302">
        <f>ROUND(+SUMIF(BdV_2022!$L:$L,$A77&amp;Q$3,BdV_2022!$E:$E),2)+'CE ATT_Rip'!Q77</f>
        <v>0</v>
      </c>
      <c r="R77" s="302">
        <f>ROUND(+SUMIF(BdV_2022!$L:$L,$A77&amp;R$3,BdV_2022!$E:$E),2)+'CE ATT_Rip'!R77</f>
        <v>0</v>
      </c>
      <c r="S77" s="226">
        <f t="shared" si="60"/>
        <v>0</v>
      </c>
      <c r="U77" s="302">
        <f>ROUND(+SUMIF(BdV_2022!$L:$L,$A77&amp;U$3,BdV_2022!$E:$E),2)+'CE ATT_Rip'!U77</f>
        <v>0</v>
      </c>
      <c r="V77" s="302">
        <f>ROUND(+SUMIF(BdV_2022!$L:$L,$A77&amp;V$3,BdV_2022!$E:$E),2)+'CE ATT_Rip'!V77</f>
        <v>0</v>
      </c>
      <c r="W77" s="226">
        <f t="shared" si="61"/>
        <v>0</v>
      </c>
      <c r="Y77" s="302">
        <f>ROUND(+SUMIF(BdV_2022!$L:$L,$A77&amp;Y$3,BdV_2022!$E:$E),2)+'CE ATT_Rip'!Y77</f>
        <v>0</v>
      </c>
      <c r="Z77" s="302">
        <f>ROUND(+SUMIF(BdV_2022!$L:$L,$A77&amp;Z$3,BdV_2022!$E:$E),2)+'CE ATT_Rip'!Z77</f>
        <v>0</v>
      </c>
      <c r="AA77" s="226">
        <f t="shared" si="62"/>
        <v>0</v>
      </c>
      <c r="AC77" s="302">
        <f>ROUND(+SUMIF(BdV_2022!$L:$L,$A77&amp;AC$3,BdV_2022!$E:$E),2)+'CE ATT_Rip'!AC77</f>
        <v>0</v>
      </c>
      <c r="AD77" s="302">
        <f>ROUND(+SUMIF(BdV_2022!$L:$L,$A77&amp;AD$3,BdV_2022!$E:$E),2)+'CE ATT_Rip'!AD77</f>
        <v>0</v>
      </c>
      <c r="AE77" s="226">
        <f t="shared" si="63"/>
        <v>0</v>
      </c>
      <c r="AG77" s="302">
        <f>ROUND(+SUMIF(BdV_2022!$L:$L,$A77&amp;AG$3,BdV_2022!$E:$E),2)+'CE ATT_Rip'!AG77</f>
        <v>0</v>
      </c>
      <c r="AH77" s="302">
        <f>ROUND(+SUMIF(BdV_2022!$L:$L,$A77&amp;AH$3,BdV_2022!$E:$E),2)+'CE ATT_Rip'!AH77</f>
        <v>0</v>
      </c>
      <c r="AI77" s="226">
        <f t="shared" si="64"/>
        <v>0</v>
      </c>
      <c r="AK77" s="302">
        <f>ROUND(+SUMIF(BdV_2022!$L:$L,$A77&amp;AK$3,BdV_2022!$E:$E),2)+'CE ATT_Rip'!AK77</f>
        <v>0</v>
      </c>
      <c r="AL77" s="302">
        <f>ROUND(+SUMIF(BdV_2022!$L:$L,$A77&amp;AL$3,BdV_2022!$E:$E),2)+'CE ATT_Rip'!AL77</f>
        <v>0</v>
      </c>
      <c r="AM77" s="226">
        <f t="shared" si="65"/>
        <v>0</v>
      </c>
      <c r="AO77" s="302">
        <f>ROUND(+SUMIF(BdV_2022!$L:$L,$A77&amp;AO$3,BdV_2022!$E:$E),2)+'CE ATT_Rip'!AO77</f>
        <v>0</v>
      </c>
      <c r="AP77" s="302">
        <f>ROUND(+SUMIF(BdV_2022!$L:$L,$A77&amp;AP$3,BdV_2022!$E:$E),2)+'CE ATT_Rip'!AP77</f>
        <v>0</v>
      </c>
      <c r="AQ77" s="226">
        <f t="shared" si="66"/>
        <v>0</v>
      </c>
      <c r="AS77" s="302">
        <f>ROUND(+SUMIF(BdV_2022!$L:$L,$A77&amp;AS$3,BdV_2022!$E:$E),2)+'CE ATT_Rip'!AS77</f>
        <v>0</v>
      </c>
      <c r="AT77" s="302">
        <f>ROUND(+SUMIF(BdV_2022!$L:$L,$A77&amp;AT$3,BdV_2022!$E:$E),2)+'CE ATT_Rip'!AT77</f>
        <v>0</v>
      </c>
      <c r="AU77" s="226">
        <f t="shared" si="67"/>
        <v>0</v>
      </c>
      <c r="AW77" s="302">
        <f>ROUND(+SUMIF(BdV_2022!$L:$L,$A77&amp;AW$3,BdV_2022!$E:$E),2)+'CE ATT_Rip'!AW77</f>
        <v>0</v>
      </c>
      <c r="AX77" s="302">
        <f>ROUND(+SUMIF(BdV_2022!$L:$L,$A77&amp;AX$3,BdV_2022!$E:$E),2)+'CE ATT_Rip'!AX77</f>
        <v>0</v>
      </c>
      <c r="AY77" s="226">
        <f t="shared" si="68"/>
        <v>0</v>
      </c>
      <c r="BA77" s="302">
        <f>ROUND(+SUMIF(BdV_2022!$L:$L,$A77&amp;BA$3,BdV_2022!$E:$E),2)+'CE ATT_Rip'!BA77</f>
        <v>0</v>
      </c>
      <c r="BB77" s="302">
        <f>ROUND(+SUMIF(BdV_2022!$L:$L,$A77&amp;BB$3,BdV_2022!$E:$E),2)+'CE ATT_Rip'!BB77</f>
        <v>0</v>
      </c>
      <c r="BC77" s="226">
        <f t="shared" si="69"/>
        <v>0</v>
      </c>
      <c r="BE77" s="302">
        <f>ROUND(+SUMIF(BdV_2022!$L:$L,$A77&amp;BE$3,BdV_2022!$E:$E),2)+'CE ATT_Rip'!BE77</f>
        <v>0</v>
      </c>
      <c r="BF77" s="302">
        <f>ROUND(+SUMIF(BdV_2022!$L:$L,$A77&amp;BF$3,BdV_2022!$E:$E),2)+'CE ATT_Rip'!BF77</f>
        <v>0</v>
      </c>
      <c r="BG77" s="226">
        <f t="shared" si="70"/>
        <v>0</v>
      </c>
      <c r="BI77" s="302">
        <f>ROUND(+SUMIF(BdV_2022!$L:$L,$A77&amp;BI$3,BdV_2022!$E:$E),2)+'CE ATT_Rip'!BI77</f>
        <v>0</v>
      </c>
      <c r="BJ77" s="302">
        <f>ROUND(+SUMIF(BdV_2022!$L:$L,$A77&amp;BJ$3,BdV_2022!$E:$E),2)+'CE ATT_Rip'!BJ77</f>
        <v>0</v>
      </c>
      <c r="BK77" s="226">
        <f t="shared" si="71"/>
        <v>0</v>
      </c>
    </row>
    <row r="78" spans="1:63" s="2" customFormat="1" x14ac:dyDescent="0.2">
      <c r="A78" s="153" t="s">
        <v>1714</v>
      </c>
      <c r="B78" s="238"/>
      <c r="C78" s="87" t="s">
        <v>1670</v>
      </c>
      <c r="E78" s="302">
        <f>ROUND(+SUMIF(BdV_2022!$L:$L,$A78&amp;E$3,BdV_2022!$E:$E),2)+'CE ATT_Rip'!E78</f>
        <v>0</v>
      </c>
      <c r="F78" s="302">
        <f>ROUND(+SUMIF(BdV_2022!$L:$L,$A78&amp;F$3,BdV_2022!$E:$E),2)+'CE ATT_Rip'!F78</f>
        <v>109298.51</v>
      </c>
      <c r="G78" s="226">
        <f t="shared" si="57"/>
        <v>109298.51</v>
      </c>
      <c r="I78" s="302">
        <f>ROUND(+SUMIF(BdV_2022!$L:$L,$A78&amp;I$3,BdV_2022!$E:$E),2)+'CE ATT_Rip'!I78</f>
        <v>0</v>
      </c>
      <c r="J78" s="302">
        <f>ROUND(+SUMIF(BdV_2022!$L:$L,$A78&amp;J$3,BdV_2022!$E:$E),2)+'CE ATT_Rip'!J78</f>
        <v>0</v>
      </c>
      <c r="K78" s="226">
        <f t="shared" si="58"/>
        <v>0</v>
      </c>
      <c r="M78" s="302">
        <f>ROUND(+SUMIF(BdV_2022!$L:$L,$A78&amp;M$3,BdV_2022!$E:$E),2)+'CE ATT_Rip'!M78</f>
        <v>0</v>
      </c>
      <c r="N78" s="302">
        <f>ROUND(+SUMIF(BdV_2022!$L:$L,$A78&amp;N$3,BdV_2022!$E:$E),2)+'CE ATT_Rip'!N78</f>
        <v>0</v>
      </c>
      <c r="O78" s="226">
        <f t="shared" si="59"/>
        <v>0</v>
      </c>
      <c r="Q78" s="302">
        <f>ROUND(+SUMIF(BdV_2022!$L:$L,$A78&amp;Q$3,BdV_2022!$E:$E),2)+'CE ATT_Rip'!Q78</f>
        <v>0</v>
      </c>
      <c r="R78" s="302">
        <f>ROUND(+SUMIF(BdV_2022!$L:$L,$A78&amp;R$3,BdV_2022!$E:$E),2)+'CE ATT_Rip'!R78</f>
        <v>0</v>
      </c>
      <c r="S78" s="226">
        <f t="shared" si="60"/>
        <v>0</v>
      </c>
      <c r="U78" s="302">
        <f>ROUND(+SUMIF(BdV_2022!$L:$L,$A78&amp;U$3,BdV_2022!$E:$E),2)+'CE ATT_Rip'!U78</f>
        <v>0</v>
      </c>
      <c r="V78" s="302">
        <f>ROUND(+SUMIF(BdV_2022!$L:$L,$A78&amp;V$3,BdV_2022!$E:$E),2)+'CE ATT_Rip'!V78</f>
        <v>0</v>
      </c>
      <c r="W78" s="226">
        <f t="shared" si="61"/>
        <v>0</v>
      </c>
      <c r="Y78" s="302">
        <f>ROUND(+SUMIF(BdV_2022!$L:$L,$A78&amp;Y$3,BdV_2022!$E:$E),2)+'CE ATT_Rip'!Y78</f>
        <v>0</v>
      </c>
      <c r="Z78" s="302">
        <f>ROUND(+SUMIF(BdV_2022!$L:$L,$A78&amp;Z$3,BdV_2022!$E:$E),2)+'CE ATT_Rip'!Z78</f>
        <v>0</v>
      </c>
      <c r="AA78" s="226">
        <f t="shared" si="62"/>
        <v>0</v>
      </c>
      <c r="AC78" s="302">
        <f>ROUND(+SUMIF(BdV_2022!$L:$L,$A78&amp;AC$3,BdV_2022!$E:$E),2)+'CE ATT_Rip'!AC78</f>
        <v>0</v>
      </c>
      <c r="AD78" s="302">
        <f>ROUND(+SUMIF(BdV_2022!$L:$L,$A78&amp;AD$3,BdV_2022!$E:$E),2)+'CE ATT_Rip'!AD78</f>
        <v>0</v>
      </c>
      <c r="AE78" s="226">
        <f t="shared" si="63"/>
        <v>0</v>
      </c>
      <c r="AG78" s="302">
        <f>ROUND(+SUMIF(BdV_2022!$L:$L,$A78&amp;AG$3,BdV_2022!$E:$E),2)+'CE ATT_Rip'!AG78</f>
        <v>0</v>
      </c>
      <c r="AH78" s="302">
        <f>ROUND(+SUMIF(BdV_2022!$L:$L,$A78&amp;AH$3,BdV_2022!$E:$E),2)+'CE ATT_Rip'!AH78</f>
        <v>0</v>
      </c>
      <c r="AI78" s="226">
        <f t="shared" si="64"/>
        <v>0</v>
      </c>
      <c r="AK78" s="302">
        <f>ROUND(+SUMIF(BdV_2022!$L:$L,$A78&amp;AK$3,BdV_2022!$E:$E),2)+'CE ATT_Rip'!AK78</f>
        <v>0</v>
      </c>
      <c r="AL78" s="302">
        <f>ROUND(+SUMIF(BdV_2022!$L:$L,$A78&amp;AL$3,BdV_2022!$E:$E),2)+'CE ATT_Rip'!AL78</f>
        <v>0</v>
      </c>
      <c r="AM78" s="226">
        <f t="shared" si="65"/>
        <v>0</v>
      </c>
      <c r="AO78" s="302">
        <f>ROUND(+SUMIF(BdV_2022!$L:$L,$A78&amp;AO$3,BdV_2022!$E:$E),2)+'CE ATT_Rip'!AO78</f>
        <v>0</v>
      </c>
      <c r="AP78" s="302">
        <f>ROUND(+SUMIF(BdV_2022!$L:$L,$A78&amp;AP$3,BdV_2022!$E:$E),2)+'CE ATT_Rip'!AP78</f>
        <v>0</v>
      </c>
      <c r="AQ78" s="226">
        <f t="shared" si="66"/>
        <v>0</v>
      </c>
      <c r="AS78" s="302">
        <f>ROUND(+SUMIF(BdV_2022!$L:$L,$A78&amp;AS$3,BdV_2022!$E:$E),2)+'CE ATT_Rip'!AS78</f>
        <v>0</v>
      </c>
      <c r="AT78" s="302">
        <f>ROUND(+SUMIF(BdV_2022!$L:$L,$A78&amp;AT$3,BdV_2022!$E:$E),2)+'CE ATT_Rip'!AT78</f>
        <v>0</v>
      </c>
      <c r="AU78" s="226">
        <f t="shared" si="67"/>
        <v>0</v>
      </c>
      <c r="AW78" s="302">
        <f>ROUND(+SUMIF(BdV_2022!$L:$L,$A78&amp;AW$3,BdV_2022!$E:$E),2)+'CE ATT_Rip'!AW78</f>
        <v>0</v>
      </c>
      <c r="AX78" s="302">
        <f>ROUND(+SUMIF(BdV_2022!$L:$L,$A78&amp;AX$3,BdV_2022!$E:$E),2)+'CE ATT_Rip'!AX78</f>
        <v>0</v>
      </c>
      <c r="AY78" s="226">
        <f t="shared" si="68"/>
        <v>0</v>
      </c>
      <c r="BA78" s="302">
        <f>ROUND(+SUMIF(BdV_2022!$L:$L,$A78&amp;BA$3,BdV_2022!$E:$E),2)+'CE ATT_Rip'!BA78</f>
        <v>0</v>
      </c>
      <c r="BB78" s="302">
        <f>ROUND(+SUMIF(BdV_2022!$L:$L,$A78&amp;BB$3,BdV_2022!$E:$E),2)+'CE ATT_Rip'!BB78</f>
        <v>0</v>
      </c>
      <c r="BC78" s="226">
        <f t="shared" si="69"/>
        <v>0</v>
      </c>
      <c r="BE78" s="302">
        <f>ROUND(+SUMIF(BdV_2022!$L:$L,$A78&amp;BE$3,BdV_2022!$E:$E),2)+'CE ATT_Rip'!BE78</f>
        <v>0</v>
      </c>
      <c r="BF78" s="302">
        <f>ROUND(+SUMIF(BdV_2022!$L:$L,$A78&amp;BF$3,BdV_2022!$E:$E),2)+'CE ATT_Rip'!BF78</f>
        <v>0</v>
      </c>
      <c r="BG78" s="226">
        <f t="shared" si="70"/>
        <v>0</v>
      </c>
      <c r="BI78" s="302">
        <f>ROUND(+SUMIF(BdV_2022!$L:$L,$A78&amp;BI$3,BdV_2022!$E:$E),2)+'CE ATT_Rip'!BI78</f>
        <v>0</v>
      </c>
      <c r="BJ78" s="302">
        <f>ROUND(+SUMIF(BdV_2022!$L:$L,$A78&amp;BJ$3,BdV_2022!$E:$E),2)+'CE ATT_Rip'!BJ78</f>
        <v>0</v>
      </c>
      <c r="BK78" s="226">
        <f t="shared" si="71"/>
        <v>0</v>
      </c>
    </row>
    <row r="79" spans="1:63" s="2" customFormat="1" x14ac:dyDescent="0.2">
      <c r="A79" s="153" t="s">
        <v>1796</v>
      </c>
      <c r="B79" s="235"/>
      <c r="C79" s="87" t="s">
        <v>818</v>
      </c>
      <c r="E79" s="302">
        <f>ROUND(+SUMIF(BdV_2022!$L:$L,$A79&amp;E$3,BdV_2022!$E:$E),2)+'CE ATT_Rip'!E79</f>
        <v>0</v>
      </c>
      <c r="F79" s="302">
        <f>ROUND(+SUMIF(BdV_2022!$L:$L,$A79&amp;F$3,BdV_2022!$E:$E),2)+'CE ATT_Rip'!F79</f>
        <v>0</v>
      </c>
      <c r="G79" s="226">
        <f t="shared" si="57"/>
        <v>0</v>
      </c>
      <c r="I79" s="302">
        <f>ROUND(+SUMIF(BdV_2022!$L:$L,$A79&amp;I$3,BdV_2022!$E:$E),2)+'CE ATT_Rip'!I79</f>
        <v>0</v>
      </c>
      <c r="J79" s="302">
        <f>ROUND(+SUMIF(BdV_2022!$L:$L,$A79&amp;J$3,BdV_2022!$E:$E),2)+'CE ATT_Rip'!J79</f>
        <v>0</v>
      </c>
      <c r="K79" s="226">
        <f t="shared" si="58"/>
        <v>0</v>
      </c>
      <c r="M79" s="302">
        <f>ROUND(+SUMIF(BdV_2022!$L:$L,$A79&amp;M$3,BdV_2022!$E:$E),2)+'CE ATT_Rip'!M79</f>
        <v>0</v>
      </c>
      <c r="N79" s="302">
        <f>ROUND(+SUMIF(BdV_2022!$L:$L,$A79&amp;N$3,BdV_2022!$E:$E),2)+'CE ATT_Rip'!N79</f>
        <v>0</v>
      </c>
      <c r="O79" s="226">
        <f t="shared" si="59"/>
        <v>0</v>
      </c>
      <c r="Q79" s="302">
        <f>ROUND(+SUMIF(BdV_2022!$L:$L,$A79&amp;Q$3,BdV_2022!$E:$E),2)+'CE ATT_Rip'!Q79</f>
        <v>0</v>
      </c>
      <c r="R79" s="302">
        <f>ROUND(+SUMIF(BdV_2022!$L:$L,$A79&amp;R$3,BdV_2022!$E:$E),2)+'CE ATT_Rip'!R79</f>
        <v>532136.18999999994</v>
      </c>
      <c r="S79" s="226">
        <f t="shared" si="60"/>
        <v>532136.18999999994</v>
      </c>
      <c r="U79" s="302">
        <f>ROUND(+SUMIF(BdV_2022!$L:$L,$A79&amp;U$3,BdV_2022!$E:$E),2)+'CE ATT_Rip'!U79</f>
        <v>0</v>
      </c>
      <c r="V79" s="302">
        <f>ROUND(+SUMIF(BdV_2022!$L:$L,$A79&amp;V$3,BdV_2022!$E:$E),2)+'CE ATT_Rip'!V79</f>
        <v>0</v>
      </c>
      <c r="W79" s="226">
        <f t="shared" si="61"/>
        <v>0</v>
      </c>
      <c r="Y79" s="302">
        <f>ROUND(+SUMIF(BdV_2022!$L:$L,$A79&amp;Y$3,BdV_2022!$E:$E),2)+'CE ATT_Rip'!Y79</f>
        <v>0</v>
      </c>
      <c r="Z79" s="302">
        <f>ROUND(+SUMIF(BdV_2022!$L:$L,$A79&amp;Z$3,BdV_2022!$E:$E),2)+'CE ATT_Rip'!Z79</f>
        <v>0</v>
      </c>
      <c r="AA79" s="226">
        <f t="shared" si="62"/>
        <v>0</v>
      </c>
      <c r="AC79" s="302">
        <f>ROUND(+SUMIF(BdV_2022!$L:$L,$A79&amp;AC$3,BdV_2022!$E:$E),2)+'CE ATT_Rip'!AC79</f>
        <v>0</v>
      </c>
      <c r="AD79" s="302">
        <f>ROUND(+SUMIF(BdV_2022!$L:$L,$A79&amp;AD$3,BdV_2022!$E:$E),2)+'CE ATT_Rip'!AD79</f>
        <v>0</v>
      </c>
      <c r="AE79" s="226">
        <f t="shared" si="63"/>
        <v>0</v>
      </c>
      <c r="AG79" s="302">
        <f>ROUND(+SUMIF(BdV_2022!$L:$L,$A79&amp;AG$3,BdV_2022!$E:$E),2)+'CE ATT_Rip'!AG79</f>
        <v>0</v>
      </c>
      <c r="AH79" s="302">
        <f>ROUND(+SUMIF(BdV_2022!$L:$L,$A79&amp;AH$3,BdV_2022!$E:$E),2)+'CE ATT_Rip'!AH79</f>
        <v>0</v>
      </c>
      <c r="AI79" s="226">
        <f t="shared" si="64"/>
        <v>0</v>
      </c>
      <c r="AK79" s="302">
        <f>ROUND(+SUMIF(BdV_2022!$L:$L,$A79&amp;AK$3,BdV_2022!$E:$E),2)+'CE ATT_Rip'!AK79</f>
        <v>0</v>
      </c>
      <c r="AL79" s="302">
        <f>ROUND(+SUMIF(BdV_2022!$L:$L,$A79&amp;AL$3,BdV_2022!$E:$E),2)+'CE ATT_Rip'!AL79</f>
        <v>0</v>
      </c>
      <c r="AM79" s="226">
        <f t="shared" si="65"/>
        <v>0</v>
      </c>
      <c r="AO79" s="302">
        <f>ROUND(+SUMIF(BdV_2022!$L:$L,$A79&amp;AO$3,BdV_2022!$E:$E),2)+'CE ATT_Rip'!AO79</f>
        <v>0</v>
      </c>
      <c r="AP79" s="302">
        <f>ROUND(+SUMIF(BdV_2022!$L:$L,$A79&amp;AP$3,BdV_2022!$E:$E),2)+'CE ATT_Rip'!AP79</f>
        <v>0</v>
      </c>
      <c r="AQ79" s="226">
        <f t="shared" si="66"/>
        <v>0</v>
      </c>
      <c r="AS79" s="302">
        <f>ROUND(+SUMIF(BdV_2022!$L:$L,$A79&amp;AS$3,BdV_2022!$E:$E),2)+'CE ATT_Rip'!AS79</f>
        <v>0</v>
      </c>
      <c r="AT79" s="302">
        <f>ROUND(+SUMIF(BdV_2022!$L:$L,$A79&amp;AT$3,BdV_2022!$E:$E),2)+'CE ATT_Rip'!AT79</f>
        <v>0</v>
      </c>
      <c r="AU79" s="226">
        <f t="shared" si="67"/>
        <v>0</v>
      </c>
      <c r="AW79" s="302">
        <f>ROUND(+SUMIF(BdV_2022!$L:$L,$A79&amp;AW$3,BdV_2022!$E:$E),2)+'CE ATT_Rip'!AW79</f>
        <v>0</v>
      </c>
      <c r="AX79" s="302">
        <f>ROUND(+SUMIF(BdV_2022!$L:$L,$A79&amp;AX$3,BdV_2022!$E:$E),2)+'CE ATT_Rip'!AX79</f>
        <v>0</v>
      </c>
      <c r="AY79" s="226">
        <f t="shared" si="68"/>
        <v>0</v>
      </c>
      <c r="BA79" s="302">
        <f>ROUND(+SUMIF(BdV_2022!$L:$L,$A79&amp;BA$3,BdV_2022!$E:$E),2)+'CE ATT_Rip'!BA79</f>
        <v>0</v>
      </c>
      <c r="BB79" s="302">
        <f>ROUND(+SUMIF(BdV_2022!$L:$L,$A79&amp;BB$3,BdV_2022!$E:$E),2)+'CE ATT_Rip'!BB79</f>
        <v>0</v>
      </c>
      <c r="BC79" s="226">
        <f t="shared" si="69"/>
        <v>0</v>
      </c>
      <c r="BE79" s="302">
        <f>ROUND(+SUMIF(BdV_2022!$L:$L,$A79&amp;BE$3,BdV_2022!$E:$E),2)+'CE ATT_Rip'!BE79</f>
        <v>0</v>
      </c>
      <c r="BF79" s="302">
        <f>ROUND(+SUMIF(BdV_2022!$L:$L,$A79&amp;BF$3,BdV_2022!$E:$E),2)+'CE ATT_Rip'!BF79</f>
        <v>0</v>
      </c>
      <c r="BG79" s="226">
        <f t="shared" si="70"/>
        <v>0</v>
      </c>
      <c r="BI79" s="302">
        <f>ROUND(+SUMIF(BdV_2022!$L:$L,$A79&amp;BI$3,BdV_2022!$E:$E),2)+'CE ATT_Rip'!BI79</f>
        <v>0</v>
      </c>
      <c r="BJ79" s="302">
        <f>ROUND(+SUMIF(BdV_2022!$L:$L,$A79&amp;BJ$3,BdV_2022!$E:$E),2)+'CE ATT_Rip'!BJ79</f>
        <v>0</v>
      </c>
      <c r="BK79" s="226">
        <f t="shared" si="71"/>
        <v>0</v>
      </c>
    </row>
    <row r="80" spans="1:63" s="2" customFormat="1" x14ac:dyDescent="0.2">
      <c r="B80" s="170"/>
      <c r="C80" s="82" t="s">
        <v>1083</v>
      </c>
      <c r="E80" s="183">
        <f>+E81</f>
        <v>0</v>
      </c>
      <c r="F80" s="183">
        <f>+F81</f>
        <v>0</v>
      </c>
      <c r="G80" s="183">
        <f t="shared" si="42"/>
        <v>0</v>
      </c>
      <c r="I80" s="183">
        <f>+I81</f>
        <v>0</v>
      </c>
      <c r="J80" s="183">
        <f>+J81</f>
        <v>0</v>
      </c>
      <c r="K80" s="183">
        <f t="shared" si="43"/>
        <v>0</v>
      </c>
      <c r="M80" s="183">
        <f>+M81</f>
        <v>0</v>
      </c>
      <c r="N80" s="183">
        <f>+N81</f>
        <v>0</v>
      </c>
      <c r="O80" s="183">
        <f t="shared" si="44"/>
        <v>0</v>
      </c>
      <c r="Q80" s="183">
        <f>+Q81</f>
        <v>0</v>
      </c>
      <c r="R80" s="183">
        <f>+R81</f>
        <v>0</v>
      </c>
      <c r="S80" s="183">
        <f t="shared" si="45"/>
        <v>0</v>
      </c>
      <c r="U80" s="183">
        <f>+U81</f>
        <v>0</v>
      </c>
      <c r="V80" s="183">
        <f>+V81</f>
        <v>0</v>
      </c>
      <c r="W80" s="183">
        <f t="shared" si="46"/>
        <v>0</v>
      </c>
      <c r="Y80" s="183">
        <f>+Y81</f>
        <v>0</v>
      </c>
      <c r="Z80" s="183">
        <f>+Z81</f>
        <v>0</v>
      </c>
      <c r="AA80" s="183">
        <f t="shared" si="47"/>
        <v>0</v>
      </c>
      <c r="AC80" s="183">
        <f>+AC81</f>
        <v>0</v>
      </c>
      <c r="AD80" s="183">
        <f>+AD81</f>
        <v>0</v>
      </c>
      <c r="AE80" s="183">
        <f t="shared" si="48"/>
        <v>0</v>
      </c>
      <c r="AG80" s="183">
        <f>+AG81</f>
        <v>0</v>
      </c>
      <c r="AH80" s="183">
        <f>+AH81</f>
        <v>0</v>
      </c>
      <c r="AI80" s="183">
        <f t="shared" si="49"/>
        <v>0</v>
      </c>
      <c r="AK80" s="183">
        <f>+AK81</f>
        <v>0</v>
      </c>
      <c r="AL80" s="183">
        <f>+AL81</f>
        <v>0</v>
      </c>
      <c r="AM80" s="183">
        <f t="shared" si="50"/>
        <v>0</v>
      </c>
      <c r="AO80" s="183">
        <f>+AO81</f>
        <v>0</v>
      </c>
      <c r="AP80" s="183">
        <f>+AP81</f>
        <v>0</v>
      </c>
      <c r="AQ80" s="183">
        <f t="shared" si="51"/>
        <v>0</v>
      </c>
      <c r="AS80" s="183">
        <f>+AS81</f>
        <v>0</v>
      </c>
      <c r="AT80" s="183">
        <f>+AT81</f>
        <v>0</v>
      </c>
      <c r="AU80" s="183">
        <f t="shared" si="52"/>
        <v>0</v>
      </c>
      <c r="AW80" s="183">
        <f>+AW81</f>
        <v>0</v>
      </c>
      <c r="AX80" s="183">
        <f>+AX81</f>
        <v>0</v>
      </c>
      <c r="AY80" s="183">
        <f t="shared" si="53"/>
        <v>0</v>
      </c>
      <c r="BA80" s="183">
        <f>+BA81</f>
        <v>0</v>
      </c>
      <c r="BB80" s="183">
        <f>+BB81</f>
        <v>0</v>
      </c>
      <c r="BC80" s="183">
        <f t="shared" si="54"/>
        <v>0</v>
      </c>
      <c r="BE80" s="183">
        <f>+BE81</f>
        <v>0</v>
      </c>
      <c r="BF80" s="183">
        <f>+BF81</f>
        <v>0</v>
      </c>
      <c r="BG80" s="183">
        <f t="shared" si="55"/>
        <v>0</v>
      </c>
      <c r="BI80" s="183">
        <f>+BI81</f>
        <v>0</v>
      </c>
      <c r="BJ80" s="183">
        <f>+BJ81</f>
        <v>0</v>
      </c>
      <c r="BK80" s="183">
        <f t="shared" si="56"/>
        <v>0</v>
      </c>
    </row>
    <row r="81" spans="1:63" s="2" customFormat="1" x14ac:dyDescent="0.2">
      <c r="A81" s="148" t="s">
        <v>1692</v>
      </c>
      <c r="B81" s="189"/>
      <c r="C81" s="150" t="s">
        <v>1671</v>
      </c>
      <c r="E81" s="302">
        <f>ROUND(+SUMIF(BdV_2022!$L:$L,$A81&amp;E$3,BdV_2022!$E:$E),2)+'CE ATT_Rip'!E81</f>
        <v>0</v>
      </c>
      <c r="F81" s="302">
        <f>ROUND(+SUMIF(BdV_2022!$L:$L,$A81&amp;F$3,BdV_2022!$E:$E),2)+'CE ATT_Rip'!F81</f>
        <v>0</v>
      </c>
      <c r="G81" s="226">
        <f t="shared" si="42"/>
        <v>0</v>
      </c>
      <c r="I81" s="302">
        <f>ROUND(+SUMIF(BdV_2022!$L:$L,$A81&amp;I$3,BdV_2022!$E:$E),2)+'CE ATT_Rip'!I81</f>
        <v>0</v>
      </c>
      <c r="J81" s="302">
        <f>ROUND(+SUMIF(BdV_2022!$L:$L,$A81&amp;J$3,BdV_2022!$E:$E),2)+'CE ATT_Rip'!J81</f>
        <v>0</v>
      </c>
      <c r="K81" s="226">
        <f t="shared" si="43"/>
        <v>0</v>
      </c>
      <c r="M81" s="302">
        <f>ROUND(+SUMIF(BdV_2022!$L:$L,$A81&amp;M$3,BdV_2022!$E:$E),2)+'CE ATT_Rip'!M81</f>
        <v>0</v>
      </c>
      <c r="N81" s="302">
        <f>ROUND(+SUMIF(BdV_2022!$L:$L,$A81&amp;N$3,BdV_2022!$E:$E),2)+'CE ATT_Rip'!N81</f>
        <v>0</v>
      </c>
      <c r="O81" s="226">
        <f t="shared" si="44"/>
        <v>0</v>
      </c>
      <c r="Q81" s="302">
        <f>ROUND(+SUMIF(BdV_2022!$L:$L,$A81&amp;Q$3,BdV_2022!$E:$E),2)+'CE ATT_Rip'!Q81</f>
        <v>0</v>
      </c>
      <c r="R81" s="302">
        <f>ROUND(+SUMIF(BdV_2022!$L:$L,$A81&amp;R$3,BdV_2022!$E:$E),2)+'CE ATT_Rip'!R81</f>
        <v>0</v>
      </c>
      <c r="S81" s="226">
        <f t="shared" si="45"/>
        <v>0</v>
      </c>
      <c r="U81" s="302">
        <f>ROUND(+SUMIF(BdV_2022!$L:$L,$A81&amp;U$3,BdV_2022!$E:$E),2)+'CE ATT_Rip'!U81</f>
        <v>0</v>
      </c>
      <c r="V81" s="302">
        <f>ROUND(+SUMIF(BdV_2022!$L:$L,$A81&amp;V$3,BdV_2022!$E:$E),2)+'CE ATT_Rip'!V81</f>
        <v>0</v>
      </c>
      <c r="W81" s="226">
        <f t="shared" si="46"/>
        <v>0</v>
      </c>
      <c r="Y81" s="302">
        <f>ROUND(+SUMIF(BdV_2022!$L:$L,$A81&amp;Y$3,BdV_2022!$E:$E),2)+'CE ATT_Rip'!Y81</f>
        <v>0</v>
      </c>
      <c r="Z81" s="302">
        <f>ROUND(+SUMIF(BdV_2022!$L:$L,$A81&amp;Z$3,BdV_2022!$E:$E),2)+'CE ATT_Rip'!Z81</f>
        <v>0</v>
      </c>
      <c r="AA81" s="226">
        <f t="shared" si="47"/>
        <v>0</v>
      </c>
      <c r="AC81" s="302">
        <f>ROUND(+SUMIF(BdV_2022!$L:$L,$A81&amp;AC$3,BdV_2022!$E:$E),2)+'CE ATT_Rip'!AC81</f>
        <v>0</v>
      </c>
      <c r="AD81" s="302">
        <f>ROUND(+SUMIF(BdV_2022!$L:$L,$A81&amp;AD$3,BdV_2022!$E:$E),2)+'CE ATT_Rip'!AD81</f>
        <v>0</v>
      </c>
      <c r="AE81" s="226">
        <f t="shared" si="48"/>
        <v>0</v>
      </c>
      <c r="AG81" s="302">
        <f>ROUND(+SUMIF(BdV_2022!$L:$L,$A81&amp;AG$3,BdV_2022!$E:$E),2)+'CE ATT_Rip'!AG81</f>
        <v>0</v>
      </c>
      <c r="AH81" s="302">
        <f>ROUND(+SUMIF(BdV_2022!$L:$L,$A81&amp;AH$3,BdV_2022!$E:$E),2)+'CE ATT_Rip'!AH81</f>
        <v>0</v>
      </c>
      <c r="AI81" s="226">
        <f t="shared" si="49"/>
        <v>0</v>
      </c>
      <c r="AK81" s="302">
        <f>ROUND(+SUMIF(BdV_2022!$L:$L,$A81&amp;AK$3,BdV_2022!$E:$E),2)+'CE ATT_Rip'!AK81</f>
        <v>0</v>
      </c>
      <c r="AL81" s="302">
        <f>ROUND(+SUMIF(BdV_2022!$L:$L,$A81&amp;AL$3,BdV_2022!$E:$E),2)+'CE ATT_Rip'!AL81</f>
        <v>0</v>
      </c>
      <c r="AM81" s="226">
        <f t="shared" si="50"/>
        <v>0</v>
      </c>
      <c r="AO81" s="302">
        <f>ROUND(+SUMIF(BdV_2022!$L:$L,$A81&amp;AO$3,BdV_2022!$E:$E),2)+'CE ATT_Rip'!AO81</f>
        <v>0</v>
      </c>
      <c r="AP81" s="302">
        <f>ROUND(+SUMIF(BdV_2022!$L:$L,$A81&amp;AP$3,BdV_2022!$E:$E),2)+'CE ATT_Rip'!AP81</f>
        <v>0</v>
      </c>
      <c r="AQ81" s="226">
        <f t="shared" si="51"/>
        <v>0</v>
      </c>
      <c r="AS81" s="302">
        <f>ROUND(+SUMIF(BdV_2022!$L:$L,$A81&amp;AS$3,BdV_2022!$E:$E),2)+'CE ATT_Rip'!AS81</f>
        <v>0</v>
      </c>
      <c r="AT81" s="302">
        <f>ROUND(+SUMIF(BdV_2022!$L:$L,$A81&amp;AT$3,BdV_2022!$E:$E),2)+'CE ATT_Rip'!AT81</f>
        <v>0</v>
      </c>
      <c r="AU81" s="226">
        <f t="shared" si="52"/>
        <v>0</v>
      </c>
      <c r="AW81" s="302">
        <f>ROUND(+SUMIF(BdV_2022!$L:$L,$A81&amp;AW$3,BdV_2022!$E:$E),2)+'CE ATT_Rip'!AW81</f>
        <v>0</v>
      </c>
      <c r="AX81" s="302">
        <f>ROUND(+SUMIF(BdV_2022!$L:$L,$A81&amp;AX$3,BdV_2022!$E:$E),2)+'CE ATT_Rip'!AX81</f>
        <v>0</v>
      </c>
      <c r="AY81" s="226">
        <f t="shared" si="53"/>
        <v>0</v>
      </c>
      <c r="BA81" s="302">
        <f>ROUND(+SUMIF(BdV_2022!$L:$L,$A81&amp;BA$3,BdV_2022!$E:$E),2)+'CE ATT_Rip'!BA81</f>
        <v>0</v>
      </c>
      <c r="BB81" s="302">
        <f>ROUND(+SUMIF(BdV_2022!$L:$L,$A81&amp;BB$3,BdV_2022!$E:$E),2)+'CE ATT_Rip'!BB81</f>
        <v>0</v>
      </c>
      <c r="BC81" s="226">
        <f t="shared" si="54"/>
        <v>0</v>
      </c>
      <c r="BE81" s="302">
        <f>ROUND(+SUMIF(BdV_2022!$L:$L,$A81&amp;BE$3,BdV_2022!$E:$E),2)+'CE ATT_Rip'!BE81</f>
        <v>0</v>
      </c>
      <c r="BF81" s="302">
        <f>ROUND(+SUMIF(BdV_2022!$L:$L,$A81&amp;BF$3,BdV_2022!$E:$E),2)+'CE ATT_Rip'!BF81</f>
        <v>0</v>
      </c>
      <c r="BG81" s="226">
        <f t="shared" si="55"/>
        <v>0</v>
      </c>
      <c r="BI81" s="302">
        <f>ROUND(+SUMIF(BdV_2022!$L:$L,$A81&amp;BI$3,BdV_2022!$E:$E),2)+'CE ATT_Rip'!BI81</f>
        <v>0</v>
      </c>
      <c r="BJ81" s="302">
        <f>ROUND(+SUMIF(BdV_2022!$L:$L,$A81&amp;BJ$3,BdV_2022!$E:$E),2)+'CE ATT_Rip'!BJ81</f>
        <v>0</v>
      </c>
      <c r="BK81" s="226">
        <f t="shared" si="56"/>
        <v>0</v>
      </c>
    </row>
    <row r="82" spans="1:63" s="2" customFormat="1" ht="11.25" thickBot="1" x14ac:dyDescent="0.25">
      <c r="B82" s="63"/>
      <c r="C82" s="84" t="s">
        <v>1672</v>
      </c>
      <c r="E82" s="193">
        <f>+E80+E36</f>
        <v>0</v>
      </c>
      <c r="F82" s="193">
        <f>+F80+F36</f>
        <v>16899202.449999999</v>
      </c>
      <c r="G82" s="193">
        <f t="shared" si="42"/>
        <v>16899202.449999999</v>
      </c>
      <c r="I82" s="193">
        <f>+I80+I36</f>
        <v>0</v>
      </c>
      <c r="J82" s="193">
        <f>+J80+J36</f>
        <v>0</v>
      </c>
      <c r="K82" s="193">
        <f t="shared" si="43"/>
        <v>0</v>
      </c>
      <c r="M82" s="193">
        <f>+M80+M36</f>
        <v>0</v>
      </c>
      <c r="N82" s="193">
        <f>+N80+N36</f>
        <v>77976.72</v>
      </c>
      <c r="O82" s="193">
        <f t="shared" si="44"/>
        <v>77976.72</v>
      </c>
      <c r="Q82" s="193">
        <f>+Q80+Q36</f>
        <v>0</v>
      </c>
      <c r="R82" s="193">
        <f>+R80+R36</f>
        <v>2222011.79</v>
      </c>
      <c r="S82" s="193">
        <f t="shared" si="45"/>
        <v>2222011.79</v>
      </c>
      <c r="U82" s="193">
        <f>+U80+U36</f>
        <v>0</v>
      </c>
      <c r="V82" s="193">
        <f>+V80+V36</f>
        <v>0</v>
      </c>
      <c r="W82" s="193">
        <f t="shared" si="46"/>
        <v>0</v>
      </c>
      <c r="Y82" s="193">
        <f>+Y80+Y36</f>
        <v>0</v>
      </c>
      <c r="Z82" s="193">
        <f>+Z80+Z36</f>
        <v>0</v>
      </c>
      <c r="AA82" s="193">
        <f t="shared" si="47"/>
        <v>0</v>
      </c>
      <c r="AC82" s="193">
        <f>+AC80+AC36</f>
        <v>0</v>
      </c>
      <c r="AD82" s="193">
        <f>+AD80+AD36</f>
        <v>0</v>
      </c>
      <c r="AE82" s="193">
        <f t="shared" si="48"/>
        <v>0</v>
      </c>
      <c r="AG82" s="193">
        <f>+AG80+AG36</f>
        <v>0</v>
      </c>
      <c r="AH82" s="193">
        <f>+AH80+AH36</f>
        <v>0</v>
      </c>
      <c r="AI82" s="193">
        <f t="shared" si="49"/>
        <v>0</v>
      </c>
      <c r="AK82" s="193">
        <f>+AK80+AK36</f>
        <v>0</v>
      </c>
      <c r="AL82" s="193">
        <f>+AL80+AL36</f>
        <v>0</v>
      </c>
      <c r="AM82" s="193">
        <f t="shared" si="50"/>
        <v>0</v>
      </c>
      <c r="AO82" s="193">
        <f>+AO80+AO36</f>
        <v>0</v>
      </c>
      <c r="AP82" s="193">
        <f>+AP80+AP36</f>
        <v>0</v>
      </c>
      <c r="AQ82" s="193">
        <f t="shared" si="51"/>
        <v>0</v>
      </c>
      <c r="AS82" s="193">
        <f>+AS80+AS36</f>
        <v>0</v>
      </c>
      <c r="AT82" s="193">
        <f>+AT80+AT36</f>
        <v>0</v>
      </c>
      <c r="AU82" s="193">
        <f t="shared" si="52"/>
        <v>0</v>
      </c>
      <c r="AW82" s="193">
        <f>+AW80+AW36</f>
        <v>0</v>
      </c>
      <c r="AX82" s="193">
        <f>+AX80+AX36</f>
        <v>0</v>
      </c>
      <c r="AY82" s="193">
        <f t="shared" si="53"/>
        <v>0</v>
      </c>
      <c r="BA82" s="193">
        <f>+BA80+BA36</f>
        <v>0</v>
      </c>
      <c r="BB82" s="193">
        <f>+BB80+BB36</f>
        <v>0</v>
      </c>
      <c r="BC82" s="193">
        <f t="shared" si="54"/>
        <v>0</v>
      </c>
      <c r="BE82" s="193">
        <f>+BE80+BE36</f>
        <v>0</v>
      </c>
      <c r="BF82" s="193">
        <f>+BF80+BF36</f>
        <v>0</v>
      </c>
      <c r="BG82" s="193">
        <f t="shared" si="55"/>
        <v>0</v>
      </c>
      <c r="BI82" s="193">
        <f>+BI80+BI36</f>
        <v>0</v>
      </c>
      <c r="BJ82" s="193">
        <f>+BJ80+BJ36</f>
        <v>0</v>
      </c>
      <c r="BK82" s="193">
        <f t="shared" si="56"/>
        <v>0</v>
      </c>
    </row>
    <row r="83" spans="1:63" s="2" customFormat="1" ht="11.25" thickBot="1" x14ac:dyDescent="0.25">
      <c r="A83" s="1"/>
      <c r="B83" s="13"/>
      <c r="C83" s="11"/>
      <c r="E83" s="11"/>
      <c r="F83" s="11"/>
      <c r="G83" s="11"/>
      <c r="I83" s="11"/>
      <c r="J83" s="11"/>
      <c r="K83" s="11"/>
      <c r="M83" s="11"/>
      <c r="N83" s="11"/>
      <c r="O83" s="11"/>
      <c r="Q83" s="11"/>
      <c r="R83" s="11"/>
      <c r="S83" s="11"/>
      <c r="U83" s="11"/>
      <c r="V83" s="11"/>
      <c r="W83" s="11"/>
      <c r="Y83" s="11"/>
      <c r="Z83" s="11"/>
      <c r="AA83" s="11"/>
      <c r="AC83" s="11"/>
      <c r="AD83" s="11"/>
      <c r="AE83" s="11"/>
      <c r="AG83" s="11"/>
      <c r="AH83" s="11"/>
      <c r="AI83" s="11"/>
      <c r="AK83" s="11"/>
      <c r="AL83" s="11"/>
      <c r="AM83" s="11"/>
      <c r="AO83" s="11"/>
      <c r="AP83" s="11"/>
      <c r="AQ83" s="11"/>
      <c r="AS83" s="11"/>
      <c r="AT83" s="11"/>
      <c r="AU83" s="11"/>
      <c r="AW83" s="11"/>
      <c r="AX83" s="11"/>
      <c r="AY83" s="11"/>
      <c r="BA83" s="11"/>
      <c r="BB83" s="11"/>
      <c r="BC83" s="11"/>
      <c r="BE83" s="11"/>
      <c r="BF83" s="11"/>
      <c r="BG83" s="11"/>
      <c r="BI83" s="11"/>
      <c r="BJ83" s="11"/>
      <c r="BK83" s="11"/>
    </row>
    <row r="84" spans="1:63" s="2" customFormat="1" ht="11.25" thickBot="1" x14ac:dyDescent="0.25">
      <c r="A84" s="1"/>
      <c r="B84" s="64"/>
      <c r="C84" s="30" t="s">
        <v>1726</v>
      </c>
      <c r="E84" s="223">
        <f>+E33-E82</f>
        <v>17225813.140000001</v>
      </c>
      <c r="F84" s="223">
        <f>+F33-F82</f>
        <v>-14481840.85</v>
      </c>
      <c r="G84" s="223">
        <f t="shared" si="42"/>
        <v>2743972.290000001</v>
      </c>
      <c r="I84" s="223">
        <f>+I33-I82</f>
        <v>0</v>
      </c>
      <c r="J84" s="223">
        <f>+J33-J82</f>
        <v>6302.64</v>
      </c>
      <c r="K84" s="223">
        <f t="shared" ref="K84" si="72">+SUM(I84:J84)</f>
        <v>6302.64</v>
      </c>
      <c r="M84" s="223">
        <f>+M33-M82</f>
        <v>0</v>
      </c>
      <c r="N84" s="223">
        <f>+N33-N82</f>
        <v>-77976.72</v>
      </c>
      <c r="O84" s="223">
        <f t="shared" ref="O84" si="73">+SUM(M84:N84)</f>
        <v>-77976.72</v>
      </c>
      <c r="Q84" s="223">
        <f>+Q33-Q82</f>
        <v>0</v>
      </c>
      <c r="R84" s="223">
        <f>+R33-R82</f>
        <v>-2222011.79</v>
      </c>
      <c r="S84" s="223">
        <f t="shared" ref="S84" si="74">+SUM(Q84:R84)</f>
        <v>-2222011.79</v>
      </c>
      <c r="U84" s="223">
        <f>+U33-U82</f>
        <v>0</v>
      </c>
      <c r="V84" s="223">
        <f>+V33-V82</f>
        <v>0</v>
      </c>
      <c r="W84" s="223">
        <f t="shared" ref="W84" si="75">+SUM(U84:V84)</f>
        <v>0</v>
      </c>
      <c r="Y84" s="223">
        <f>+Y33-Y82</f>
        <v>0</v>
      </c>
      <c r="Z84" s="223">
        <f>+Z33-Z82</f>
        <v>0</v>
      </c>
      <c r="AA84" s="223">
        <f t="shared" ref="AA84" si="76">+SUM(Y84:Z84)</f>
        <v>0</v>
      </c>
      <c r="AC84" s="223">
        <f>+AC33-AC82</f>
        <v>0</v>
      </c>
      <c r="AD84" s="223">
        <f>+AD33-AD82</f>
        <v>0</v>
      </c>
      <c r="AE84" s="223">
        <f t="shared" ref="AE84" si="77">+SUM(AC84:AD84)</f>
        <v>0</v>
      </c>
      <c r="AG84" s="223">
        <f>+AG33-AG82</f>
        <v>0</v>
      </c>
      <c r="AH84" s="223">
        <f>+AH33-AH82</f>
        <v>0</v>
      </c>
      <c r="AI84" s="223">
        <f t="shared" ref="AI84" si="78">+SUM(AG84:AH84)</f>
        <v>0</v>
      </c>
      <c r="AK84" s="223">
        <f>+AK33-AK82</f>
        <v>0</v>
      </c>
      <c r="AL84" s="223">
        <f>+AL33-AL82</f>
        <v>0</v>
      </c>
      <c r="AM84" s="223">
        <f t="shared" ref="AM84" si="79">+SUM(AK84:AL84)</f>
        <v>0</v>
      </c>
      <c r="AO84" s="223">
        <f>+AO33-AO82</f>
        <v>0</v>
      </c>
      <c r="AP84" s="223">
        <f>+AP33-AP82</f>
        <v>0</v>
      </c>
      <c r="AQ84" s="223">
        <f t="shared" ref="AQ84" si="80">+SUM(AO84:AP84)</f>
        <v>0</v>
      </c>
      <c r="AS84" s="223">
        <f>+AS33-AS82</f>
        <v>0</v>
      </c>
      <c r="AT84" s="223">
        <f>+AT33-AT82</f>
        <v>0</v>
      </c>
      <c r="AU84" s="223">
        <f t="shared" ref="AU84" si="81">+SUM(AS84:AT84)</f>
        <v>0</v>
      </c>
      <c r="AW84" s="223">
        <f>+AW33-AW82</f>
        <v>0</v>
      </c>
      <c r="AX84" s="223">
        <f>+AX33-AX82</f>
        <v>0</v>
      </c>
      <c r="AY84" s="223">
        <f t="shared" ref="AY84" si="82">+SUM(AW84:AX84)</f>
        <v>0</v>
      </c>
      <c r="BA84" s="223">
        <f>+BA33-BA82</f>
        <v>0</v>
      </c>
      <c r="BB84" s="223">
        <f>+BB33-BB82</f>
        <v>0</v>
      </c>
      <c r="BC84" s="223">
        <f t="shared" ref="BC84" si="83">+SUM(BA84:BB84)</f>
        <v>0</v>
      </c>
      <c r="BE84" s="223">
        <f>+BE33-BE82</f>
        <v>0</v>
      </c>
      <c r="BF84" s="223">
        <f>+BF33-BF82</f>
        <v>0</v>
      </c>
      <c r="BG84" s="223">
        <f t="shared" ref="BG84" si="84">+SUM(BE84:BF84)</f>
        <v>0</v>
      </c>
      <c r="BI84" s="223">
        <f>+BI33-BI82</f>
        <v>0</v>
      </c>
      <c r="BJ84" s="223">
        <f>+BJ33-BJ82</f>
        <v>0</v>
      </c>
      <c r="BK84" s="223">
        <f t="shared" ref="BK84" si="85">+SUM(BI84:BJ84)</f>
        <v>0</v>
      </c>
    </row>
    <row r="85" spans="1:63" s="2" customFormat="1" ht="11.25" thickBot="1" x14ac:dyDescent="0.25">
      <c r="A85" s="1"/>
      <c r="B85" s="13"/>
      <c r="C85" s="11"/>
      <c r="E85" s="11"/>
      <c r="F85" s="11"/>
      <c r="G85" s="11"/>
      <c r="I85" s="11"/>
      <c r="J85" s="11"/>
      <c r="K85" s="11"/>
      <c r="M85" s="11"/>
      <c r="N85" s="11"/>
      <c r="O85" s="11"/>
      <c r="Q85" s="11"/>
      <c r="R85" s="11"/>
      <c r="S85" s="11"/>
      <c r="U85" s="11"/>
      <c r="V85" s="11"/>
      <c r="W85" s="11"/>
      <c r="Y85" s="11"/>
      <c r="Z85" s="11"/>
      <c r="AA85" s="11"/>
      <c r="AC85" s="11"/>
      <c r="AD85" s="11"/>
      <c r="AE85" s="11"/>
      <c r="AG85" s="11"/>
      <c r="AH85" s="11"/>
      <c r="AI85" s="11"/>
      <c r="AK85" s="11"/>
      <c r="AL85" s="11"/>
      <c r="AM85" s="11"/>
      <c r="AO85" s="11"/>
      <c r="AP85" s="11"/>
      <c r="AQ85" s="11"/>
      <c r="AS85" s="11"/>
      <c r="AT85" s="11"/>
      <c r="AU85" s="11"/>
      <c r="AW85" s="11"/>
      <c r="AX85" s="11"/>
      <c r="AY85" s="11"/>
      <c r="BA85" s="11"/>
      <c r="BB85" s="11"/>
      <c r="BC85" s="11"/>
      <c r="BE85" s="11"/>
      <c r="BF85" s="11"/>
      <c r="BG85" s="11"/>
      <c r="BI85" s="11"/>
      <c r="BJ85" s="11"/>
      <c r="BK85" s="11"/>
    </row>
    <row r="86" spans="1:63" s="11" customFormat="1" x14ac:dyDescent="0.2">
      <c r="A86" s="1"/>
      <c r="B86" s="34"/>
      <c r="C86" s="35" t="s">
        <v>60</v>
      </c>
      <c r="D86" s="2"/>
      <c r="E86" s="291"/>
      <c r="F86" s="291"/>
      <c r="G86" s="291"/>
      <c r="H86" s="2"/>
      <c r="I86" s="291"/>
      <c r="J86" s="291"/>
      <c r="K86" s="291"/>
      <c r="L86" s="2"/>
      <c r="M86" s="291"/>
      <c r="N86" s="291"/>
      <c r="O86" s="291"/>
      <c r="P86" s="2"/>
      <c r="Q86" s="291"/>
      <c r="R86" s="291"/>
      <c r="S86" s="291"/>
      <c r="T86" s="2"/>
      <c r="U86" s="291"/>
      <c r="V86" s="291"/>
      <c r="W86" s="291"/>
      <c r="X86" s="2"/>
      <c r="Y86" s="291"/>
      <c r="Z86" s="291"/>
      <c r="AA86" s="291"/>
      <c r="AB86" s="2"/>
      <c r="AC86" s="291"/>
      <c r="AD86" s="291"/>
      <c r="AE86" s="291"/>
      <c r="AF86" s="2"/>
      <c r="AG86" s="291"/>
      <c r="AH86" s="291"/>
      <c r="AI86" s="291"/>
      <c r="AJ86" s="2"/>
      <c r="AK86" s="291"/>
      <c r="AL86" s="291"/>
      <c r="AM86" s="291"/>
      <c r="AN86" s="2"/>
      <c r="AO86" s="291"/>
      <c r="AP86" s="291"/>
      <c r="AQ86" s="291"/>
      <c r="AR86" s="2"/>
      <c r="AS86" s="291"/>
      <c r="AT86" s="291"/>
      <c r="AU86" s="291"/>
      <c r="AV86" s="2"/>
      <c r="AW86" s="291"/>
      <c r="AX86" s="291"/>
      <c r="AY86" s="291"/>
      <c r="AZ86" s="2"/>
      <c r="BA86" s="291"/>
      <c r="BB86" s="291"/>
      <c r="BC86" s="291"/>
      <c r="BD86" s="2"/>
      <c r="BE86" s="291"/>
      <c r="BF86" s="291"/>
      <c r="BG86" s="291"/>
      <c r="BH86" s="2"/>
      <c r="BI86" s="291"/>
      <c r="BJ86" s="291"/>
      <c r="BK86" s="291"/>
    </row>
    <row r="87" spans="1:63" s="11" customFormat="1" x14ac:dyDescent="0.15">
      <c r="A87" s="229" t="s">
        <v>1739</v>
      </c>
      <c r="B87" s="26"/>
      <c r="C87" s="36" t="s">
        <v>89</v>
      </c>
      <c r="D87" s="2"/>
      <c r="E87" s="292">
        <f>+G87*E$110</f>
        <v>0</v>
      </c>
      <c r="F87" s="292">
        <f>+G87*F$110</f>
        <v>0</v>
      </c>
      <c r="G87" s="292">
        <f>IF('DRIVER SC'!$S4=0,"0",-'CE SC'!$E$83*'DRIVER SC'!$D4/'DRIVER SC'!$S4)</f>
        <v>0</v>
      </c>
      <c r="H87" s="2"/>
      <c r="I87" s="292">
        <f>+K87*I$110</f>
        <v>0</v>
      </c>
      <c r="J87" s="292">
        <f>+K87*J$110</f>
        <v>0</v>
      </c>
      <c r="K87" s="292">
        <f>IF('DRIVER SC'!$S4=0,"0",-'CE SC'!$E$83*'DRIVER SC'!$E4/'DRIVER SC'!$S4)</f>
        <v>0</v>
      </c>
      <c r="L87" s="2"/>
      <c r="M87" s="292">
        <f>+O87*M$110</f>
        <v>0</v>
      </c>
      <c r="N87" s="292">
        <f>+O87*N$110</f>
        <v>0</v>
      </c>
      <c r="O87" s="292">
        <f>IF('DRIVER SC'!$S4=0,"0",-'CE SC'!$E$83*'DRIVER SC'!$F4/'DRIVER SC'!$S4)</f>
        <v>0</v>
      </c>
      <c r="P87" s="2"/>
      <c r="Q87" s="292">
        <f>+S87*Q$110</f>
        <v>0</v>
      </c>
      <c r="R87" s="292">
        <f>+S87*R$110</f>
        <v>0</v>
      </c>
      <c r="S87" s="292">
        <f>IF('DRIVER SC'!$S4=0,"0",-'CE SC'!$E$83*'DRIVER SC'!$G4/'DRIVER SC'!$S4)</f>
        <v>0</v>
      </c>
      <c r="T87" s="2"/>
      <c r="U87" s="292">
        <f>+W87*U$110</f>
        <v>0</v>
      </c>
      <c r="V87" s="292">
        <f>+W87*V$110</f>
        <v>0</v>
      </c>
      <c r="W87" s="292">
        <f>IF('DRIVER SC'!$S4=0,"0",-'CE SC'!$E$83*'DRIVER SC'!$H4/'DRIVER SC'!$S4)</f>
        <v>0</v>
      </c>
      <c r="X87" s="2"/>
      <c r="Y87" s="292">
        <f>+AA87*Y$110</f>
        <v>0</v>
      </c>
      <c r="Z87" s="292">
        <f>+AA87*Z$110</f>
        <v>0</v>
      </c>
      <c r="AA87" s="292">
        <f>IF('DRIVER SC'!$S4=0,"0",-'CE SC'!$E$83*'DRIVER SC'!$I4/'DRIVER SC'!$S4)</f>
        <v>0</v>
      </c>
      <c r="AB87" s="2"/>
      <c r="AC87" s="292">
        <f>+AE87*AC$110</f>
        <v>0</v>
      </c>
      <c r="AD87" s="292">
        <f>+AE87*AD$110</f>
        <v>0</v>
      </c>
      <c r="AE87" s="292">
        <f>IF('DRIVER SC'!$S4=0,"0",-'CE SC'!$E$83*'DRIVER SC'!$J4/'DRIVER SC'!$S4)</f>
        <v>0</v>
      </c>
      <c r="AF87" s="2"/>
      <c r="AG87" s="292">
        <f>+AI87*AG$110</f>
        <v>0</v>
      </c>
      <c r="AH87" s="292">
        <f>+AI87*AH$110</f>
        <v>0</v>
      </c>
      <c r="AI87" s="292">
        <f>IF('DRIVER SC'!$S4=0,"0",-'CE SC'!$E$83*'DRIVER SC'!$K4/'DRIVER SC'!$S4)</f>
        <v>0</v>
      </c>
      <c r="AJ87" s="2"/>
      <c r="AK87" s="292">
        <f>+AM87*AK$110</f>
        <v>0</v>
      </c>
      <c r="AL87" s="292">
        <f>+AM87*AL$110</f>
        <v>0</v>
      </c>
      <c r="AM87" s="292">
        <f>IF('DRIVER SC'!$S4=0,"0",-'CE SC'!$E$83*'DRIVER SC'!$L4/'DRIVER SC'!$S4)</f>
        <v>0</v>
      </c>
      <c r="AN87" s="2"/>
      <c r="AO87" s="292">
        <f>+AQ87*AO$110</f>
        <v>0</v>
      </c>
      <c r="AP87" s="292">
        <f>+AQ87*AP$110</f>
        <v>0</v>
      </c>
      <c r="AQ87" s="292">
        <f>IF('DRIVER SC'!$S4=0,"0",-'CE SC'!$E$83*'DRIVER SC'!$M4/'DRIVER SC'!$S4)</f>
        <v>0</v>
      </c>
      <c r="AR87" s="2"/>
      <c r="AS87" s="292">
        <f>+AU87*AS$110</f>
        <v>0</v>
      </c>
      <c r="AT87" s="292">
        <f>+AU87*AT$110</f>
        <v>0</v>
      </c>
      <c r="AU87" s="292">
        <f>IF('DRIVER SC'!$S4=0,"0",-'CE SC'!$E$83*'DRIVER SC'!$N4/'DRIVER SC'!$S4)</f>
        <v>0</v>
      </c>
      <c r="AV87" s="2"/>
      <c r="AW87" s="292">
        <f>+AY87*AW$110</f>
        <v>0</v>
      </c>
      <c r="AX87" s="292">
        <f>+AY87*AX$110</f>
        <v>0</v>
      </c>
      <c r="AY87" s="292">
        <f>IF('DRIVER SC'!$S4=0,"0",-'CE SC'!$E$83*'DRIVER SC'!$O4/'DRIVER SC'!$S4)</f>
        <v>0</v>
      </c>
      <c r="AZ87" s="2"/>
      <c r="BA87" s="292">
        <f>+BC87*BA$110</f>
        <v>0</v>
      </c>
      <c r="BB87" s="292">
        <f>+BC87*BB$110</f>
        <v>0</v>
      </c>
      <c r="BC87" s="292">
        <f>IF('DRIVER SC'!$S4=0,"0",-'CE SC'!$E$83*'DRIVER SC'!$P4/'DRIVER SC'!$S4)</f>
        <v>0</v>
      </c>
      <c r="BD87" s="2"/>
      <c r="BE87" s="292">
        <f>+BG87*BE$110</f>
        <v>0</v>
      </c>
      <c r="BF87" s="292">
        <f>+BG87*BF$110</f>
        <v>0</v>
      </c>
      <c r="BG87" s="292">
        <f>IF('DRIVER SC'!$S4=0,"0",-'CE SC'!$E$83*'DRIVER SC'!$Q4/'DRIVER SC'!$S4)</f>
        <v>0</v>
      </c>
      <c r="BH87" s="2"/>
      <c r="BI87" s="292">
        <f>+BK87*BI$110</f>
        <v>0</v>
      </c>
      <c r="BJ87" s="292">
        <f>+BK87*BJ$110</f>
        <v>0</v>
      </c>
      <c r="BK87" s="292">
        <f>IF('DRIVER SC'!$S4=0,"0",-'CE SC'!$E$83*'DRIVER SC'!$R4/'DRIVER SC'!$S4)</f>
        <v>0</v>
      </c>
    </row>
    <row r="88" spans="1:63" s="11" customFormat="1" x14ac:dyDescent="0.15">
      <c r="A88" s="229" t="s">
        <v>1740</v>
      </c>
      <c r="B88" s="26"/>
      <c r="C88" s="36" t="s">
        <v>79</v>
      </c>
      <c r="D88" s="2"/>
      <c r="E88" s="292">
        <f t="shared" ref="E88:E97" si="86">+G88*E$110</f>
        <v>0</v>
      </c>
      <c r="F88" s="292">
        <f t="shared" ref="F88:F97" si="87">+G88*F$110</f>
        <v>0</v>
      </c>
      <c r="G88" s="292">
        <f>IF('DRIVER SC'!$S5=0,"0",-'CE SC'!$F$83*'DRIVER SC'!$D5/'DRIVER SC'!$S5)</f>
        <v>0</v>
      </c>
      <c r="H88" s="2"/>
      <c r="I88" s="292">
        <f t="shared" ref="I88:I97" si="88">+K88*I$110</f>
        <v>0</v>
      </c>
      <c r="J88" s="292">
        <f t="shared" ref="J88:J97" si="89">+K88*J$110</f>
        <v>0</v>
      </c>
      <c r="K88" s="292">
        <f>IF('DRIVER SC'!$S5=0,"0",-'CE SC'!$F$83*'DRIVER SC'!$E5/'DRIVER SC'!$S5)</f>
        <v>0</v>
      </c>
      <c r="L88" s="2"/>
      <c r="M88" s="292">
        <f t="shared" ref="M88:M97" si="90">+O88*M$110</f>
        <v>0</v>
      </c>
      <c r="N88" s="292">
        <f t="shared" ref="N88:N97" si="91">+O88*N$110</f>
        <v>0</v>
      </c>
      <c r="O88" s="292">
        <f>IF('DRIVER SC'!$S5=0,"0",-'CE SC'!$F$83*'DRIVER SC'!$F5/'DRIVER SC'!$S5)</f>
        <v>0</v>
      </c>
      <c r="P88" s="2"/>
      <c r="Q88" s="292">
        <f t="shared" ref="Q88:Q97" si="92">+S88*Q$110</f>
        <v>0</v>
      </c>
      <c r="R88" s="292">
        <f t="shared" ref="R88:R97" si="93">+S88*R$110</f>
        <v>0</v>
      </c>
      <c r="S88" s="292">
        <f>IF('DRIVER SC'!$S5=0,"0",-'CE SC'!$F$83*'DRIVER SC'!$G5/'DRIVER SC'!$S5)</f>
        <v>0</v>
      </c>
      <c r="T88" s="2"/>
      <c r="U88" s="292">
        <f t="shared" ref="U88:U97" si="94">+W88*U$110</f>
        <v>0</v>
      </c>
      <c r="V88" s="292">
        <f t="shared" ref="V88:V97" si="95">+W88*V$110</f>
        <v>0</v>
      </c>
      <c r="W88" s="292">
        <f>IF('DRIVER SC'!$S5=0,"0",-'CE SC'!$F$83*'DRIVER SC'!$H5/'DRIVER SC'!$S5)</f>
        <v>0</v>
      </c>
      <c r="X88" s="2"/>
      <c r="Y88" s="292">
        <f t="shared" ref="Y88:Y97" si="96">+AA88*Y$110</f>
        <v>0</v>
      </c>
      <c r="Z88" s="292">
        <f t="shared" ref="Z88:Z97" si="97">+AA88*Z$110</f>
        <v>0</v>
      </c>
      <c r="AA88" s="292">
        <f>IF('DRIVER SC'!$S5=0,"0",-'CE SC'!$F$83*'DRIVER SC'!$I5/'DRIVER SC'!$S5)</f>
        <v>0</v>
      </c>
      <c r="AB88" s="2"/>
      <c r="AC88" s="292">
        <f t="shared" ref="AC88:AC97" si="98">+AE88*AC$110</f>
        <v>0</v>
      </c>
      <c r="AD88" s="292">
        <f t="shared" ref="AD88:AD97" si="99">+AE88*AD$110</f>
        <v>0</v>
      </c>
      <c r="AE88" s="292">
        <f>IF('DRIVER SC'!$S5=0,"0",-'CE SC'!$F$83*'DRIVER SC'!$J5/'DRIVER SC'!$S5)</f>
        <v>0</v>
      </c>
      <c r="AF88" s="2"/>
      <c r="AG88" s="292">
        <f t="shared" ref="AG88:AG97" si="100">+AI88*AG$110</f>
        <v>0</v>
      </c>
      <c r="AH88" s="292">
        <f t="shared" ref="AH88:AH97" si="101">+AI88*AH$110</f>
        <v>0</v>
      </c>
      <c r="AI88" s="292">
        <f>IF('DRIVER SC'!$S5=0,"0",-'CE SC'!$F$83*'DRIVER SC'!$K5/'DRIVER SC'!$S5)</f>
        <v>0</v>
      </c>
      <c r="AJ88" s="2"/>
      <c r="AK88" s="292">
        <f t="shared" ref="AK88:AK97" si="102">+AM88*AK$110</f>
        <v>0</v>
      </c>
      <c r="AL88" s="292">
        <f t="shared" ref="AL88:AL97" si="103">+AM88*AL$110</f>
        <v>0</v>
      </c>
      <c r="AM88" s="292">
        <f>IF('DRIVER SC'!$S5=0,"0",-'CE SC'!$F$83*'DRIVER SC'!$L5/'DRIVER SC'!$S5)</f>
        <v>0</v>
      </c>
      <c r="AN88" s="2"/>
      <c r="AO88" s="292">
        <f t="shared" ref="AO88:AO97" si="104">+AQ88*AO$110</f>
        <v>0</v>
      </c>
      <c r="AP88" s="292">
        <f t="shared" ref="AP88:AP97" si="105">+AQ88*AP$110</f>
        <v>0</v>
      </c>
      <c r="AQ88" s="292">
        <f>IF('DRIVER SC'!$S5=0,"0",-'CE SC'!$F$83*'DRIVER SC'!$M5/'DRIVER SC'!$S5)</f>
        <v>0</v>
      </c>
      <c r="AR88" s="2"/>
      <c r="AS88" s="292">
        <f t="shared" ref="AS88:AS97" si="106">+AU88*AS$110</f>
        <v>0</v>
      </c>
      <c r="AT88" s="292">
        <f t="shared" ref="AT88:AT97" si="107">+AU88*AT$110</f>
        <v>0</v>
      </c>
      <c r="AU88" s="292">
        <f>IF('DRIVER SC'!$S5=0,"0",-'CE SC'!$F$83*'DRIVER SC'!$N5/'DRIVER SC'!$S5)</f>
        <v>0</v>
      </c>
      <c r="AV88" s="2"/>
      <c r="AW88" s="292">
        <f t="shared" ref="AW88:AW97" si="108">+AY88*AW$110</f>
        <v>0</v>
      </c>
      <c r="AX88" s="292">
        <f t="shared" ref="AX88:AX97" si="109">+AY88*AX$110</f>
        <v>0</v>
      </c>
      <c r="AY88" s="292">
        <f>IF('DRIVER SC'!$S5=0,"0",-'CE SC'!$F$83*'DRIVER SC'!$O5/'DRIVER SC'!$S5)</f>
        <v>0</v>
      </c>
      <c r="AZ88" s="2"/>
      <c r="BA88" s="292">
        <f t="shared" ref="BA88:BA97" si="110">+BC88*BA$110</f>
        <v>0</v>
      </c>
      <c r="BB88" s="292">
        <f t="shared" ref="BB88:BB97" si="111">+BC88*BB$110</f>
        <v>0</v>
      </c>
      <c r="BC88" s="292">
        <f>IF('DRIVER SC'!$S5=0,"0",-'CE SC'!$F$83*'DRIVER SC'!$P5/'DRIVER SC'!$S5)</f>
        <v>0</v>
      </c>
      <c r="BD88" s="2"/>
      <c r="BE88" s="292">
        <f t="shared" ref="BE88:BE97" si="112">+BG88*BE$110</f>
        <v>0</v>
      </c>
      <c r="BF88" s="292">
        <f t="shared" ref="BF88:BF97" si="113">+BG88*BF$110</f>
        <v>0</v>
      </c>
      <c r="BG88" s="292">
        <f>IF('DRIVER SC'!$S5=0,"0",-'CE SC'!$F$83*'DRIVER SC'!$Q5/'DRIVER SC'!$S5)</f>
        <v>0</v>
      </c>
      <c r="BH88" s="2"/>
      <c r="BI88" s="292">
        <f t="shared" ref="BI88:BI97" si="114">+BK88*BI$110</f>
        <v>0</v>
      </c>
      <c r="BJ88" s="292">
        <f t="shared" ref="BJ88:BJ97" si="115">+BK88*BJ$110</f>
        <v>0</v>
      </c>
      <c r="BK88" s="292">
        <f>IF('DRIVER SC'!$S5=0,"0",-'CE SC'!$F$83*'DRIVER SC'!$R5/'DRIVER SC'!$S5)</f>
        <v>0</v>
      </c>
    </row>
    <row r="89" spans="1:63" s="11" customFormat="1" x14ac:dyDescent="0.15">
      <c r="A89" s="229" t="s">
        <v>1749</v>
      </c>
      <c r="B89" s="26"/>
      <c r="C89" s="36" t="s">
        <v>90</v>
      </c>
      <c r="D89" s="2"/>
      <c r="E89" s="292">
        <f t="shared" si="86"/>
        <v>0</v>
      </c>
      <c r="F89" s="292">
        <f t="shared" si="87"/>
        <v>0</v>
      </c>
      <c r="G89" s="292">
        <f>IF('DRIVER SC'!$S6=0,"0",-'CE SC'!$G$83*'DRIVER SC'!$D6/'DRIVER SC'!$S6)</f>
        <v>0</v>
      </c>
      <c r="H89" s="2"/>
      <c r="I89" s="292">
        <f t="shared" si="88"/>
        <v>0</v>
      </c>
      <c r="J89" s="292">
        <f t="shared" si="89"/>
        <v>0</v>
      </c>
      <c r="K89" s="292">
        <f>IF('DRIVER SC'!$S6=0,"0",-'CE SC'!$G$83*'DRIVER SC'!$E6/'DRIVER SC'!$S6)</f>
        <v>0</v>
      </c>
      <c r="L89" s="2"/>
      <c r="M89" s="292">
        <f t="shared" si="90"/>
        <v>0</v>
      </c>
      <c r="N89" s="292">
        <f t="shared" si="91"/>
        <v>0</v>
      </c>
      <c r="O89" s="292">
        <f>IF('DRIVER SC'!$S6=0,"0",-'CE SC'!$G$83*'DRIVER SC'!$F6/'DRIVER SC'!$S6)</f>
        <v>0</v>
      </c>
      <c r="P89" s="2"/>
      <c r="Q89" s="292">
        <f t="shared" si="92"/>
        <v>0</v>
      </c>
      <c r="R89" s="292">
        <f t="shared" si="93"/>
        <v>0</v>
      </c>
      <c r="S89" s="292">
        <f>IF('DRIVER SC'!$S6=0,"0",-'CE SC'!$G$83*'DRIVER SC'!$G6/'DRIVER SC'!$S6)</f>
        <v>0</v>
      </c>
      <c r="T89" s="2"/>
      <c r="U89" s="292">
        <f t="shared" si="94"/>
        <v>0</v>
      </c>
      <c r="V89" s="292">
        <f t="shared" si="95"/>
        <v>0</v>
      </c>
      <c r="W89" s="292">
        <f>IF('DRIVER SC'!$S6=0,"0",-'CE SC'!$G$83*'DRIVER SC'!$H6/'DRIVER SC'!$S6)</f>
        <v>0</v>
      </c>
      <c r="X89" s="2"/>
      <c r="Y89" s="292">
        <f t="shared" si="96"/>
        <v>0</v>
      </c>
      <c r="Z89" s="292">
        <f t="shared" si="97"/>
        <v>0</v>
      </c>
      <c r="AA89" s="292">
        <f>IF('DRIVER SC'!$S6=0,"0",-'CE SC'!$G$83*'DRIVER SC'!$I6/'DRIVER SC'!$S6)</f>
        <v>0</v>
      </c>
      <c r="AB89" s="2"/>
      <c r="AC89" s="292">
        <f t="shared" si="98"/>
        <v>0</v>
      </c>
      <c r="AD89" s="292">
        <f t="shared" si="99"/>
        <v>0</v>
      </c>
      <c r="AE89" s="292">
        <f>IF('DRIVER SC'!$S6=0,"0",-'CE SC'!$G$83*'DRIVER SC'!$J6/'DRIVER SC'!$S6)</f>
        <v>0</v>
      </c>
      <c r="AF89" s="2"/>
      <c r="AG89" s="292">
        <f t="shared" si="100"/>
        <v>0</v>
      </c>
      <c r="AH89" s="292">
        <f t="shared" si="101"/>
        <v>0</v>
      </c>
      <c r="AI89" s="292">
        <f>IF('DRIVER SC'!$S6=0,"0",-'CE SC'!$G$83*'DRIVER SC'!$K6/'DRIVER SC'!$S6)</f>
        <v>0</v>
      </c>
      <c r="AJ89" s="2"/>
      <c r="AK89" s="292">
        <f t="shared" si="102"/>
        <v>0</v>
      </c>
      <c r="AL89" s="292">
        <f t="shared" si="103"/>
        <v>0</v>
      </c>
      <c r="AM89" s="292">
        <f>IF('DRIVER SC'!$S6=0,"0",-'CE SC'!$G$83*'DRIVER SC'!$L6/'DRIVER SC'!$S6)</f>
        <v>0</v>
      </c>
      <c r="AN89" s="2"/>
      <c r="AO89" s="292">
        <f t="shared" si="104"/>
        <v>0</v>
      </c>
      <c r="AP89" s="292">
        <f t="shared" si="105"/>
        <v>0</v>
      </c>
      <c r="AQ89" s="292">
        <f>IF('DRIVER SC'!$S6=0,"0",-'CE SC'!$G$83*'DRIVER SC'!$M6/'DRIVER SC'!$S6)</f>
        <v>0</v>
      </c>
      <c r="AR89" s="2"/>
      <c r="AS89" s="292">
        <f t="shared" si="106"/>
        <v>0</v>
      </c>
      <c r="AT89" s="292">
        <f t="shared" si="107"/>
        <v>0</v>
      </c>
      <c r="AU89" s="292">
        <f>IF('DRIVER SC'!$S6=0,"0",-'CE SC'!$G$83*'DRIVER SC'!$N6/'DRIVER SC'!$S6)</f>
        <v>0</v>
      </c>
      <c r="AV89" s="2"/>
      <c r="AW89" s="292">
        <f t="shared" si="108"/>
        <v>0</v>
      </c>
      <c r="AX89" s="292">
        <f t="shared" si="109"/>
        <v>0</v>
      </c>
      <c r="AY89" s="292">
        <f>IF('DRIVER SC'!$S6=0,"0",-'CE SC'!$G$83*'DRIVER SC'!$O6/'DRIVER SC'!$S6)</f>
        <v>0</v>
      </c>
      <c r="AZ89" s="2"/>
      <c r="BA89" s="292">
        <f t="shared" si="110"/>
        <v>0</v>
      </c>
      <c r="BB89" s="292">
        <f t="shared" si="111"/>
        <v>0</v>
      </c>
      <c r="BC89" s="292">
        <f>IF('DRIVER SC'!$S6=0,"0",-'CE SC'!$G$83*'DRIVER SC'!$P6/'DRIVER SC'!$S6)</f>
        <v>0</v>
      </c>
      <c r="BD89" s="2"/>
      <c r="BE89" s="292">
        <f t="shared" si="112"/>
        <v>0</v>
      </c>
      <c r="BF89" s="292">
        <f t="shared" si="113"/>
        <v>0</v>
      </c>
      <c r="BG89" s="292">
        <f>IF('DRIVER SC'!$S6=0,"0",-'CE SC'!$G$83*'DRIVER SC'!$Q6/'DRIVER SC'!$S6)</f>
        <v>0</v>
      </c>
      <c r="BH89" s="2"/>
      <c r="BI89" s="292">
        <f t="shared" si="114"/>
        <v>0</v>
      </c>
      <c r="BJ89" s="292">
        <f t="shared" si="115"/>
        <v>0</v>
      </c>
      <c r="BK89" s="292">
        <f>IF('DRIVER SC'!$S6=0,"0",-'CE SC'!$G$83*'DRIVER SC'!$R6/'DRIVER SC'!$S6)</f>
        <v>0</v>
      </c>
    </row>
    <row r="90" spans="1:63" s="11" customFormat="1" x14ac:dyDescent="0.15">
      <c r="A90" s="229" t="s">
        <v>1741</v>
      </c>
      <c r="B90" s="26"/>
      <c r="C90" s="36" t="s">
        <v>97</v>
      </c>
      <c r="D90" s="2"/>
      <c r="E90" s="292">
        <f t="shared" si="86"/>
        <v>0</v>
      </c>
      <c r="F90" s="292">
        <f t="shared" si="87"/>
        <v>0</v>
      </c>
      <c r="G90" s="292">
        <f>IF('DRIVER SC'!$S7=0,"0",-'CE SC'!$H$83*'DRIVER SC'!$D7/'DRIVER SC'!$S7)</f>
        <v>0</v>
      </c>
      <c r="H90" s="2"/>
      <c r="I90" s="292">
        <f t="shared" si="88"/>
        <v>0</v>
      </c>
      <c r="J90" s="292">
        <f t="shared" si="89"/>
        <v>0</v>
      </c>
      <c r="K90" s="292">
        <f>IF('DRIVER SC'!$S7=0,"0",-'CE SC'!$H$83*'DRIVER SC'!$E7/'DRIVER SC'!$S7)</f>
        <v>0</v>
      </c>
      <c r="L90" s="2"/>
      <c r="M90" s="292">
        <f t="shared" si="90"/>
        <v>0</v>
      </c>
      <c r="N90" s="292">
        <f t="shared" si="91"/>
        <v>0</v>
      </c>
      <c r="O90" s="292">
        <f>IF('DRIVER SC'!$S7=0,"0",-'CE SC'!$H$83*'DRIVER SC'!$F7/'DRIVER SC'!$S7)</f>
        <v>0</v>
      </c>
      <c r="P90" s="2"/>
      <c r="Q90" s="292">
        <f t="shared" si="92"/>
        <v>0</v>
      </c>
      <c r="R90" s="292">
        <f t="shared" si="93"/>
        <v>0</v>
      </c>
      <c r="S90" s="292">
        <f>IF('DRIVER SC'!$S7=0,"0",-'CE SC'!$H$83*'DRIVER SC'!$G7/'DRIVER SC'!$S7)</f>
        <v>0</v>
      </c>
      <c r="T90" s="2"/>
      <c r="U90" s="292">
        <f t="shared" si="94"/>
        <v>0</v>
      </c>
      <c r="V90" s="292">
        <f t="shared" si="95"/>
        <v>0</v>
      </c>
      <c r="W90" s="292">
        <f>IF('DRIVER SC'!$S7=0,"0",-'CE SC'!$H$83*'DRIVER SC'!$H7/'DRIVER SC'!$S7)</f>
        <v>0</v>
      </c>
      <c r="X90" s="2"/>
      <c r="Y90" s="292">
        <f t="shared" si="96"/>
        <v>0</v>
      </c>
      <c r="Z90" s="292">
        <f t="shared" si="97"/>
        <v>0</v>
      </c>
      <c r="AA90" s="292">
        <f>IF('DRIVER SC'!$S7=0,"0",-'CE SC'!$H$83*'DRIVER SC'!$I7/'DRIVER SC'!$S7)</f>
        <v>0</v>
      </c>
      <c r="AB90" s="2"/>
      <c r="AC90" s="292">
        <f t="shared" si="98"/>
        <v>0</v>
      </c>
      <c r="AD90" s="292">
        <f t="shared" si="99"/>
        <v>0</v>
      </c>
      <c r="AE90" s="292">
        <f>IF('DRIVER SC'!$S7=0,"0",-'CE SC'!$H$83*'DRIVER SC'!$J7/'DRIVER SC'!$S7)</f>
        <v>0</v>
      </c>
      <c r="AF90" s="2"/>
      <c r="AG90" s="292">
        <f t="shared" si="100"/>
        <v>0</v>
      </c>
      <c r="AH90" s="292">
        <f t="shared" si="101"/>
        <v>0</v>
      </c>
      <c r="AI90" s="292">
        <f>IF('DRIVER SC'!$S7=0,"0",-'CE SC'!$H$83*'DRIVER SC'!$K7/'DRIVER SC'!$S7)</f>
        <v>0</v>
      </c>
      <c r="AJ90" s="2"/>
      <c r="AK90" s="292">
        <f t="shared" si="102"/>
        <v>0</v>
      </c>
      <c r="AL90" s="292">
        <f t="shared" si="103"/>
        <v>0</v>
      </c>
      <c r="AM90" s="292">
        <f>IF('DRIVER SC'!$S7=0,"0",-'CE SC'!$H$83*'DRIVER SC'!$L7/'DRIVER SC'!$S7)</f>
        <v>0</v>
      </c>
      <c r="AN90" s="2"/>
      <c r="AO90" s="292">
        <f t="shared" si="104"/>
        <v>0</v>
      </c>
      <c r="AP90" s="292">
        <f t="shared" si="105"/>
        <v>0</v>
      </c>
      <c r="AQ90" s="292">
        <f>IF('DRIVER SC'!$S7=0,"0",-'CE SC'!$H$83*'DRIVER SC'!$M7/'DRIVER SC'!$S7)</f>
        <v>0</v>
      </c>
      <c r="AR90" s="2"/>
      <c r="AS90" s="292">
        <f t="shared" si="106"/>
        <v>0</v>
      </c>
      <c r="AT90" s="292">
        <f t="shared" si="107"/>
        <v>0</v>
      </c>
      <c r="AU90" s="292">
        <f>IF('DRIVER SC'!$S7=0,"0",-'CE SC'!$H$83*'DRIVER SC'!$N7/'DRIVER SC'!$S7)</f>
        <v>0</v>
      </c>
      <c r="AV90" s="2"/>
      <c r="AW90" s="292">
        <f t="shared" si="108"/>
        <v>0</v>
      </c>
      <c r="AX90" s="292">
        <f t="shared" si="109"/>
        <v>0</v>
      </c>
      <c r="AY90" s="292">
        <f>IF('DRIVER SC'!$S7=0,"0",-'CE SC'!$H$83*'DRIVER SC'!$O7/'DRIVER SC'!$S7)</f>
        <v>0</v>
      </c>
      <c r="AZ90" s="2"/>
      <c r="BA90" s="292">
        <f t="shared" si="110"/>
        <v>0</v>
      </c>
      <c r="BB90" s="292">
        <f t="shared" si="111"/>
        <v>0</v>
      </c>
      <c r="BC90" s="292">
        <f>IF('DRIVER SC'!$S7=0,"0",-'CE SC'!$H$83*'DRIVER SC'!$P7/'DRIVER SC'!$S7)</f>
        <v>0</v>
      </c>
      <c r="BD90" s="2"/>
      <c r="BE90" s="292">
        <f t="shared" si="112"/>
        <v>0</v>
      </c>
      <c r="BF90" s="292">
        <f t="shared" si="113"/>
        <v>0</v>
      </c>
      <c r="BG90" s="292">
        <f>IF('DRIVER SC'!$S7=0,"0",-'CE SC'!$H$83*'DRIVER SC'!$Q7/'DRIVER SC'!$S7)</f>
        <v>0</v>
      </c>
      <c r="BH90" s="2"/>
      <c r="BI90" s="292">
        <f t="shared" si="114"/>
        <v>0</v>
      </c>
      <c r="BJ90" s="292">
        <f t="shared" si="115"/>
        <v>0</v>
      </c>
      <c r="BK90" s="292">
        <f>IF('DRIVER SC'!$S7=0,"0",-'CE SC'!$H$83*'DRIVER SC'!$R7/'DRIVER SC'!$S7)</f>
        <v>0</v>
      </c>
    </row>
    <row r="91" spans="1:63" s="11" customFormat="1" x14ac:dyDescent="0.15">
      <c r="A91" s="229" t="s">
        <v>1742</v>
      </c>
      <c r="B91" s="26"/>
      <c r="C91" s="36" t="s">
        <v>91</v>
      </c>
      <c r="D91" s="2"/>
      <c r="E91" s="292">
        <f t="shared" si="86"/>
        <v>0</v>
      </c>
      <c r="F91" s="292">
        <f t="shared" si="87"/>
        <v>0</v>
      </c>
      <c r="G91" s="292">
        <f>IF('DRIVER SC'!$S8=0,"0",-'CE SC'!$I$83*'DRIVER SC'!$D8/'DRIVER SC'!$S8)</f>
        <v>0</v>
      </c>
      <c r="H91" s="2"/>
      <c r="I91" s="292">
        <f t="shared" si="88"/>
        <v>0</v>
      </c>
      <c r="J91" s="292">
        <f t="shared" si="89"/>
        <v>0</v>
      </c>
      <c r="K91" s="292">
        <f>IF('DRIVER SC'!$S8=0,"0",-'CE SC'!$I$83*'DRIVER SC'!$E8/'DRIVER SC'!$S8)</f>
        <v>0</v>
      </c>
      <c r="L91" s="2"/>
      <c r="M91" s="292">
        <f t="shared" si="90"/>
        <v>0</v>
      </c>
      <c r="N91" s="292">
        <f t="shared" si="91"/>
        <v>0</v>
      </c>
      <c r="O91" s="292">
        <f>IF('DRIVER SC'!$S8=0,"0",-'CE SC'!$I$83*'DRIVER SC'!$F8/'DRIVER SC'!$S8)</f>
        <v>0</v>
      </c>
      <c r="P91" s="2"/>
      <c r="Q91" s="292">
        <f t="shared" si="92"/>
        <v>0</v>
      </c>
      <c r="R91" s="292">
        <f t="shared" si="93"/>
        <v>0</v>
      </c>
      <c r="S91" s="292">
        <f>IF('DRIVER SC'!$S8=0,"0",-'CE SC'!$I$83*'DRIVER SC'!$G8/'DRIVER SC'!$S8)</f>
        <v>0</v>
      </c>
      <c r="T91" s="2"/>
      <c r="U91" s="292">
        <f t="shared" si="94"/>
        <v>0</v>
      </c>
      <c r="V91" s="292">
        <f t="shared" si="95"/>
        <v>0</v>
      </c>
      <c r="W91" s="292">
        <f>IF('DRIVER SC'!$S8=0,"0",-'CE SC'!$I$83*'DRIVER SC'!$H8/'DRIVER SC'!$S8)</f>
        <v>0</v>
      </c>
      <c r="X91" s="2"/>
      <c r="Y91" s="292">
        <f t="shared" si="96"/>
        <v>0</v>
      </c>
      <c r="Z91" s="292">
        <f t="shared" si="97"/>
        <v>0</v>
      </c>
      <c r="AA91" s="292">
        <f>IF('DRIVER SC'!$S8=0,"0",-'CE SC'!$I$83*'DRIVER SC'!$I8/'DRIVER SC'!$S8)</f>
        <v>0</v>
      </c>
      <c r="AB91" s="2"/>
      <c r="AC91" s="292">
        <f t="shared" si="98"/>
        <v>0</v>
      </c>
      <c r="AD91" s="292">
        <f t="shared" si="99"/>
        <v>0</v>
      </c>
      <c r="AE91" s="292">
        <f>IF('DRIVER SC'!$S8=0,"0",-'CE SC'!$I$83*'DRIVER SC'!$J8/'DRIVER SC'!$S8)</f>
        <v>0</v>
      </c>
      <c r="AF91" s="2"/>
      <c r="AG91" s="292">
        <f t="shared" si="100"/>
        <v>0</v>
      </c>
      <c r="AH91" s="292">
        <f t="shared" si="101"/>
        <v>0</v>
      </c>
      <c r="AI91" s="292">
        <f>IF('DRIVER SC'!$S8=0,"0",-'CE SC'!$I$83*'DRIVER SC'!$K8/'DRIVER SC'!$S8)</f>
        <v>0</v>
      </c>
      <c r="AJ91" s="2"/>
      <c r="AK91" s="292">
        <f t="shared" si="102"/>
        <v>0</v>
      </c>
      <c r="AL91" s="292">
        <f t="shared" si="103"/>
        <v>0</v>
      </c>
      <c r="AM91" s="292">
        <f>IF('DRIVER SC'!$S8=0,"0",-'CE SC'!$I$83*'DRIVER SC'!$L8/'DRIVER SC'!$S8)</f>
        <v>0</v>
      </c>
      <c r="AN91" s="2"/>
      <c r="AO91" s="292">
        <f t="shared" si="104"/>
        <v>0</v>
      </c>
      <c r="AP91" s="292">
        <f t="shared" si="105"/>
        <v>0</v>
      </c>
      <c r="AQ91" s="292">
        <f>IF('DRIVER SC'!$S8=0,"0",-'CE SC'!$I$83*'DRIVER SC'!$M8/'DRIVER SC'!$S8)</f>
        <v>0</v>
      </c>
      <c r="AR91" s="2"/>
      <c r="AS91" s="292">
        <f t="shared" si="106"/>
        <v>0</v>
      </c>
      <c r="AT91" s="292">
        <f t="shared" si="107"/>
        <v>0</v>
      </c>
      <c r="AU91" s="292">
        <f>IF('DRIVER SC'!$S8=0,"0",-'CE SC'!$I$83*'DRIVER SC'!$N8/'DRIVER SC'!$S8)</f>
        <v>0</v>
      </c>
      <c r="AV91" s="2"/>
      <c r="AW91" s="292">
        <f t="shared" si="108"/>
        <v>0</v>
      </c>
      <c r="AX91" s="292">
        <f t="shared" si="109"/>
        <v>0</v>
      </c>
      <c r="AY91" s="292">
        <f>IF('DRIVER SC'!$S8=0,"0",-'CE SC'!$I$83*'DRIVER SC'!$O8/'DRIVER SC'!$S8)</f>
        <v>0</v>
      </c>
      <c r="AZ91" s="2"/>
      <c r="BA91" s="292">
        <f t="shared" si="110"/>
        <v>0</v>
      </c>
      <c r="BB91" s="292">
        <f t="shared" si="111"/>
        <v>0</v>
      </c>
      <c r="BC91" s="292">
        <f>IF('DRIVER SC'!$S8=0,"0",-'CE SC'!$I$83*'DRIVER SC'!$P8/'DRIVER SC'!$S8)</f>
        <v>0</v>
      </c>
      <c r="BD91" s="2"/>
      <c r="BE91" s="292">
        <f t="shared" si="112"/>
        <v>0</v>
      </c>
      <c r="BF91" s="292">
        <f t="shared" si="113"/>
        <v>0</v>
      </c>
      <c r="BG91" s="292">
        <f>IF('DRIVER SC'!$S8=0,"0",-'CE SC'!$I$83*'DRIVER SC'!$Q8/'DRIVER SC'!$S8)</f>
        <v>0</v>
      </c>
      <c r="BH91" s="2"/>
      <c r="BI91" s="292">
        <f t="shared" si="114"/>
        <v>0</v>
      </c>
      <c r="BJ91" s="292">
        <f t="shared" si="115"/>
        <v>0</v>
      </c>
      <c r="BK91" s="292">
        <f>IF('DRIVER SC'!$S8=0,"0",-'CE SC'!$I$83*'DRIVER SC'!$R8/'DRIVER SC'!$S8)</f>
        <v>0</v>
      </c>
    </row>
    <row r="92" spans="1:63" s="11" customFormat="1" x14ac:dyDescent="0.15">
      <c r="A92" s="229" t="s">
        <v>1743</v>
      </c>
      <c r="B92" s="26"/>
      <c r="C92" s="36" t="s">
        <v>92</v>
      </c>
      <c r="D92" s="2"/>
      <c r="E92" s="292">
        <f t="shared" si="86"/>
        <v>0</v>
      </c>
      <c r="F92" s="292">
        <f t="shared" si="87"/>
        <v>0</v>
      </c>
      <c r="G92" s="292">
        <f>IF('DRIVER SC'!$S9=0,"0",-'CE SC'!$J$83*'DRIVER SC'!$D9/'DRIVER SC'!$S9)</f>
        <v>0</v>
      </c>
      <c r="H92" s="2"/>
      <c r="I92" s="292">
        <f t="shared" si="88"/>
        <v>0</v>
      </c>
      <c r="J92" s="292">
        <f t="shared" si="89"/>
        <v>0</v>
      </c>
      <c r="K92" s="292">
        <f>IF('DRIVER SC'!$S9=0,"0",-'CE SC'!$J$83*'DRIVER SC'!$E9/'DRIVER SC'!$S9)</f>
        <v>0</v>
      </c>
      <c r="L92" s="2"/>
      <c r="M92" s="292">
        <f t="shared" si="90"/>
        <v>0</v>
      </c>
      <c r="N92" s="292">
        <f t="shared" si="91"/>
        <v>0</v>
      </c>
      <c r="O92" s="292">
        <f>IF('DRIVER SC'!$S9=0,"0",-'CE SC'!$J$83*'DRIVER SC'!$F9/'DRIVER SC'!$S9)</f>
        <v>0</v>
      </c>
      <c r="P92" s="2"/>
      <c r="Q92" s="292">
        <f t="shared" si="92"/>
        <v>0</v>
      </c>
      <c r="R92" s="292">
        <f t="shared" si="93"/>
        <v>0</v>
      </c>
      <c r="S92" s="292">
        <f>IF('DRIVER SC'!$S9=0,"0",-'CE SC'!$J$83*'DRIVER SC'!$G9/'DRIVER SC'!$S9)</f>
        <v>0</v>
      </c>
      <c r="T92" s="2"/>
      <c r="U92" s="292">
        <f t="shared" si="94"/>
        <v>0</v>
      </c>
      <c r="V92" s="292">
        <f t="shared" si="95"/>
        <v>0</v>
      </c>
      <c r="W92" s="292">
        <f>IF('DRIVER SC'!$S9=0,"0",-'CE SC'!$J$83*'DRIVER SC'!$H9/'DRIVER SC'!$S9)</f>
        <v>0</v>
      </c>
      <c r="X92" s="2"/>
      <c r="Y92" s="292">
        <f t="shared" si="96"/>
        <v>0</v>
      </c>
      <c r="Z92" s="292">
        <f t="shared" si="97"/>
        <v>0</v>
      </c>
      <c r="AA92" s="292">
        <f>IF('DRIVER SC'!$S9=0,"0",-'CE SC'!$J$83*'DRIVER SC'!$I9/'DRIVER SC'!$S9)</f>
        <v>0</v>
      </c>
      <c r="AB92" s="2"/>
      <c r="AC92" s="292">
        <f t="shared" si="98"/>
        <v>0</v>
      </c>
      <c r="AD92" s="292">
        <f t="shared" si="99"/>
        <v>0</v>
      </c>
      <c r="AE92" s="292">
        <f>IF('DRIVER SC'!$S9=0,"0",-'CE SC'!$J$83*'DRIVER SC'!$J9/'DRIVER SC'!$S9)</f>
        <v>0</v>
      </c>
      <c r="AF92" s="2"/>
      <c r="AG92" s="292">
        <f t="shared" si="100"/>
        <v>0</v>
      </c>
      <c r="AH92" s="292">
        <f t="shared" si="101"/>
        <v>0</v>
      </c>
      <c r="AI92" s="292">
        <f>IF('DRIVER SC'!$S9=0,"0",-'CE SC'!$J$83*'DRIVER SC'!$K9/'DRIVER SC'!$S9)</f>
        <v>0</v>
      </c>
      <c r="AJ92" s="2"/>
      <c r="AK92" s="292">
        <f t="shared" si="102"/>
        <v>0</v>
      </c>
      <c r="AL92" s="292">
        <f t="shared" si="103"/>
        <v>0</v>
      </c>
      <c r="AM92" s="292">
        <f>IF('DRIVER SC'!$S9=0,"0",-'CE SC'!$J$83*'DRIVER SC'!$L9/'DRIVER SC'!$S9)</f>
        <v>0</v>
      </c>
      <c r="AN92" s="2"/>
      <c r="AO92" s="292">
        <f t="shared" si="104"/>
        <v>0</v>
      </c>
      <c r="AP92" s="292">
        <f t="shared" si="105"/>
        <v>0</v>
      </c>
      <c r="AQ92" s="292">
        <f>IF('DRIVER SC'!$S9=0,"0",-'CE SC'!$J$83*'DRIVER SC'!$M9/'DRIVER SC'!$S9)</f>
        <v>0</v>
      </c>
      <c r="AR92" s="2"/>
      <c r="AS92" s="292">
        <f t="shared" si="106"/>
        <v>0</v>
      </c>
      <c r="AT92" s="292">
        <f t="shared" si="107"/>
        <v>0</v>
      </c>
      <c r="AU92" s="292">
        <f>IF('DRIVER SC'!$S9=0,"0",-'CE SC'!$J$83*'DRIVER SC'!$N9/'DRIVER SC'!$S9)</f>
        <v>0</v>
      </c>
      <c r="AV92" s="2"/>
      <c r="AW92" s="292">
        <f t="shared" si="108"/>
        <v>0</v>
      </c>
      <c r="AX92" s="292">
        <f t="shared" si="109"/>
        <v>0</v>
      </c>
      <c r="AY92" s="292">
        <f>IF('DRIVER SC'!$S9=0,"0",-'CE SC'!$J$83*'DRIVER SC'!$O9/'DRIVER SC'!$S9)</f>
        <v>0</v>
      </c>
      <c r="AZ92" s="2"/>
      <c r="BA92" s="292">
        <f t="shared" si="110"/>
        <v>0</v>
      </c>
      <c r="BB92" s="292">
        <f t="shared" si="111"/>
        <v>0</v>
      </c>
      <c r="BC92" s="292">
        <f>IF('DRIVER SC'!$S9=0,"0",-'CE SC'!$J$83*'DRIVER SC'!$P9/'DRIVER SC'!$S9)</f>
        <v>0</v>
      </c>
      <c r="BD92" s="2"/>
      <c r="BE92" s="292">
        <f t="shared" si="112"/>
        <v>0</v>
      </c>
      <c r="BF92" s="292">
        <f t="shared" si="113"/>
        <v>0</v>
      </c>
      <c r="BG92" s="292">
        <f>IF('DRIVER SC'!$S9=0,"0",-'CE SC'!$J$83*'DRIVER SC'!$Q9/'DRIVER SC'!$S9)</f>
        <v>0</v>
      </c>
      <c r="BH92" s="2"/>
      <c r="BI92" s="292">
        <f t="shared" si="114"/>
        <v>0</v>
      </c>
      <c r="BJ92" s="292">
        <f t="shared" si="115"/>
        <v>0</v>
      </c>
      <c r="BK92" s="292">
        <f>IF('DRIVER SC'!$S9=0,"0",-'CE SC'!$J$83*'DRIVER SC'!$R9/'DRIVER SC'!$S9)</f>
        <v>0</v>
      </c>
    </row>
    <row r="93" spans="1:63" s="11" customFormat="1" x14ac:dyDescent="0.15">
      <c r="A93" s="229" t="s">
        <v>1744</v>
      </c>
      <c r="B93" s="26"/>
      <c r="C93" s="36" t="s">
        <v>80</v>
      </c>
      <c r="D93" s="2"/>
      <c r="E93" s="292">
        <f t="shared" si="86"/>
        <v>0</v>
      </c>
      <c r="F93" s="292">
        <f t="shared" si="87"/>
        <v>0</v>
      </c>
      <c r="G93" s="292">
        <f>IF('DRIVER SC'!$S10=0,"0",-'CE SC'!$K$83*'DRIVER SC'!$D10/'DRIVER SC'!$S10)</f>
        <v>0</v>
      </c>
      <c r="H93" s="2"/>
      <c r="I93" s="292">
        <f t="shared" si="88"/>
        <v>0</v>
      </c>
      <c r="J93" s="292">
        <f t="shared" si="89"/>
        <v>0</v>
      </c>
      <c r="K93" s="292">
        <f>IF('DRIVER SC'!$S10=0,"0",-'CE SC'!$K$83*'DRIVER SC'!$E10/'DRIVER SC'!$S10)</f>
        <v>0</v>
      </c>
      <c r="L93" s="2"/>
      <c r="M93" s="292">
        <f t="shared" si="90"/>
        <v>0</v>
      </c>
      <c r="N93" s="292">
        <f t="shared" si="91"/>
        <v>0</v>
      </c>
      <c r="O93" s="292">
        <f>IF('DRIVER SC'!$S10=0,"0",-'CE SC'!$K$83*'DRIVER SC'!$F10/'DRIVER SC'!$S10)</f>
        <v>0</v>
      </c>
      <c r="P93" s="2"/>
      <c r="Q93" s="292">
        <f t="shared" si="92"/>
        <v>0</v>
      </c>
      <c r="R93" s="292">
        <f t="shared" si="93"/>
        <v>0</v>
      </c>
      <c r="S93" s="292">
        <f>IF('DRIVER SC'!$S10=0,"0",-'CE SC'!$K$83*'DRIVER SC'!$G10/'DRIVER SC'!$S10)</f>
        <v>0</v>
      </c>
      <c r="T93" s="2"/>
      <c r="U93" s="292">
        <f t="shared" si="94"/>
        <v>0</v>
      </c>
      <c r="V93" s="292">
        <f t="shared" si="95"/>
        <v>0</v>
      </c>
      <c r="W93" s="292">
        <f>IF('DRIVER SC'!$S10=0,"0",-'CE SC'!$K$83*'DRIVER SC'!$H10/'DRIVER SC'!$S10)</f>
        <v>0</v>
      </c>
      <c r="X93" s="2"/>
      <c r="Y93" s="292">
        <f t="shared" si="96"/>
        <v>0</v>
      </c>
      <c r="Z93" s="292">
        <f t="shared" si="97"/>
        <v>0</v>
      </c>
      <c r="AA93" s="292">
        <f>IF('DRIVER SC'!$S10=0,"0",-'CE SC'!$K$83*'DRIVER SC'!$I10/'DRIVER SC'!$S10)</f>
        <v>0</v>
      </c>
      <c r="AB93" s="2"/>
      <c r="AC93" s="292">
        <f t="shared" si="98"/>
        <v>0</v>
      </c>
      <c r="AD93" s="292">
        <f t="shared" si="99"/>
        <v>0</v>
      </c>
      <c r="AE93" s="292">
        <f>IF('DRIVER SC'!$S10=0,"0",-'CE SC'!$K$83*'DRIVER SC'!$J10/'DRIVER SC'!$S10)</f>
        <v>0</v>
      </c>
      <c r="AF93" s="2"/>
      <c r="AG93" s="292">
        <f t="shared" si="100"/>
        <v>0</v>
      </c>
      <c r="AH93" s="292">
        <f t="shared" si="101"/>
        <v>0</v>
      </c>
      <c r="AI93" s="292">
        <f>IF('DRIVER SC'!$S10=0,"0",-'CE SC'!$K$83*'DRIVER SC'!$K10/'DRIVER SC'!$S10)</f>
        <v>0</v>
      </c>
      <c r="AJ93" s="2"/>
      <c r="AK93" s="292">
        <f t="shared" si="102"/>
        <v>0</v>
      </c>
      <c r="AL93" s="292">
        <f t="shared" si="103"/>
        <v>0</v>
      </c>
      <c r="AM93" s="292">
        <f>IF('DRIVER SC'!$S10=0,"0",-'CE SC'!$K$83*'DRIVER SC'!$L10/'DRIVER SC'!$S10)</f>
        <v>0</v>
      </c>
      <c r="AN93" s="2"/>
      <c r="AO93" s="292">
        <f t="shared" si="104"/>
        <v>0</v>
      </c>
      <c r="AP93" s="292">
        <f t="shared" si="105"/>
        <v>0</v>
      </c>
      <c r="AQ93" s="292">
        <f>IF('DRIVER SC'!$S10=0,"0",-'CE SC'!$K$83*'DRIVER SC'!$M10/'DRIVER SC'!$S10)</f>
        <v>0</v>
      </c>
      <c r="AR93" s="2"/>
      <c r="AS93" s="292">
        <f t="shared" si="106"/>
        <v>0</v>
      </c>
      <c r="AT93" s="292">
        <f t="shared" si="107"/>
        <v>0</v>
      </c>
      <c r="AU93" s="292">
        <f>IF('DRIVER SC'!$S10=0,"0",-'CE SC'!$K$83*'DRIVER SC'!$N10/'DRIVER SC'!$S10)</f>
        <v>0</v>
      </c>
      <c r="AV93" s="2"/>
      <c r="AW93" s="292">
        <f t="shared" si="108"/>
        <v>0</v>
      </c>
      <c r="AX93" s="292">
        <f t="shared" si="109"/>
        <v>0</v>
      </c>
      <c r="AY93" s="292">
        <f>IF('DRIVER SC'!$S10=0,"0",-'CE SC'!$K$83*'DRIVER SC'!$O10/'DRIVER SC'!$S10)</f>
        <v>0</v>
      </c>
      <c r="AZ93" s="2"/>
      <c r="BA93" s="292">
        <f t="shared" si="110"/>
        <v>0</v>
      </c>
      <c r="BB93" s="292">
        <f t="shared" si="111"/>
        <v>0</v>
      </c>
      <c r="BC93" s="292">
        <f>IF('DRIVER SC'!$S10=0,"0",-'CE SC'!$K$83*'DRIVER SC'!$P10/'DRIVER SC'!$S10)</f>
        <v>0</v>
      </c>
      <c r="BD93" s="2"/>
      <c r="BE93" s="292">
        <f t="shared" si="112"/>
        <v>0</v>
      </c>
      <c r="BF93" s="292">
        <f t="shared" si="113"/>
        <v>0</v>
      </c>
      <c r="BG93" s="292">
        <f>IF('DRIVER SC'!$S10=0,"0",-'CE SC'!$K$83*'DRIVER SC'!$Q10/'DRIVER SC'!$S10)</f>
        <v>0</v>
      </c>
      <c r="BH93" s="2"/>
      <c r="BI93" s="292">
        <f t="shared" si="114"/>
        <v>0</v>
      </c>
      <c r="BJ93" s="292">
        <f t="shared" si="115"/>
        <v>0</v>
      </c>
      <c r="BK93" s="292">
        <f>IF('DRIVER SC'!$S10=0,"0",-'CE SC'!$K$83*'DRIVER SC'!$R10/'DRIVER SC'!$S10)</f>
        <v>0</v>
      </c>
    </row>
    <row r="94" spans="1:63" s="11" customFormat="1" x14ac:dyDescent="0.15">
      <c r="A94" s="229" t="s">
        <v>1745</v>
      </c>
      <c r="B94" s="26"/>
      <c r="C94" s="36" t="s">
        <v>94</v>
      </c>
      <c r="D94" s="2"/>
      <c r="E94" s="292">
        <f t="shared" si="86"/>
        <v>8106.0655933932703</v>
      </c>
      <c r="F94" s="292">
        <f t="shared" si="87"/>
        <v>853.41531393302103</v>
      </c>
      <c r="G94" s="292">
        <f>IF('DRIVER SC'!$S11=0,"0",-'CE SC'!$L$83*'DRIVER SC'!$D11/'DRIVER SC'!$S11)</f>
        <v>8959.4809073262913</v>
      </c>
      <c r="H94" s="2"/>
      <c r="I94" s="292">
        <f t="shared" si="88"/>
        <v>0</v>
      </c>
      <c r="J94" s="292">
        <f t="shared" si="89"/>
        <v>0</v>
      </c>
      <c r="K94" s="292">
        <f>IF('DRIVER SC'!$S11=0,"0",-'CE SC'!$L$83*'DRIVER SC'!$E11/'DRIVER SC'!$S11)</f>
        <v>0</v>
      </c>
      <c r="L94" s="2"/>
      <c r="M94" s="292">
        <f t="shared" si="90"/>
        <v>0</v>
      </c>
      <c r="N94" s="292">
        <f t="shared" si="91"/>
        <v>41.34105950401986</v>
      </c>
      <c r="O94" s="292">
        <f>IF('DRIVER SC'!$S11=0,"0",-'CE SC'!$L$83*'DRIVER SC'!$F11/'DRIVER SC'!$S11)</f>
        <v>41.34105950401986</v>
      </c>
      <c r="P94" s="2"/>
      <c r="Q94" s="292">
        <f t="shared" si="92"/>
        <v>0</v>
      </c>
      <c r="R94" s="292">
        <f t="shared" si="93"/>
        <v>1178.0480331696908</v>
      </c>
      <c r="S94" s="292">
        <f>IF('DRIVER SC'!$S11=0,"0",-'CE SC'!$L$83*'DRIVER SC'!$G11/'DRIVER SC'!$S11)</f>
        <v>1178.0480331696908</v>
      </c>
      <c r="T94" s="2"/>
      <c r="U94" s="292">
        <f t="shared" si="94"/>
        <v>0</v>
      </c>
      <c r="V94" s="292">
        <f t="shared" si="95"/>
        <v>0</v>
      </c>
      <c r="W94" s="292">
        <f>IF('DRIVER SC'!$S11=0,"0",-'CE SC'!$L$83*'DRIVER SC'!$H11/'DRIVER SC'!$S11)</f>
        <v>0</v>
      </c>
      <c r="X94" s="2"/>
      <c r="Y94" s="292">
        <f t="shared" si="96"/>
        <v>0</v>
      </c>
      <c r="Z94" s="292">
        <f t="shared" si="97"/>
        <v>0</v>
      </c>
      <c r="AA94" s="292">
        <f>IF('DRIVER SC'!$S11=0,"0",-'CE SC'!$L$83*'DRIVER SC'!$I11/'DRIVER SC'!$S11)</f>
        <v>0</v>
      </c>
      <c r="AB94" s="2"/>
      <c r="AC94" s="292">
        <f t="shared" si="98"/>
        <v>0</v>
      </c>
      <c r="AD94" s="292">
        <f t="shared" si="99"/>
        <v>0</v>
      </c>
      <c r="AE94" s="292">
        <f>IF('DRIVER SC'!$S11=0,"0",-'CE SC'!$L$83*'DRIVER SC'!$J11/'DRIVER SC'!$S11)</f>
        <v>0</v>
      </c>
      <c r="AF94" s="2"/>
      <c r="AG94" s="292">
        <f t="shared" si="100"/>
        <v>0</v>
      </c>
      <c r="AH94" s="292">
        <f t="shared" si="101"/>
        <v>0</v>
      </c>
      <c r="AI94" s="292">
        <f>IF('DRIVER SC'!$S11=0,"0",-'CE SC'!$L$83*'DRIVER SC'!$K11/'DRIVER SC'!$S11)</f>
        <v>0</v>
      </c>
      <c r="AJ94" s="2"/>
      <c r="AK94" s="292">
        <f t="shared" si="102"/>
        <v>0</v>
      </c>
      <c r="AL94" s="292">
        <f t="shared" si="103"/>
        <v>0</v>
      </c>
      <c r="AM94" s="292">
        <f>IF('DRIVER SC'!$S11=0,"0",-'CE SC'!$L$83*'DRIVER SC'!$L11/'DRIVER SC'!$S11)</f>
        <v>0</v>
      </c>
      <c r="AN94" s="2"/>
      <c r="AO94" s="292">
        <f t="shared" si="104"/>
        <v>0</v>
      </c>
      <c r="AP94" s="292">
        <f t="shared" si="105"/>
        <v>0</v>
      </c>
      <c r="AQ94" s="292">
        <f>IF('DRIVER SC'!$S11=0,"0",-'CE SC'!$L$83*'DRIVER SC'!$M11/'DRIVER SC'!$S11)</f>
        <v>0</v>
      </c>
      <c r="AR94" s="2"/>
      <c r="AS94" s="292">
        <f t="shared" si="106"/>
        <v>0</v>
      </c>
      <c r="AT94" s="292">
        <f t="shared" si="107"/>
        <v>0</v>
      </c>
      <c r="AU94" s="292">
        <f>IF('DRIVER SC'!$S11=0,"0",-'CE SC'!$L$83*'DRIVER SC'!$N11/'DRIVER SC'!$S11)</f>
        <v>0</v>
      </c>
      <c r="AV94" s="2"/>
      <c r="AW94" s="292">
        <f t="shared" si="108"/>
        <v>0</v>
      </c>
      <c r="AX94" s="292">
        <f t="shared" si="109"/>
        <v>0</v>
      </c>
      <c r="AY94" s="292">
        <f>IF('DRIVER SC'!$S11=0,"0",-'CE SC'!$L$83*'DRIVER SC'!$O11/'DRIVER SC'!$S11)</f>
        <v>0</v>
      </c>
      <c r="AZ94" s="2"/>
      <c r="BA94" s="292">
        <f t="shared" si="110"/>
        <v>0</v>
      </c>
      <c r="BB94" s="292">
        <f t="shared" si="111"/>
        <v>0</v>
      </c>
      <c r="BC94" s="292">
        <f>IF('DRIVER SC'!$S11=0,"0",-'CE SC'!$L$83*'DRIVER SC'!$P11/'DRIVER SC'!$S11)</f>
        <v>0</v>
      </c>
      <c r="BD94" s="2"/>
      <c r="BE94" s="292">
        <f t="shared" si="112"/>
        <v>0</v>
      </c>
      <c r="BF94" s="292">
        <f t="shared" si="113"/>
        <v>0</v>
      </c>
      <c r="BG94" s="292">
        <f>IF('DRIVER SC'!$S11=0,"0",-'CE SC'!$L$83*'DRIVER SC'!$Q11/'DRIVER SC'!$S11)</f>
        <v>0</v>
      </c>
      <c r="BH94" s="2"/>
      <c r="BI94" s="292">
        <f t="shared" si="114"/>
        <v>0</v>
      </c>
      <c r="BJ94" s="292">
        <f t="shared" si="115"/>
        <v>0</v>
      </c>
      <c r="BK94" s="292">
        <f>IF('DRIVER SC'!$S11=0,"0",-'CE SC'!$L$83*'DRIVER SC'!$R11/'DRIVER SC'!$S11)</f>
        <v>0</v>
      </c>
    </row>
    <row r="95" spans="1:63" s="11" customFormat="1" x14ac:dyDescent="0.15">
      <c r="A95" s="229" t="s">
        <v>1746</v>
      </c>
      <c r="B95" s="26"/>
      <c r="C95" s="36" t="s">
        <v>95</v>
      </c>
      <c r="D95" s="2"/>
      <c r="E95" s="292">
        <f t="shared" si="86"/>
        <v>124032.52636296178</v>
      </c>
      <c r="F95" s="292">
        <f t="shared" si="87"/>
        <v>13058.277928348527</v>
      </c>
      <c r="G95" s="292">
        <f>IF('DRIVER SC'!$S12=0,"0",-'CE SC'!$M$83*'DRIVER SC'!$D12/'DRIVER SC'!$S12)</f>
        <v>137090.80429131031</v>
      </c>
      <c r="H95" s="2"/>
      <c r="I95" s="292">
        <f t="shared" si="88"/>
        <v>0</v>
      </c>
      <c r="J95" s="292">
        <f t="shared" si="89"/>
        <v>0</v>
      </c>
      <c r="K95" s="292">
        <f>IF('DRIVER SC'!$S12=0,"0",-'CE SC'!$M$83*'DRIVER SC'!$E12/'DRIVER SC'!$S12)</f>
        <v>0</v>
      </c>
      <c r="L95" s="2"/>
      <c r="M95" s="292">
        <f t="shared" si="90"/>
        <v>0</v>
      </c>
      <c r="N95" s="292">
        <f t="shared" si="91"/>
        <v>632.567796760036</v>
      </c>
      <c r="O95" s="292">
        <f>IF('DRIVER SC'!$S12=0,"0",-'CE SC'!$M$83*'DRIVER SC'!$F12/'DRIVER SC'!$S12)</f>
        <v>632.567796760036</v>
      </c>
      <c r="P95" s="2"/>
      <c r="Q95" s="292">
        <f t="shared" si="92"/>
        <v>0</v>
      </c>
      <c r="R95" s="292">
        <f t="shared" si="93"/>
        <v>18025.547911929661</v>
      </c>
      <c r="S95" s="292">
        <f>IF('DRIVER SC'!$S12=0,"0",-'CE SC'!$M$83*'DRIVER SC'!$G12/'DRIVER SC'!$S12)</f>
        <v>18025.547911929661</v>
      </c>
      <c r="T95" s="2"/>
      <c r="U95" s="292">
        <f t="shared" si="94"/>
        <v>0</v>
      </c>
      <c r="V95" s="292">
        <f t="shared" si="95"/>
        <v>0</v>
      </c>
      <c r="W95" s="292">
        <f>IF('DRIVER SC'!$S12=0,"0",-'CE SC'!$M$83*'DRIVER SC'!$H12/'DRIVER SC'!$S12)</f>
        <v>0</v>
      </c>
      <c r="X95" s="2"/>
      <c r="Y95" s="292">
        <f t="shared" si="96"/>
        <v>0</v>
      </c>
      <c r="Z95" s="292">
        <f t="shared" si="97"/>
        <v>0</v>
      </c>
      <c r="AA95" s="292">
        <f>IF('DRIVER SC'!$S12=0,"0",-'CE SC'!$M$83*'DRIVER SC'!$I12/'DRIVER SC'!$S12)</f>
        <v>0</v>
      </c>
      <c r="AB95" s="2"/>
      <c r="AC95" s="292">
        <f t="shared" si="98"/>
        <v>0</v>
      </c>
      <c r="AD95" s="292">
        <f t="shared" si="99"/>
        <v>0</v>
      </c>
      <c r="AE95" s="292">
        <f>IF('DRIVER SC'!$S12=0,"0",-'CE SC'!$M$83*'DRIVER SC'!$J12/'DRIVER SC'!$S12)</f>
        <v>0</v>
      </c>
      <c r="AF95" s="2"/>
      <c r="AG95" s="292">
        <f t="shared" si="100"/>
        <v>0</v>
      </c>
      <c r="AH95" s="292">
        <f t="shared" si="101"/>
        <v>0</v>
      </c>
      <c r="AI95" s="292">
        <f>IF('DRIVER SC'!$S12=0,"0",-'CE SC'!$M$83*'DRIVER SC'!$K12/'DRIVER SC'!$S12)</f>
        <v>0</v>
      </c>
      <c r="AJ95" s="2"/>
      <c r="AK95" s="292">
        <f t="shared" si="102"/>
        <v>0</v>
      </c>
      <c r="AL95" s="292">
        <f t="shared" si="103"/>
        <v>0</v>
      </c>
      <c r="AM95" s="292">
        <f>IF('DRIVER SC'!$S12=0,"0",-'CE SC'!$M$83*'DRIVER SC'!$L12/'DRIVER SC'!$S12)</f>
        <v>0</v>
      </c>
      <c r="AN95" s="2"/>
      <c r="AO95" s="292">
        <f t="shared" si="104"/>
        <v>0</v>
      </c>
      <c r="AP95" s="292">
        <f t="shared" si="105"/>
        <v>0</v>
      </c>
      <c r="AQ95" s="292">
        <f>IF('DRIVER SC'!$S12=0,"0",-'CE SC'!$M$83*'DRIVER SC'!$M12/'DRIVER SC'!$S12)</f>
        <v>0</v>
      </c>
      <c r="AR95" s="2"/>
      <c r="AS95" s="292">
        <f t="shared" si="106"/>
        <v>0</v>
      </c>
      <c r="AT95" s="292">
        <f t="shared" si="107"/>
        <v>0</v>
      </c>
      <c r="AU95" s="292">
        <f>IF('DRIVER SC'!$S12=0,"0",-'CE SC'!$M$83*'DRIVER SC'!$N12/'DRIVER SC'!$S12)</f>
        <v>0</v>
      </c>
      <c r="AV95" s="2"/>
      <c r="AW95" s="292">
        <f t="shared" si="108"/>
        <v>0</v>
      </c>
      <c r="AX95" s="292">
        <f t="shared" si="109"/>
        <v>0</v>
      </c>
      <c r="AY95" s="292">
        <f>IF('DRIVER SC'!$S12=0,"0",-'CE SC'!$M$83*'DRIVER SC'!$O12/'DRIVER SC'!$S12)</f>
        <v>0</v>
      </c>
      <c r="AZ95" s="2"/>
      <c r="BA95" s="292">
        <f t="shared" si="110"/>
        <v>0</v>
      </c>
      <c r="BB95" s="292">
        <f t="shared" si="111"/>
        <v>0</v>
      </c>
      <c r="BC95" s="292">
        <f>IF('DRIVER SC'!$S12=0,"0",-'CE SC'!$M$83*'DRIVER SC'!$P12/'DRIVER SC'!$S12)</f>
        <v>0</v>
      </c>
      <c r="BD95" s="2"/>
      <c r="BE95" s="292">
        <f t="shared" si="112"/>
        <v>0</v>
      </c>
      <c r="BF95" s="292">
        <f t="shared" si="113"/>
        <v>0</v>
      </c>
      <c r="BG95" s="292">
        <f>IF('DRIVER SC'!$S12=0,"0",-'CE SC'!$M$83*'DRIVER SC'!$Q12/'DRIVER SC'!$S12)</f>
        <v>0</v>
      </c>
      <c r="BH95" s="2"/>
      <c r="BI95" s="292">
        <f t="shared" si="114"/>
        <v>0</v>
      </c>
      <c r="BJ95" s="292">
        <f t="shared" si="115"/>
        <v>0</v>
      </c>
      <c r="BK95" s="292">
        <f>IF('DRIVER SC'!$S12=0,"0",-'CE SC'!$M$83*'DRIVER SC'!$R12/'DRIVER SC'!$S12)</f>
        <v>0</v>
      </c>
    </row>
    <row r="96" spans="1:63" s="11" customFormat="1" x14ac:dyDescent="0.15">
      <c r="A96" s="229" t="s">
        <v>1747</v>
      </c>
      <c r="B96" s="26"/>
      <c r="C96" s="36" t="s">
        <v>84</v>
      </c>
      <c r="D96" s="2"/>
      <c r="E96" s="292">
        <f t="shared" si="86"/>
        <v>112865.34068323945</v>
      </c>
      <c r="F96" s="292">
        <f t="shared" si="87"/>
        <v>11882.584595645167</v>
      </c>
      <c r="G96" s="292">
        <f>IF('DRIVER SC'!$S13=0,"0",-'CE SC'!$N$83*'DRIVER SC'!$D13/'DRIVER SC'!$S13)</f>
        <v>124747.92527888462</v>
      </c>
      <c r="H96" s="2"/>
      <c r="I96" s="292">
        <f t="shared" si="88"/>
        <v>0</v>
      </c>
      <c r="J96" s="292">
        <f t="shared" si="89"/>
        <v>0</v>
      </c>
      <c r="K96" s="292">
        <f>IF('DRIVER SC'!$S13=0,"0",-'CE SC'!$N$83*'DRIVER SC'!$E13/'DRIVER SC'!$S13)</f>
        <v>0</v>
      </c>
      <c r="L96" s="2"/>
      <c r="M96" s="292">
        <f t="shared" si="90"/>
        <v>0</v>
      </c>
      <c r="N96" s="292">
        <f t="shared" si="91"/>
        <v>575.61497761999465</v>
      </c>
      <c r="O96" s="292">
        <f>IF('DRIVER SC'!$S13=0,"0",-'CE SC'!$N$83*'DRIVER SC'!$F13/'DRIVER SC'!$S13)</f>
        <v>575.61497761999465</v>
      </c>
      <c r="P96" s="2"/>
      <c r="Q96" s="292">
        <f t="shared" si="92"/>
        <v>0</v>
      </c>
      <c r="R96" s="292">
        <f t="shared" si="93"/>
        <v>16402.629743495418</v>
      </c>
      <c r="S96" s="292">
        <f>IF('DRIVER SC'!$S13=0,"0",-'CE SC'!$N$83*'DRIVER SC'!$G13/'DRIVER SC'!$S13)</f>
        <v>16402.629743495418</v>
      </c>
      <c r="T96" s="2"/>
      <c r="U96" s="292">
        <f t="shared" si="94"/>
        <v>0</v>
      </c>
      <c r="V96" s="292">
        <f t="shared" si="95"/>
        <v>0</v>
      </c>
      <c r="W96" s="292">
        <f>IF('DRIVER SC'!$S13=0,"0",-'CE SC'!$N$83*'DRIVER SC'!$H13/'DRIVER SC'!$S13)</f>
        <v>0</v>
      </c>
      <c r="X96" s="2"/>
      <c r="Y96" s="292">
        <f t="shared" si="96"/>
        <v>0</v>
      </c>
      <c r="Z96" s="292">
        <f t="shared" si="97"/>
        <v>0</v>
      </c>
      <c r="AA96" s="292">
        <f>IF('DRIVER SC'!$S13=0,"0",-'CE SC'!$N$83*'DRIVER SC'!$I13/'DRIVER SC'!$S13)</f>
        <v>0</v>
      </c>
      <c r="AB96" s="2"/>
      <c r="AC96" s="292">
        <f t="shared" si="98"/>
        <v>0</v>
      </c>
      <c r="AD96" s="292">
        <f t="shared" si="99"/>
        <v>0</v>
      </c>
      <c r="AE96" s="292">
        <f>IF('DRIVER SC'!$S13=0,"0",-'CE SC'!$N$83*'DRIVER SC'!$J13/'DRIVER SC'!$S13)</f>
        <v>0</v>
      </c>
      <c r="AF96" s="2"/>
      <c r="AG96" s="292">
        <f t="shared" si="100"/>
        <v>0</v>
      </c>
      <c r="AH96" s="292">
        <f t="shared" si="101"/>
        <v>0</v>
      </c>
      <c r="AI96" s="292">
        <f>IF('DRIVER SC'!$S13=0,"0",-'CE SC'!$N$83*'DRIVER SC'!$K13/'DRIVER SC'!$S13)</f>
        <v>0</v>
      </c>
      <c r="AJ96" s="2"/>
      <c r="AK96" s="292">
        <f t="shared" si="102"/>
        <v>0</v>
      </c>
      <c r="AL96" s="292">
        <f t="shared" si="103"/>
        <v>0</v>
      </c>
      <c r="AM96" s="292">
        <f>IF('DRIVER SC'!$S13=0,"0",-'CE SC'!$N$83*'DRIVER SC'!$L13/'DRIVER SC'!$S13)</f>
        <v>0</v>
      </c>
      <c r="AN96" s="2"/>
      <c r="AO96" s="292">
        <f t="shared" si="104"/>
        <v>0</v>
      </c>
      <c r="AP96" s="292">
        <f t="shared" si="105"/>
        <v>0</v>
      </c>
      <c r="AQ96" s="292">
        <f>IF('DRIVER SC'!$S13=0,"0",-'CE SC'!$N$83*'DRIVER SC'!$M13/'DRIVER SC'!$S13)</f>
        <v>0</v>
      </c>
      <c r="AR96" s="2"/>
      <c r="AS96" s="292">
        <f t="shared" si="106"/>
        <v>0</v>
      </c>
      <c r="AT96" s="292">
        <f t="shared" si="107"/>
        <v>0</v>
      </c>
      <c r="AU96" s="292">
        <f>IF('DRIVER SC'!$S13=0,"0",-'CE SC'!$N$83*'DRIVER SC'!$N13/'DRIVER SC'!$S13)</f>
        <v>0</v>
      </c>
      <c r="AV96" s="2"/>
      <c r="AW96" s="292">
        <f t="shared" si="108"/>
        <v>0</v>
      </c>
      <c r="AX96" s="292">
        <f t="shared" si="109"/>
        <v>0</v>
      </c>
      <c r="AY96" s="292">
        <f>IF('DRIVER SC'!$S13=0,"0",-'CE SC'!$N$83*'DRIVER SC'!$O13/'DRIVER SC'!$S13)</f>
        <v>0</v>
      </c>
      <c r="AZ96" s="2"/>
      <c r="BA96" s="292">
        <f t="shared" si="110"/>
        <v>0</v>
      </c>
      <c r="BB96" s="292">
        <f t="shared" si="111"/>
        <v>0</v>
      </c>
      <c r="BC96" s="292">
        <f>IF('DRIVER SC'!$S13=0,"0",-'CE SC'!$N$83*'DRIVER SC'!$P13/'DRIVER SC'!$S13)</f>
        <v>0</v>
      </c>
      <c r="BD96" s="2"/>
      <c r="BE96" s="292">
        <f t="shared" si="112"/>
        <v>0</v>
      </c>
      <c r="BF96" s="292">
        <f t="shared" si="113"/>
        <v>0</v>
      </c>
      <c r="BG96" s="292">
        <f>IF('DRIVER SC'!$S13=0,"0",-'CE SC'!$N$83*'DRIVER SC'!$Q13/'DRIVER SC'!$S13)</f>
        <v>0</v>
      </c>
      <c r="BH96" s="2"/>
      <c r="BI96" s="292">
        <f t="shared" si="114"/>
        <v>0</v>
      </c>
      <c r="BJ96" s="292">
        <f t="shared" si="115"/>
        <v>0</v>
      </c>
      <c r="BK96" s="292">
        <f>IF('DRIVER SC'!$S13=0,"0",-'CE SC'!$N$83*'DRIVER SC'!$R13/'DRIVER SC'!$S13)</f>
        <v>0</v>
      </c>
    </row>
    <row r="97" spans="1:63" s="11" customFormat="1" x14ac:dyDescent="0.15">
      <c r="A97" s="229" t="s">
        <v>1748</v>
      </c>
      <c r="B97" s="26"/>
      <c r="C97" s="36" t="s">
        <v>96</v>
      </c>
      <c r="D97" s="2"/>
      <c r="E97" s="292">
        <f t="shared" si="86"/>
        <v>59636.773248926555</v>
      </c>
      <c r="F97" s="292">
        <f t="shared" si="87"/>
        <v>6278.6237019431746</v>
      </c>
      <c r="G97" s="292">
        <f>IF('DRIVER SC'!$S14=0,"0",-'CE SC'!$O$83*'DRIVER SC'!$D14/'DRIVER SC'!$S14)</f>
        <v>65915.396950869734</v>
      </c>
      <c r="H97" s="2"/>
      <c r="I97" s="292">
        <f t="shared" si="88"/>
        <v>0</v>
      </c>
      <c r="J97" s="292">
        <f t="shared" si="89"/>
        <v>0</v>
      </c>
      <c r="K97" s="292">
        <f>IF('DRIVER SC'!$S14=0,"0",-'CE SC'!$O$83*'DRIVER SC'!$E14/'DRIVER SC'!$S14)</f>
        <v>0</v>
      </c>
      <c r="L97" s="2"/>
      <c r="M97" s="292">
        <f t="shared" si="90"/>
        <v>0</v>
      </c>
      <c r="N97" s="292">
        <f t="shared" si="91"/>
        <v>304.14846303748635</v>
      </c>
      <c r="O97" s="292">
        <f>IF('DRIVER SC'!$S14=0,"0",-'CE SC'!$O$83*'DRIVER SC'!$F14/'DRIVER SC'!$S14)</f>
        <v>304.14846303748635</v>
      </c>
      <c r="P97" s="2"/>
      <c r="Q97" s="292">
        <f t="shared" si="92"/>
        <v>0</v>
      </c>
      <c r="R97" s="292">
        <f t="shared" si="93"/>
        <v>8666.9645860927958</v>
      </c>
      <c r="S97" s="292">
        <f>IF('DRIVER SC'!$S14=0,"0",-'CE SC'!$O$83*'DRIVER SC'!$G14/'DRIVER SC'!$S14)</f>
        <v>8666.9645860927958</v>
      </c>
      <c r="T97" s="2"/>
      <c r="U97" s="292">
        <f t="shared" si="94"/>
        <v>0</v>
      </c>
      <c r="V97" s="292">
        <f t="shared" si="95"/>
        <v>0</v>
      </c>
      <c r="W97" s="292">
        <f>IF('DRIVER SC'!$S14=0,"0",-'CE SC'!$O$83*'DRIVER SC'!$H14/'DRIVER SC'!$S14)</f>
        <v>0</v>
      </c>
      <c r="X97" s="2"/>
      <c r="Y97" s="292">
        <f t="shared" si="96"/>
        <v>0</v>
      </c>
      <c r="Z97" s="292">
        <f t="shared" si="97"/>
        <v>0</v>
      </c>
      <c r="AA97" s="292">
        <f>IF('DRIVER SC'!$S14=0,"0",-'CE SC'!$O$83*'DRIVER SC'!$I14/'DRIVER SC'!$S14)</f>
        <v>0</v>
      </c>
      <c r="AB97" s="2"/>
      <c r="AC97" s="292">
        <f t="shared" si="98"/>
        <v>0</v>
      </c>
      <c r="AD97" s="292">
        <f t="shared" si="99"/>
        <v>0</v>
      </c>
      <c r="AE97" s="292">
        <f>IF('DRIVER SC'!$S14=0,"0",-'CE SC'!$O$83*'DRIVER SC'!$J14/'DRIVER SC'!$S14)</f>
        <v>0</v>
      </c>
      <c r="AF97" s="2"/>
      <c r="AG97" s="292">
        <f t="shared" si="100"/>
        <v>0</v>
      </c>
      <c r="AH97" s="292">
        <f t="shared" si="101"/>
        <v>0</v>
      </c>
      <c r="AI97" s="292">
        <f>IF('DRIVER SC'!$S14=0,"0",-'CE SC'!$O$83*'DRIVER SC'!$K14/'DRIVER SC'!$S14)</f>
        <v>0</v>
      </c>
      <c r="AJ97" s="2"/>
      <c r="AK97" s="292">
        <f t="shared" si="102"/>
        <v>0</v>
      </c>
      <c r="AL97" s="292">
        <f t="shared" si="103"/>
        <v>0</v>
      </c>
      <c r="AM97" s="292">
        <f>IF('DRIVER SC'!$S14=0,"0",-'CE SC'!$O$83*'DRIVER SC'!$L14/'DRIVER SC'!$S14)</f>
        <v>0</v>
      </c>
      <c r="AN97" s="2"/>
      <c r="AO97" s="292">
        <f t="shared" si="104"/>
        <v>0</v>
      </c>
      <c r="AP97" s="292">
        <f t="shared" si="105"/>
        <v>0</v>
      </c>
      <c r="AQ97" s="292">
        <f>IF('DRIVER SC'!$S14=0,"0",-'CE SC'!$O$83*'DRIVER SC'!$M14/'DRIVER SC'!$S14)</f>
        <v>0</v>
      </c>
      <c r="AR97" s="2"/>
      <c r="AS97" s="292">
        <f t="shared" si="106"/>
        <v>0</v>
      </c>
      <c r="AT97" s="292">
        <f t="shared" si="107"/>
        <v>0</v>
      </c>
      <c r="AU97" s="292">
        <f>IF('DRIVER SC'!$S14=0,"0",-'CE SC'!$O$83*'DRIVER SC'!$N14/'DRIVER SC'!$S14)</f>
        <v>0</v>
      </c>
      <c r="AV97" s="2"/>
      <c r="AW97" s="292">
        <f t="shared" si="108"/>
        <v>0</v>
      </c>
      <c r="AX97" s="292">
        <f t="shared" si="109"/>
        <v>0</v>
      </c>
      <c r="AY97" s="292">
        <f>IF('DRIVER SC'!$S14=0,"0",-'CE SC'!$O$83*'DRIVER SC'!$O14/'DRIVER SC'!$S14)</f>
        <v>0</v>
      </c>
      <c r="AZ97" s="2"/>
      <c r="BA97" s="292">
        <f t="shared" si="110"/>
        <v>0</v>
      </c>
      <c r="BB97" s="292">
        <f t="shared" si="111"/>
        <v>0</v>
      </c>
      <c r="BC97" s="292">
        <f>IF('DRIVER SC'!$S14=0,"0",-'CE SC'!$O$83*'DRIVER SC'!$P14/'DRIVER SC'!$S14)</f>
        <v>0</v>
      </c>
      <c r="BD97" s="2"/>
      <c r="BE97" s="292">
        <f t="shared" si="112"/>
        <v>0</v>
      </c>
      <c r="BF97" s="292">
        <f t="shared" si="113"/>
        <v>0</v>
      </c>
      <c r="BG97" s="292">
        <f>IF('DRIVER SC'!$S14=0,"0",-'CE SC'!$O$83*'DRIVER SC'!$Q14/'DRIVER SC'!$S14)</f>
        <v>0</v>
      </c>
      <c r="BH97" s="2"/>
      <c r="BI97" s="292">
        <f t="shared" si="114"/>
        <v>0</v>
      </c>
      <c r="BJ97" s="292">
        <f t="shared" si="115"/>
        <v>0</v>
      </c>
      <c r="BK97" s="292">
        <f>IF('DRIVER SC'!$S14=0,"0",-'CE SC'!$O$83*'DRIVER SC'!$R14/'DRIVER SC'!$S14)</f>
        <v>0</v>
      </c>
    </row>
    <row r="98" spans="1:63" s="11" customFormat="1" x14ac:dyDescent="0.15">
      <c r="A98" s="229"/>
      <c r="B98" s="25"/>
      <c r="C98" s="227" t="s">
        <v>355</v>
      </c>
      <c r="D98" s="2"/>
      <c r="E98" s="293">
        <f>+SUM(E87:E97)</f>
        <v>304640.70588852104</v>
      </c>
      <c r="F98" s="293">
        <f t="shared" ref="F98:G98" si="116">+SUM(F87:F97)</f>
        <v>32072.90153986989</v>
      </c>
      <c r="G98" s="293">
        <f t="shared" si="116"/>
        <v>336713.607428391</v>
      </c>
      <c r="H98" s="2"/>
      <c r="I98" s="293">
        <f>+SUM(I87:I97)</f>
        <v>0</v>
      </c>
      <c r="J98" s="293">
        <f t="shared" ref="J98" si="117">+SUM(J87:J97)</f>
        <v>0</v>
      </c>
      <c r="K98" s="293">
        <f t="shared" ref="K98" si="118">+SUM(K87:K97)</f>
        <v>0</v>
      </c>
      <c r="L98" s="2"/>
      <c r="M98" s="293">
        <f>+SUM(M87:M97)</f>
        <v>0</v>
      </c>
      <c r="N98" s="293">
        <f t="shared" ref="N98" si="119">+SUM(N87:N97)</f>
        <v>1553.6722969215368</v>
      </c>
      <c r="O98" s="293">
        <f t="shared" ref="O98" si="120">+SUM(O87:O97)</f>
        <v>1553.6722969215368</v>
      </c>
      <c r="P98" s="2"/>
      <c r="Q98" s="293">
        <f>+SUM(Q87:Q97)</f>
        <v>0</v>
      </c>
      <c r="R98" s="293">
        <f t="shared" ref="R98" si="121">+SUM(R87:R97)</f>
        <v>44273.190274687571</v>
      </c>
      <c r="S98" s="293">
        <f t="shared" ref="S98" si="122">+SUM(S87:S97)</f>
        <v>44273.190274687571</v>
      </c>
      <c r="T98" s="2"/>
      <c r="U98" s="293">
        <f>+SUM(U87:U97)</f>
        <v>0</v>
      </c>
      <c r="V98" s="293">
        <f t="shared" ref="V98" si="123">+SUM(V87:V97)</f>
        <v>0</v>
      </c>
      <c r="W98" s="293">
        <f t="shared" ref="W98" si="124">+SUM(W87:W97)</f>
        <v>0</v>
      </c>
      <c r="X98" s="2"/>
      <c r="Y98" s="293">
        <f>+SUM(Y87:Y97)</f>
        <v>0</v>
      </c>
      <c r="Z98" s="293">
        <f t="shared" ref="Z98" si="125">+SUM(Z87:Z97)</f>
        <v>0</v>
      </c>
      <c r="AA98" s="293">
        <f t="shared" ref="AA98" si="126">+SUM(AA87:AA97)</f>
        <v>0</v>
      </c>
      <c r="AB98" s="2"/>
      <c r="AC98" s="293">
        <f>+SUM(AC87:AC97)</f>
        <v>0</v>
      </c>
      <c r="AD98" s="293">
        <f t="shared" ref="AD98" si="127">+SUM(AD87:AD97)</f>
        <v>0</v>
      </c>
      <c r="AE98" s="293">
        <f t="shared" ref="AE98" si="128">+SUM(AE87:AE97)</f>
        <v>0</v>
      </c>
      <c r="AF98" s="2"/>
      <c r="AG98" s="293">
        <f>+SUM(AG87:AG97)</f>
        <v>0</v>
      </c>
      <c r="AH98" s="293">
        <f t="shared" ref="AH98" si="129">+SUM(AH87:AH97)</f>
        <v>0</v>
      </c>
      <c r="AI98" s="293">
        <f t="shared" ref="AI98" si="130">+SUM(AI87:AI97)</f>
        <v>0</v>
      </c>
      <c r="AJ98" s="2"/>
      <c r="AK98" s="293">
        <f>+SUM(AK87:AK97)</f>
        <v>0</v>
      </c>
      <c r="AL98" s="293">
        <f t="shared" ref="AL98" si="131">+SUM(AL87:AL97)</f>
        <v>0</v>
      </c>
      <c r="AM98" s="293">
        <f t="shared" ref="AM98" si="132">+SUM(AM87:AM97)</f>
        <v>0</v>
      </c>
      <c r="AN98" s="2"/>
      <c r="AO98" s="293">
        <f>+SUM(AO87:AO97)</f>
        <v>0</v>
      </c>
      <c r="AP98" s="293">
        <f t="shared" ref="AP98" si="133">+SUM(AP87:AP97)</f>
        <v>0</v>
      </c>
      <c r="AQ98" s="293">
        <f t="shared" ref="AQ98" si="134">+SUM(AQ87:AQ97)</f>
        <v>0</v>
      </c>
      <c r="AR98" s="2"/>
      <c r="AS98" s="293">
        <f>+SUM(AS87:AS97)</f>
        <v>0</v>
      </c>
      <c r="AT98" s="293">
        <f t="shared" ref="AT98" si="135">+SUM(AT87:AT97)</f>
        <v>0</v>
      </c>
      <c r="AU98" s="293">
        <f t="shared" ref="AU98" si="136">+SUM(AU87:AU97)</f>
        <v>0</v>
      </c>
      <c r="AV98" s="2"/>
      <c r="AW98" s="293">
        <f>+SUM(AW87:AW97)</f>
        <v>0</v>
      </c>
      <c r="AX98" s="293">
        <f t="shared" ref="AX98" si="137">+SUM(AX87:AX97)</f>
        <v>0</v>
      </c>
      <c r="AY98" s="293">
        <f t="shared" ref="AY98" si="138">+SUM(AY87:AY97)</f>
        <v>0</v>
      </c>
      <c r="AZ98" s="2"/>
      <c r="BA98" s="293">
        <f>+SUM(BA87:BA97)</f>
        <v>0</v>
      </c>
      <c r="BB98" s="293">
        <f t="shared" ref="BB98" si="139">+SUM(BB87:BB97)</f>
        <v>0</v>
      </c>
      <c r="BC98" s="293">
        <f t="shared" ref="BC98" si="140">+SUM(BC87:BC97)</f>
        <v>0</v>
      </c>
      <c r="BD98" s="2"/>
      <c r="BE98" s="293">
        <f>+SUM(BE87:BE97)</f>
        <v>0</v>
      </c>
      <c r="BF98" s="293">
        <f t="shared" ref="BF98" si="141">+SUM(BF87:BF97)</f>
        <v>0</v>
      </c>
      <c r="BG98" s="293">
        <f t="shared" ref="BG98" si="142">+SUM(BG87:BG97)</f>
        <v>0</v>
      </c>
      <c r="BH98" s="2"/>
      <c r="BI98" s="293">
        <f>+SUM(BI87:BI97)</f>
        <v>0</v>
      </c>
      <c r="BJ98" s="293">
        <f t="shared" ref="BJ98" si="143">+SUM(BJ87:BJ97)</f>
        <v>0</v>
      </c>
      <c r="BK98" s="293">
        <f t="shared" ref="BK98" si="144">+SUM(BK87:BK97)</f>
        <v>0</v>
      </c>
    </row>
    <row r="99" spans="1:63" s="11" customFormat="1" x14ac:dyDescent="0.15">
      <c r="A99" s="229"/>
      <c r="B99" s="22"/>
      <c r="C99" s="27" t="s">
        <v>59</v>
      </c>
      <c r="D99" s="2"/>
      <c r="E99" s="294"/>
      <c r="F99" s="294"/>
      <c r="G99" s="294"/>
      <c r="H99" s="2"/>
      <c r="I99" s="294"/>
      <c r="J99" s="294"/>
      <c r="K99" s="294"/>
      <c r="L99" s="2"/>
      <c r="M99" s="294"/>
      <c r="N99" s="294"/>
      <c r="O99" s="294"/>
      <c r="P99" s="2"/>
      <c r="Q99" s="294"/>
      <c r="R99" s="294"/>
      <c r="S99" s="294"/>
      <c r="T99" s="2"/>
      <c r="U99" s="294"/>
      <c r="V99" s="294"/>
      <c r="W99" s="294"/>
      <c r="X99" s="2"/>
      <c r="Y99" s="294"/>
      <c r="Z99" s="294"/>
      <c r="AA99" s="294"/>
      <c r="AB99" s="2"/>
      <c r="AC99" s="294"/>
      <c r="AD99" s="294"/>
      <c r="AE99" s="294"/>
      <c r="AF99" s="2"/>
      <c r="AG99" s="294"/>
      <c r="AH99" s="294"/>
      <c r="AI99" s="294"/>
      <c r="AJ99" s="2"/>
      <c r="AK99" s="294"/>
      <c r="AL99" s="294"/>
      <c r="AM99" s="294"/>
      <c r="AN99" s="2"/>
      <c r="AO99" s="294"/>
      <c r="AP99" s="294"/>
      <c r="AQ99" s="294"/>
      <c r="AR99" s="2"/>
      <c r="AS99" s="294"/>
      <c r="AT99" s="294"/>
      <c r="AU99" s="294"/>
      <c r="AV99" s="2"/>
      <c r="AW99" s="294"/>
      <c r="AX99" s="294"/>
      <c r="AY99" s="294"/>
      <c r="AZ99" s="2"/>
      <c r="BA99" s="294"/>
      <c r="BB99" s="294"/>
      <c r="BC99" s="294"/>
      <c r="BD99" s="2"/>
      <c r="BE99" s="294"/>
      <c r="BF99" s="294"/>
      <c r="BG99" s="294"/>
      <c r="BH99" s="2"/>
      <c r="BI99" s="294"/>
      <c r="BJ99" s="294"/>
      <c r="BK99" s="294"/>
    </row>
    <row r="100" spans="1:63" s="11" customFormat="1" x14ac:dyDescent="0.15">
      <c r="A100" s="229" t="s">
        <v>1750</v>
      </c>
      <c r="B100" s="23"/>
      <c r="C100" s="28" t="s">
        <v>1729</v>
      </c>
      <c r="D100" s="2"/>
      <c r="E100" s="292">
        <f t="shared" ref="E100:E102" si="145">+G100*E$110</f>
        <v>0</v>
      </c>
      <c r="F100" s="292">
        <f t="shared" ref="F100:F102" si="146">+G100*F$110</f>
        <v>0</v>
      </c>
      <c r="G100" s="292" t="str">
        <f>IF('DRIVER FOC'!$S4=0,"0",-'CE FOC'!$E$83*'DRIVER FOC'!$D4/'DRIVER FOC'!$S4)</f>
        <v>0</v>
      </c>
      <c r="H100" s="2"/>
      <c r="I100" s="292">
        <f t="shared" ref="I100:I102" si="147">+K100*I$110</f>
        <v>0</v>
      </c>
      <c r="J100" s="292">
        <f t="shared" ref="J100:J102" si="148">+K100*J$110</f>
        <v>0</v>
      </c>
      <c r="K100" s="292" t="str">
        <f>IF('DRIVER FOC'!$S4=0,"0",-'CE FOC'!$E$83*'DRIVER FOC'!$E4/'DRIVER FOC'!$S4)</f>
        <v>0</v>
      </c>
      <c r="L100" s="2"/>
      <c r="M100" s="292">
        <f t="shared" ref="M100:M102" si="149">+O100*M$110</f>
        <v>0</v>
      </c>
      <c r="N100" s="292">
        <f t="shared" ref="N100:N102" si="150">+O100*N$110</f>
        <v>0</v>
      </c>
      <c r="O100" s="292" t="str">
        <f>IF('DRIVER FOC'!$S4=0,"0",-'CE FOC'!$E$83*'DRIVER FOC'!$F4/'DRIVER FOC'!$S4)</f>
        <v>0</v>
      </c>
      <c r="P100" s="2"/>
      <c r="Q100" s="292">
        <f t="shared" ref="Q100:Q102" si="151">+S100*Q$110</f>
        <v>0</v>
      </c>
      <c r="R100" s="292">
        <f t="shared" ref="R100:R102" si="152">+S100*R$110</f>
        <v>0</v>
      </c>
      <c r="S100" s="292" t="str">
        <f>IF('DRIVER FOC'!$S4=0,"0",-'CE FOC'!$E$83*'DRIVER FOC'!$G4/'DRIVER FOC'!$S4)</f>
        <v>0</v>
      </c>
      <c r="T100" s="2"/>
      <c r="U100" s="292">
        <f t="shared" ref="U100:U102" si="153">+W100*U$110</f>
        <v>0</v>
      </c>
      <c r="V100" s="292">
        <f t="shared" ref="V100:V102" si="154">+W100*V$110</f>
        <v>0</v>
      </c>
      <c r="W100" s="292" t="str">
        <f>IF('DRIVER FOC'!$S4=0,"0",-'CE FOC'!$E$83*'DRIVER FOC'!$H4/'DRIVER FOC'!$S4)</f>
        <v>0</v>
      </c>
      <c r="X100" s="2"/>
      <c r="Y100" s="292">
        <f t="shared" ref="Y100:Y102" si="155">+AA100*Y$110</f>
        <v>0</v>
      </c>
      <c r="Z100" s="292">
        <f t="shared" ref="Z100:Z102" si="156">+AA100*Z$110</f>
        <v>0</v>
      </c>
      <c r="AA100" s="292" t="str">
        <f>IF('DRIVER FOC'!$S4=0,"0",-'CE FOC'!$E$83*'DRIVER FOC'!$I4/'DRIVER FOC'!$S4)</f>
        <v>0</v>
      </c>
      <c r="AB100" s="2"/>
      <c r="AC100" s="292">
        <f t="shared" ref="AC100:AC102" si="157">+AE100*AC$110</f>
        <v>0</v>
      </c>
      <c r="AD100" s="292">
        <f t="shared" ref="AD100:AD102" si="158">+AE100*AD$110</f>
        <v>0</v>
      </c>
      <c r="AE100" s="292" t="str">
        <f>IF('DRIVER FOC'!$S4=0,"0",-'CE FOC'!$E$83*'DRIVER FOC'!$J4/'DRIVER FOC'!$S4)</f>
        <v>0</v>
      </c>
      <c r="AF100" s="2"/>
      <c r="AG100" s="292">
        <f t="shared" ref="AG100:AG102" si="159">+AI100*AG$110</f>
        <v>0</v>
      </c>
      <c r="AH100" s="292">
        <f t="shared" ref="AH100:AH102" si="160">+AI100*AH$110</f>
        <v>0</v>
      </c>
      <c r="AI100" s="292" t="str">
        <f>IF('DRIVER FOC'!$S4=0,"0",-'CE FOC'!$E$83*'DRIVER FOC'!$K4/'DRIVER FOC'!$S4)</f>
        <v>0</v>
      </c>
      <c r="AJ100" s="2"/>
      <c r="AK100" s="292">
        <f t="shared" ref="AK100:AK102" si="161">+AM100*AK$110</f>
        <v>0</v>
      </c>
      <c r="AL100" s="292">
        <f t="shared" ref="AL100:AL102" si="162">+AM100*AL$110</f>
        <v>0</v>
      </c>
      <c r="AM100" s="292" t="str">
        <f>IF('DRIVER FOC'!$S4=0,"0",-'CE FOC'!$E$83*'DRIVER FOC'!$L4/'DRIVER FOC'!$S4)</f>
        <v>0</v>
      </c>
      <c r="AN100" s="2"/>
      <c r="AO100" s="292">
        <f t="shared" ref="AO100:AO102" si="163">+AQ100*AO$110</f>
        <v>0</v>
      </c>
      <c r="AP100" s="292">
        <f t="shared" ref="AP100:AP102" si="164">+AQ100*AP$110</f>
        <v>0</v>
      </c>
      <c r="AQ100" s="292" t="str">
        <f>IF('DRIVER FOC'!$S4=0,"0",-'CE FOC'!$E$83*'DRIVER FOC'!$M4/'DRIVER FOC'!$S4)</f>
        <v>0</v>
      </c>
      <c r="AR100" s="2"/>
      <c r="AS100" s="292">
        <f t="shared" ref="AS100:AS102" si="165">+AU100*AS$110</f>
        <v>0</v>
      </c>
      <c r="AT100" s="292">
        <f t="shared" ref="AT100:AT102" si="166">+AU100*AT$110</f>
        <v>0</v>
      </c>
      <c r="AU100" s="292" t="str">
        <f>IF('DRIVER FOC'!$S4=0,"0",-'CE FOC'!$E$83*'DRIVER FOC'!$N4/'DRIVER FOC'!$S4)</f>
        <v>0</v>
      </c>
      <c r="AV100" s="2"/>
      <c r="AW100" s="292">
        <f t="shared" ref="AW100:AW102" si="167">+AY100*AW$110</f>
        <v>0</v>
      </c>
      <c r="AX100" s="292">
        <f t="shared" ref="AX100:AX102" si="168">+AY100*AX$110</f>
        <v>0</v>
      </c>
      <c r="AY100" s="292" t="str">
        <f>IF('DRIVER FOC'!$S4=0,"0",-'CE FOC'!$E$83*'DRIVER FOC'!$O4/'DRIVER FOC'!$S4)</f>
        <v>0</v>
      </c>
      <c r="AZ100" s="2"/>
      <c r="BA100" s="292">
        <f t="shared" ref="BA100:BA102" si="169">+BC100*BA$110</f>
        <v>0</v>
      </c>
      <c r="BB100" s="292">
        <f t="shared" ref="BB100:BB102" si="170">+BC100*BB$110</f>
        <v>0</v>
      </c>
      <c r="BC100" s="292" t="str">
        <f>IF('DRIVER FOC'!$S4=0,"0",-'CE FOC'!$E$83*'DRIVER FOC'!$P4/'DRIVER FOC'!$S4)</f>
        <v>0</v>
      </c>
      <c r="BD100" s="2"/>
      <c r="BE100" s="292">
        <f t="shared" ref="BE100:BE102" si="171">+BG100*BE$110</f>
        <v>0</v>
      </c>
      <c r="BF100" s="292">
        <f t="shared" ref="BF100:BF102" si="172">+BG100*BF$110</f>
        <v>0</v>
      </c>
      <c r="BG100" s="292" t="str">
        <f>IF('DRIVER FOC'!$S4=0,"0",-'CE FOC'!$E$83*'DRIVER FOC'!$Q4/'DRIVER FOC'!$S4)</f>
        <v>0</v>
      </c>
      <c r="BH100" s="2"/>
      <c r="BI100" s="292">
        <f t="shared" ref="BI100:BI102" si="173">+BK100*BI$110</f>
        <v>0</v>
      </c>
      <c r="BJ100" s="292">
        <f t="shared" ref="BJ100:BJ102" si="174">+BK100*BJ$110</f>
        <v>0</v>
      </c>
      <c r="BK100" s="292" t="str">
        <f>IF('DRIVER FOC'!$S4=0,"0",-'CE FOC'!$E$83*'DRIVER FOC'!$R4/'DRIVER FOC'!$S4)</f>
        <v>0</v>
      </c>
    </row>
    <row r="101" spans="1:63" s="11" customFormat="1" x14ac:dyDescent="0.15">
      <c r="A101" s="229" t="s">
        <v>1751</v>
      </c>
      <c r="B101" s="23"/>
      <c r="C101" s="28" t="s">
        <v>1719</v>
      </c>
      <c r="D101" s="2"/>
      <c r="E101" s="292">
        <f t="shared" si="145"/>
        <v>0</v>
      </c>
      <c r="F101" s="292">
        <f t="shared" si="146"/>
        <v>0</v>
      </c>
      <c r="G101" s="292" t="str">
        <f>IF('DRIVER FOC'!$S5=0,"0",-'CE FOC'!$F$83*'DRIVER FOC'!$D5/'DRIVER FOC'!$S5)</f>
        <v>0</v>
      </c>
      <c r="H101" s="2"/>
      <c r="I101" s="292">
        <f t="shared" si="147"/>
        <v>0</v>
      </c>
      <c r="J101" s="292">
        <f t="shared" si="148"/>
        <v>0</v>
      </c>
      <c r="K101" s="292" t="str">
        <f>IF('DRIVER FOC'!$S5=0,"0",-'CE FOC'!$F$83*'DRIVER FOC'!$E5/'DRIVER FOC'!$S5)</f>
        <v>0</v>
      </c>
      <c r="L101" s="2"/>
      <c r="M101" s="292">
        <f t="shared" si="149"/>
        <v>0</v>
      </c>
      <c r="N101" s="292">
        <f t="shared" si="150"/>
        <v>0</v>
      </c>
      <c r="O101" s="292" t="str">
        <f>IF('DRIVER FOC'!$S5=0,"0",-'CE FOC'!$F$83*'DRIVER FOC'!$F5/'DRIVER FOC'!$S5)</f>
        <v>0</v>
      </c>
      <c r="P101" s="2"/>
      <c r="Q101" s="292">
        <f t="shared" si="151"/>
        <v>0</v>
      </c>
      <c r="R101" s="292">
        <f t="shared" si="152"/>
        <v>0</v>
      </c>
      <c r="S101" s="292" t="str">
        <f>IF('DRIVER FOC'!$S5=0,"0",-'CE FOC'!$F$83*'DRIVER FOC'!$G5/'DRIVER FOC'!$S5)</f>
        <v>0</v>
      </c>
      <c r="T101" s="2"/>
      <c r="U101" s="292">
        <f t="shared" si="153"/>
        <v>0</v>
      </c>
      <c r="V101" s="292">
        <f t="shared" si="154"/>
        <v>0</v>
      </c>
      <c r="W101" s="292" t="str">
        <f>IF('DRIVER FOC'!$S5=0,"0",-'CE FOC'!$F$83*'DRIVER FOC'!$H5/'DRIVER FOC'!$S5)</f>
        <v>0</v>
      </c>
      <c r="X101" s="2"/>
      <c r="Y101" s="292">
        <f t="shared" si="155"/>
        <v>0</v>
      </c>
      <c r="Z101" s="292">
        <f t="shared" si="156"/>
        <v>0</v>
      </c>
      <c r="AA101" s="292" t="str">
        <f>IF('DRIVER FOC'!$S5=0,"0",-'CE FOC'!$F$83*'DRIVER FOC'!$I5/'DRIVER FOC'!$S5)</f>
        <v>0</v>
      </c>
      <c r="AB101" s="2"/>
      <c r="AC101" s="292">
        <f t="shared" si="157"/>
        <v>0</v>
      </c>
      <c r="AD101" s="292">
        <f t="shared" si="158"/>
        <v>0</v>
      </c>
      <c r="AE101" s="292" t="str">
        <f>IF('DRIVER FOC'!$S5=0,"0",-'CE FOC'!$F$83*'DRIVER FOC'!$J5/'DRIVER FOC'!$S5)</f>
        <v>0</v>
      </c>
      <c r="AF101" s="2"/>
      <c r="AG101" s="292">
        <f t="shared" si="159"/>
        <v>0</v>
      </c>
      <c r="AH101" s="292">
        <f t="shared" si="160"/>
        <v>0</v>
      </c>
      <c r="AI101" s="292" t="str">
        <f>IF('DRIVER FOC'!$S5=0,"0",-'CE FOC'!$F$83*'DRIVER FOC'!$K5/'DRIVER FOC'!$S5)</f>
        <v>0</v>
      </c>
      <c r="AJ101" s="2"/>
      <c r="AK101" s="292">
        <f t="shared" si="161"/>
        <v>0</v>
      </c>
      <c r="AL101" s="292">
        <f t="shared" si="162"/>
        <v>0</v>
      </c>
      <c r="AM101" s="292" t="str">
        <f>IF('DRIVER FOC'!$S5=0,"0",-'CE FOC'!$F$83*'DRIVER FOC'!$L5/'DRIVER FOC'!$S5)</f>
        <v>0</v>
      </c>
      <c r="AN101" s="2"/>
      <c r="AO101" s="292">
        <f t="shared" si="163"/>
        <v>0</v>
      </c>
      <c r="AP101" s="292">
        <f t="shared" si="164"/>
        <v>0</v>
      </c>
      <c r="AQ101" s="292" t="str">
        <f>IF('DRIVER FOC'!$S5=0,"0",-'CE FOC'!$F$83*'DRIVER FOC'!$M5/'DRIVER FOC'!$S5)</f>
        <v>0</v>
      </c>
      <c r="AR101" s="2"/>
      <c r="AS101" s="292">
        <f t="shared" si="165"/>
        <v>0</v>
      </c>
      <c r="AT101" s="292">
        <f t="shared" si="166"/>
        <v>0</v>
      </c>
      <c r="AU101" s="292" t="str">
        <f>IF('DRIVER FOC'!$S5=0,"0",-'CE FOC'!$F$83*'DRIVER FOC'!$N5/'DRIVER FOC'!$S5)</f>
        <v>0</v>
      </c>
      <c r="AV101" s="2"/>
      <c r="AW101" s="292">
        <f t="shared" si="167"/>
        <v>0</v>
      </c>
      <c r="AX101" s="292">
        <f t="shared" si="168"/>
        <v>0</v>
      </c>
      <c r="AY101" s="292" t="str">
        <f>IF('DRIVER FOC'!$S5=0,"0",-'CE FOC'!$F$83*'DRIVER FOC'!$O5/'DRIVER FOC'!$S5)</f>
        <v>0</v>
      </c>
      <c r="AZ101" s="2"/>
      <c r="BA101" s="292">
        <f t="shared" si="169"/>
        <v>0</v>
      </c>
      <c r="BB101" s="292">
        <f t="shared" si="170"/>
        <v>0</v>
      </c>
      <c r="BC101" s="292" t="str">
        <f>IF('DRIVER FOC'!$S5=0,"0",-'CE FOC'!$F$83*'DRIVER FOC'!$P5/'DRIVER FOC'!$S5)</f>
        <v>0</v>
      </c>
      <c r="BD101" s="2"/>
      <c r="BE101" s="292">
        <f t="shared" si="171"/>
        <v>0</v>
      </c>
      <c r="BF101" s="292">
        <f t="shared" si="172"/>
        <v>0</v>
      </c>
      <c r="BG101" s="292" t="str">
        <f>IF('DRIVER FOC'!$S5=0,"0",-'CE FOC'!$F$83*'DRIVER FOC'!$Q5/'DRIVER FOC'!$S5)</f>
        <v>0</v>
      </c>
      <c r="BH101" s="2"/>
      <c r="BI101" s="292">
        <f t="shared" si="173"/>
        <v>0</v>
      </c>
      <c r="BJ101" s="292">
        <f t="shared" si="174"/>
        <v>0</v>
      </c>
      <c r="BK101" s="292" t="str">
        <f>IF('DRIVER FOC'!$S5=0,"0",-'CE FOC'!$F$83*'DRIVER FOC'!$R5/'DRIVER FOC'!$S5)</f>
        <v>0</v>
      </c>
    </row>
    <row r="102" spans="1:63" s="11" customFormat="1" x14ac:dyDescent="0.15">
      <c r="A102" s="229" t="s">
        <v>1752</v>
      </c>
      <c r="B102" s="23"/>
      <c r="C102" s="28" t="s">
        <v>1720</v>
      </c>
      <c r="D102" s="2"/>
      <c r="E102" s="292">
        <f t="shared" si="145"/>
        <v>13138.611743624218</v>
      </c>
      <c r="F102" s="292">
        <f t="shared" si="146"/>
        <v>1383.247191457207</v>
      </c>
      <c r="G102" s="292">
        <f>IF('DRIVER FOC'!$S6=0,"0",-'CE FOC'!$G$83*'DRIVER FOC'!$D6/'DRIVER FOC'!$S6)</f>
        <v>14521.858935081425</v>
      </c>
      <c r="H102" s="2"/>
      <c r="I102" s="292">
        <f t="shared" si="147"/>
        <v>0</v>
      </c>
      <c r="J102" s="292">
        <f t="shared" si="148"/>
        <v>0</v>
      </c>
      <c r="K102" s="292">
        <f>IF('DRIVER FOC'!$S6=0,"0",-'CE FOC'!$G$83*'DRIVER FOC'!$E6/'DRIVER FOC'!$S6)</f>
        <v>0</v>
      </c>
      <c r="L102" s="2"/>
      <c r="M102" s="292">
        <f t="shared" si="149"/>
        <v>0</v>
      </c>
      <c r="N102" s="292">
        <f t="shared" si="150"/>
        <v>67.007122460997707</v>
      </c>
      <c r="O102" s="292">
        <f>IF('DRIVER FOC'!$S6=0,"0",-'CE FOC'!$G$83*'DRIVER FOC'!$F6/'DRIVER FOC'!$S6)</f>
        <v>67.007122460997707</v>
      </c>
      <c r="P102" s="2"/>
      <c r="Q102" s="292">
        <f t="shared" si="151"/>
        <v>0</v>
      </c>
      <c r="R102" s="292">
        <f t="shared" si="152"/>
        <v>1909.423942457579</v>
      </c>
      <c r="S102" s="292">
        <f>IF('DRIVER FOC'!$S6=0,"0",-'CE FOC'!$G$83*'DRIVER FOC'!$G6/'DRIVER FOC'!$S6)</f>
        <v>1909.423942457579</v>
      </c>
      <c r="T102" s="2"/>
      <c r="U102" s="292">
        <f t="shared" si="153"/>
        <v>0</v>
      </c>
      <c r="V102" s="292">
        <f t="shared" si="154"/>
        <v>0</v>
      </c>
      <c r="W102" s="292">
        <f>IF('DRIVER FOC'!$S6=0,"0",-'CE FOC'!$G$83*'DRIVER FOC'!$H6/'DRIVER FOC'!$S6)</f>
        <v>0</v>
      </c>
      <c r="X102" s="2"/>
      <c r="Y102" s="292">
        <f t="shared" si="155"/>
        <v>0</v>
      </c>
      <c r="Z102" s="292">
        <f t="shared" si="156"/>
        <v>0</v>
      </c>
      <c r="AA102" s="292">
        <f>IF('DRIVER FOC'!$S6=0,"0",-'CE FOC'!$G$83*'DRIVER FOC'!$I6/'DRIVER FOC'!$S6)</f>
        <v>0</v>
      </c>
      <c r="AB102" s="2"/>
      <c r="AC102" s="292">
        <f t="shared" si="157"/>
        <v>0</v>
      </c>
      <c r="AD102" s="292">
        <f t="shared" si="158"/>
        <v>0</v>
      </c>
      <c r="AE102" s="292">
        <f>IF('DRIVER FOC'!$S6=0,"0",-'CE FOC'!$G$83*'DRIVER FOC'!$J6/'DRIVER FOC'!$S6)</f>
        <v>0</v>
      </c>
      <c r="AF102" s="2"/>
      <c r="AG102" s="292">
        <f t="shared" si="159"/>
        <v>0</v>
      </c>
      <c r="AH102" s="292">
        <f t="shared" si="160"/>
        <v>0</v>
      </c>
      <c r="AI102" s="292">
        <f>IF('DRIVER FOC'!$S6=0,"0",-'CE FOC'!$G$83*'DRIVER FOC'!$K6/'DRIVER FOC'!$S6)</f>
        <v>0</v>
      </c>
      <c r="AJ102" s="2"/>
      <c r="AK102" s="292">
        <f t="shared" si="161"/>
        <v>0</v>
      </c>
      <c r="AL102" s="292">
        <f t="shared" si="162"/>
        <v>0</v>
      </c>
      <c r="AM102" s="292">
        <f>IF('DRIVER FOC'!$S6=0,"0",-'CE FOC'!$G$83*'DRIVER FOC'!$L6/'DRIVER FOC'!$S6)</f>
        <v>0</v>
      </c>
      <c r="AN102" s="2"/>
      <c r="AO102" s="292">
        <f t="shared" si="163"/>
        <v>0</v>
      </c>
      <c r="AP102" s="292">
        <f t="shared" si="164"/>
        <v>0</v>
      </c>
      <c r="AQ102" s="292">
        <f>IF('DRIVER FOC'!$S6=0,"0",-'CE FOC'!$G$83*'DRIVER FOC'!$M6/'DRIVER FOC'!$S6)</f>
        <v>0</v>
      </c>
      <c r="AR102" s="2"/>
      <c r="AS102" s="292">
        <f t="shared" si="165"/>
        <v>0</v>
      </c>
      <c r="AT102" s="292">
        <f t="shared" si="166"/>
        <v>0</v>
      </c>
      <c r="AU102" s="292">
        <f>IF('DRIVER FOC'!$S6=0,"0",-'CE FOC'!$G$83*'DRIVER FOC'!$N6/'DRIVER FOC'!$S6)</f>
        <v>0</v>
      </c>
      <c r="AV102" s="2"/>
      <c r="AW102" s="292">
        <f t="shared" si="167"/>
        <v>0</v>
      </c>
      <c r="AX102" s="292">
        <f t="shared" si="168"/>
        <v>0</v>
      </c>
      <c r="AY102" s="292">
        <f>IF('DRIVER FOC'!$S6=0,"0",-'CE FOC'!$G$83*'DRIVER FOC'!$O6/'DRIVER FOC'!$S6)</f>
        <v>0</v>
      </c>
      <c r="AZ102" s="2"/>
      <c r="BA102" s="292">
        <f t="shared" si="169"/>
        <v>0</v>
      </c>
      <c r="BB102" s="292">
        <f t="shared" si="170"/>
        <v>0</v>
      </c>
      <c r="BC102" s="292">
        <f>IF('DRIVER FOC'!$S6=0,"0",-'CE FOC'!$G$83*'DRIVER FOC'!$P6/'DRIVER FOC'!$S6)</f>
        <v>0</v>
      </c>
      <c r="BD102" s="2"/>
      <c r="BE102" s="292">
        <f t="shared" si="171"/>
        <v>0</v>
      </c>
      <c r="BF102" s="292">
        <f t="shared" si="172"/>
        <v>0</v>
      </c>
      <c r="BG102" s="292">
        <f>IF('DRIVER FOC'!$S6=0,"0",-'CE FOC'!$G$83*'DRIVER FOC'!$Q6/'DRIVER FOC'!$S6)</f>
        <v>0</v>
      </c>
      <c r="BH102" s="2"/>
      <c r="BI102" s="292">
        <f t="shared" si="173"/>
        <v>0</v>
      </c>
      <c r="BJ102" s="292">
        <f t="shared" si="174"/>
        <v>0</v>
      </c>
      <c r="BK102" s="292">
        <f>IF('DRIVER FOC'!$S6=0,"0",-'CE FOC'!$G$83*'DRIVER FOC'!$R6/'DRIVER FOC'!$S6)</f>
        <v>0</v>
      </c>
    </row>
    <row r="103" spans="1:63" s="11" customFormat="1" ht="11.25" thickBot="1" x14ac:dyDescent="0.25">
      <c r="A103" s="1"/>
      <c r="B103" s="24"/>
      <c r="C103" s="29" t="s">
        <v>354</v>
      </c>
      <c r="D103" s="2"/>
      <c r="E103" s="295">
        <f>+SUM(E100:E102)</f>
        <v>13138.611743624218</v>
      </c>
      <c r="F103" s="295">
        <f t="shared" ref="F103:G103" si="175">+SUM(F100:F102)</f>
        <v>1383.247191457207</v>
      </c>
      <c r="G103" s="295">
        <f t="shared" si="175"/>
        <v>14521.858935081425</v>
      </c>
      <c r="H103" s="2"/>
      <c r="I103" s="295">
        <f>+SUM(I100:I102)</f>
        <v>0</v>
      </c>
      <c r="J103" s="295">
        <f t="shared" ref="J103" si="176">+SUM(J100:J102)</f>
        <v>0</v>
      </c>
      <c r="K103" s="295">
        <f t="shared" ref="K103" si="177">+SUM(K100:K102)</f>
        <v>0</v>
      </c>
      <c r="L103" s="2"/>
      <c r="M103" s="295">
        <f>+SUM(M100:M102)</f>
        <v>0</v>
      </c>
      <c r="N103" s="295">
        <f t="shared" ref="N103" si="178">+SUM(N100:N102)</f>
        <v>67.007122460997707</v>
      </c>
      <c r="O103" s="295">
        <f t="shared" ref="O103" si="179">+SUM(O100:O102)</f>
        <v>67.007122460997707</v>
      </c>
      <c r="P103" s="2"/>
      <c r="Q103" s="295">
        <f>+SUM(Q100:Q102)</f>
        <v>0</v>
      </c>
      <c r="R103" s="295">
        <f t="shared" ref="R103" si="180">+SUM(R100:R102)</f>
        <v>1909.423942457579</v>
      </c>
      <c r="S103" s="295">
        <f t="shared" ref="S103" si="181">+SUM(S100:S102)</f>
        <v>1909.423942457579</v>
      </c>
      <c r="T103" s="2"/>
      <c r="U103" s="295">
        <f>+SUM(U100:U102)</f>
        <v>0</v>
      </c>
      <c r="V103" s="295">
        <f t="shared" ref="V103" si="182">+SUM(V100:V102)</f>
        <v>0</v>
      </c>
      <c r="W103" s="295">
        <f t="shared" ref="W103" si="183">+SUM(W100:W102)</f>
        <v>0</v>
      </c>
      <c r="X103" s="2"/>
      <c r="Y103" s="295">
        <f>+SUM(Y100:Y102)</f>
        <v>0</v>
      </c>
      <c r="Z103" s="295">
        <f t="shared" ref="Z103" si="184">+SUM(Z100:Z102)</f>
        <v>0</v>
      </c>
      <c r="AA103" s="295">
        <f t="shared" ref="AA103" si="185">+SUM(AA100:AA102)</f>
        <v>0</v>
      </c>
      <c r="AB103" s="2"/>
      <c r="AC103" s="295">
        <f>+SUM(AC100:AC102)</f>
        <v>0</v>
      </c>
      <c r="AD103" s="295">
        <f t="shared" ref="AD103" si="186">+SUM(AD100:AD102)</f>
        <v>0</v>
      </c>
      <c r="AE103" s="295">
        <f t="shared" ref="AE103" si="187">+SUM(AE100:AE102)</f>
        <v>0</v>
      </c>
      <c r="AF103" s="2"/>
      <c r="AG103" s="295">
        <f>+SUM(AG100:AG102)</f>
        <v>0</v>
      </c>
      <c r="AH103" s="295">
        <f t="shared" ref="AH103" si="188">+SUM(AH100:AH102)</f>
        <v>0</v>
      </c>
      <c r="AI103" s="295">
        <f t="shared" ref="AI103" si="189">+SUM(AI100:AI102)</f>
        <v>0</v>
      </c>
      <c r="AJ103" s="2"/>
      <c r="AK103" s="295">
        <f>+SUM(AK100:AK102)</f>
        <v>0</v>
      </c>
      <c r="AL103" s="295">
        <f t="shared" ref="AL103" si="190">+SUM(AL100:AL102)</f>
        <v>0</v>
      </c>
      <c r="AM103" s="295">
        <f t="shared" ref="AM103" si="191">+SUM(AM100:AM102)</f>
        <v>0</v>
      </c>
      <c r="AN103" s="2"/>
      <c r="AO103" s="295">
        <f>+SUM(AO100:AO102)</f>
        <v>0</v>
      </c>
      <c r="AP103" s="295">
        <f t="shared" ref="AP103" si="192">+SUM(AP100:AP102)</f>
        <v>0</v>
      </c>
      <c r="AQ103" s="295">
        <f t="shared" ref="AQ103" si="193">+SUM(AQ100:AQ102)</f>
        <v>0</v>
      </c>
      <c r="AR103" s="2"/>
      <c r="AS103" s="295">
        <f>+SUM(AS100:AS102)</f>
        <v>0</v>
      </c>
      <c r="AT103" s="295">
        <f t="shared" ref="AT103" si="194">+SUM(AT100:AT102)</f>
        <v>0</v>
      </c>
      <c r="AU103" s="295">
        <f t="shared" ref="AU103" si="195">+SUM(AU100:AU102)</f>
        <v>0</v>
      </c>
      <c r="AV103" s="2"/>
      <c r="AW103" s="295">
        <f>+SUM(AW100:AW102)</f>
        <v>0</v>
      </c>
      <c r="AX103" s="295">
        <f t="shared" ref="AX103" si="196">+SUM(AX100:AX102)</f>
        <v>0</v>
      </c>
      <c r="AY103" s="295">
        <f t="shared" ref="AY103" si="197">+SUM(AY100:AY102)</f>
        <v>0</v>
      </c>
      <c r="AZ103" s="2"/>
      <c r="BA103" s="295">
        <f>+SUM(BA100:BA102)</f>
        <v>0</v>
      </c>
      <c r="BB103" s="295">
        <f t="shared" ref="BB103" si="198">+SUM(BB100:BB102)</f>
        <v>0</v>
      </c>
      <c r="BC103" s="295">
        <f t="shared" ref="BC103" si="199">+SUM(BC100:BC102)</f>
        <v>0</v>
      </c>
      <c r="BD103" s="2"/>
      <c r="BE103" s="295">
        <f>+SUM(BE100:BE102)</f>
        <v>0</v>
      </c>
      <c r="BF103" s="295">
        <f t="shared" ref="BF103" si="200">+SUM(BF100:BF102)</f>
        <v>0</v>
      </c>
      <c r="BG103" s="295">
        <f t="shared" ref="BG103" si="201">+SUM(BG100:BG102)</f>
        <v>0</v>
      </c>
      <c r="BH103" s="2"/>
      <c r="BI103" s="295">
        <f>+SUM(BI100:BI102)</f>
        <v>0</v>
      </c>
      <c r="BJ103" s="295">
        <f t="shared" ref="BJ103" si="202">+SUM(BJ100:BJ102)</f>
        <v>0</v>
      </c>
      <c r="BK103" s="295">
        <f t="shared" ref="BK103" si="203">+SUM(BK100:BK102)</f>
        <v>0</v>
      </c>
    </row>
    <row r="104" spans="1:63" s="11" customFormat="1" ht="11.25" thickBot="1" x14ac:dyDescent="0.25">
      <c r="A104" s="1"/>
      <c r="B104" s="10"/>
      <c r="C104" s="10"/>
      <c r="D104" s="2"/>
      <c r="E104" s="20"/>
      <c r="F104" s="2"/>
      <c r="G104" s="2"/>
      <c r="H104" s="2"/>
      <c r="I104" s="20"/>
      <c r="J104" s="2"/>
      <c r="K104" s="2"/>
      <c r="L104" s="2"/>
      <c r="M104" s="20"/>
      <c r="N104" s="2"/>
      <c r="O104" s="2"/>
      <c r="P104" s="2"/>
      <c r="Q104" s="20"/>
      <c r="R104" s="2"/>
      <c r="S104" s="2"/>
      <c r="T104" s="2"/>
      <c r="U104" s="20"/>
      <c r="V104" s="2"/>
      <c r="W104" s="2"/>
      <c r="X104" s="2"/>
      <c r="Y104" s="20"/>
      <c r="Z104" s="2"/>
      <c r="AA104" s="2"/>
      <c r="AB104" s="2"/>
      <c r="AC104" s="20"/>
      <c r="AD104" s="2"/>
      <c r="AE104" s="2"/>
      <c r="AF104" s="2"/>
      <c r="AG104" s="20"/>
      <c r="AH104" s="2"/>
      <c r="AI104" s="2"/>
      <c r="AJ104" s="2"/>
      <c r="AK104" s="20"/>
      <c r="AL104" s="2"/>
      <c r="AM104" s="2"/>
      <c r="AN104" s="2"/>
      <c r="AO104" s="20"/>
      <c r="AP104" s="2"/>
      <c r="AQ104" s="2"/>
      <c r="AR104" s="2"/>
      <c r="AS104" s="20"/>
      <c r="AT104" s="2"/>
      <c r="AU104" s="2"/>
      <c r="AV104" s="2"/>
      <c r="AW104" s="20"/>
      <c r="AX104" s="2"/>
      <c r="AY104" s="2"/>
      <c r="AZ104" s="2"/>
      <c r="BA104" s="20"/>
      <c r="BB104" s="2"/>
      <c r="BC104" s="2"/>
      <c r="BD104" s="2"/>
      <c r="BE104" s="20"/>
      <c r="BF104" s="2"/>
      <c r="BG104" s="2"/>
      <c r="BH104" s="2"/>
      <c r="BI104" s="20"/>
      <c r="BJ104" s="2"/>
      <c r="BK104" s="2"/>
    </row>
    <row r="105" spans="1:63" s="11" customFormat="1" ht="11.25" thickBot="1" x14ac:dyDescent="0.25">
      <c r="A105" s="1"/>
      <c r="B105" s="31"/>
      <c r="C105" s="349" t="s">
        <v>1727</v>
      </c>
      <c r="D105" s="2"/>
      <c r="E105" s="350">
        <f>+E103+E98</f>
        <v>317779.31763214525</v>
      </c>
      <c r="F105" s="351">
        <f>+F103+F98</f>
        <v>33456.148731327099</v>
      </c>
      <c r="G105" s="352">
        <f>+SUM(E105:F105)</f>
        <v>351235.46636347234</v>
      </c>
      <c r="H105" s="2"/>
      <c r="I105" s="350">
        <f>+I103+I98</f>
        <v>0</v>
      </c>
      <c r="J105" s="351">
        <f>+J103+J98</f>
        <v>0</v>
      </c>
      <c r="K105" s="352">
        <f>+SUM(I105:J105)</f>
        <v>0</v>
      </c>
      <c r="L105" s="2"/>
      <c r="M105" s="350">
        <f>+M103+M98</f>
        <v>0</v>
      </c>
      <c r="N105" s="351">
        <f>+N103+N98</f>
        <v>1620.6794193825344</v>
      </c>
      <c r="O105" s="352">
        <f>+SUM(M105:N105)</f>
        <v>1620.6794193825344</v>
      </c>
      <c r="P105" s="2"/>
      <c r="Q105" s="350">
        <f>+Q103+Q98</f>
        <v>0</v>
      </c>
      <c r="R105" s="351">
        <f>+R103+R98</f>
        <v>46182.61421714515</v>
      </c>
      <c r="S105" s="352">
        <f>+SUM(Q105:R105)</f>
        <v>46182.61421714515</v>
      </c>
      <c r="T105" s="2"/>
      <c r="U105" s="350">
        <f>+U103+U98</f>
        <v>0</v>
      </c>
      <c r="V105" s="351">
        <f>+V103+V98</f>
        <v>0</v>
      </c>
      <c r="W105" s="352">
        <f>+SUM(U105:V105)</f>
        <v>0</v>
      </c>
      <c r="X105" s="2"/>
      <c r="Y105" s="350">
        <f>+Y103+Y98</f>
        <v>0</v>
      </c>
      <c r="Z105" s="351">
        <f>+Z103+Z98</f>
        <v>0</v>
      </c>
      <c r="AA105" s="352">
        <f>+SUM(Y105:Z105)</f>
        <v>0</v>
      </c>
      <c r="AB105" s="2"/>
      <c r="AC105" s="350">
        <f>+AC103+AC98</f>
        <v>0</v>
      </c>
      <c r="AD105" s="351">
        <f>+AD103+AD98</f>
        <v>0</v>
      </c>
      <c r="AE105" s="352">
        <f>+SUM(AC105:AD105)</f>
        <v>0</v>
      </c>
      <c r="AF105" s="2"/>
      <c r="AG105" s="350">
        <f>+AG103+AG98</f>
        <v>0</v>
      </c>
      <c r="AH105" s="351">
        <f>+AH103+AH98</f>
        <v>0</v>
      </c>
      <c r="AI105" s="352">
        <f>+SUM(AG105:AH105)</f>
        <v>0</v>
      </c>
      <c r="AJ105" s="2"/>
      <c r="AK105" s="350">
        <f>+AK103+AK98</f>
        <v>0</v>
      </c>
      <c r="AL105" s="351">
        <f>+AL103+AL98</f>
        <v>0</v>
      </c>
      <c r="AM105" s="352">
        <f>+SUM(AK105:AL105)</f>
        <v>0</v>
      </c>
      <c r="AN105" s="2"/>
      <c r="AO105" s="350">
        <f>+AO103+AO98</f>
        <v>0</v>
      </c>
      <c r="AP105" s="351">
        <f>+AP103+AP98</f>
        <v>0</v>
      </c>
      <c r="AQ105" s="352">
        <f>+SUM(AO105:AP105)</f>
        <v>0</v>
      </c>
      <c r="AR105" s="2"/>
      <c r="AS105" s="350">
        <f>+AS103+AS98</f>
        <v>0</v>
      </c>
      <c r="AT105" s="351">
        <f>+AT103+AT98</f>
        <v>0</v>
      </c>
      <c r="AU105" s="352">
        <f>+SUM(AS105:AT105)</f>
        <v>0</v>
      </c>
      <c r="AV105" s="2"/>
      <c r="AW105" s="350">
        <f>+AW103+AW98</f>
        <v>0</v>
      </c>
      <c r="AX105" s="351">
        <f>+AX103+AX98</f>
        <v>0</v>
      </c>
      <c r="AY105" s="352">
        <f>+SUM(AW105:AX105)</f>
        <v>0</v>
      </c>
      <c r="AZ105" s="2"/>
      <c r="BA105" s="350">
        <f>+BA103+BA98</f>
        <v>0</v>
      </c>
      <c r="BB105" s="351">
        <f>+BB103+BB98</f>
        <v>0</v>
      </c>
      <c r="BC105" s="352">
        <f>+SUM(BA105:BB105)</f>
        <v>0</v>
      </c>
      <c r="BD105" s="2"/>
      <c r="BE105" s="350">
        <f>+BE103+BE98</f>
        <v>0</v>
      </c>
      <c r="BF105" s="351">
        <f>+BF103+BF98</f>
        <v>0</v>
      </c>
      <c r="BG105" s="352">
        <f>+SUM(BE105:BF105)</f>
        <v>0</v>
      </c>
      <c r="BH105" s="2"/>
      <c r="BI105" s="350">
        <f>+BI103+BI98</f>
        <v>0</v>
      </c>
      <c r="BJ105" s="351">
        <f>+BJ103+BJ98</f>
        <v>0</v>
      </c>
      <c r="BK105" s="352">
        <f>+SUM(BI105:BJ105)</f>
        <v>0</v>
      </c>
    </row>
    <row r="106" spans="1:63" s="11" customFormat="1" ht="11.25" thickBot="1" x14ac:dyDescent="0.25">
      <c r="A106" s="1"/>
      <c r="B106" s="13"/>
      <c r="D106" s="2"/>
      <c r="F106" s="2"/>
      <c r="G106" s="2"/>
      <c r="H106" s="2"/>
      <c r="J106" s="2"/>
      <c r="K106" s="2"/>
      <c r="L106" s="2"/>
      <c r="N106" s="2"/>
      <c r="O106" s="2"/>
      <c r="P106" s="2"/>
      <c r="R106" s="2"/>
      <c r="S106" s="2"/>
      <c r="T106" s="2"/>
      <c r="V106" s="2"/>
      <c r="W106" s="2"/>
      <c r="X106" s="2"/>
      <c r="Z106" s="2"/>
      <c r="AA106" s="2"/>
      <c r="AB106" s="2"/>
      <c r="AD106" s="2"/>
      <c r="AE106" s="2"/>
      <c r="AF106" s="2"/>
      <c r="AH106" s="2"/>
      <c r="AI106" s="2"/>
      <c r="AJ106" s="2"/>
      <c r="AL106" s="2"/>
      <c r="AM106" s="2"/>
      <c r="AN106" s="2"/>
      <c r="AP106" s="2"/>
      <c r="AQ106" s="2"/>
      <c r="AR106" s="2"/>
      <c r="AT106" s="2"/>
      <c r="AU106" s="2"/>
      <c r="AV106" s="2"/>
      <c r="AX106" s="2"/>
      <c r="AY106" s="2"/>
      <c r="AZ106" s="2"/>
      <c r="BB106" s="2"/>
      <c r="BC106" s="2"/>
      <c r="BD106" s="2"/>
      <c r="BF106" s="2"/>
      <c r="BG106" s="2"/>
      <c r="BH106" s="2"/>
      <c r="BJ106" s="2"/>
      <c r="BK106" s="2"/>
    </row>
    <row r="107" spans="1:63" s="11" customFormat="1" ht="21.75" thickBot="1" x14ac:dyDescent="0.25">
      <c r="A107" s="1"/>
      <c r="B107" s="64"/>
      <c r="C107" s="30" t="s">
        <v>1673</v>
      </c>
      <c r="D107" s="2"/>
      <c r="E107" s="223">
        <f>+E84-E105</f>
        <v>16908033.822367854</v>
      </c>
      <c r="F107" s="223">
        <f>+F84-F105</f>
        <v>-14515296.998731326</v>
      </c>
      <c r="G107" s="223">
        <f>+SUM(E107:F107)</f>
        <v>2392736.8236365281</v>
      </c>
      <c r="H107" s="2"/>
      <c r="I107" s="223">
        <f>+I84-I105</f>
        <v>0</v>
      </c>
      <c r="J107" s="223">
        <f>+J84-J105</f>
        <v>6302.64</v>
      </c>
      <c r="K107" s="223">
        <f>+SUM(I107:J107)</f>
        <v>6302.64</v>
      </c>
      <c r="L107" s="2"/>
      <c r="M107" s="223">
        <f>+M84-M105</f>
        <v>0</v>
      </c>
      <c r="N107" s="223">
        <f>+N84-N105</f>
        <v>-79597.399419382535</v>
      </c>
      <c r="O107" s="223">
        <f>+SUM(M107:N107)</f>
        <v>-79597.399419382535</v>
      </c>
      <c r="P107" s="2"/>
      <c r="Q107" s="223">
        <f>+Q84-Q105</f>
        <v>0</v>
      </c>
      <c r="R107" s="223">
        <f>+R84-R105</f>
        <v>-2268194.4042171454</v>
      </c>
      <c r="S107" s="223">
        <f>+SUM(Q107:R107)</f>
        <v>-2268194.4042171454</v>
      </c>
      <c r="T107" s="2"/>
      <c r="U107" s="223">
        <f>+U84-U105</f>
        <v>0</v>
      </c>
      <c r="V107" s="223">
        <f>+V84-V105</f>
        <v>0</v>
      </c>
      <c r="W107" s="223">
        <f>+SUM(U107:V107)</f>
        <v>0</v>
      </c>
      <c r="X107" s="2"/>
      <c r="Y107" s="223">
        <f>+Y84-Y105</f>
        <v>0</v>
      </c>
      <c r="Z107" s="223">
        <f>+Z84-Z105</f>
        <v>0</v>
      </c>
      <c r="AA107" s="223">
        <f>+SUM(Y107:Z107)</f>
        <v>0</v>
      </c>
      <c r="AB107" s="2"/>
      <c r="AC107" s="223">
        <f>+AC84-AC105</f>
        <v>0</v>
      </c>
      <c r="AD107" s="223">
        <f>+AD84-AD105</f>
        <v>0</v>
      </c>
      <c r="AE107" s="223">
        <f>+SUM(AC107:AD107)</f>
        <v>0</v>
      </c>
      <c r="AF107" s="2"/>
      <c r="AG107" s="223">
        <f>+AG84-AG105</f>
        <v>0</v>
      </c>
      <c r="AH107" s="223">
        <f>+AH84-AH105</f>
        <v>0</v>
      </c>
      <c r="AI107" s="223">
        <f>+SUM(AG107:AH107)</f>
        <v>0</v>
      </c>
      <c r="AJ107" s="2"/>
      <c r="AK107" s="223">
        <f>+AK84-AK105</f>
        <v>0</v>
      </c>
      <c r="AL107" s="223">
        <f>+AL84-AL105</f>
        <v>0</v>
      </c>
      <c r="AM107" s="223">
        <f>+SUM(AK107:AL107)</f>
        <v>0</v>
      </c>
      <c r="AN107" s="2"/>
      <c r="AO107" s="223">
        <f>+AO84-AO105</f>
        <v>0</v>
      </c>
      <c r="AP107" s="223">
        <f>+AP84-AP105</f>
        <v>0</v>
      </c>
      <c r="AQ107" s="223">
        <f>+SUM(AO107:AP107)</f>
        <v>0</v>
      </c>
      <c r="AR107" s="2"/>
      <c r="AS107" s="223">
        <f>+AS84-AS105</f>
        <v>0</v>
      </c>
      <c r="AT107" s="223">
        <f>+AT84-AT105</f>
        <v>0</v>
      </c>
      <c r="AU107" s="223">
        <f>+SUM(AS107:AT107)</f>
        <v>0</v>
      </c>
      <c r="AV107" s="2"/>
      <c r="AW107" s="223">
        <f>+AW84-AW105</f>
        <v>0</v>
      </c>
      <c r="AX107" s="223">
        <f>+AX84-AX105</f>
        <v>0</v>
      </c>
      <c r="AY107" s="223">
        <f>+SUM(AW107:AX107)</f>
        <v>0</v>
      </c>
      <c r="AZ107" s="2"/>
      <c r="BA107" s="223">
        <f>+BA84-BA105</f>
        <v>0</v>
      </c>
      <c r="BB107" s="223">
        <f>+BB84-BB105</f>
        <v>0</v>
      </c>
      <c r="BC107" s="223">
        <f>+SUM(BA107:BB107)</f>
        <v>0</v>
      </c>
      <c r="BD107" s="2"/>
      <c r="BE107" s="223">
        <f>+BE84-BE105</f>
        <v>0</v>
      </c>
      <c r="BF107" s="223">
        <f>+BF84-BF105</f>
        <v>0</v>
      </c>
      <c r="BG107" s="223">
        <f>+SUM(BE107:BF107)</f>
        <v>0</v>
      </c>
      <c r="BH107" s="2"/>
      <c r="BI107" s="223">
        <f>+BI84-BI105</f>
        <v>0</v>
      </c>
      <c r="BJ107" s="223">
        <f>+BJ84-BJ105</f>
        <v>0</v>
      </c>
      <c r="BK107" s="223">
        <f>+SUM(BI107:BJ107)</f>
        <v>0</v>
      </c>
    </row>
    <row r="108" spans="1:63" s="11" customFormat="1" x14ac:dyDescent="0.2">
      <c r="A108" s="1"/>
      <c r="B108" s="13"/>
      <c r="D108" s="2"/>
      <c r="F108" s="2"/>
      <c r="G108" s="2"/>
      <c r="H108" s="2"/>
      <c r="J108" s="2"/>
      <c r="K108" s="2"/>
      <c r="L108" s="2"/>
      <c r="N108" s="2"/>
      <c r="O108" s="2"/>
      <c r="P108" s="2"/>
      <c r="R108" s="2"/>
      <c r="S108" s="2"/>
      <c r="T108" s="2"/>
      <c r="V108" s="2"/>
      <c r="W108" s="2"/>
      <c r="X108" s="2"/>
      <c r="Z108" s="2"/>
      <c r="AA108" s="2"/>
      <c r="AB108" s="2"/>
      <c r="AD108" s="2"/>
      <c r="AE108" s="2"/>
      <c r="AF108" s="2"/>
      <c r="AH108" s="2"/>
      <c r="AI108" s="2"/>
      <c r="AJ108" s="2"/>
      <c r="AL108" s="2"/>
      <c r="AM108" s="2"/>
      <c r="AN108" s="2"/>
      <c r="AP108" s="2"/>
      <c r="AQ108" s="2"/>
      <c r="AR108" s="2"/>
      <c r="AT108" s="2"/>
      <c r="AU108" s="2"/>
      <c r="AV108" s="2"/>
      <c r="AX108" s="2"/>
      <c r="AY108" s="2"/>
      <c r="AZ108" s="2"/>
      <c r="BB108" s="2"/>
      <c r="BC108" s="2"/>
      <c r="BD108" s="2"/>
      <c r="BF108" s="2"/>
      <c r="BG108" s="2"/>
      <c r="BH108" s="2"/>
      <c r="BJ108" s="2"/>
      <c r="BK108" s="2"/>
    </row>
    <row r="110" spans="1:63" x14ac:dyDescent="0.2">
      <c r="C110" s="301" t="s">
        <v>1735</v>
      </c>
      <c r="E110" s="336">
        <f>+E111/$G$111</f>
        <v>0.9047472367249344</v>
      </c>
      <c r="F110" s="336">
        <f>+F111/$G$111</f>
        <v>9.5252763275065586E-2</v>
      </c>
      <c r="G110" s="340">
        <f>+SUM(E110:F110)</f>
        <v>1</v>
      </c>
      <c r="H110" s="341"/>
      <c r="I110" s="336">
        <f>+I111/$K$111</f>
        <v>0</v>
      </c>
      <c r="J110" s="336">
        <f>+J111/$K$111</f>
        <v>1</v>
      </c>
      <c r="K110" s="340">
        <f>+SUM(I110:J110)</f>
        <v>1</v>
      </c>
      <c r="L110" s="342"/>
      <c r="M110" s="336">
        <f>+M111/$O$111</f>
        <v>0</v>
      </c>
      <c r="N110" s="336">
        <f>+N111/$O$111</f>
        <v>1</v>
      </c>
      <c r="O110" s="340">
        <f>+SUM(M110:N110)</f>
        <v>1</v>
      </c>
      <c r="Q110" s="336">
        <f>+Q111/$S$111</f>
        <v>0</v>
      </c>
      <c r="R110" s="336">
        <f>+R111/$S$111</f>
        <v>1</v>
      </c>
      <c r="S110" s="340">
        <f>+SUM(Q110:R110)</f>
        <v>1</v>
      </c>
      <c r="U110" s="336">
        <f>+U111/W111</f>
        <v>1</v>
      </c>
      <c r="V110" s="336">
        <f>+V111/W111</f>
        <v>0</v>
      </c>
      <c r="W110" s="340">
        <f>+SUM(U110:V110)</f>
        <v>1</v>
      </c>
      <c r="Y110" s="336">
        <f>+Y111/AA111</f>
        <v>1</v>
      </c>
      <c r="Z110" s="336">
        <f>+Z111/AA111</f>
        <v>0</v>
      </c>
      <c r="AA110" s="340">
        <f>+SUM(Y110:Z110)</f>
        <v>1</v>
      </c>
      <c r="AC110" s="336">
        <f>+AC111/AE111</f>
        <v>1</v>
      </c>
      <c r="AD110" s="336">
        <f>+AD111/AE111</f>
        <v>0</v>
      </c>
      <c r="AE110" s="340">
        <f>+SUM(AC110:AD110)</f>
        <v>1</v>
      </c>
      <c r="AG110" s="336">
        <f>+AG111/AI111</f>
        <v>1</v>
      </c>
      <c r="AH110" s="336">
        <f>+AH111/AI111</f>
        <v>0</v>
      </c>
      <c r="AI110" s="340">
        <f>+SUM(AG110:AH110)</f>
        <v>1</v>
      </c>
      <c r="AK110" s="336">
        <f>+AK111/AM111</f>
        <v>1</v>
      </c>
      <c r="AL110" s="336">
        <f>+AL111/AM111</f>
        <v>0</v>
      </c>
      <c r="AM110" s="340">
        <f>+SUM(AK110:AL110)</f>
        <v>1</v>
      </c>
      <c r="AO110" s="336">
        <f>+AO111/AQ111</f>
        <v>1</v>
      </c>
      <c r="AP110" s="336">
        <f>+AP111/AQ111</f>
        <v>0</v>
      </c>
      <c r="AQ110" s="340">
        <f>+SUM(AO110:AP110)</f>
        <v>1</v>
      </c>
      <c r="AS110" s="336">
        <f>+AS111/AU111</f>
        <v>1</v>
      </c>
      <c r="AT110" s="336">
        <f>+AT111/AU111</f>
        <v>0</v>
      </c>
      <c r="AU110" s="340">
        <f>+SUM(AS110:AT110)</f>
        <v>1</v>
      </c>
      <c r="AW110" s="336">
        <f>+AW111/AY111</f>
        <v>1</v>
      </c>
      <c r="AX110" s="336">
        <f>+AX111/AY111</f>
        <v>0</v>
      </c>
      <c r="AY110" s="340">
        <f>+SUM(AW110:AX110)</f>
        <v>1</v>
      </c>
      <c r="BA110" s="336">
        <f>+BA111/BC111</f>
        <v>1</v>
      </c>
      <c r="BB110" s="336">
        <f>+BB111/BC111</f>
        <v>0</v>
      </c>
      <c r="BC110" s="340">
        <f>+SUM(BA110:BB110)</f>
        <v>1</v>
      </c>
      <c r="BE110" s="336">
        <f>+BE111/BG111</f>
        <v>1</v>
      </c>
      <c r="BF110" s="336">
        <f>+BF111/BG111</f>
        <v>0</v>
      </c>
      <c r="BG110" s="340">
        <f>+SUM(BE110:BF110)</f>
        <v>1</v>
      </c>
      <c r="BI110" s="336">
        <f>+BI111/BK111</f>
        <v>1</v>
      </c>
      <c r="BJ110" s="336">
        <f>+BJ111/BK111</f>
        <v>0</v>
      </c>
      <c r="BK110" s="340">
        <f>+SUM(BI110:BJ110)</f>
        <v>1</v>
      </c>
    </row>
    <row r="111" spans="1:63" x14ac:dyDescent="0.2">
      <c r="C111" s="298" t="s">
        <v>1736</v>
      </c>
      <c r="E111" s="398">
        <f>+SUMIFS(BdV_2022!E:E,BdV_2022!F:F,'CE ATT'!A9,BdV_2022!I:I,'CE ATT'!E3)</f>
        <v>17132843.199999999</v>
      </c>
      <c r="F111" s="398">
        <f>+SUMIFS(BdV_2022!E:E,BdV_2022!F:F,'CE ATT'!A9,BdV_2022!I:I,'CE ATT'!F3)</f>
        <v>1803764.18</v>
      </c>
      <c r="G111" s="338">
        <f>+SUM(E111:F111)</f>
        <v>18936607.379999999</v>
      </c>
      <c r="H111" s="339"/>
      <c r="I111" s="399"/>
      <c r="J111" s="337">
        <v>1</v>
      </c>
      <c r="K111" s="338">
        <f>+SUM(I111:J111)</f>
        <v>1</v>
      </c>
      <c r="M111" s="399"/>
      <c r="N111" s="337">
        <v>1</v>
      </c>
      <c r="O111" s="338">
        <f>+SUM(M111:N111)</f>
        <v>1</v>
      </c>
      <c r="Q111" s="399"/>
      <c r="R111" s="337">
        <v>1</v>
      </c>
      <c r="S111" s="338">
        <f>+SUM(Q111:R111)</f>
        <v>1</v>
      </c>
      <c r="U111" s="335">
        <v>1</v>
      </c>
      <c r="V111" s="337"/>
      <c r="W111" s="338">
        <f>+SUM(U111:V111)</f>
        <v>1</v>
      </c>
      <c r="Y111" s="335">
        <v>1</v>
      </c>
      <c r="Z111" s="337"/>
      <c r="AA111" s="338">
        <f>+SUM(Y111:Z111)</f>
        <v>1</v>
      </c>
      <c r="AC111" s="335">
        <v>1</v>
      </c>
      <c r="AD111" s="337"/>
      <c r="AE111" s="338">
        <f>+SUM(AC111:AD111)</f>
        <v>1</v>
      </c>
      <c r="AG111" s="335">
        <v>1</v>
      </c>
      <c r="AH111" s="337"/>
      <c r="AI111" s="338">
        <f>+SUM(AG111:AH111)</f>
        <v>1</v>
      </c>
      <c r="AK111" s="335">
        <v>1</v>
      </c>
      <c r="AL111" s="337"/>
      <c r="AM111" s="338">
        <f>+SUM(AK111:AL111)</f>
        <v>1</v>
      </c>
      <c r="AO111" s="335">
        <v>1</v>
      </c>
      <c r="AP111" s="337"/>
      <c r="AQ111" s="338">
        <f>+SUM(AO111:AP111)</f>
        <v>1</v>
      </c>
      <c r="AS111" s="335">
        <v>1</v>
      </c>
      <c r="AT111" s="337"/>
      <c r="AU111" s="338">
        <f>+SUM(AS111:AT111)</f>
        <v>1</v>
      </c>
      <c r="AW111" s="335">
        <v>1</v>
      </c>
      <c r="AX111" s="337"/>
      <c r="AY111" s="338">
        <f>+SUM(AW111:AX111)</f>
        <v>1</v>
      </c>
      <c r="BA111" s="335">
        <v>1</v>
      </c>
      <c r="BB111" s="337"/>
      <c r="BC111" s="338">
        <f>+SUM(BA111:BB111)</f>
        <v>1</v>
      </c>
      <c r="BE111" s="335">
        <v>1</v>
      </c>
      <c r="BF111" s="337"/>
      <c r="BG111" s="338">
        <f>+SUM(BE111:BF111)</f>
        <v>1</v>
      </c>
      <c r="BI111" s="335">
        <v>1</v>
      </c>
      <c r="BJ111" s="337"/>
      <c r="BK111" s="338">
        <f>+SUM(BI111:BJ111)</f>
        <v>1</v>
      </c>
    </row>
  </sheetData>
  <mergeCells count="1">
    <mergeCell ref="B5:C5"/>
  </mergeCells>
  <pageMargins left="0.59055118110236227" right="0.59055118110236227" top="0.39370078740157483" bottom="0.19685039370078741" header="0" footer="0"/>
  <pageSetup paperSize="9" scale="48" fitToWidth="2" fitToHeight="3" orientation="landscape" r:id="rId1"/>
  <headerFooter alignWithMargins="0">
    <oddFooter>&amp;CPagina &amp;P di &amp;N&amp;R&amp;F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34998626667073579"/>
    <pageSetUpPr fitToPage="1"/>
  </sheetPr>
  <dimension ref="A1:BK86"/>
  <sheetViews>
    <sheetView showGridLines="0" zoomScale="60" zoomScaleNormal="60" workbookViewId="0">
      <pane xSplit="3" ySplit="6" topLeftCell="D39" activePane="bottomRight" state="frozen"/>
      <selection pane="topRight" activeCell="D1" sqref="D1"/>
      <selection pane="bottomLeft" activeCell="A7" sqref="A7"/>
      <selection pane="bottomRight" activeCell="S10" sqref="S10"/>
    </sheetView>
  </sheetViews>
  <sheetFormatPr defaultColWidth="9.140625" defaultRowHeight="10.5" outlineLevelRow="1" x14ac:dyDescent="0.2"/>
  <cols>
    <col min="1" max="1" width="13.85546875" style="1" bestFit="1" customWidth="1"/>
    <col min="2" max="2" width="6.7109375" style="5" customWidth="1"/>
    <col min="3" max="3" width="69.5703125" style="11" customWidth="1"/>
    <col min="4" max="4" width="1.42578125" style="2" customWidth="1"/>
    <col min="5" max="5" width="9.140625" style="11" customWidth="1"/>
    <col min="6" max="7" width="9.140625" style="2"/>
    <col min="8" max="8" width="1.42578125" style="2" customWidth="1"/>
    <col min="9" max="9" width="9.140625" style="11" customWidth="1"/>
    <col min="10" max="11" width="9.140625" style="2"/>
    <col min="12" max="12" width="1.42578125" style="2" customWidth="1"/>
    <col min="13" max="13" width="9.140625" style="11" customWidth="1"/>
    <col min="14" max="15" width="9.140625" style="2"/>
    <col min="16" max="16" width="1.42578125" style="2" customWidth="1"/>
    <col min="17" max="17" width="9.140625" style="11" customWidth="1"/>
    <col min="18" max="19" width="9.140625" style="2"/>
    <col min="20" max="20" width="1.42578125" style="2" customWidth="1"/>
    <col min="21" max="21" width="9.140625" style="11" hidden="1" customWidth="1"/>
    <col min="22" max="23" width="0" style="2" hidden="1" customWidth="1"/>
    <col min="24" max="24" width="1.42578125" style="2" hidden="1" customWidth="1"/>
    <col min="25" max="25" width="9.140625" style="11" hidden="1" customWidth="1"/>
    <col min="26" max="27" width="0" style="2" hidden="1" customWidth="1"/>
    <col min="28" max="28" width="1.42578125" style="2" hidden="1" customWidth="1"/>
    <col min="29" max="29" width="9.140625" style="11" hidden="1" customWidth="1"/>
    <col min="30" max="31" width="0" style="2" hidden="1" customWidth="1"/>
    <col min="32" max="32" width="1.42578125" style="2" hidden="1" customWidth="1"/>
    <col min="33" max="33" width="9.140625" style="11" hidden="1" customWidth="1"/>
    <col min="34" max="35" width="0" style="2" hidden="1" customWidth="1"/>
    <col min="36" max="36" width="1.42578125" style="2" hidden="1" customWidth="1"/>
    <col min="37" max="37" width="9.140625" style="11" hidden="1" customWidth="1"/>
    <col min="38" max="39" width="0" style="2" hidden="1" customWidth="1"/>
    <col min="40" max="40" width="1.42578125" style="2" hidden="1" customWidth="1"/>
    <col min="41" max="41" width="9.140625" style="11" hidden="1" customWidth="1"/>
    <col min="42" max="43" width="0" style="2" hidden="1" customWidth="1"/>
    <col min="44" max="44" width="1.42578125" style="2" hidden="1" customWidth="1"/>
    <col min="45" max="45" width="9.140625" style="11" hidden="1" customWidth="1"/>
    <col min="46" max="47" width="0" style="2" hidden="1" customWidth="1"/>
    <col min="48" max="48" width="1.42578125" style="2" hidden="1" customWidth="1"/>
    <col min="49" max="49" width="9.140625" style="11" hidden="1" customWidth="1"/>
    <col min="50" max="51" width="0" style="2" hidden="1" customWidth="1"/>
    <col min="52" max="52" width="1.42578125" style="2" hidden="1" customWidth="1"/>
    <col min="53" max="53" width="9.140625" style="11" hidden="1" customWidth="1"/>
    <col min="54" max="55" width="0" style="2" hidden="1" customWidth="1"/>
    <col min="56" max="56" width="1.42578125" style="2" hidden="1" customWidth="1"/>
    <col min="57" max="57" width="9.140625" style="11" hidden="1" customWidth="1"/>
    <col min="58" max="59" width="0" style="2" hidden="1" customWidth="1"/>
    <col min="60" max="60" width="1.42578125" style="2" hidden="1" customWidth="1"/>
    <col min="61" max="61" width="9.140625" style="11" hidden="1" customWidth="1"/>
    <col min="62" max="63" width="0" style="2" hidden="1" customWidth="1"/>
    <col min="64" max="16384" width="9.140625" style="3"/>
  </cols>
  <sheetData>
    <row r="1" spans="1:63" x14ac:dyDescent="0.2">
      <c r="B1" s="4"/>
      <c r="C1" s="3"/>
      <c r="E1" s="3"/>
      <c r="I1" s="3"/>
      <c r="M1" s="3"/>
      <c r="Q1" s="3"/>
      <c r="U1" s="3"/>
      <c r="Y1" s="3"/>
      <c r="AC1" s="3"/>
      <c r="AG1" s="3"/>
      <c r="AK1" s="3"/>
      <c r="AO1" s="3"/>
      <c r="AS1" s="3"/>
      <c r="AW1" s="3"/>
      <c r="BA1" s="3"/>
      <c r="BE1" s="3"/>
      <c r="BI1" s="3"/>
    </row>
    <row r="2" spans="1:63" ht="11.25" thickBot="1" x14ac:dyDescent="0.25">
      <c r="B2" s="12"/>
      <c r="C2" s="8"/>
      <c r="E2" s="8"/>
      <c r="I2" s="8"/>
      <c r="M2" s="8"/>
      <c r="Q2" s="8"/>
      <c r="U2" s="8"/>
      <c r="Y2" s="8"/>
      <c r="AC2" s="8"/>
      <c r="AG2" s="8"/>
      <c r="AK2" s="8"/>
      <c r="AO2" s="8"/>
      <c r="AS2" s="8"/>
      <c r="AW2" s="8"/>
      <c r="BA2" s="8"/>
      <c r="BE2" s="8"/>
      <c r="BI2" s="8"/>
    </row>
    <row r="3" spans="1:63" hidden="1" outlineLevel="1" x14ac:dyDescent="0.2">
      <c r="C3" s="301" t="s">
        <v>1734</v>
      </c>
      <c r="E3" s="330">
        <f>+'CE ATT'!E110</f>
        <v>0.9047472367249344</v>
      </c>
      <c r="F3" s="330">
        <f>+'CE ATT'!F110</f>
        <v>9.5252763275065586E-2</v>
      </c>
      <c r="G3" s="331" t="str">
        <f>+Attività!$A$4</f>
        <v>ATT01</v>
      </c>
      <c r="H3" s="332"/>
      <c r="I3" s="330">
        <f>+'CE ATT'!I110</f>
        <v>0</v>
      </c>
      <c r="J3" s="330">
        <f>+'CE ATT'!J110</f>
        <v>1</v>
      </c>
      <c r="K3" s="333" t="str">
        <f>+Attività!$A$5</f>
        <v>ATT02</v>
      </c>
      <c r="L3" s="334"/>
      <c r="M3" s="330">
        <f>+'CE ATT'!M110</f>
        <v>0</v>
      </c>
      <c r="N3" s="330">
        <f>+'CE ATT'!N110</f>
        <v>1</v>
      </c>
      <c r="O3" s="333" t="str">
        <f>+Attività!$A$6</f>
        <v>ATT03</v>
      </c>
      <c r="P3" s="334"/>
      <c r="Q3" s="330">
        <f>+'CE ATT'!Q110</f>
        <v>0</v>
      </c>
      <c r="R3" s="330">
        <f>+'CE ATT'!R110</f>
        <v>1</v>
      </c>
      <c r="S3" s="333" t="str">
        <f>+Attività!$A$7</f>
        <v>ATT04</v>
      </c>
      <c r="T3" s="334"/>
      <c r="U3" s="330">
        <f>+'CE ATT'!U110</f>
        <v>1</v>
      </c>
      <c r="V3" s="330">
        <f>+'CE ATT'!V110</f>
        <v>0</v>
      </c>
      <c r="W3" s="333" t="str">
        <f>+Attività!$A$8</f>
        <v>ATT05</v>
      </c>
      <c r="X3" s="334"/>
      <c r="Y3" s="330">
        <f>+'CE ATT'!Y110</f>
        <v>1</v>
      </c>
      <c r="Z3" s="330">
        <f>+'CE ATT'!Z110</f>
        <v>0</v>
      </c>
      <c r="AA3" s="333" t="str">
        <f>+Attività!$A$9</f>
        <v>ATT06</v>
      </c>
      <c r="AB3" s="334"/>
      <c r="AC3" s="330">
        <f>+'CE ATT'!AC110</f>
        <v>1</v>
      </c>
      <c r="AD3" s="330">
        <f>+'CE ATT'!AD110</f>
        <v>0</v>
      </c>
      <c r="AE3" s="333" t="str">
        <f>+Attività!$A$10</f>
        <v>ATT07</v>
      </c>
      <c r="AF3" s="334"/>
      <c r="AG3" s="330">
        <f>+'CE ATT'!AG110</f>
        <v>1</v>
      </c>
      <c r="AH3" s="330">
        <f>+'CE ATT'!AH110</f>
        <v>0</v>
      </c>
      <c r="AI3" s="333" t="str">
        <f>+Attività!$A$11</f>
        <v>ATT08</v>
      </c>
      <c r="AJ3" s="334"/>
      <c r="AK3" s="330">
        <f>+'CE ATT'!AK110</f>
        <v>1</v>
      </c>
      <c r="AL3" s="330">
        <f>+'CE ATT'!AL110</f>
        <v>0</v>
      </c>
      <c r="AM3" s="333" t="str">
        <f>+Attività!$A$12</f>
        <v>ATT09</v>
      </c>
      <c r="AN3" s="334"/>
      <c r="AO3" s="330">
        <f>+'CE ATT'!AO110</f>
        <v>1</v>
      </c>
      <c r="AP3" s="330">
        <f>+'CE ATT'!AP110</f>
        <v>0</v>
      </c>
      <c r="AQ3" s="333" t="str">
        <f>+Attività!$A$13</f>
        <v>ATT10</v>
      </c>
      <c r="AR3" s="334"/>
      <c r="AS3" s="330">
        <f>+'CE ATT'!AS110</f>
        <v>1</v>
      </c>
      <c r="AT3" s="330">
        <f>+'CE ATT'!AT110</f>
        <v>0</v>
      </c>
      <c r="AU3" s="333" t="str">
        <f>+Attività!$A$14</f>
        <v>ATT11</v>
      </c>
      <c r="AV3" s="334"/>
      <c r="AW3" s="330">
        <f>+'CE ATT'!AW110</f>
        <v>1</v>
      </c>
      <c r="AX3" s="330">
        <f>+'CE ATT'!AX110</f>
        <v>0</v>
      </c>
      <c r="AY3" s="333" t="str">
        <f>+Attività!$A$15</f>
        <v>ATT12</v>
      </c>
      <c r="AZ3" s="334"/>
      <c r="BA3" s="330">
        <f>+'CE ATT'!BA110</f>
        <v>1</v>
      </c>
      <c r="BB3" s="330">
        <f>+'CE ATT'!BB110</f>
        <v>0</v>
      </c>
      <c r="BC3" s="333" t="str">
        <f>+Attività!$A$16</f>
        <v>ATT13</v>
      </c>
      <c r="BD3" s="334"/>
      <c r="BE3" s="330">
        <f>+'CE ATT'!BE110</f>
        <v>1</v>
      </c>
      <c r="BF3" s="330">
        <f>+'CE ATT'!BF110</f>
        <v>0</v>
      </c>
      <c r="BG3" s="333" t="str">
        <f>+Attività!$A$17</f>
        <v>ATT14</v>
      </c>
      <c r="BH3" s="334"/>
      <c r="BI3" s="330">
        <f>+'CE ATT'!BI110</f>
        <v>1</v>
      </c>
      <c r="BJ3" s="330">
        <f>+'CE ATT'!BJ110</f>
        <v>0</v>
      </c>
      <c r="BK3" s="333" t="str">
        <f>+Attività!$A$18</f>
        <v>ATT15</v>
      </c>
    </row>
    <row r="4" spans="1:63" ht="11.25" hidden="1" outlineLevel="1" thickBot="1" x14ac:dyDescent="0.25">
      <c r="A4" s="2"/>
      <c r="B4" s="2"/>
      <c r="C4" s="2"/>
      <c r="E4" s="2"/>
      <c r="I4" s="2"/>
      <c r="M4" s="2"/>
      <c r="Q4" s="2"/>
      <c r="U4" s="2"/>
      <c r="Y4" s="2"/>
      <c r="AC4" s="2"/>
      <c r="AG4" s="2"/>
      <c r="AK4" s="2"/>
      <c r="AO4" s="2"/>
      <c r="AS4" s="2"/>
      <c r="AW4" s="2"/>
      <c r="BA4" s="2"/>
      <c r="BE4" s="2"/>
      <c r="BI4" s="2"/>
    </row>
    <row r="5" spans="1:63" s="2" customFormat="1" ht="25.5" customHeight="1" collapsed="1" thickBot="1" x14ac:dyDescent="0.25">
      <c r="A5" s="1"/>
      <c r="B5" s="412" t="s">
        <v>98</v>
      </c>
      <c r="C5" s="413"/>
      <c r="E5" s="225" t="str">
        <f>+Attività!$B$4</f>
        <v>Impianto trattamento rifiuti Castelceriolo</v>
      </c>
      <c r="F5" s="224"/>
      <c r="G5" s="224"/>
      <c r="I5" s="225" t="str">
        <f>+Attività!$B$5</f>
        <v>Gestione post-morten discarica esaurita Castelceriolo</v>
      </c>
      <c r="J5" s="224"/>
      <c r="K5" s="224"/>
      <c r="M5" s="225" t="str">
        <f>+Attività!$B$6</f>
        <v>Gestione discarica esaurita Mugarone</v>
      </c>
      <c r="N5" s="224"/>
      <c r="O5" s="224"/>
      <c r="Q5" s="225" t="str">
        <f>+Attività!$B$7</f>
        <v>Gestione conferimenti discarica di Solero</v>
      </c>
      <c r="R5" s="224"/>
      <c r="S5" s="224"/>
      <c r="U5" s="225" t="str">
        <f>+Attività!$B$8</f>
        <v>Attività 5</v>
      </c>
      <c r="V5" s="224"/>
      <c r="W5" s="224"/>
      <c r="Y5" s="225" t="str">
        <f>+Attività!$B$9</f>
        <v>Attività 6</v>
      </c>
      <c r="Z5" s="224"/>
      <c r="AA5" s="224"/>
      <c r="AC5" s="225" t="str">
        <f>+Attività!$B$10</f>
        <v>Attività 7</v>
      </c>
      <c r="AD5" s="224"/>
      <c r="AE5" s="224"/>
      <c r="AG5" s="225" t="str">
        <f>+Attività!$B$11</f>
        <v>Attività 8</v>
      </c>
      <c r="AH5" s="224"/>
      <c r="AI5" s="224"/>
      <c r="AK5" s="225" t="str">
        <f>+Attività!$B$12</f>
        <v>Attività 9</v>
      </c>
      <c r="AL5" s="224"/>
      <c r="AM5" s="224"/>
      <c r="AO5" s="225" t="str">
        <f>+Attività!$B$13</f>
        <v>Attività 10</v>
      </c>
      <c r="AP5" s="224"/>
      <c r="AQ5" s="224"/>
      <c r="AS5" s="225" t="str">
        <f>+Attività!$B$14</f>
        <v>Attività 11</v>
      </c>
      <c r="AT5" s="224"/>
      <c r="AU5" s="224"/>
      <c r="AW5" s="225" t="str">
        <f>+Attività!$B$15</f>
        <v>Attività 12</v>
      </c>
      <c r="AX5" s="224"/>
      <c r="AY5" s="224"/>
      <c r="BA5" s="225" t="str">
        <f>+Attività!$B$16</f>
        <v>Attività 13</v>
      </c>
      <c r="BB5" s="224"/>
      <c r="BC5" s="224"/>
      <c r="BE5" s="225" t="str">
        <f>+Attività!$B$17</f>
        <v>Attività 14</v>
      </c>
      <c r="BF5" s="224"/>
      <c r="BG5" s="224"/>
      <c r="BI5" s="225" t="str">
        <f>+Attività!$B$18</f>
        <v>Attività 15</v>
      </c>
      <c r="BJ5" s="224"/>
      <c r="BK5" s="224"/>
    </row>
    <row r="6" spans="1:63" s="2" customFormat="1" ht="25.5" customHeight="1" x14ac:dyDescent="0.2">
      <c r="A6" s="1"/>
      <c r="B6" s="218"/>
      <c r="C6" s="219"/>
      <c r="E6" s="221" t="s">
        <v>1723</v>
      </c>
      <c r="F6" s="221" t="s">
        <v>1724</v>
      </c>
      <c r="G6" s="220" t="s">
        <v>1725</v>
      </c>
      <c r="I6" s="221" t="str">
        <f>+E6</f>
        <v>Protetta</v>
      </c>
      <c r="J6" s="221" t="str">
        <f t="shared" ref="J6:K6" si="0">+F6</f>
        <v>Mercato</v>
      </c>
      <c r="K6" s="221" t="str">
        <f t="shared" si="0"/>
        <v>Totale</v>
      </c>
      <c r="M6" s="221" t="str">
        <f>+I6</f>
        <v>Protetta</v>
      </c>
      <c r="N6" s="221" t="str">
        <f t="shared" ref="N6:O6" si="1">+J6</f>
        <v>Mercato</v>
      </c>
      <c r="O6" s="221" t="str">
        <f t="shared" si="1"/>
        <v>Totale</v>
      </c>
      <c r="Q6" s="221" t="str">
        <f>+M6</f>
        <v>Protetta</v>
      </c>
      <c r="R6" s="221" t="str">
        <f t="shared" ref="R6:S6" si="2">+N6</f>
        <v>Mercato</v>
      </c>
      <c r="S6" s="221" t="str">
        <f t="shared" si="2"/>
        <v>Totale</v>
      </c>
      <c r="U6" s="221" t="str">
        <f>+Q6</f>
        <v>Protetta</v>
      </c>
      <c r="V6" s="221" t="str">
        <f t="shared" ref="V6:W6" si="3">+R6</f>
        <v>Mercato</v>
      </c>
      <c r="W6" s="221" t="str">
        <f t="shared" si="3"/>
        <v>Totale</v>
      </c>
      <c r="Y6" s="221" t="str">
        <f>+U6</f>
        <v>Protetta</v>
      </c>
      <c r="Z6" s="221" t="str">
        <f t="shared" ref="Z6:AA6" si="4">+V6</f>
        <v>Mercato</v>
      </c>
      <c r="AA6" s="221" t="str">
        <f t="shared" si="4"/>
        <v>Totale</v>
      </c>
      <c r="AC6" s="221" t="str">
        <f>+Y6</f>
        <v>Protetta</v>
      </c>
      <c r="AD6" s="221" t="str">
        <f t="shared" ref="AD6:AE6" si="5">+Z6</f>
        <v>Mercato</v>
      </c>
      <c r="AE6" s="221" t="str">
        <f t="shared" si="5"/>
        <v>Totale</v>
      </c>
      <c r="AG6" s="221" t="str">
        <f>+AC6</f>
        <v>Protetta</v>
      </c>
      <c r="AH6" s="221" t="str">
        <f t="shared" ref="AH6:AI6" si="6">+AD6</f>
        <v>Mercato</v>
      </c>
      <c r="AI6" s="221" t="str">
        <f t="shared" si="6"/>
        <v>Totale</v>
      </c>
      <c r="AK6" s="221" t="str">
        <f>+AG6</f>
        <v>Protetta</v>
      </c>
      <c r="AL6" s="221" t="str">
        <f t="shared" ref="AL6:AM6" si="7">+AH6</f>
        <v>Mercato</v>
      </c>
      <c r="AM6" s="221" t="str">
        <f t="shared" si="7"/>
        <v>Totale</v>
      </c>
      <c r="AO6" s="221" t="str">
        <f>+AK6</f>
        <v>Protetta</v>
      </c>
      <c r="AP6" s="221" t="str">
        <f t="shared" ref="AP6:AQ6" si="8">+AL6</f>
        <v>Mercato</v>
      </c>
      <c r="AQ6" s="221" t="str">
        <f t="shared" si="8"/>
        <v>Totale</v>
      </c>
      <c r="AS6" s="221" t="str">
        <f>+AO6</f>
        <v>Protetta</v>
      </c>
      <c r="AT6" s="221" t="str">
        <f t="shared" ref="AT6:AU6" si="9">+AP6</f>
        <v>Mercato</v>
      </c>
      <c r="AU6" s="221" t="str">
        <f t="shared" si="9"/>
        <v>Totale</v>
      </c>
      <c r="AW6" s="221" t="str">
        <f>+AS6</f>
        <v>Protetta</v>
      </c>
      <c r="AX6" s="221" t="str">
        <f t="shared" ref="AX6:AY6" si="10">+AT6</f>
        <v>Mercato</v>
      </c>
      <c r="AY6" s="221" t="str">
        <f t="shared" si="10"/>
        <v>Totale</v>
      </c>
      <c r="BA6" s="221" t="str">
        <f>+AW6</f>
        <v>Protetta</v>
      </c>
      <c r="BB6" s="221" t="str">
        <f t="shared" ref="BB6:BC6" si="11">+AX6</f>
        <v>Mercato</v>
      </c>
      <c r="BC6" s="221" t="str">
        <f t="shared" si="11"/>
        <v>Totale</v>
      </c>
      <c r="BE6" s="221" t="str">
        <f>+BA6</f>
        <v>Protetta</v>
      </c>
      <c r="BF6" s="221" t="str">
        <f t="shared" ref="BF6:BG6" si="12">+BB6</f>
        <v>Mercato</v>
      </c>
      <c r="BG6" s="221" t="str">
        <f t="shared" si="12"/>
        <v>Totale</v>
      </c>
      <c r="BI6" s="221" t="str">
        <f>+BE6</f>
        <v>Protetta</v>
      </c>
      <c r="BJ6" s="221" t="str">
        <f t="shared" ref="BJ6:BK6" si="13">+BF6</f>
        <v>Mercato</v>
      </c>
      <c r="BK6" s="221" t="str">
        <f t="shared" si="13"/>
        <v>Totale</v>
      </c>
    </row>
    <row r="7" spans="1:63" s="2" customFormat="1" x14ac:dyDescent="0.2">
      <c r="A7" s="1"/>
      <c r="B7" s="17"/>
      <c r="C7" s="76" t="s">
        <v>1645</v>
      </c>
      <c r="E7" s="222"/>
      <c r="F7" s="222"/>
      <c r="G7" s="222"/>
      <c r="I7" s="222"/>
      <c r="J7" s="222"/>
      <c r="K7" s="222"/>
      <c r="M7" s="222"/>
      <c r="N7" s="222"/>
      <c r="O7" s="222"/>
      <c r="Q7" s="222"/>
      <c r="R7" s="222"/>
      <c r="S7" s="222"/>
      <c r="U7" s="222"/>
      <c r="V7" s="222"/>
      <c r="W7" s="222"/>
      <c r="Y7" s="222"/>
      <c r="Z7" s="222"/>
      <c r="AA7" s="222"/>
      <c r="AC7" s="222"/>
      <c r="AD7" s="222"/>
      <c r="AE7" s="222"/>
      <c r="AG7" s="222"/>
      <c r="AH7" s="222"/>
      <c r="AI7" s="222"/>
      <c r="AK7" s="222"/>
      <c r="AL7" s="222"/>
      <c r="AM7" s="222"/>
      <c r="AO7" s="222"/>
      <c r="AP7" s="222"/>
      <c r="AQ7" s="222"/>
      <c r="AS7" s="222"/>
      <c r="AT7" s="222"/>
      <c r="AU7" s="222"/>
      <c r="AW7" s="222"/>
      <c r="AX7" s="222"/>
      <c r="AY7" s="222"/>
      <c r="BA7" s="222"/>
      <c r="BB7" s="222"/>
      <c r="BC7" s="222"/>
      <c r="BE7" s="222"/>
      <c r="BF7" s="222"/>
      <c r="BG7" s="222"/>
      <c r="BI7" s="222"/>
      <c r="BJ7" s="222"/>
      <c r="BK7" s="222"/>
    </row>
    <row r="8" spans="1:63" s="2" customFormat="1" x14ac:dyDescent="0.2">
      <c r="A8" s="13" t="s">
        <v>1715</v>
      </c>
      <c r="B8" s="19" t="s">
        <v>357</v>
      </c>
      <c r="C8" s="76" t="s">
        <v>363</v>
      </c>
      <c r="E8" s="183">
        <f>+E9+E14+E15+E16+E21</f>
        <v>0</v>
      </c>
      <c r="F8" s="183">
        <f>+F9+F14+F15+F16+F21</f>
        <v>0</v>
      </c>
      <c r="G8" s="185">
        <f t="shared" ref="G8:G33" si="14">+SUM(E8:F8)</f>
        <v>0</v>
      </c>
      <c r="I8" s="183">
        <f>+I9+I14+I15+I16+I21</f>
        <v>0</v>
      </c>
      <c r="J8" s="183">
        <f>+J9+J14+J15+J16+J21</f>
        <v>0</v>
      </c>
      <c r="K8" s="185">
        <f t="shared" ref="K8:K9" si="15">+SUM(I8:J8)</f>
        <v>0</v>
      </c>
      <c r="M8" s="183">
        <f>+M9+M14+M15+M16+M21</f>
        <v>0</v>
      </c>
      <c r="N8" s="183">
        <f>+N9+N14+N15+N16+N21</f>
        <v>0</v>
      </c>
      <c r="O8" s="185">
        <f t="shared" ref="O8:O9" si="16">+SUM(M8:N8)</f>
        <v>0</v>
      </c>
      <c r="Q8" s="183">
        <f>+Q9+Q14+Q15+Q16+Q21</f>
        <v>0</v>
      </c>
      <c r="R8" s="183">
        <f>+R9+R14+R15+R16+R21</f>
        <v>0</v>
      </c>
      <c r="S8" s="185">
        <f t="shared" ref="S8:S9" si="17">+SUM(Q8:R8)</f>
        <v>0</v>
      </c>
      <c r="U8" s="183">
        <f>+U9+U14+U15+U16+U21</f>
        <v>0</v>
      </c>
      <c r="V8" s="183">
        <f>+V9+V14+V15+V16+V21</f>
        <v>0</v>
      </c>
      <c r="W8" s="185">
        <f t="shared" ref="W8:W9" si="18">+SUM(U8:V8)</f>
        <v>0</v>
      </c>
      <c r="Y8" s="183">
        <f>+Y9+Y14+Y15+Y16+Y21</f>
        <v>0</v>
      </c>
      <c r="Z8" s="183">
        <f>+Z9+Z14+Z15+Z16+Z21</f>
        <v>0</v>
      </c>
      <c r="AA8" s="185">
        <f t="shared" ref="AA8:AA9" si="19">+SUM(Y8:Z8)</f>
        <v>0</v>
      </c>
      <c r="AC8" s="183">
        <f>+AC9+AC14+AC15+AC16+AC21</f>
        <v>0</v>
      </c>
      <c r="AD8" s="183">
        <f>+AD9+AD14+AD15+AD16+AD21</f>
        <v>0</v>
      </c>
      <c r="AE8" s="185">
        <f t="shared" ref="AE8:AE9" si="20">+SUM(AC8:AD8)</f>
        <v>0</v>
      </c>
      <c r="AG8" s="183">
        <f>+AG9+AG14+AG15+AG16+AG21</f>
        <v>0</v>
      </c>
      <c r="AH8" s="183">
        <f>+AH9+AH14+AH15+AH16+AH21</f>
        <v>0</v>
      </c>
      <c r="AI8" s="185">
        <f t="shared" ref="AI8:AI9" si="21">+SUM(AG8:AH8)</f>
        <v>0</v>
      </c>
      <c r="AK8" s="183">
        <f>+AK9+AK14+AK15+AK16+AK21</f>
        <v>0</v>
      </c>
      <c r="AL8" s="183">
        <f>+AL9+AL14+AL15+AL16+AL21</f>
        <v>0</v>
      </c>
      <c r="AM8" s="185">
        <f t="shared" ref="AM8:AM9" si="22">+SUM(AK8:AL8)</f>
        <v>0</v>
      </c>
      <c r="AO8" s="183">
        <f>+AO9+AO14+AO15+AO16+AO21</f>
        <v>0</v>
      </c>
      <c r="AP8" s="183">
        <f>+AP9+AP14+AP15+AP16+AP21</f>
        <v>0</v>
      </c>
      <c r="AQ8" s="185">
        <f t="shared" ref="AQ8:AQ9" si="23">+SUM(AO8:AP8)</f>
        <v>0</v>
      </c>
      <c r="AS8" s="183">
        <f>+AS9+AS14+AS15+AS16+AS21</f>
        <v>0</v>
      </c>
      <c r="AT8" s="183">
        <f>+AT9+AT14+AT15+AT16+AT21</f>
        <v>0</v>
      </c>
      <c r="AU8" s="185">
        <f t="shared" ref="AU8:AU9" si="24">+SUM(AS8:AT8)</f>
        <v>0</v>
      </c>
      <c r="AW8" s="183">
        <f>+AW9+AW14+AW15+AW16+AW21</f>
        <v>0</v>
      </c>
      <c r="AX8" s="183">
        <f>+AX9+AX14+AX15+AX16+AX21</f>
        <v>0</v>
      </c>
      <c r="AY8" s="185">
        <f t="shared" ref="AY8:AY9" si="25">+SUM(AW8:AX8)</f>
        <v>0</v>
      </c>
      <c r="BA8" s="183">
        <f>+BA9+BA14+BA15+BA16+BA21</f>
        <v>0</v>
      </c>
      <c r="BB8" s="183">
        <f>+BB9+BB14+BB15+BB16+BB21</f>
        <v>0</v>
      </c>
      <c r="BC8" s="185">
        <f t="shared" ref="BC8:BC9" si="26">+SUM(BA8:BB8)</f>
        <v>0</v>
      </c>
      <c r="BE8" s="183">
        <f>+BE9+BE14+BE15+BE16+BE21</f>
        <v>0</v>
      </c>
      <c r="BF8" s="183">
        <f>+BF9+BF14+BF15+BF16+BF21</f>
        <v>0</v>
      </c>
      <c r="BG8" s="185">
        <f t="shared" ref="BG8:BG9" si="27">+SUM(BE8:BF8)</f>
        <v>0</v>
      </c>
      <c r="BI8" s="183">
        <f>+BI9+BI14+BI15+BI16+BI21</f>
        <v>0</v>
      </c>
      <c r="BJ8" s="183">
        <f>+BJ9+BJ14+BJ15+BJ16+BJ21</f>
        <v>0</v>
      </c>
      <c r="BK8" s="185">
        <f t="shared" ref="BK8:BK9" si="28">+SUM(BI8:BJ8)</f>
        <v>0</v>
      </c>
    </row>
    <row r="9" spans="1:63" s="2" customFormat="1" x14ac:dyDescent="0.2">
      <c r="A9" s="13" t="s">
        <v>107</v>
      </c>
      <c r="B9" s="15" t="s">
        <v>358</v>
      </c>
      <c r="C9" s="32" t="s">
        <v>99</v>
      </c>
      <c r="E9" s="183">
        <f>+SUM(E10:E13)</f>
        <v>0</v>
      </c>
      <c r="F9" s="183">
        <f>+SUM(F10:F13)</f>
        <v>0</v>
      </c>
      <c r="G9" s="183">
        <f t="shared" si="14"/>
        <v>0</v>
      </c>
      <c r="I9" s="183">
        <f>+SUM(I10:I13)</f>
        <v>0</v>
      </c>
      <c r="J9" s="183">
        <f>+SUM(J10:J13)</f>
        <v>0</v>
      </c>
      <c r="K9" s="183">
        <f t="shared" si="15"/>
        <v>0</v>
      </c>
      <c r="M9" s="183">
        <f>+SUM(M10:M13)</f>
        <v>0</v>
      </c>
      <c r="N9" s="183">
        <f>+SUM(N10:N13)</f>
        <v>0</v>
      </c>
      <c r="O9" s="183">
        <f t="shared" si="16"/>
        <v>0</v>
      </c>
      <c r="Q9" s="183">
        <f>+SUM(Q10:Q13)</f>
        <v>0</v>
      </c>
      <c r="R9" s="183">
        <f>+SUM(R10:R13)</f>
        <v>0</v>
      </c>
      <c r="S9" s="183">
        <f t="shared" si="17"/>
        <v>0</v>
      </c>
      <c r="U9" s="183">
        <f>+SUM(U10:U13)</f>
        <v>0</v>
      </c>
      <c r="V9" s="183">
        <f>+SUM(V10:V13)</f>
        <v>0</v>
      </c>
      <c r="W9" s="183">
        <f t="shared" si="18"/>
        <v>0</v>
      </c>
      <c r="Y9" s="183">
        <f>+SUM(Y10:Y13)</f>
        <v>0</v>
      </c>
      <c r="Z9" s="183">
        <f>+SUM(Z10:Z13)</f>
        <v>0</v>
      </c>
      <c r="AA9" s="183">
        <f t="shared" si="19"/>
        <v>0</v>
      </c>
      <c r="AC9" s="183">
        <f>+SUM(AC10:AC13)</f>
        <v>0</v>
      </c>
      <c r="AD9" s="183">
        <f>+SUM(AD10:AD13)</f>
        <v>0</v>
      </c>
      <c r="AE9" s="183">
        <f t="shared" si="20"/>
        <v>0</v>
      </c>
      <c r="AG9" s="183">
        <f>+SUM(AG10:AG13)</f>
        <v>0</v>
      </c>
      <c r="AH9" s="183">
        <f>+SUM(AH10:AH13)</f>
        <v>0</v>
      </c>
      <c r="AI9" s="183">
        <f t="shared" si="21"/>
        <v>0</v>
      </c>
      <c r="AK9" s="183">
        <f>+SUM(AK10:AK13)</f>
        <v>0</v>
      </c>
      <c r="AL9" s="183">
        <f>+SUM(AL10:AL13)</f>
        <v>0</v>
      </c>
      <c r="AM9" s="183">
        <f t="shared" si="22"/>
        <v>0</v>
      </c>
      <c r="AO9" s="183">
        <f>+SUM(AO10:AO13)</f>
        <v>0</v>
      </c>
      <c r="AP9" s="183">
        <f>+SUM(AP10:AP13)</f>
        <v>0</v>
      </c>
      <c r="AQ9" s="183">
        <f t="shared" si="23"/>
        <v>0</v>
      </c>
      <c r="AS9" s="183">
        <f>+SUM(AS10:AS13)</f>
        <v>0</v>
      </c>
      <c r="AT9" s="183">
        <f>+SUM(AT10:AT13)</f>
        <v>0</v>
      </c>
      <c r="AU9" s="183">
        <f t="shared" si="24"/>
        <v>0</v>
      </c>
      <c r="AW9" s="183">
        <f>+SUM(AW10:AW13)</f>
        <v>0</v>
      </c>
      <c r="AX9" s="183">
        <f>+SUM(AX10:AX13)</f>
        <v>0</v>
      </c>
      <c r="AY9" s="183">
        <f t="shared" si="25"/>
        <v>0</v>
      </c>
      <c r="BA9" s="183">
        <f>+SUM(BA10:BA13)</f>
        <v>0</v>
      </c>
      <c r="BB9" s="183">
        <f>+SUM(BB10:BB13)</f>
        <v>0</v>
      </c>
      <c r="BC9" s="183">
        <f t="shared" si="26"/>
        <v>0</v>
      </c>
      <c r="BE9" s="183">
        <f>+SUM(BE10:BE13)</f>
        <v>0</v>
      </c>
      <c r="BF9" s="183">
        <f>+SUM(BF10:BF13)</f>
        <v>0</v>
      </c>
      <c r="BG9" s="183">
        <f t="shared" si="27"/>
        <v>0</v>
      </c>
      <c r="BI9" s="183">
        <f>+SUM(BI10:BI13)</f>
        <v>0</v>
      </c>
      <c r="BJ9" s="183">
        <f>+SUM(BJ10:BJ13)</f>
        <v>0</v>
      </c>
      <c r="BK9" s="183">
        <f t="shared" si="28"/>
        <v>0</v>
      </c>
    </row>
    <row r="10" spans="1:63" s="2" customFormat="1" x14ac:dyDescent="0.2">
      <c r="A10" s="148" t="s">
        <v>1693</v>
      </c>
      <c r="B10" s="168"/>
      <c r="C10" s="87" t="s">
        <v>1647</v>
      </c>
      <c r="E10" s="299">
        <f t="shared" ref="E10" si="29">ROUND(G10*E$3,2)</f>
        <v>0</v>
      </c>
      <c r="F10" s="299">
        <f t="shared" ref="F10" si="30">ROUND(G10*F$3,2)</f>
        <v>0</v>
      </c>
      <c r="G10" s="300">
        <f>ROUND(+SUMIF(BdV_2022!$L:$L,$A10&amp;G$3,BdV_2022!$E:$E),2)</f>
        <v>0</v>
      </c>
      <c r="I10" s="299">
        <f t="shared" ref="I10:I15" si="31">ROUND(K10*I$3,2)</f>
        <v>0</v>
      </c>
      <c r="J10" s="299">
        <f t="shared" ref="J10:J15" si="32">ROUND(K10*J$3,2)</f>
        <v>0</v>
      </c>
      <c r="K10" s="300">
        <f>ROUND(+SUMIF(BdV_2022!$L:$L,$A10&amp;K$3,BdV_2022!$E:$E),2)</f>
        <v>0</v>
      </c>
      <c r="M10" s="299">
        <f t="shared" ref="M10:M15" si="33">ROUND(O10*M$3,2)</f>
        <v>0</v>
      </c>
      <c r="N10" s="299">
        <f t="shared" ref="N10:N15" si="34">ROUND(O10*N$3,2)</f>
        <v>0</v>
      </c>
      <c r="O10" s="300">
        <f>ROUND(+SUMIF(BdV_2022!$L:$L,$A10&amp;O$3,BdV_2022!$E:$E),2)</f>
        <v>0</v>
      </c>
      <c r="Q10" s="299">
        <f t="shared" ref="Q10:Q15" si="35">ROUND(S10*Q$3,2)</f>
        <v>0</v>
      </c>
      <c r="R10" s="299">
        <f t="shared" ref="R10:R15" si="36">ROUND(S10*R$3,2)</f>
        <v>0</v>
      </c>
      <c r="S10" s="300">
        <f>ROUND(+SUMIF(BdV_2022!$L:$L,$A10&amp;S$3,BdV_2022!$E:$E),2)</f>
        <v>0</v>
      </c>
      <c r="U10" s="299">
        <f t="shared" ref="U10:U15" si="37">ROUND(W10*U$3,2)</f>
        <v>0</v>
      </c>
      <c r="V10" s="299">
        <f t="shared" ref="V10:V15" si="38">ROUND(W10*V$3,2)</f>
        <v>0</v>
      </c>
      <c r="W10" s="300">
        <f>ROUND(+SUMIF(BdV_2022!$L:$L,$A10&amp;W$3,BdV_2022!$E:$E),2)</f>
        <v>0</v>
      </c>
      <c r="Y10" s="299">
        <f t="shared" ref="Y10:Y15" si="39">ROUND(AA10*Y$3,2)</f>
        <v>0</v>
      </c>
      <c r="Z10" s="299">
        <f t="shared" ref="Z10:Z15" si="40">ROUND(AA10*Z$3,2)</f>
        <v>0</v>
      </c>
      <c r="AA10" s="300">
        <f>ROUND(+SUMIF(BdV_2022!$L:$L,$A10&amp;AA$3,BdV_2022!$E:$E),2)</f>
        <v>0</v>
      </c>
      <c r="AC10" s="299">
        <f t="shared" ref="AC10:AC15" si="41">ROUND(AE10*AC$3,2)</f>
        <v>0</v>
      </c>
      <c r="AD10" s="299">
        <f t="shared" ref="AD10:AD15" si="42">ROUND(AE10*AD$3,2)</f>
        <v>0</v>
      </c>
      <c r="AE10" s="300">
        <f>ROUND(+SUMIF(BdV_2022!$L:$L,$A10&amp;AE$3,BdV_2022!$E:$E),2)</f>
        <v>0</v>
      </c>
      <c r="AG10" s="299">
        <f t="shared" ref="AG10:AG15" si="43">ROUND(AI10*AG$3,2)</f>
        <v>0</v>
      </c>
      <c r="AH10" s="299">
        <f t="shared" ref="AH10:AH15" si="44">ROUND(AI10*AH$3,2)</f>
        <v>0</v>
      </c>
      <c r="AI10" s="300">
        <f>ROUND(+SUMIF(BdV_2022!$L:$L,$A10&amp;AI$3,BdV_2022!$E:$E),2)</f>
        <v>0</v>
      </c>
      <c r="AK10" s="299">
        <f t="shared" ref="AK10:AK15" si="45">ROUND(AM10*AK$3,2)</f>
        <v>0</v>
      </c>
      <c r="AL10" s="299">
        <f t="shared" ref="AL10:AL15" si="46">ROUND(AM10*AL$3,2)</f>
        <v>0</v>
      </c>
      <c r="AM10" s="300">
        <f>ROUND(+SUMIF(BdV_2022!$L:$L,$A10&amp;AM$3,BdV_2022!$E:$E),2)</f>
        <v>0</v>
      </c>
      <c r="AO10" s="299">
        <f t="shared" ref="AO10:AO15" si="47">ROUND(AQ10*AO$3,2)</f>
        <v>0</v>
      </c>
      <c r="AP10" s="299">
        <f t="shared" ref="AP10:AP15" si="48">ROUND(AQ10*AP$3,2)</f>
        <v>0</v>
      </c>
      <c r="AQ10" s="300">
        <f>ROUND(+SUMIF(BdV_2022!$L:$L,$A10&amp;AQ$3,BdV_2022!$E:$E),2)</f>
        <v>0</v>
      </c>
      <c r="AS10" s="299">
        <f t="shared" ref="AS10:AS15" si="49">ROUND(AU10*AS$3,2)</f>
        <v>0</v>
      </c>
      <c r="AT10" s="299">
        <f t="shared" ref="AT10:AT15" si="50">ROUND(AU10*AT$3,2)</f>
        <v>0</v>
      </c>
      <c r="AU10" s="300">
        <f>ROUND(+SUMIF(BdV_2022!$L:$L,$A10&amp;AU$3,BdV_2022!$E:$E),2)</f>
        <v>0</v>
      </c>
      <c r="AW10" s="299">
        <f t="shared" ref="AW10:AW15" si="51">ROUND(AY10*AW$3,2)</f>
        <v>0</v>
      </c>
      <c r="AX10" s="299">
        <f t="shared" ref="AX10:AX15" si="52">ROUND(AY10*AX$3,2)</f>
        <v>0</v>
      </c>
      <c r="AY10" s="300">
        <f>ROUND(+SUMIF(BdV_2022!$L:$L,$A10&amp;AY$3,BdV_2022!$E:$E),2)</f>
        <v>0</v>
      </c>
      <c r="BA10" s="299">
        <f t="shared" ref="BA10:BA15" si="53">ROUND(BC10*BA$3,2)</f>
        <v>0</v>
      </c>
      <c r="BB10" s="299">
        <f t="shared" ref="BB10:BB15" si="54">ROUND(BC10*BB$3,2)</f>
        <v>0</v>
      </c>
      <c r="BC10" s="300">
        <f>ROUND(+SUMIF(BdV_2022!$L:$L,$A10&amp;BC$3,BdV_2022!$E:$E),2)</f>
        <v>0</v>
      </c>
      <c r="BE10" s="299">
        <f t="shared" ref="BE10:BE15" si="55">ROUND(BG10*BE$3,2)</f>
        <v>0</v>
      </c>
      <c r="BF10" s="299">
        <f t="shared" ref="BF10:BF15" si="56">ROUND(BG10*BF$3,2)</f>
        <v>0</v>
      </c>
      <c r="BG10" s="300">
        <f>ROUND(+SUMIF(BdV_2022!$L:$L,$A10&amp;BG$3,BdV_2022!$E:$E),2)</f>
        <v>0</v>
      </c>
      <c r="BI10" s="299">
        <f t="shared" ref="BI10:BI15" si="57">ROUND(BK10*BI$3,2)</f>
        <v>0</v>
      </c>
      <c r="BJ10" s="299">
        <f t="shared" ref="BJ10:BJ15" si="58">ROUND(BK10*BJ$3,2)</f>
        <v>0</v>
      </c>
      <c r="BK10" s="300">
        <f>ROUND(+SUMIF(BdV_2022!$L:$L,$A10&amp;BK$3,BdV_2022!$E:$E),2)</f>
        <v>0</v>
      </c>
    </row>
    <row r="11" spans="1:63" s="2" customFormat="1" x14ac:dyDescent="0.2">
      <c r="A11" s="148" t="s">
        <v>1694</v>
      </c>
      <c r="B11" s="168"/>
      <c r="C11" s="87" t="s">
        <v>1648</v>
      </c>
      <c r="E11" s="299">
        <f t="shared" ref="E11:E15" si="59">ROUND(G11*E$3,2)</f>
        <v>0</v>
      </c>
      <c r="F11" s="299">
        <f t="shared" ref="F11:F15" si="60">ROUND(G11*F$3,2)</f>
        <v>0</v>
      </c>
      <c r="G11" s="300">
        <f>ROUND(+SUMIF(BdV_2022!$L:$L,$A11&amp;G$3,BdV_2022!$E:$E),2)</f>
        <v>0</v>
      </c>
      <c r="I11" s="299">
        <f t="shared" si="31"/>
        <v>0</v>
      </c>
      <c r="J11" s="299">
        <f t="shared" si="32"/>
        <v>0</v>
      </c>
      <c r="K11" s="300">
        <f>ROUND(+SUMIF(BdV_2022!$L:$L,$A11&amp;K$3,BdV_2022!$E:$E),2)</f>
        <v>0</v>
      </c>
      <c r="M11" s="299">
        <f t="shared" si="33"/>
        <v>0</v>
      </c>
      <c r="N11" s="299">
        <f t="shared" si="34"/>
        <v>0</v>
      </c>
      <c r="O11" s="300">
        <f>ROUND(+SUMIF(BdV_2022!$L:$L,$A11&amp;O$3,BdV_2022!$E:$E),2)</f>
        <v>0</v>
      </c>
      <c r="Q11" s="299">
        <f t="shared" si="35"/>
        <v>0</v>
      </c>
      <c r="R11" s="299">
        <f t="shared" si="36"/>
        <v>0</v>
      </c>
      <c r="S11" s="300">
        <f>ROUND(+SUMIF(BdV_2022!$L:$L,$A11&amp;S$3,BdV_2022!$E:$E),2)</f>
        <v>0</v>
      </c>
      <c r="U11" s="299">
        <f t="shared" si="37"/>
        <v>0</v>
      </c>
      <c r="V11" s="299">
        <f t="shared" si="38"/>
        <v>0</v>
      </c>
      <c r="W11" s="300">
        <f>ROUND(+SUMIF(BdV_2022!$L:$L,$A11&amp;W$3,BdV_2022!$E:$E),2)</f>
        <v>0</v>
      </c>
      <c r="Y11" s="299">
        <f t="shared" si="39"/>
        <v>0</v>
      </c>
      <c r="Z11" s="299">
        <f t="shared" si="40"/>
        <v>0</v>
      </c>
      <c r="AA11" s="300">
        <f>ROUND(+SUMIF(BdV_2022!$L:$L,$A11&amp;AA$3,BdV_2022!$E:$E),2)</f>
        <v>0</v>
      </c>
      <c r="AC11" s="299">
        <f t="shared" si="41"/>
        <v>0</v>
      </c>
      <c r="AD11" s="299">
        <f t="shared" si="42"/>
        <v>0</v>
      </c>
      <c r="AE11" s="300">
        <f>ROUND(+SUMIF(BdV_2022!$L:$L,$A11&amp;AE$3,BdV_2022!$E:$E),2)</f>
        <v>0</v>
      </c>
      <c r="AG11" s="299">
        <f t="shared" si="43"/>
        <v>0</v>
      </c>
      <c r="AH11" s="299">
        <f t="shared" si="44"/>
        <v>0</v>
      </c>
      <c r="AI11" s="300">
        <f>ROUND(+SUMIF(BdV_2022!$L:$L,$A11&amp;AI$3,BdV_2022!$E:$E),2)</f>
        <v>0</v>
      </c>
      <c r="AK11" s="299">
        <f t="shared" si="45"/>
        <v>0</v>
      </c>
      <c r="AL11" s="299">
        <f t="shared" si="46"/>
        <v>0</v>
      </c>
      <c r="AM11" s="300">
        <f>ROUND(+SUMIF(BdV_2022!$L:$L,$A11&amp;AM$3,BdV_2022!$E:$E),2)</f>
        <v>0</v>
      </c>
      <c r="AO11" s="299">
        <f t="shared" si="47"/>
        <v>0</v>
      </c>
      <c r="AP11" s="299">
        <f t="shared" si="48"/>
        <v>0</v>
      </c>
      <c r="AQ11" s="300">
        <f>ROUND(+SUMIF(BdV_2022!$L:$L,$A11&amp;AQ$3,BdV_2022!$E:$E),2)</f>
        <v>0</v>
      </c>
      <c r="AS11" s="299">
        <f t="shared" si="49"/>
        <v>0</v>
      </c>
      <c r="AT11" s="299">
        <f t="shared" si="50"/>
        <v>0</v>
      </c>
      <c r="AU11" s="300">
        <f>ROUND(+SUMIF(BdV_2022!$L:$L,$A11&amp;AU$3,BdV_2022!$E:$E),2)</f>
        <v>0</v>
      </c>
      <c r="AW11" s="299">
        <f t="shared" si="51"/>
        <v>0</v>
      </c>
      <c r="AX11" s="299">
        <f t="shared" si="52"/>
        <v>0</v>
      </c>
      <c r="AY11" s="300">
        <f>ROUND(+SUMIF(BdV_2022!$L:$L,$A11&amp;AY$3,BdV_2022!$E:$E),2)</f>
        <v>0</v>
      </c>
      <c r="BA11" s="299">
        <f t="shared" si="53"/>
        <v>0</v>
      </c>
      <c r="BB11" s="299">
        <f t="shared" si="54"/>
        <v>0</v>
      </c>
      <c r="BC11" s="300">
        <f>ROUND(+SUMIF(BdV_2022!$L:$L,$A11&amp;BC$3,BdV_2022!$E:$E),2)</f>
        <v>0</v>
      </c>
      <c r="BE11" s="299">
        <f t="shared" si="55"/>
        <v>0</v>
      </c>
      <c r="BF11" s="299">
        <f t="shared" si="56"/>
        <v>0</v>
      </c>
      <c r="BG11" s="300">
        <f>ROUND(+SUMIF(BdV_2022!$L:$L,$A11&amp;BG$3,BdV_2022!$E:$E),2)</f>
        <v>0</v>
      </c>
      <c r="BI11" s="299">
        <f t="shared" si="57"/>
        <v>0</v>
      </c>
      <c r="BJ11" s="299">
        <f t="shared" si="58"/>
        <v>0</v>
      </c>
      <c r="BK11" s="300">
        <f>ROUND(+SUMIF(BdV_2022!$L:$L,$A11&amp;BK$3,BdV_2022!$E:$E),2)</f>
        <v>0</v>
      </c>
    </row>
    <row r="12" spans="1:63" s="2" customFormat="1" x14ac:dyDescent="0.2">
      <c r="A12" s="148" t="s">
        <v>1696</v>
      </c>
      <c r="B12" s="168"/>
      <c r="C12" s="87" t="s">
        <v>1649</v>
      </c>
      <c r="E12" s="299">
        <f t="shared" si="59"/>
        <v>0</v>
      </c>
      <c r="F12" s="299">
        <f t="shared" si="60"/>
        <v>0</v>
      </c>
      <c r="G12" s="300">
        <f>ROUND(+SUMIF(BdV_2022!$L:$L,$A12&amp;G$3,BdV_2022!$E:$E),2)</f>
        <v>0</v>
      </c>
      <c r="I12" s="299">
        <f t="shared" si="31"/>
        <v>0</v>
      </c>
      <c r="J12" s="299">
        <f t="shared" si="32"/>
        <v>0</v>
      </c>
      <c r="K12" s="300">
        <f>ROUND(+SUMIF(BdV_2022!$L:$L,$A12&amp;K$3,BdV_2022!$E:$E),2)</f>
        <v>0</v>
      </c>
      <c r="M12" s="299">
        <f t="shared" si="33"/>
        <v>0</v>
      </c>
      <c r="N12" s="299">
        <f t="shared" si="34"/>
        <v>0</v>
      </c>
      <c r="O12" s="300">
        <f>ROUND(+SUMIF(BdV_2022!$L:$L,$A12&amp;O$3,BdV_2022!$E:$E),2)</f>
        <v>0</v>
      </c>
      <c r="Q12" s="299">
        <f t="shared" si="35"/>
        <v>0</v>
      </c>
      <c r="R12" s="299">
        <f t="shared" si="36"/>
        <v>0</v>
      </c>
      <c r="S12" s="300">
        <f>ROUND(+SUMIF(BdV_2022!$L:$L,$A12&amp;S$3,BdV_2022!$E:$E),2)</f>
        <v>0</v>
      </c>
      <c r="U12" s="299">
        <f t="shared" si="37"/>
        <v>0</v>
      </c>
      <c r="V12" s="299">
        <f t="shared" si="38"/>
        <v>0</v>
      </c>
      <c r="W12" s="300">
        <f>ROUND(+SUMIF(BdV_2022!$L:$L,$A12&amp;W$3,BdV_2022!$E:$E),2)</f>
        <v>0</v>
      </c>
      <c r="Y12" s="299">
        <f t="shared" si="39"/>
        <v>0</v>
      </c>
      <c r="Z12" s="299">
        <f t="shared" si="40"/>
        <v>0</v>
      </c>
      <c r="AA12" s="300">
        <f>ROUND(+SUMIF(BdV_2022!$L:$L,$A12&amp;AA$3,BdV_2022!$E:$E),2)</f>
        <v>0</v>
      </c>
      <c r="AC12" s="299">
        <f t="shared" si="41"/>
        <v>0</v>
      </c>
      <c r="AD12" s="299">
        <f t="shared" si="42"/>
        <v>0</v>
      </c>
      <c r="AE12" s="300">
        <f>ROUND(+SUMIF(BdV_2022!$L:$L,$A12&amp;AE$3,BdV_2022!$E:$E),2)</f>
        <v>0</v>
      </c>
      <c r="AG12" s="299">
        <f t="shared" si="43"/>
        <v>0</v>
      </c>
      <c r="AH12" s="299">
        <f t="shared" si="44"/>
        <v>0</v>
      </c>
      <c r="AI12" s="300">
        <f>ROUND(+SUMIF(BdV_2022!$L:$L,$A12&amp;AI$3,BdV_2022!$E:$E),2)</f>
        <v>0</v>
      </c>
      <c r="AK12" s="299">
        <f t="shared" si="45"/>
        <v>0</v>
      </c>
      <c r="AL12" s="299">
        <f t="shared" si="46"/>
        <v>0</v>
      </c>
      <c r="AM12" s="300">
        <f>ROUND(+SUMIF(BdV_2022!$L:$L,$A12&amp;AM$3,BdV_2022!$E:$E),2)</f>
        <v>0</v>
      </c>
      <c r="AO12" s="299">
        <f t="shared" si="47"/>
        <v>0</v>
      </c>
      <c r="AP12" s="299">
        <f t="shared" si="48"/>
        <v>0</v>
      </c>
      <c r="AQ12" s="300">
        <f>ROUND(+SUMIF(BdV_2022!$L:$L,$A12&amp;AQ$3,BdV_2022!$E:$E),2)</f>
        <v>0</v>
      </c>
      <c r="AS12" s="299">
        <f t="shared" si="49"/>
        <v>0</v>
      </c>
      <c r="AT12" s="299">
        <f t="shared" si="50"/>
        <v>0</v>
      </c>
      <c r="AU12" s="300">
        <f>ROUND(+SUMIF(BdV_2022!$L:$L,$A12&amp;AU$3,BdV_2022!$E:$E),2)</f>
        <v>0</v>
      </c>
      <c r="AW12" s="299">
        <f t="shared" si="51"/>
        <v>0</v>
      </c>
      <c r="AX12" s="299">
        <f t="shared" si="52"/>
        <v>0</v>
      </c>
      <c r="AY12" s="300">
        <f>ROUND(+SUMIF(BdV_2022!$L:$L,$A12&amp;AY$3,BdV_2022!$E:$E),2)</f>
        <v>0</v>
      </c>
      <c r="BA12" s="299">
        <f t="shared" si="53"/>
        <v>0</v>
      </c>
      <c r="BB12" s="299">
        <f t="shared" si="54"/>
        <v>0</v>
      </c>
      <c r="BC12" s="300">
        <f>ROUND(+SUMIF(BdV_2022!$L:$L,$A12&amp;BC$3,BdV_2022!$E:$E),2)</f>
        <v>0</v>
      </c>
      <c r="BE12" s="299">
        <f t="shared" si="55"/>
        <v>0</v>
      </c>
      <c r="BF12" s="299">
        <f t="shared" si="56"/>
        <v>0</v>
      </c>
      <c r="BG12" s="300">
        <f>ROUND(+SUMIF(BdV_2022!$L:$L,$A12&amp;BG$3,BdV_2022!$E:$E),2)</f>
        <v>0</v>
      </c>
      <c r="BI12" s="299">
        <f t="shared" si="57"/>
        <v>0</v>
      </c>
      <c r="BJ12" s="299">
        <f t="shared" si="58"/>
        <v>0</v>
      </c>
      <c r="BK12" s="300">
        <f>ROUND(+SUMIF(BdV_2022!$L:$L,$A12&amp;BK$3,BdV_2022!$E:$E),2)</f>
        <v>0</v>
      </c>
    </row>
    <row r="13" spans="1:63" s="2" customFormat="1" x14ac:dyDescent="0.2">
      <c r="A13" s="148" t="s">
        <v>1695</v>
      </c>
      <c r="B13" s="169"/>
      <c r="C13" s="87" t="s">
        <v>1650</v>
      </c>
      <c r="E13" s="299">
        <f t="shared" si="59"/>
        <v>0</v>
      </c>
      <c r="F13" s="299">
        <f t="shared" si="60"/>
        <v>0</v>
      </c>
      <c r="G13" s="300">
        <f>ROUND(+SUMIF(BdV_2022!$L:$L,$A13&amp;G$3,BdV_2022!$E:$E),2)</f>
        <v>0</v>
      </c>
      <c r="I13" s="299">
        <f t="shared" si="31"/>
        <v>0</v>
      </c>
      <c r="J13" s="299">
        <f t="shared" si="32"/>
        <v>0</v>
      </c>
      <c r="K13" s="300">
        <f>ROUND(+SUMIF(BdV_2022!$L:$L,$A13&amp;K$3,BdV_2022!$E:$E),2)</f>
        <v>0</v>
      </c>
      <c r="M13" s="299">
        <f t="shared" si="33"/>
        <v>0</v>
      </c>
      <c r="N13" s="299">
        <f t="shared" si="34"/>
        <v>0</v>
      </c>
      <c r="O13" s="300">
        <f>ROUND(+SUMIF(BdV_2022!$L:$L,$A13&amp;O$3,BdV_2022!$E:$E),2)</f>
        <v>0</v>
      </c>
      <c r="Q13" s="299">
        <f t="shared" si="35"/>
        <v>0</v>
      </c>
      <c r="R13" s="299">
        <f t="shared" si="36"/>
        <v>0</v>
      </c>
      <c r="S13" s="300">
        <f>ROUND(+SUMIF(BdV_2022!$L:$L,$A13&amp;S$3,BdV_2022!$E:$E),2)</f>
        <v>0</v>
      </c>
      <c r="U13" s="299">
        <f t="shared" si="37"/>
        <v>0</v>
      </c>
      <c r="V13" s="299">
        <f t="shared" si="38"/>
        <v>0</v>
      </c>
      <c r="W13" s="300">
        <f>ROUND(+SUMIF(BdV_2022!$L:$L,$A13&amp;W$3,BdV_2022!$E:$E),2)</f>
        <v>0</v>
      </c>
      <c r="Y13" s="299">
        <f t="shared" si="39"/>
        <v>0</v>
      </c>
      <c r="Z13" s="299">
        <f t="shared" si="40"/>
        <v>0</v>
      </c>
      <c r="AA13" s="300">
        <f>ROUND(+SUMIF(BdV_2022!$L:$L,$A13&amp;AA$3,BdV_2022!$E:$E),2)</f>
        <v>0</v>
      </c>
      <c r="AC13" s="299">
        <f t="shared" si="41"/>
        <v>0</v>
      </c>
      <c r="AD13" s="299">
        <f t="shared" si="42"/>
        <v>0</v>
      </c>
      <c r="AE13" s="300">
        <f>ROUND(+SUMIF(BdV_2022!$L:$L,$A13&amp;AE$3,BdV_2022!$E:$E),2)</f>
        <v>0</v>
      </c>
      <c r="AG13" s="299">
        <f t="shared" si="43"/>
        <v>0</v>
      </c>
      <c r="AH13" s="299">
        <f t="shared" si="44"/>
        <v>0</v>
      </c>
      <c r="AI13" s="300">
        <f>ROUND(+SUMIF(BdV_2022!$L:$L,$A13&amp;AI$3,BdV_2022!$E:$E),2)</f>
        <v>0</v>
      </c>
      <c r="AK13" s="299">
        <f t="shared" si="45"/>
        <v>0</v>
      </c>
      <c r="AL13" s="299">
        <f t="shared" si="46"/>
        <v>0</v>
      </c>
      <c r="AM13" s="300">
        <f>ROUND(+SUMIF(BdV_2022!$L:$L,$A13&amp;AM$3,BdV_2022!$E:$E),2)</f>
        <v>0</v>
      </c>
      <c r="AO13" s="299">
        <f t="shared" si="47"/>
        <v>0</v>
      </c>
      <c r="AP13" s="299">
        <f t="shared" si="48"/>
        <v>0</v>
      </c>
      <c r="AQ13" s="300">
        <f>ROUND(+SUMIF(BdV_2022!$L:$L,$A13&amp;AQ$3,BdV_2022!$E:$E),2)</f>
        <v>0</v>
      </c>
      <c r="AS13" s="299">
        <f t="shared" si="49"/>
        <v>0</v>
      </c>
      <c r="AT13" s="299">
        <f t="shared" si="50"/>
        <v>0</v>
      </c>
      <c r="AU13" s="300">
        <f>ROUND(+SUMIF(BdV_2022!$L:$L,$A13&amp;AU$3,BdV_2022!$E:$E),2)</f>
        <v>0</v>
      </c>
      <c r="AW13" s="299">
        <f t="shared" si="51"/>
        <v>0</v>
      </c>
      <c r="AX13" s="299">
        <f t="shared" si="52"/>
        <v>0</v>
      </c>
      <c r="AY13" s="300">
        <f>ROUND(+SUMIF(BdV_2022!$L:$L,$A13&amp;AY$3,BdV_2022!$E:$E),2)</f>
        <v>0</v>
      </c>
      <c r="BA13" s="299">
        <f t="shared" si="53"/>
        <v>0</v>
      </c>
      <c r="BB13" s="299">
        <f t="shared" si="54"/>
        <v>0</v>
      </c>
      <c r="BC13" s="300">
        <f>ROUND(+SUMIF(BdV_2022!$L:$L,$A13&amp;BC$3,BdV_2022!$E:$E),2)</f>
        <v>0</v>
      </c>
      <c r="BE13" s="299">
        <f t="shared" si="55"/>
        <v>0</v>
      </c>
      <c r="BF13" s="299">
        <f t="shared" si="56"/>
        <v>0</v>
      </c>
      <c r="BG13" s="300">
        <f>ROUND(+SUMIF(BdV_2022!$L:$L,$A13&amp;BG$3,BdV_2022!$E:$E),2)</f>
        <v>0</v>
      </c>
      <c r="BI13" s="299">
        <f t="shared" si="57"/>
        <v>0</v>
      </c>
      <c r="BJ13" s="299">
        <f t="shared" si="58"/>
        <v>0</v>
      </c>
      <c r="BK13" s="300">
        <f>ROUND(+SUMIF(BdV_2022!$L:$L,$A13&amp;BK$3,BdV_2022!$E:$E),2)</f>
        <v>0</v>
      </c>
    </row>
    <row r="14" spans="1:63" s="2" customFormat="1" x14ac:dyDescent="0.2">
      <c r="A14" s="13" t="s">
        <v>109</v>
      </c>
      <c r="B14" s="18" t="s">
        <v>359</v>
      </c>
      <c r="C14" s="32" t="s">
        <v>386</v>
      </c>
      <c r="E14" s="299">
        <f t="shared" si="59"/>
        <v>0</v>
      </c>
      <c r="F14" s="299">
        <f t="shared" si="60"/>
        <v>0</v>
      </c>
      <c r="G14" s="300">
        <f>ROUND(+SUMIF(BdV_2022!$L:$L,$A14&amp;G$3,BdV_2022!$E:$E),2)</f>
        <v>0</v>
      </c>
      <c r="I14" s="299">
        <f t="shared" si="31"/>
        <v>0</v>
      </c>
      <c r="J14" s="299">
        <f t="shared" si="32"/>
        <v>0</v>
      </c>
      <c r="K14" s="300">
        <f>ROUND(+SUMIF(BdV_2022!$L:$L,$A14&amp;K$3,BdV_2022!$E:$E),2)</f>
        <v>0</v>
      </c>
      <c r="M14" s="299">
        <f t="shared" si="33"/>
        <v>0</v>
      </c>
      <c r="N14" s="299">
        <f t="shared" si="34"/>
        <v>0</v>
      </c>
      <c r="O14" s="300">
        <f>ROUND(+SUMIF(BdV_2022!$L:$L,$A14&amp;O$3,BdV_2022!$E:$E),2)</f>
        <v>0</v>
      </c>
      <c r="Q14" s="299">
        <f t="shared" si="35"/>
        <v>0</v>
      </c>
      <c r="R14" s="299">
        <f t="shared" si="36"/>
        <v>0</v>
      </c>
      <c r="S14" s="300">
        <f>ROUND(+SUMIF(BdV_2022!$L:$L,$A14&amp;S$3,BdV_2022!$E:$E),2)</f>
        <v>0</v>
      </c>
      <c r="U14" s="299">
        <f t="shared" si="37"/>
        <v>0</v>
      </c>
      <c r="V14" s="299">
        <f t="shared" si="38"/>
        <v>0</v>
      </c>
      <c r="W14" s="300">
        <f>ROUND(+SUMIF(BdV_2022!$L:$L,$A14&amp;W$3,BdV_2022!$E:$E),2)</f>
        <v>0</v>
      </c>
      <c r="Y14" s="299">
        <f t="shared" si="39"/>
        <v>0</v>
      </c>
      <c r="Z14" s="299">
        <f t="shared" si="40"/>
        <v>0</v>
      </c>
      <c r="AA14" s="300">
        <f>ROUND(+SUMIF(BdV_2022!$L:$L,$A14&amp;AA$3,BdV_2022!$E:$E),2)</f>
        <v>0</v>
      </c>
      <c r="AC14" s="299">
        <f t="shared" si="41"/>
        <v>0</v>
      </c>
      <c r="AD14" s="299">
        <f t="shared" si="42"/>
        <v>0</v>
      </c>
      <c r="AE14" s="300">
        <f>ROUND(+SUMIF(BdV_2022!$L:$L,$A14&amp;AE$3,BdV_2022!$E:$E),2)</f>
        <v>0</v>
      </c>
      <c r="AG14" s="299">
        <f t="shared" si="43"/>
        <v>0</v>
      </c>
      <c r="AH14" s="299">
        <f t="shared" si="44"/>
        <v>0</v>
      </c>
      <c r="AI14" s="300">
        <f>ROUND(+SUMIF(BdV_2022!$L:$L,$A14&amp;AI$3,BdV_2022!$E:$E),2)</f>
        <v>0</v>
      </c>
      <c r="AK14" s="299">
        <f t="shared" si="45"/>
        <v>0</v>
      </c>
      <c r="AL14" s="299">
        <f t="shared" si="46"/>
        <v>0</v>
      </c>
      <c r="AM14" s="300">
        <f>ROUND(+SUMIF(BdV_2022!$L:$L,$A14&amp;AM$3,BdV_2022!$E:$E),2)</f>
        <v>0</v>
      </c>
      <c r="AO14" s="299">
        <f t="shared" si="47"/>
        <v>0</v>
      </c>
      <c r="AP14" s="299">
        <f t="shared" si="48"/>
        <v>0</v>
      </c>
      <c r="AQ14" s="300">
        <f>ROUND(+SUMIF(BdV_2022!$L:$L,$A14&amp;AQ$3,BdV_2022!$E:$E),2)</f>
        <v>0</v>
      </c>
      <c r="AS14" s="299">
        <f t="shared" si="49"/>
        <v>0</v>
      </c>
      <c r="AT14" s="299">
        <f t="shared" si="50"/>
        <v>0</v>
      </c>
      <c r="AU14" s="300">
        <f>ROUND(+SUMIF(BdV_2022!$L:$L,$A14&amp;AU$3,BdV_2022!$E:$E),2)</f>
        <v>0</v>
      </c>
      <c r="AW14" s="299">
        <f t="shared" si="51"/>
        <v>0</v>
      </c>
      <c r="AX14" s="299">
        <f t="shared" si="52"/>
        <v>0</v>
      </c>
      <c r="AY14" s="300">
        <f>ROUND(+SUMIF(BdV_2022!$L:$L,$A14&amp;AY$3,BdV_2022!$E:$E),2)</f>
        <v>0</v>
      </c>
      <c r="BA14" s="299">
        <f t="shared" si="53"/>
        <v>0</v>
      </c>
      <c r="BB14" s="299">
        <f t="shared" si="54"/>
        <v>0</v>
      </c>
      <c r="BC14" s="300">
        <f>ROUND(+SUMIF(BdV_2022!$L:$L,$A14&amp;BC$3,BdV_2022!$E:$E),2)</f>
        <v>0</v>
      </c>
      <c r="BE14" s="299">
        <f t="shared" si="55"/>
        <v>0</v>
      </c>
      <c r="BF14" s="299">
        <f t="shared" si="56"/>
        <v>0</v>
      </c>
      <c r="BG14" s="300">
        <f>ROUND(+SUMIF(BdV_2022!$L:$L,$A14&amp;BG$3,BdV_2022!$E:$E),2)</f>
        <v>0</v>
      </c>
      <c r="BI14" s="299">
        <f t="shared" si="57"/>
        <v>0</v>
      </c>
      <c r="BJ14" s="299">
        <f t="shared" si="58"/>
        <v>0</v>
      </c>
      <c r="BK14" s="300">
        <f>ROUND(+SUMIF(BdV_2022!$L:$L,$A14&amp;BK$3,BdV_2022!$E:$E),2)</f>
        <v>0</v>
      </c>
    </row>
    <row r="15" spans="1:63" s="2" customFormat="1" x14ac:dyDescent="0.2">
      <c r="A15" s="13" t="s">
        <v>110</v>
      </c>
      <c r="B15" s="18" t="s">
        <v>360</v>
      </c>
      <c r="C15" s="32" t="s">
        <v>364</v>
      </c>
      <c r="E15" s="299">
        <f t="shared" si="59"/>
        <v>0</v>
      </c>
      <c r="F15" s="299">
        <f t="shared" si="60"/>
        <v>0</v>
      </c>
      <c r="G15" s="300">
        <f>ROUND(+SUMIF(BdV_2022!$L:$L,$A15&amp;G$3,BdV_2022!$E:$E),2)</f>
        <v>0</v>
      </c>
      <c r="I15" s="299">
        <f t="shared" si="31"/>
        <v>0</v>
      </c>
      <c r="J15" s="299">
        <f t="shared" si="32"/>
        <v>0</v>
      </c>
      <c r="K15" s="300">
        <f>ROUND(+SUMIF(BdV_2022!$L:$L,$A15&amp;K$3,BdV_2022!$E:$E),2)</f>
        <v>0</v>
      </c>
      <c r="M15" s="299">
        <f t="shared" si="33"/>
        <v>0</v>
      </c>
      <c r="N15" s="299">
        <f t="shared" si="34"/>
        <v>0</v>
      </c>
      <c r="O15" s="300">
        <f>ROUND(+SUMIF(BdV_2022!$L:$L,$A15&amp;O$3,BdV_2022!$E:$E),2)</f>
        <v>0</v>
      </c>
      <c r="Q15" s="299">
        <f t="shared" si="35"/>
        <v>0</v>
      </c>
      <c r="R15" s="299">
        <f t="shared" si="36"/>
        <v>0</v>
      </c>
      <c r="S15" s="300">
        <f>ROUND(+SUMIF(BdV_2022!$L:$L,$A15&amp;S$3,BdV_2022!$E:$E),2)</f>
        <v>0</v>
      </c>
      <c r="U15" s="299">
        <f t="shared" si="37"/>
        <v>0</v>
      </c>
      <c r="V15" s="299">
        <f t="shared" si="38"/>
        <v>0</v>
      </c>
      <c r="W15" s="300">
        <f>ROUND(+SUMIF(BdV_2022!$L:$L,$A15&amp;W$3,BdV_2022!$E:$E),2)</f>
        <v>0</v>
      </c>
      <c r="Y15" s="299">
        <f t="shared" si="39"/>
        <v>0</v>
      </c>
      <c r="Z15" s="299">
        <f t="shared" si="40"/>
        <v>0</v>
      </c>
      <c r="AA15" s="300">
        <f>ROUND(+SUMIF(BdV_2022!$L:$L,$A15&amp;AA$3,BdV_2022!$E:$E),2)</f>
        <v>0</v>
      </c>
      <c r="AC15" s="299">
        <f t="shared" si="41"/>
        <v>0</v>
      </c>
      <c r="AD15" s="299">
        <f t="shared" si="42"/>
        <v>0</v>
      </c>
      <c r="AE15" s="300">
        <f>ROUND(+SUMIF(BdV_2022!$L:$L,$A15&amp;AE$3,BdV_2022!$E:$E),2)</f>
        <v>0</v>
      </c>
      <c r="AG15" s="299">
        <f t="shared" si="43"/>
        <v>0</v>
      </c>
      <c r="AH15" s="299">
        <f t="shared" si="44"/>
        <v>0</v>
      </c>
      <c r="AI15" s="300">
        <f>ROUND(+SUMIF(BdV_2022!$L:$L,$A15&amp;AI$3,BdV_2022!$E:$E),2)</f>
        <v>0</v>
      </c>
      <c r="AK15" s="299">
        <f t="shared" si="45"/>
        <v>0</v>
      </c>
      <c r="AL15" s="299">
        <f t="shared" si="46"/>
        <v>0</v>
      </c>
      <c r="AM15" s="300">
        <f>ROUND(+SUMIF(BdV_2022!$L:$L,$A15&amp;AM$3,BdV_2022!$E:$E),2)</f>
        <v>0</v>
      </c>
      <c r="AO15" s="299">
        <f t="shared" si="47"/>
        <v>0</v>
      </c>
      <c r="AP15" s="299">
        <f t="shared" si="48"/>
        <v>0</v>
      </c>
      <c r="AQ15" s="300">
        <f>ROUND(+SUMIF(BdV_2022!$L:$L,$A15&amp;AQ$3,BdV_2022!$E:$E),2)</f>
        <v>0</v>
      </c>
      <c r="AS15" s="299">
        <f t="shared" si="49"/>
        <v>0</v>
      </c>
      <c r="AT15" s="299">
        <f t="shared" si="50"/>
        <v>0</v>
      </c>
      <c r="AU15" s="300">
        <f>ROUND(+SUMIF(BdV_2022!$L:$L,$A15&amp;AU$3,BdV_2022!$E:$E),2)</f>
        <v>0</v>
      </c>
      <c r="AW15" s="299">
        <f t="shared" si="51"/>
        <v>0</v>
      </c>
      <c r="AX15" s="299">
        <f t="shared" si="52"/>
        <v>0</v>
      </c>
      <c r="AY15" s="300">
        <f>ROUND(+SUMIF(BdV_2022!$L:$L,$A15&amp;AY$3,BdV_2022!$E:$E),2)</f>
        <v>0</v>
      </c>
      <c r="BA15" s="299">
        <f t="shared" si="53"/>
        <v>0</v>
      </c>
      <c r="BB15" s="299">
        <f t="shared" si="54"/>
        <v>0</v>
      </c>
      <c r="BC15" s="300">
        <f>ROUND(+SUMIF(BdV_2022!$L:$L,$A15&amp;BC$3,BdV_2022!$E:$E),2)</f>
        <v>0</v>
      </c>
      <c r="BE15" s="299">
        <f t="shared" si="55"/>
        <v>0</v>
      </c>
      <c r="BF15" s="299">
        <f t="shared" si="56"/>
        <v>0</v>
      </c>
      <c r="BG15" s="300">
        <f>ROUND(+SUMIF(BdV_2022!$L:$L,$A15&amp;BG$3,BdV_2022!$E:$E),2)</f>
        <v>0</v>
      </c>
      <c r="BI15" s="299">
        <f t="shared" si="57"/>
        <v>0</v>
      </c>
      <c r="BJ15" s="299">
        <f t="shared" si="58"/>
        <v>0</v>
      </c>
      <c r="BK15" s="300">
        <f>ROUND(+SUMIF(BdV_2022!$L:$L,$A15&amp;BK$3,BdV_2022!$E:$E),2)</f>
        <v>0</v>
      </c>
    </row>
    <row r="16" spans="1:63" s="2" customFormat="1" x14ac:dyDescent="0.2">
      <c r="A16" s="13" t="s">
        <v>111</v>
      </c>
      <c r="B16" s="15" t="s">
        <v>361</v>
      </c>
      <c r="C16" s="32" t="s">
        <v>365</v>
      </c>
      <c r="E16" s="183">
        <f>+SUM(E17:E20)</f>
        <v>0</v>
      </c>
      <c r="F16" s="183">
        <f>+SUM(F17:F20)</f>
        <v>0</v>
      </c>
      <c r="G16" s="183">
        <f t="shared" si="14"/>
        <v>0</v>
      </c>
      <c r="I16" s="183">
        <f>+SUM(I17:I20)</f>
        <v>0</v>
      </c>
      <c r="J16" s="183">
        <f>+SUM(J17:J20)</f>
        <v>0</v>
      </c>
      <c r="K16" s="183">
        <f t="shared" ref="K16" si="61">+SUM(I16:J16)</f>
        <v>0</v>
      </c>
      <c r="M16" s="183">
        <f>+SUM(M17:M20)</f>
        <v>0</v>
      </c>
      <c r="N16" s="183">
        <f>+SUM(N17:N20)</f>
        <v>0</v>
      </c>
      <c r="O16" s="183">
        <f t="shared" ref="O16" si="62">+SUM(M16:N16)</f>
        <v>0</v>
      </c>
      <c r="Q16" s="183">
        <f>+SUM(Q17:Q20)</f>
        <v>0</v>
      </c>
      <c r="R16" s="183">
        <f>+SUM(R17:R20)</f>
        <v>0</v>
      </c>
      <c r="S16" s="183">
        <f t="shared" ref="S16" si="63">+SUM(Q16:R16)</f>
        <v>0</v>
      </c>
      <c r="U16" s="183">
        <f>+SUM(U17:U20)</f>
        <v>0</v>
      </c>
      <c r="V16" s="183">
        <f>+SUM(V17:V20)</f>
        <v>0</v>
      </c>
      <c r="W16" s="183">
        <f t="shared" ref="W16" si="64">+SUM(U16:V16)</f>
        <v>0</v>
      </c>
      <c r="Y16" s="183">
        <f>+SUM(Y17:Y20)</f>
        <v>0</v>
      </c>
      <c r="Z16" s="183">
        <f>+SUM(Z17:Z20)</f>
        <v>0</v>
      </c>
      <c r="AA16" s="183">
        <f t="shared" ref="AA16" si="65">+SUM(Y16:Z16)</f>
        <v>0</v>
      </c>
      <c r="AC16" s="183">
        <f>+SUM(AC17:AC20)</f>
        <v>0</v>
      </c>
      <c r="AD16" s="183">
        <f>+SUM(AD17:AD20)</f>
        <v>0</v>
      </c>
      <c r="AE16" s="183">
        <f t="shared" ref="AE16" si="66">+SUM(AC16:AD16)</f>
        <v>0</v>
      </c>
      <c r="AG16" s="183">
        <f>+SUM(AG17:AG20)</f>
        <v>0</v>
      </c>
      <c r="AH16" s="183">
        <f>+SUM(AH17:AH20)</f>
        <v>0</v>
      </c>
      <c r="AI16" s="183">
        <f t="shared" ref="AI16" si="67">+SUM(AG16:AH16)</f>
        <v>0</v>
      </c>
      <c r="AK16" s="183">
        <f>+SUM(AK17:AK20)</f>
        <v>0</v>
      </c>
      <c r="AL16" s="183">
        <f>+SUM(AL17:AL20)</f>
        <v>0</v>
      </c>
      <c r="AM16" s="183">
        <f t="shared" ref="AM16" si="68">+SUM(AK16:AL16)</f>
        <v>0</v>
      </c>
      <c r="AO16" s="183">
        <f>+SUM(AO17:AO20)</f>
        <v>0</v>
      </c>
      <c r="AP16" s="183">
        <f>+SUM(AP17:AP20)</f>
        <v>0</v>
      </c>
      <c r="AQ16" s="183">
        <f t="shared" ref="AQ16" si="69">+SUM(AO16:AP16)</f>
        <v>0</v>
      </c>
      <c r="AS16" s="183">
        <f>+SUM(AS17:AS20)</f>
        <v>0</v>
      </c>
      <c r="AT16" s="183">
        <f>+SUM(AT17:AT20)</f>
        <v>0</v>
      </c>
      <c r="AU16" s="183">
        <f t="shared" ref="AU16" si="70">+SUM(AS16:AT16)</f>
        <v>0</v>
      </c>
      <c r="AW16" s="183">
        <f>+SUM(AW17:AW20)</f>
        <v>0</v>
      </c>
      <c r="AX16" s="183">
        <f>+SUM(AX17:AX20)</f>
        <v>0</v>
      </c>
      <c r="AY16" s="183">
        <f t="shared" ref="AY16" si="71">+SUM(AW16:AX16)</f>
        <v>0</v>
      </c>
      <c r="BA16" s="183">
        <f>+SUM(BA17:BA20)</f>
        <v>0</v>
      </c>
      <c r="BB16" s="183">
        <f>+SUM(BB17:BB20)</f>
        <v>0</v>
      </c>
      <c r="BC16" s="183">
        <f t="shared" ref="BC16" si="72">+SUM(BA16:BB16)</f>
        <v>0</v>
      </c>
      <c r="BE16" s="183">
        <f>+SUM(BE17:BE20)</f>
        <v>0</v>
      </c>
      <c r="BF16" s="183">
        <f>+SUM(BF17:BF20)</f>
        <v>0</v>
      </c>
      <c r="BG16" s="183">
        <f t="shared" ref="BG16" si="73">+SUM(BE16:BF16)</f>
        <v>0</v>
      </c>
      <c r="BI16" s="183">
        <f>+SUM(BI17:BI20)</f>
        <v>0</v>
      </c>
      <c r="BJ16" s="183">
        <f>+SUM(BJ17:BJ20)</f>
        <v>0</v>
      </c>
      <c r="BK16" s="183">
        <f t="shared" ref="BK16" si="74">+SUM(BI16:BJ16)</f>
        <v>0</v>
      </c>
    </row>
    <row r="17" spans="1:63" s="2" customFormat="1" x14ac:dyDescent="0.2">
      <c r="A17" s="148" t="s">
        <v>1697</v>
      </c>
      <c r="B17" s="19"/>
      <c r="C17" s="87" t="s">
        <v>814</v>
      </c>
      <c r="E17" s="299">
        <f t="shared" ref="E17:E20" si="75">ROUND(G17*E$3,2)</f>
        <v>0</v>
      </c>
      <c r="F17" s="299">
        <f t="shared" ref="F17:F20" si="76">ROUND(G17*F$3,2)</f>
        <v>0</v>
      </c>
      <c r="G17" s="300">
        <f>ROUND(+SUMIF(BdV_2022!$L:$L,$A17&amp;G$3,BdV_2022!$E:$E),2)</f>
        <v>0</v>
      </c>
      <c r="I17" s="299">
        <f t="shared" ref="I17:I20" si="77">ROUND(K17*I$3,2)</f>
        <v>0</v>
      </c>
      <c r="J17" s="299">
        <f t="shared" ref="J17:J20" si="78">ROUND(K17*J$3,2)</f>
        <v>0</v>
      </c>
      <c r="K17" s="300">
        <f>ROUND(+SUMIF(BdV_2022!$L:$L,$A17&amp;K$3,BdV_2022!$E:$E),2)</f>
        <v>0</v>
      </c>
      <c r="M17" s="299">
        <f t="shared" ref="M17:M20" si="79">ROUND(O17*M$3,2)</f>
        <v>0</v>
      </c>
      <c r="N17" s="299">
        <f t="shared" ref="N17:N20" si="80">ROUND(O17*N$3,2)</f>
        <v>0</v>
      </c>
      <c r="O17" s="300">
        <f>ROUND(+SUMIF(BdV_2022!$L:$L,$A17&amp;O$3,BdV_2022!$E:$E),2)</f>
        <v>0</v>
      </c>
      <c r="Q17" s="299">
        <f t="shared" ref="Q17:Q20" si="81">ROUND(S17*Q$3,2)</f>
        <v>0</v>
      </c>
      <c r="R17" s="299">
        <f t="shared" ref="R17:R20" si="82">ROUND(S17*R$3,2)</f>
        <v>0</v>
      </c>
      <c r="S17" s="300">
        <f>ROUND(+SUMIF(BdV_2022!$L:$L,$A17&amp;S$3,BdV_2022!$E:$E),2)</f>
        <v>0</v>
      </c>
      <c r="U17" s="299">
        <f t="shared" ref="U17:U20" si="83">ROUND(W17*U$3,2)</f>
        <v>0</v>
      </c>
      <c r="V17" s="299">
        <f t="shared" ref="V17:V20" si="84">ROUND(W17*V$3,2)</f>
        <v>0</v>
      </c>
      <c r="W17" s="300">
        <f>ROUND(+SUMIF(BdV_2022!$L:$L,$A17&amp;W$3,BdV_2022!$E:$E),2)</f>
        <v>0</v>
      </c>
      <c r="Y17" s="299">
        <f t="shared" ref="Y17:Y20" si="85">ROUND(AA17*Y$3,2)</f>
        <v>0</v>
      </c>
      <c r="Z17" s="299">
        <f t="shared" ref="Z17:Z20" si="86">ROUND(AA17*Z$3,2)</f>
        <v>0</v>
      </c>
      <c r="AA17" s="300">
        <f>ROUND(+SUMIF(BdV_2022!$L:$L,$A17&amp;AA$3,BdV_2022!$E:$E),2)</f>
        <v>0</v>
      </c>
      <c r="AC17" s="299">
        <f t="shared" ref="AC17:AC20" si="87">ROUND(AE17*AC$3,2)</f>
        <v>0</v>
      </c>
      <c r="AD17" s="299">
        <f t="shared" ref="AD17:AD20" si="88">ROUND(AE17*AD$3,2)</f>
        <v>0</v>
      </c>
      <c r="AE17" s="300">
        <f>ROUND(+SUMIF(BdV_2022!$L:$L,$A17&amp;AE$3,BdV_2022!$E:$E),2)</f>
        <v>0</v>
      </c>
      <c r="AG17" s="299">
        <f t="shared" ref="AG17:AG20" si="89">ROUND(AI17*AG$3,2)</f>
        <v>0</v>
      </c>
      <c r="AH17" s="299">
        <f t="shared" ref="AH17:AH20" si="90">ROUND(AI17*AH$3,2)</f>
        <v>0</v>
      </c>
      <c r="AI17" s="300">
        <f>ROUND(+SUMIF(BdV_2022!$L:$L,$A17&amp;AI$3,BdV_2022!$E:$E),2)</f>
        <v>0</v>
      </c>
      <c r="AK17" s="299">
        <f t="shared" ref="AK17:AK20" si="91">ROUND(AM17*AK$3,2)</f>
        <v>0</v>
      </c>
      <c r="AL17" s="299">
        <f t="shared" ref="AL17:AL20" si="92">ROUND(AM17*AL$3,2)</f>
        <v>0</v>
      </c>
      <c r="AM17" s="300">
        <f>ROUND(+SUMIF(BdV_2022!$L:$L,$A17&amp;AM$3,BdV_2022!$E:$E),2)</f>
        <v>0</v>
      </c>
      <c r="AO17" s="299">
        <f t="shared" ref="AO17:AO20" si="93">ROUND(AQ17*AO$3,2)</f>
        <v>0</v>
      </c>
      <c r="AP17" s="299">
        <f t="shared" ref="AP17:AP20" si="94">ROUND(AQ17*AP$3,2)</f>
        <v>0</v>
      </c>
      <c r="AQ17" s="300">
        <f>ROUND(+SUMIF(BdV_2022!$L:$L,$A17&amp;AQ$3,BdV_2022!$E:$E),2)</f>
        <v>0</v>
      </c>
      <c r="AS17" s="299">
        <f t="shared" ref="AS17:AS20" si="95">ROUND(AU17*AS$3,2)</f>
        <v>0</v>
      </c>
      <c r="AT17" s="299">
        <f t="shared" ref="AT17:AT20" si="96">ROUND(AU17*AT$3,2)</f>
        <v>0</v>
      </c>
      <c r="AU17" s="300">
        <f>ROUND(+SUMIF(BdV_2022!$L:$L,$A17&amp;AU$3,BdV_2022!$E:$E),2)</f>
        <v>0</v>
      </c>
      <c r="AW17" s="299">
        <f t="shared" ref="AW17:AW20" si="97">ROUND(AY17*AW$3,2)</f>
        <v>0</v>
      </c>
      <c r="AX17" s="299">
        <f t="shared" ref="AX17:AX20" si="98">ROUND(AY17*AX$3,2)</f>
        <v>0</v>
      </c>
      <c r="AY17" s="300">
        <f>ROUND(+SUMIF(BdV_2022!$L:$L,$A17&amp;AY$3,BdV_2022!$E:$E),2)</f>
        <v>0</v>
      </c>
      <c r="BA17" s="299">
        <f t="shared" ref="BA17:BA20" si="99">ROUND(BC17*BA$3,2)</f>
        <v>0</v>
      </c>
      <c r="BB17" s="299">
        <f t="shared" ref="BB17:BB20" si="100">ROUND(BC17*BB$3,2)</f>
        <v>0</v>
      </c>
      <c r="BC17" s="300">
        <f>ROUND(+SUMIF(BdV_2022!$L:$L,$A17&amp;BC$3,BdV_2022!$E:$E),2)</f>
        <v>0</v>
      </c>
      <c r="BE17" s="299">
        <f t="shared" ref="BE17:BE20" si="101">ROUND(BG17*BE$3,2)</f>
        <v>0</v>
      </c>
      <c r="BF17" s="299">
        <f t="shared" ref="BF17:BF20" si="102">ROUND(BG17*BF$3,2)</f>
        <v>0</v>
      </c>
      <c r="BG17" s="300">
        <f>ROUND(+SUMIF(BdV_2022!$L:$L,$A17&amp;BG$3,BdV_2022!$E:$E),2)</f>
        <v>0</v>
      </c>
      <c r="BI17" s="299">
        <f t="shared" ref="BI17:BI20" si="103">ROUND(BK17*BI$3,2)</f>
        <v>0</v>
      </c>
      <c r="BJ17" s="299">
        <f t="shared" ref="BJ17:BJ20" si="104">ROUND(BK17*BJ$3,2)</f>
        <v>0</v>
      </c>
      <c r="BK17" s="300">
        <f>ROUND(+SUMIF(BdV_2022!$L:$L,$A17&amp;BK$3,BdV_2022!$E:$E),2)</f>
        <v>0</v>
      </c>
    </row>
    <row r="18" spans="1:63" s="2" customFormat="1" x14ac:dyDescent="0.2">
      <c r="A18" s="148" t="s">
        <v>1698</v>
      </c>
      <c r="B18" s="19"/>
      <c r="C18" s="87" t="s">
        <v>815</v>
      </c>
      <c r="E18" s="299">
        <f t="shared" si="75"/>
        <v>0</v>
      </c>
      <c r="F18" s="299">
        <f t="shared" si="76"/>
        <v>0</v>
      </c>
      <c r="G18" s="300">
        <f>ROUND(+SUMIF(BdV_2022!$L:$L,$A18&amp;G$3,BdV_2022!$E:$E),2)</f>
        <v>0</v>
      </c>
      <c r="I18" s="299">
        <f t="shared" si="77"/>
        <v>0</v>
      </c>
      <c r="J18" s="299">
        <f t="shared" si="78"/>
        <v>0</v>
      </c>
      <c r="K18" s="300">
        <f>ROUND(+SUMIF(BdV_2022!$L:$L,$A18&amp;K$3,BdV_2022!$E:$E),2)</f>
        <v>0</v>
      </c>
      <c r="M18" s="299">
        <f t="shared" si="79"/>
        <v>0</v>
      </c>
      <c r="N18" s="299">
        <f t="shared" si="80"/>
        <v>0</v>
      </c>
      <c r="O18" s="300">
        <f>ROUND(+SUMIF(BdV_2022!$L:$L,$A18&amp;O$3,BdV_2022!$E:$E),2)</f>
        <v>0</v>
      </c>
      <c r="Q18" s="299">
        <f t="shared" si="81"/>
        <v>0</v>
      </c>
      <c r="R18" s="299">
        <f t="shared" si="82"/>
        <v>0</v>
      </c>
      <c r="S18" s="300">
        <f>ROUND(+SUMIF(BdV_2022!$L:$L,$A18&amp;S$3,BdV_2022!$E:$E),2)</f>
        <v>0</v>
      </c>
      <c r="U18" s="299">
        <f t="shared" si="83"/>
        <v>0</v>
      </c>
      <c r="V18" s="299">
        <f t="shared" si="84"/>
        <v>0</v>
      </c>
      <c r="W18" s="300">
        <f>ROUND(+SUMIF(BdV_2022!$L:$L,$A18&amp;W$3,BdV_2022!$E:$E),2)</f>
        <v>0</v>
      </c>
      <c r="Y18" s="299">
        <f t="shared" si="85"/>
        <v>0</v>
      </c>
      <c r="Z18" s="299">
        <f t="shared" si="86"/>
        <v>0</v>
      </c>
      <c r="AA18" s="300">
        <f>ROUND(+SUMIF(BdV_2022!$L:$L,$A18&amp;AA$3,BdV_2022!$E:$E),2)</f>
        <v>0</v>
      </c>
      <c r="AC18" s="299">
        <f t="shared" si="87"/>
        <v>0</v>
      </c>
      <c r="AD18" s="299">
        <f t="shared" si="88"/>
        <v>0</v>
      </c>
      <c r="AE18" s="300">
        <f>ROUND(+SUMIF(BdV_2022!$L:$L,$A18&amp;AE$3,BdV_2022!$E:$E),2)</f>
        <v>0</v>
      </c>
      <c r="AG18" s="299">
        <f t="shared" si="89"/>
        <v>0</v>
      </c>
      <c r="AH18" s="299">
        <f t="shared" si="90"/>
        <v>0</v>
      </c>
      <c r="AI18" s="300">
        <f>ROUND(+SUMIF(BdV_2022!$L:$L,$A18&amp;AI$3,BdV_2022!$E:$E),2)</f>
        <v>0</v>
      </c>
      <c r="AK18" s="299">
        <f t="shared" si="91"/>
        <v>0</v>
      </c>
      <c r="AL18" s="299">
        <f t="shared" si="92"/>
        <v>0</v>
      </c>
      <c r="AM18" s="300">
        <f>ROUND(+SUMIF(BdV_2022!$L:$L,$A18&amp;AM$3,BdV_2022!$E:$E),2)</f>
        <v>0</v>
      </c>
      <c r="AO18" s="299">
        <f t="shared" si="93"/>
        <v>0</v>
      </c>
      <c r="AP18" s="299">
        <f t="shared" si="94"/>
        <v>0</v>
      </c>
      <c r="AQ18" s="300">
        <f>ROUND(+SUMIF(BdV_2022!$L:$L,$A18&amp;AQ$3,BdV_2022!$E:$E),2)</f>
        <v>0</v>
      </c>
      <c r="AS18" s="299">
        <f t="shared" si="95"/>
        <v>0</v>
      </c>
      <c r="AT18" s="299">
        <f t="shared" si="96"/>
        <v>0</v>
      </c>
      <c r="AU18" s="300">
        <f>ROUND(+SUMIF(BdV_2022!$L:$L,$A18&amp;AU$3,BdV_2022!$E:$E),2)</f>
        <v>0</v>
      </c>
      <c r="AW18" s="299">
        <f t="shared" si="97"/>
        <v>0</v>
      </c>
      <c r="AX18" s="299">
        <f t="shared" si="98"/>
        <v>0</v>
      </c>
      <c r="AY18" s="300">
        <f>ROUND(+SUMIF(BdV_2022!$L:$L,$A18&amp;AY$3,BdV_2022!$E:$E),2)</f>
        <v>0</v>
      </c>
      <c r="BA18" s="299">
        <f t="shared" si="99"/>
        <v>0</v>
      </c>
      <c r="BB18" s="299">
        <f t="shared" si="100"/>
        <v>0</v>
      </c>
      <c r="BC18" s="300">
        <f>ROUND(+SUMIF(BdV_2022!$L:$L,$A18&amp;BC$3,BdV_2022!$E:$E),2)</f>
        <v>0</v>
      </c>
      <c r="BE18" s="299">
        <f t="shared" si="101"/>
        <v>0</v>
      </c>
      <c r="BF18" s="299">
        <f t="shared" si="102"/>
        <v>0</v>
      </c>
      <c r="BG18" s="300">
        <f>ROUND(+SUMIF(BdV_2022!$L:$L,$A18&amp;BG$3,BdV_2022!$E:$E),2)</f>
        <v>0</v>
      </c>
      <c r="BI18" s="299">
        <f t="shared" si="103"/>
        <v>0</v>
      </c>
      <c r="BJ18" s="299">
        <f t="shared" si="104"/>
        <v>0</v>
      </c>
      <c r="BK18" s="300">
        <f>ROUND(+SUMIF(BdV_2022!$L:$L,$A18&amp;BK$3,BdV_2022!$E:$E),2)</f>
        <v>0</v>
      </c>
    </row>
    <row r="19" spans="1:63" s="2" customFormat="1" x14ac:dyDescent="0.2">
      <c r="A19" s="148" t="s">
        <v>1699</v>
      </c>
      <c r="B19" s="19"/>
      <c r="C19" s="87" t="s">
        <v>816</v>
      </c>
      <c r="E19" s="299">
        <f t="shared" si="75"/>
        <v>0</v>
      </c>
      <c r="F19" s="299">
        <f t="shared" si="76"/>
        <v>0</v>
      </c>
      <c r="G19" s="300">
        <f>ROUND(+SUMIF(BdV_2022!$L:$L,$A19&amp;G$3,BdV_2022!$E:$E),2)</f>
        <v>0</v>
      </c>
      <c r="I19" s="299">
        <f t="shared" si="77"/>
        <v>0</v>
      </c>
      <c r="J19" s="299">
        <f t="shared" si="78"/>
        <v>0</v>
      </c>
      <c r="K19" s="300">
        <f>ROUND(+SUMIF(BdV_2022!$L:$L,$A19&amp;K$3,BdV_2022!$E:$E),2)</f>
        <v>0</v>
      </c>
      <c r="M19" s="299">
        <f t="shared" si="79"/>
        <v>0</v>
      </c>
      <c r="N19" s="299">
        <f t="shared" si="80"/>
        <v>0</v>
      </c>
      <c r="O19" s="300">
        <f>ROUND(+SUMIF(BdV_2022!$L:$L,$A19&amp;O$3,BdV_2022!$E:$E),2)</f>
        <v>0</v>
      </c>
      <c r="Q19" s="299">
        <f t="shared" si="81"/>
        <v>0</v>
      </c>
      <c r="R19" s="299">
        <f t="shared" si="82"/>
        <v>0</v>
      </c>
      <c r="S19" s="300">
        <f>ROUND(+SUMIF(BdV_2022!$L:$L,$A19&amp;S$3,BdV_2022!$E:$E),2)</f>
        <v>0</v>
      </c>
      <c r="U19" s="299">
        <f t="shared" si="83"/>
        <v>0</v>
      </c>
      <c r="V19" s="299">
        <f t="shared" si="84"/>
        <v>0</v>
      </c>
      <c r="W19" s="300">
        <f>ROUND(+SUMIF(BdV_2022!$L:$L,$A19&amp;W$3,BdV_2022!$E:$E),2)</f>
        <v>0</v>
      </c>
      <c r="Y19" s="299">
        <f t="shared" si="85"/>
        <v>0</v>
      </c>
      <c r="Z19" s="299">
        <f t="shared" si="86"/>
        <v>0</v>
      </c>
      <c r="AA19" s="300">
        <f>ROUND(+SUMIF(BdV_2022!$L:$L,$A19&amp;AA$3,BdV_2022!$E:$E),2)</f>
        <v>0</v>
      </c>
      <c r="AC19" s="299">
        <f t="shared" si="87"/>
        <v>0</v>
      </c>
      <c r="AD19" s="299">
        <f t="shared" si="88"/>
        <v>0</v>
      </c>
      <c r="AE19" s="300">
        <f>ROUND(+SUMIF(BdV_2022!$L:$L,$A19&amp;AE$3,BdV_2022!$E:$E),2)</f>
        <v>0</v>
      </c>
      <c r="AG19" s="299">
        <f t="shared" si="89"/>
        <v>0</v>
      </c>
      <c r="AH19" s="299">
        <f t="shared" si="90"/>
        <v>0</v>
      </c>
      <c r="AI19" s="300">
        <f>ROUND(+SUMIF(BdV_2022!$L:$L,$A19&amp;AI$3,BdV_2022!$E:$E),2)</f>
        <v>0</v>
      </c>
      <c r="AK19" s="299">
        <f t="shared" si="91"/>
        <v>0</v>
      </c>
      <c r="AL19" s="299">
        <f t="shared" si="92"/>
        <v>0</v>
      </c>
      <c r="AM19" s="300">
        <f>ROUND(+SUMIF(BdV_2022!$L:$L,$A19&amp;AM$3,BdV_2022!$E:$E),2)</f>
        <v>0</v>
      </c>
      <c r="AO19" s="299">
        <f t="shared" si="93"/>
        <v>0</v>
      </c>
      <c r="AP19" s="299">
        <f t="shared" si="94"/>
        <v>0</v>
      </c>
      <c r="AQ19" s="300">
        <f>ROUND(+SUMIF(BdV_2022!$L:$L,$A19&amp;AQ$3,BdV_2022!$E:$E),2)</f>
        <v>0</v>
      </c>
      <c r="AS19" s="299">
        <f t="shared" si="95"/>
        <v>0</v>
      </c>
      <c r="AT19" s="299">
        <f t="shared" si="96"/>
        <v>0</v>
      </c>
      <c r="AU19" s="300">
        <f>ROUND(+SUMIF(BdV_2022!$L:$L,$A19&amp;AU$3,BdV_2022!$E:$E),2)</f>
        <v>0</v>
      </c>
      <c r="AW19" s="299">
        <f t="shared" si="97"/>
        <v>0</v>
      </c>
      <c r="AX19" s="299">
        <f t="shared" si="98"/>
        <v>0</v>
      </c>
      <c r="AY19" s="300">
        <f>ROUND(+SUMIF(BdV_2022!$L:$L,$A19&amp;AY$3,BdV_2022!$E:$E),2)</f>
        <v>0</v>
      </c>
      <c r="BA19" s="299">
        <f t="shared" si="99"/>
        <v>0</v>
      </c>
      <c r="BB19" s="299">
        <f t="shared" si="100"/>
        <v>0</v>
      </c>
      <c r="BC19" s="300">
        <f>ROUND(+SUMIF(BdV_2022!$L:$L,$A19&amp;BC$3,BdV_2022!$E:$E),2)</f>
        <v>0</v>
      </c>
      <c r="BE19" s="299">
        <f t="shared" si="101"/>
        <v>0</v>
      </c>
      <c r="BF19" s="299">
        <f t="shared" si="102"/>
        <v>0</v>
      </c>
      <c r="BG19" s="300">
        <f>ROUND(+SUMIF(BdV_2022!$L:$L,$A19&amp;BG$3,BdV_2022!$E:$E),2)</f>
        <v>0</v>
      </c>
      <c r="BI19" s="299">
        <f t="shared" si="103"/>
        <v>0</v>
      </c>
      <c r="BJ19" s="299">
        <f t="shared" si="104"/>
        <v>0</v>
      </c>
      <c r="BK19" s="300">
        <f>ROUND(+SUMIF(BdV_2022!$L:$L,$A19&amp;BK$3,BdV_2022!$E:$E),2)</f>
        <v>0</v>
      </c>
    </row>
    <row r="20" spans="1:63" s="2" customFormat="1" x14ac:dyDescent="0.2">
      <c r="A20" s="148" t="s">
        <v>1700</v>
      </c>
      <c r="B20" s="19"/>
      <c r="C20" s="87" t="s">
        <v>818</v>
      </c>
      <c r="E20" s="299">
        <f t="shared" si="75"/>
        <v>0</v>
      </c>
      <c r="F20" s="299">
        <f t="shared" si="76"/>
        <v>0</v>
      </c>
      <c r="G20" s="300">
        <f>ROUND(+SUMIF(BdV_2022!$L:$L,$A20&amp;G$3,BdV_2022!$E:$E),2)</f>
        <v>0</v>
      </c>
      <c r="I20" s="299">
        <f t="shared" si="77"/>
        <v>0</v>
      </c>
      <c r="J20" s="299">
        <f t="shared" si="78"/>
        <v>0</v>
      </c>
      <c r="K20" s="300">
        <f>ROUND(+SUMIF(BdV_2022!$L:$L,$A20&amp;K$3,BdV_2022!$E:$E),2)</f>
        <v>0</v>
      </c>
      <c r="M20" s="299">
        <f t="shared" si="79"/>
        <v>0</v>
      </c>
      <c r="N20" s="299">
        <f t="shared" si="80"/>
        <v>0</v>
      </c>
      <c r="O20" s="300">
        <f>ROUND(+SUMIF(BdV_2022!$L:$L,$A20&amp;O$3,BdV_2022!$E:$E),2)</f>
        <v>0</v>
      </c>
      <c r="Q20" s="299">
        <f t="shared" si="81"/>
        <v>0</v>
      </c>
      <c r="R20" s="299">
        <f t="shared" si="82"/>
        <v>0</v>
      </c>
      <c r="S20" s="300">
        <f>ROUND(+SUMIF(BdV_2022!$L:$L,$A20&amp;S$3,BdV_2022!$E:$E),2)</f>
        <v>0</v>
      </c>
      <c r="U20" s="299">
        <f t="shared" si="83"/>
        <v>0</v>
      </c>
      <c r="V20" s="299">
        <f t="shared" si="84"/>
        <v>0</v>
      </c>
      <c r="W20" s="300">
        <f>ROUND(+SUMIF(BdV_2022!$L:$L,$A20&amp;W$3,BdV_2022!$E:$E),2)</f>
        <v>0</v>
      </c>
      <c r="Y20" s="299">
        <f t="shared" si="85"/>
        <v>0</v>
      </c>
      <c r="Z20" s="299">
        <f t="shared" si="86"/>
        <v>0</v>
      </c>
      <c r="AA20" s="300">
        <f>ROUND(+SUMIF(BdV_2022!$L:$L,$A20&amp;AA$3,BdV_2022!$E:$E),2)</f>
        <v>0</v>
      </c>
      <c r="AC20" s="299">
        <f t="shared" si="87"/>
        <v>0</v>
      </c>
      <c r="AD20" s="299">
        <f t="shared" si="88"/>
        <v>0</v>
      </c>
      <c r="AE20" s="300">
        <f>ROUND(+SUMIF(BdV_2022!$L:$L,$A20&amp;AE$3,BdV_2022!$E:$E),2)</f>
        <v>0</v>
      </c>
      <c r="AG20" s="299">
        <f t="shared" si="89"/>
        <v>0</v>
      </c>
      <c r="AH20" s="299">
        <f t="shared" si="90"/>
        <v>0</v>
      </c>
      <c r="AI20" s="300">
        <f>ROUND(+SUMIF(BdV_2022!$L:$L,$A20&amp;AI$3,BdV_2022!$E:$E),2)</f>
        <v>0</v>
      </c>
      <c r="AK20" s="299">
        <f t="shared" si="91"/>
        <v>0</v>
      </c>
      <c r="AL20" s="299">
        <f t="shared" si="92"/>
        <v>0</v>
      </c>
      <c r="AM20" s="300">
        <f>ROUND(+SUMIF(BdV_2022!$L:$L,$A20&amp;AM$3,BdV_2022!$E:$E),2)</f>
        <v>0</v>
      </c>
      <c r="AO20" s="299">
        <f t="shared" si="93"/>
        <v>0</v>
      </c>
      <c r="AP20" s="299">
        <f t="shared" si="94"/>
        <v>0</v>
      </c>
      <c r="AQ20" s="300">
        <f>ROUND(+SUMIF(BdV_2022!$L:$L,$A20&amp;AQ$3,BdV_2022!$E:$E),2)</f>
        <v>0</v>
      </c>
      <c r="AS20" s="299">
        <f t="shared" si="95"/>
        <v>0</v>
      </c>
      <c r="AT20" s="299">
        <f t="shared" si="96"/>
        <v>0</v>
      </c>
      <c r="AU20" s="300">
        <f>ROUND(+SUMIF(BdV_2022!$L:$L,$A20&amp;AU$3,BdV_2022!$E:$E),2)</f>
        <v>0</v>
      </c>
      <c r="AW20" s="299">
        <f t="shared" si="97"/>
        <v>0</v>
      </c>
      <c r="AX20" s="299">
        <f t="shared" si="98"/>
        <v>0</v>
      </c>
      <c r="AY20" s="300">
        <f>ROUND(+SUMIF(BdV_2022!$L:$L,$A20&amp;AY$3,BdV_2022!$E:$E),2)</f>
        <v>0</v>
      </c>
      <c r="BA20" s="299">
        <f t="shared" si="99"/>
        <v>0</v>
      </c>
      <c r="BB20" s="299">
        <f t="shared" si="100"/>
        <v>0</v>
      </c>
      <c r="BC20" s="300">
        <f>ROUND(+SUMIF(BdV_2022!$L:$L,$A20&amp;BC$3,BdV_2022!$E:$E),2)</f>
        <v>0</v>
      </c>
      <c r="BE20" s="299">
        <f t="shared" si="101"/>
        <v>0</v>
      </c>
      <c r="BF20" s="299">
        <f t="shared" si="102"/>
        <v>0</v>
      </c>
      <c r="BG20" s="300">
        <f>ROUND(+SUMIF(BdV_2022!$L:$L,$A20&amp;BG$3,BdV_2022!$E:$E),2)</f>
        <v>0</v>
      </c>
      <c r="BI20" s="299">
        <f t="shared" si="103"/>
        <v>0</v>
      </c>
      <c r="BJ20" s="299">
        <f t="shared" si="104"/>
        <v>0</v>
      </c>
      <c r="BK20" s="300">
        <f>ROUND(+SUMIF(BdV_2022!$L:$L,$A20&amp;BK$3,BdV_2022!$E:$E),2)</f>
        <v>0</v>
      </c>
    </row>
    <row r="21" spans="1:63" s="2" customFormat="1" x14ac:dyDescent="0.2">
      <c r="A21" s="13" t="s">
        <v>112</v>
      </c>
      <c r="B21" s="15" t="s">
        <v>362</v>
      </c>
      <c r="C21" s="32" t="s">
        <v>1651</v>
      </c>
      <c r="E21" s="183">
        <f>+SUM(E22:E29)</f>
        <v>0</v>
      </c>
      <c r="F21" s="183">
        <f>+SUM(F22:F29)</f>
        <v>0</v>
      </c>
      <c r="G21" s="183">
        <f t="shared" si="14"/>
        <v>0</v>
      </c>
      <c r="I21" s="183">
        <f>+SUM(I22:I29)</f>
        <v>0</v>
      </c>
      <c r="J21" s="183">
        <f>+SUM(J22:J29)</f>
        <v>0</v>
      </c>
      <c r="K21" s="183">
        <f t="shared" ref="K21" si="105">+SUM(I21:J21)</f>
        <v>0</v>
      </c>
      <c r="M21" s="183">
        <f>+SUM(M22:M29)</f>
        <v>0</v>
      </c>
      <c r="N21" s="183">
        <f>+SUM(N22:N29)</f>
        <v>0</v>
      </c>
      <c r="O21" s="183">
        <f t="shared" ref="O21" si="106">+SUM(M21:N21)</f>
        <v>0</v>
      </c>
      <c r="Q21" s="183">
        <f>+SUM(Q22:Q29)</f>
        <v>0</v>
      </c>
      <c r="R21" s="183">
        <f>+SUM(R22:R29)</f>
        <v>0</v>
      </c>
      <c r="S21" s="183">
        <f t="shared" ref="S21" si="107">+SUM(Q21:R21)</f>
        <v>0</v>
      </c>
      <c r="U21" s="183">
        <f>+SUM(U22:U29)</f>
        <v>0</v>
      </c>
      <c r="V21" s="183">
        <f>+SUM(V22:V29)</f>
        <v>0</v>
      </c>
      <c r="W21" s="183">
        <f t="shared" ref="W21" si="108">+SUM(U21:V21)</f>
        <v>0</v>
      </c>
      <c r="Y21" s="183">
        <f>+SUM(Y22:Y29)</f>
        <v>0</v>
      </c>
      <c r="Z21" s="183">
        <f>+SUM(Z22:Z29)</f>
        <v>0</v>
      </c>
      <c r="AA21" s="183">
        <f t="shared" ref="AA21" si="109">+SUM(Y21:Z21)</f>
        <v>0</v>
      </c>
      <c r="AC21" s="183">
        <f>+SUM(AC22:AC29)</f>
        <v>0</v>
      </c>
      <c r="AD21" s="183">
        <f>+SUM(AD22:AD29)</f>
        <v>0</v>
      </c>
      <c r="AE21" s="183">
        <f t="shared" ref="AE21" si="110">+SUM(AC21:AD21)</f>
        <v>0</v>
      </c>
      <c r="AG21" s="183">
        <f>+SUM(AG22:AG29)</f>
        <v>0</v>
      </c>
      <c r="AH21" s="183">
        <f>+SUM(AH22:AH29)</f>
        <v>0</v>
      </c>
      <c r="AI21" s="183">
        <f t="shared" ref="AI21" si="111">+SUM(AG21:AH21)</f>
        <v>0</v>
      </c>
      <c r="AK21" s="183">
        <f>+SUM(AK22:AK29)</f>
        <v>0</v>
      </c>
      <c r="AL21" s="183">
        <f>+SUM(AL22:AL29)</f>
        <v>0</v>
      </c>
      <c r="AM21" s="183">
        <f t="shared" ref="AM21" si="112">+SUM(AK21:AL21)</f>
        <v>0</v>
      </c>
      <c r="AO21" s="183">
        <f>+SUM(AO22:AO29)</f>
        <v>0</v>
      </c>
      <c r="AP21" s="183">
        <f>+SUM(AP22:AP29)</f>
        <v>0</v>
      </c>
      <c r="AQ21" s="183">
        <f t="shared" ref="AQ21" si="113">+SUM(AO21:AP21)</f>
        <v>0</v>
      </c>
      <c r="AS21" s="183">
        <f>+SUM(AS22:AS29)</f>
        <v>0</v>
      </c>
      <c r="AT21" s="183">
        <f>+SUM(AT22:AT29)</f>
        <v>0</v>
      </c>
      <c r="AU21" s="183">
        <f t="shared" ref="AU21" si="114">+SUM(AS21:AT21)</f>
        <v>0</v>
      </c>
      <c r="AW21" s="183">
        <f>+SUM(AW22:AW29)</f>
        <v>0</v>
      </c>
      <c r="AX21" s="183">
        <f>+SUM(AX22:AX29)</f>
        <v>0</v>
      </c>
      <c r="AY21" s="183">
        <f t="shared" ref="AY21" si="115">+SUM(AW21:AX21)</f>
        <v>0</v>
      </c>
      <c r="BA21" s="183">
        <f>+SUM(BA22:BA29)</f>
        <v>0</v>
      </c>
      <c r="BB21" s="183">
        <f>+SUM(BB22:BB29)</f>
        <v>0</v>
      </c>
      <c r="BC21" s="183">
        <f t="shared" ref="BC21" si="116">+SUM(BA21:BB21)</f>
        <v>0</v>
      </c>
      <c r="BE21" s="183">
        <f>+SUM(BE22:BE29)</f>
        <v>0</v>
      </c>
      <c r="BF21" s="183">
        <f>+SUM(BF22:BF29)</f>
        <v>0</v>
      </c>
      <c r="BG21" s="183">
        <f t="shared" ref="BG21" si="117">+SUM(BE21:BF21)</f>
        <v>0</v>
      </c>
      <c r="BI21" s="183">
        <f>+SUM(BI22:BI29)</f>
        <v>0</v>
      </c>
      <c r="BJ21" s="183">
        <f>+SUM(BJ22:BJ29)</f>
        <v>0</v>
      </c>
      <c r="BK21" s="183">
        <f t="shared" ref="BK21" si="118">+SUM(BI21:BJ21)</f>
        <v>0</v>
      </c>
    </row>
    <row r="22" spans="1:63" s="2" customFormat="1" x14ac:dyDescent="0.2">
      <c r="A22" s="148" t="s">
        <v>1701</v>
      </c>
      <c r="B22" s="16"/>
      <c r="C22" s="87" t="s">
        <v>1209</v>
      </c>
      <c r="E22" s="299">
        <f t="shared" ref="E22:E29" si="119">ROUND(G22*E$3,2)</f>
        <v>0</v>
      </c>
      <c r="F22" s="299">
        <f t="shared" ref="F22:F29" si="120">ROUND(G22*F$3,2)</f>
        <v>0</v>
      </c>
      <c r="G22" s="300">
        <f>ROUND(+SUMIF(BdV_2022!$L:$L,$A22&amp;G$3,BdV_2022!$E:$E),2)</f>
        <v>0</v>
      </c>
      <c r="I22" s="299">
        <f t="shared" ref="I22:I29" si="121">ROUND(K22*I$3,2)</f>
        <v>0</v>
      </c>
      <c r="J22" s="299">
        <f t="shared" ref="J22:J29" si="122">ROUND(K22*J$3,2)</f>
        <v>0</v>
      </c>
      <c r="K22" s="300">
        <f>ROUND(+SUMIF(BdV_2022!$L:$L,$A22&amp;K$3,BdV_2022!$E:$E),2)</f>
        <v>0</v>
      </c>
      <c r="M22" s="299">
        <f t="shared" ref="M22:M29" si="123">ROUND(O22*M$3,2)</f>
        <v>0</v>
      </c>
      <c r="N22" s="299">
        <f t="shared" ref="N22:N29" si="124">ROUND(O22*N$3,2)</f>
        <v>0</v>
      </c>
      <c r="O22" s="300">
        <f>ROUND(+SUMIF(BdV_2022!$L:$L,$A22&amp;O$3,BdV_2022!$E:$E),2)</f>
        <v>0</v>
      </c>
      <c r="Q22" s="299">
        <f t="shared" ref="Q22:Q29" si="125">ROUND(S22*Q$3,2)</f>
        <v>0</v>
      </c>
      <c r="R22" s="299">
        <f t="shared" ref="R22:R29" si="126">ROUND(S22*R$3,2)</f>
        <v>0</v>
      </c>
      <c r="S22" s="300">
        <f>ROUND(+SUMIF(BdV_2022!$L:$L,$A22&amp;S$3,BdV_2022!$E:$E),2)</f>
        <v>0</v>
      </c>
      <c r="U22" s="299">
        <f t="shared" ref="U22:U29" si="127">ROUND(W22*U$3,2)</f>
        <v>0</v>
      </c>
      <c r="V22" s="299">
        <f t="shared" ref="V22:V29" si="128">ROUND(W22*V$3,2)</f>
        <v>0</v>
      </c>
      <c r="W22" s="300">
        <f>ROUND(+SUMIF(BdV_2022!$L:$L,$A22&amp;W$3,BdV_2022!$E:$E),2)</f>
        <v>0</v>
      </c>
      <c r="Y22" s="299">
        <f t="shared" ref="Y22:Y29" si="129">ROUND(AA22*Y$3,2)</f>
        <v>0</v>
      </c>
      <c r="Z22" s="299">
        <f t="shared" ref="Z22:Z29" si="130">ROUND(AA22*Z$3,2)</f>
        <v>0</v>
      </c>
      <c r="AA22" s="300">
        <f>ROUND(+SUMIF(BdV_2022!$L:$L,$A22&amp;AA$3,BdV_2022!$E:$E),2)</f>
        <v>0</v>
      </c>
      <c r="AC22" s="299">
        <f t="shared" ref="AC22:AC29" si="131">ROUND(AE22*AC$3,2)</f>
        <v>0</v>
      </c>
      <c r="AD22" s="299">
        <f t="shared" ref="AD22:AD29" si="132">ROUND(AE22*AD$3,2)</f>
        <v>0</v>
      </c>
      <c r="AE22" s="300">
        <f>ROUND(+SUMIF(BdV_2022!$L:$L,$A22&amp;AE$3,BdV_2022!$E:$E),2)</f>
        <v>0</v>
      </c>
      <c r="AG22" s="299">
        <f t="shared" ref="AG22:AG29" si="133">ROUND(AI22*AG$3,2)</f>
        <v>0</v>
      </c>
      <c r="AH22" s="299">
        <f t="shared" ref="AH22:AH29" si="134">ROUND(AI22*AH$3,2)</f>
        <v>0</v>
      </c>
      <c r="AI22" s="300">
        <f>ROUND(+SUMIF(BdV_2022!$L:$L,$A22&amp;AI$3,BdV_2022!$E:$E),2)</f>
        <v>0</v>
      </c>
      <c r="AK22" s="299">
        <f t="shared" ref="AK22:AK29" si="135">ROUND(AM22*AK$3,2)</f>
        <v>0</v>
      </c>
      <c r="AL22" s="299">
        <f t="shared" ref="AL22:AL29" si="136">ROUND(AM22*AL$3,2)</f>
        <v>0</v>
      </c>
      <c r="AM22" s="300">
        <f>ROUND(+SUMIF(BdV_2022!$L:$L,$A22&amp;AM$3,BdV_2022!$E:$E),2)</f>
        <v>0</v>
      </c>
      <c r="AO22" s="299">
        <f t="shared" ref="AO22:AO29" si="137">ROUND(AQ22*AO$3,2)</f>
        <v>0</v>
      </c>
      <c r="AP22" s="299">
        <f t="shared" ref="AP22:AP29" si="138">ROUND(AQ22*AP$3,2)</f>
        <v>0</v>
      </c>
      <c r="AQ22" s="300">
        <f>ROUND(+SUMIF(BdV_2022!$L:$L,$A22&amp;AQ$3,BdV_2022!$E:$E),2)</f>
        <v>0</v>
      </c>
      <c r="AS22" s="299">
        <f t="shared" ref="AS22:AS29" si="139">ROUND(AU22*AS$3,2)</f>
        <v>0</v>
      </c>
      <c r="AT22" s="299">
        <f t="shared" ref="AT22:AT29" si="140">ROUND(AU22*AT$3,2)</f>
        <v>0</v>
      </c>
      <c r="AU22" s="300">
        <f>ROUND(+SUMIF(BdV_2022!$L:$L,$A22&amp;AU$3,BdV_2022!$E:$E),2)</f>
        <v>0</v>
      </c>
      <c r="AW22" s="299">
        <f t="shared" ref="AW22:AW29" si="141">ROUND(AY22*AW$3,2)</f>
        <v>0</v>
      </c>
      <c r="AX22" s="299">
        <f t="shared" ref="AX22:AX29" si="142">ROUND(AY22*AX$3,2)</f>
        <v>0</v>
      </c>
      <c r="AY22" s="300">
        <f>ROUND(+SUMIF(BdV_2022!$L:$L,$A22&amp;AY$3,BdV_2022!$E:$E),2)</f>
        <v>0</v>
      </c>
      <c r="BA22" s="299">
        <f t="shared" ref="BA22:BA29" si="143">ROUND(BC22*BA$3,2)</f>
        <v>0</v>
      </c>
      <c r="BB22" s="299">
        <f t="shared" ref="BB22:BB29" si="144">ROUND(BC22*BB$3,2)</f>
        <v>0</v>
      </c>
      <c r="BC22" s="300">
        <f>ROUND(+SUMIF(BdV_2022!$L:$L,$A22&amp;BC$3,BdV_2022!$E:$E),2)</f>
        <v>0</v>
      </c>
      <c r="BE22" s="299">
        <f t="shared" ref="BE22:BE29" si="145">ROUND(BG22*BE$3,2)</f>
        <v>0</v>
      </c>
      <c r="BF22" s="299">
        <f t="shared" ref="BF22:BF29" si="146">ROUND(BG22*BF$3,2)</f>
        <v>0</v>
      </c>
      <c r="BG22" s="300">
        <f>ROUND(+SUMIF(BdV_2022!$L:$L,$A22&amp;BG$3,BdV_2022!$E:$E),2)</f>
        <v>0</v>
      </c>
      <c r="BI22" s="299">
        <f t="shared" ref="BI22:BI29" si="147">ROUND(BK22*BI$3,2)</f>
        <v>0</v>
      </c>
      <c r="BJ22" s="299">
        <f t="shared" ref="BJ22:BJ29" si="148">ROUND(BK22*BJ$3,2)</f>
        <v>0</v>
      </c>
      <c r="BK22" s="300">
        <f>ROUND(+SUMIF(BdV_2022!$L:$L,$A22&amp;BK$3,BdV_2022!$E:$E),2)</f>
        <v>0</v>
      </c>
    </row>
    <row r="23" spans="1:63" s="2" customFormat="1" x14ac:dyDescent="0.2">
      <c r="A23" s="148" t="s">
        <v>1702</v>
      </c>
      <c r="B23" s="19"/>
      <c r="C23" s="87" t="s">
        <v>1214</v>
      </c>
      <c r="E23" s="299">
        <f t="shared" si="119"/>
        <v>0</v>
      </c>
      <c r="F23" s="299">
        <f t="shared" si="120"/>
        <v>0</v>
      </c>
      <c r="G23" s="300">
        <f>ROUND(+SUMIF(BdV_2022!$L:$L,$A23&amp;G$3,BdV_2022!$E:$E),2)</f>
        <v>0</v>
      </c>
      <c r="I23" s="299">
        <f t="shared" si="121"/>
        <v>0</v>
      </c>
      <c r="J23" s="299">
        <f t="shared" si="122"/>
        <v>0</v>
      </c>
      <c r="K23" s="300">
        <f>ROUND(+SUMIF(BdV_2022!$L:$L,$A23&amp;K$3,BdV_2022!$E:$E),2)</f>
        <v>0</v>
      </c>
      <c r="M23" s="299">
        <f t="shared" si="123"/>
        <v>0</v>
      </c>
      <c r="N23" s="299">
        <f t="shared" si="124"/>
        <v>0</v>
      </c>
      <c r="O23" s="300">
        <f>ROUND(+SUMIF(BdV_2022!$L:$L,$A23&amp;O$3,BdV_2022!$E:$E),2)</f>
        <v>0</v>
      </c>
      <c r="Q23" s="299">
        <f t="shared" si="125"/>
        <v>0</v>
      </c>
      <c r="R23" s="299">
        <f t="shared" si="126"/>
        <v>0</v>
      </c>
      <c r="S23" s="300">
        <f>ROUND(+SUMIF(BdV_2022!$L:$L,$A23&amp;S$3,BdV_2022!$E:$E),2)</f>
        <v>0</v>
      </c>
      <c r="U23" s="299">
        <f t="shared" si="127"/>
        <v>0</v>
      </c>
      <c r="V23" s="299">
        <f t="shared" si="128"/>
        <v>0</v>
      </c>
      <c r="W23" s="300">
        <f>ROUND(+SUMIF(BdV_2022!$L:$L,$A23&amp;W$3,BdV_2022!$E:$E),2)</f>
        <v>0</v>
      </c>
      <c r="Y23" s="299">
        <f t="shared" si="129"/>
        <v>0</v>
      </c>
      <c r="Z23" s="299">
        <f t="shared" si="130"/>
        <v>0</v>
      </c>
      <c r="AA23" s="300">
        <f>ROUND(+SUMIF(BdV_2022!$L:$L,$A23&amp;AA$3,BdV_2022!$E:$E),2)</f>
        <v>0</v>
      </c>
      <c r="AC23" s="299">
        <f t="shared" si="131"/>
        <v>0</v>
      </c>
      <c r="AD23" s="299">
        <f t="shared" si="132"/>
        <v>0</v>
      </c>
      <c r="AE23" s="300">
        <f>ROUND(+SUMIF(BdV_2022!$L:$L,$A23&amp;AE$3,BdV_2022!$E:$E),2)</f>
        <v>0</v>
      </c>
      <c r="AG23" s="299">
        <f t="shared" si="133"/>
        <v>0</v>
      </c>
      <c r="AH23" s="299">
        <f t="shared" si="134"/>
        <v>0</v>
      </c>
      <c r="AI23" s="300">
        <f>ROUND(+SUMIF(BdV_2022!$L:$L,$A23&amp;AI$3,BdV_2022!$E:$E),2)</f>
        <v>0</v>
      </c>
      <c r="AK23" s="299">
        <f t="shared" si="135"/>
        <v>0</v>
      </c>
      <c r="AL23" s="299">
        <f t="shared" si="136"/>
        <v>0</v>
      </c>
      <c r="AM23" s="300">
        <f>ROUND(+SUMIF(BdV_2022!$L:$L,$A23&amp;AM$3,BdV_2022!$E:$E),2)</f>
        <v>0</v>
      </c>
      <c r="AO23" s="299">
        <f t="shared" si="137"/>
        <v>0</v>
      </c>
      <c r="AP23" s="299">
        <f t="shared" si="138"/>
        <v>0</v>
      </c>
      <c r="AQ23" s="300">
        <f>ROUND(+SUMIF(BdV_2022!$L:$L,$A23&amp;AQ$3,BdV_2022!$E:$E),2)</f>
        <v>0</v>
      </c>
      <c r="AS23" s="299">
        <f t="shared" si="139"/>
        <v>0</v>
      </c>
      <c r="AT23" s="299">
        <f t="shared" si="140"/>
        <v>0</v>
      </c>
      <c r="AU23" s="300">
        <f>ROUND(+SUMIF(BdV_2022!$L:$L,$A23&amp;AU$3,BdV_2022!$E:$E),2)</f>
        <v>0</v>
      </c>
      <c r="AW23" s="299">
        <f t="shared" si="141"/>
        <v>0</v>
      </c>
      <c r="AX23" s="299">
        <f t="shared" si="142"/>
        <v>0</v>
      </c>
      <c r="AY23" s="300">
        <f>ROUND(+SUMIF(BdV_2022!$L:$L,$A23&amp;AY$3,BdV_2022!$E:$E),2)</f>
        <v>0</v>
      </c>
      <c r="BA23" s="299">
        <f t="shared" si="143"/>
        <v>0</v>
      </c>
      <c r="BB23" s="299">
        <f t="shared" si="144"/>
        <v>0</v>
      </c>
      <c r="BC23" s="300">
        <f>ROUND(+SUMIF(BdV_2022!$L:$L,$A23&amp;BC$3,BdV_2022!$E:$E),2)</f>
        <v>0</v>
      </c>
      <c r="BE23" s="299">
        <f t="shared" si="145"/>
        <v>0</v>
      </c>
      <c r="BF23" s="299">
        <f t="shared" si="146"/>
        <v>0</v>
      </c>
      <c r="BG23" s="300">
        <f>ROUND(+SUMIF(BdV_2022!$L:$L,$A23&amp;BG$3,BdV_2022!$E:$E),2)</f>
        <v>0</v>
      </c>
      <c r="BI23" s="299">
        <f t="shared" si="147"/>
        <v>0</v>
      </c>
      <c r="BJ23" s="299">
        <f t="shared" si="148"/>
        <v>0</v>
      </c>
      <c r="BK23" s="300">
        <f>ROUND(+SUMIF(BdV_2022!$L:$L,$A23&amp;BK$3,BdV_2022!$E:$E),2)</f>
        <v>0</v>
      </c>
    </row>
    <row r="24" spans="1:63" s="2" customFormat="1" x14ac:dyDescent="0.2">
      <c r="A24" s="148" t="s">
        <v>1703</v>
      </c>
      <c r="B24" s="19"/>
      <c r="C24" s="87" t="s">
        <v>1652</v>
      </c>
      <c r="E24" s="299">
        <f t="shared" si="119"/>
        <v>0</v>
      </c>
      <c r="F24" s="299">
        <f t="shared" si="120"/>
        <v>0</v>
      </c>
      <c r="G24" s="300">
        <f>ROUND(+SUMIF(BdV_2022!$L:$L,$A24&amp;G$3,BdV_2022!$E:$E),2)</f>
        <v>0</v>
      </c>
      <c r="I24" s="299">
        <f t="shared" si="121"/>
        <v>0</v>
      </c>
      <c r="J24" s="299">
        <f t="shared" si="122"/>
        <v>0</v>
      </c>
      <c r="K24" s="300">
        <f>ROUND(+SUMIF(BdV_2022!$L:$L,$A24&amp;K$3,BdV_2022!$E:$E),2)</f>
        <v>0</v>
      </c>
      <c r="M24" s="299">
        <f t="shared" si="123"/>
        <v>0</v>
      </c>
      <c r="N24" s="299">
        <f t="shared" si="124"/>
        <v>0</v>
      </c>
      <c r="O24" s="300">
        <f>ROUND(+SUMIF(BdV_2022!$L:$L,$A24&amp;O$3,BdV_2022!$E:$E),2)</f>
        <v>0</v>
      </c>
      <c r="Q24" s="299">
        <f t="shared" si="125"/>
        <v>0</v>
      </c>
      <c r="R24" s="299">
        <f t="shared" si="126"/>
        <v>0</v>
      </c>
      <c r="S24" s="300">
        <f>ROUND(+SUMIF(BdV_2022!$L:$L,$A24&amp;S$3,BdV_2022!$E:$E),2)</f>
        <v>0</v>
      </c>
      <c r="U24" s="299">
        <f t="shared" si="127"/>
        <v>0</v>
      </c>
      <c r="V24" s="299">
        <f t="shared" si="128"/>
        <v>0</v>
      </c>
      <c r="W24" s="300">
        <f>ROUND(+SUMIF(BdV_2022!$L:$L,$A24&amp;W$3,BdV_2022!$E:$E),2)</f>
        <v>0</v>
      </c>
      <c r="Y24" s="299">
        <f t="shared" si="129"/>
        <v>0</v>
      </c>
      <c r="Z24" s="299">
        <f t="shared" si="130"/>
        <v>0</v>
      </c>
      <c r="AA24" s="300">
        <f>ROUND(+SUMIF(BdV_2022!$L:$L,$A24&amp;AA$3,BdV_2022!$E:$E),2)</f>
        <v>0</v>
      </c>
      <c r="AC24" s="299">
        <f t="shared" si="131"/>
        <v>0</v>
      </c>
      <c r="AD24" s="299">
        <f t="shared" si="132"/>
        <v>0</v>
      </c>
      <c r="AE24" s="300">
        <f>ROUND(+SUMIF(BdV_2022!$L:$L,$A24&amp;AE$3,BdV_2022!$E:$E),2)</f>
        <v>0</v>
      </c>
      <c r="AG24" s="299">
        <f t="shared" si="133"/>
        <v>0</v>
      </c>
      <c r="AH24" s="299">
        <f t="shared" si="134"/>
        <v>0</v>
      </c>
      <c r="AI24" s="300">
        <f>ROUND(+SUMIF(BdV_2022!$L:$L,$A24&amp;AI$3,BdV_2022!$E:$E),2)</f>
        <v>0</v>
      </c>
      <c r="AK24" s="299">
        <f t="shared" si="135"/>
        <v>0</v>
      </c>
      <c r="AL24" s="299">
        <f t="shared" si="136"/>
        <v>0</v>
      </c>
      <c r="AM24" s="300">
        <f>ROUND(+SUMIF(BdV_2022!$L:$L,$A24&amp;AM$3,BdV_2022!$E:$E),2)</f>
        <v>0</v>
      </c>
      <c r="AO24" s="299">
        <f t="shared" si="137"/>
        <v>0</v>
      </c>
      <c r="AP24" s="299">
        <f t="shared" si="138"/>
        <v>0</v>
      </c>
      <c r="AQ24" s="300">
        <f>ROUND(+SUMIF(BdV_2022!$L:$L,$A24&amp;AQ$3,BdV_2022!$E:$E),2)</f>
        <v>0</v>
      </c>
      <c r="AS24" s="299">
        <f t="shared" si="139"/>
        <v>0</v>
      </c>
      <c r="AT24" s="299">
        <f t="shared" si="140"/>
        <v>0</v>
      </c>
      <c r="AU24" s="300">
        <f>ROUND(+SUMIF(BdV_2022!$L:$L,$A24&amp;AU$3,BdV_2022!$E:$E),2)</f>
        <v>0</v>
      </c>
      <c r="AW24" s="299">
        <f t="shared" si="141"/>
        <v>0</v>
      </c>
      <c r="AX24" s="299">
        <f t="shared" si="142"/>
        <v>0</v>
      </c>
      <c r="AY24" s="300">
        <f>ROUND(+SUMIF(BdV_2022!$L:$L,$A24&amp;AY$3,BdV_2022!$E:$E),2)</f>
        <v>0</v>
      </c>
      <c r="BA24" s="299">
        <f t="shared" si="143"/>
        <v>0</v>
      </c>
      <c r="BB24" s="299">
        <f t="shared" si="144"/>
        <v>0</v>
      </c>
      <c r="BC24" s="300">
        <f>ROUND(+SUMIF(BdV_2022!$L:$L,$A24&amp;BC$3,BdV_2022!$E:$E),2)</f>
        <v>0</v>
      </c>
      <c r="BE24" s="299">
        <f t="shared" si="145"/>
        <v>0</v>
      </c>
      <c r="BF24" s="299">
        <f t="shared" si="146"/>
        <v>0</v>
      </c>
      <c r="BG24" s="300">
        <f>ROUND(+SUMIF(BdV_2022!$L:$L,$A24&amp;BG$3,BdV_2022!$E:$E),2)</f>
        <v>0</v>
      </c>
      <c r="BI24" s="299">
        <f t="shared" si="147"/>
        <v>0</v>
      </c>
      <c r="BJ24" s="299">
        <f t="shared" si="148"/>
        <v>0</v>
      </c>
      <c r="BK24" s="300">
        <f>ROUND(+SUMIF(BdV_2022!$L:$L,$A24&amp;BK$3,BdV_2022!$E:$E),2)</f>
        <v>0</v>
      </c>
    </row>
    <row r="25" spans="1:63" s="2" customFormat="1" x14ac:dyDescent="0.2">
      <c r="A25" s="148" t="s">
        <v>1704</v>
      </c>
      <c r="B25" s="19"/>
      <c r="C25" s="87" t="s">
        <v>1216</v>
      </c>
      <c r="E25" s="299">
        <f t="shared" si="119"/>
        <v>0</v>
      </c>
      <c r="F25" s="299">
        <f t="shared" si="120"/>
        <v>0</v>
      </c>
      <c r="G25" s="300">
        <f>ROUND(+SUMIF(BdV_2022!$L:$L,$A25&amp;G$3,BdV_2022!$E:$E),2)</f>
        <v>0</v>
      </c>
      <c r="I25" s="299">
        <f t="shared" si="121"/>
        <v>0</v>
      </c>
      <c r="J25" s="299">
        <f t="shared" si="122"/>
        <v>0</v>
      </c>
      <c r="K25" s="300">
        <f>ROUND(+SUMIF(BdV_2022!$L:$L,$A25&amp;K$3,BdV_2022!$E:$E),2)</f>
        <v>0</v>
      </c>
      <c r="M25" s="299">
        <f t="shared" si="123"/>
        <v>0</v>
      </c>
      <c r="N25" s="299">
        <f t="shared" si="124"/>
        <v>0</v>
      </c>
      <c r="O25" s="300">
        <f>ROUND(+SUMIF(BdV_2022!$L:$L,$A25&amp;O$3,BdV_2022!$E:$E),2)</f>
        <v>0</v>
      </c>
      <c r="Q25" s="299">
        <f t="shared" si="125"/>
        <v>0</v>
      </c>
      <c r="R25" s="299">
        <f t="shared" si="126"/>
        <v>0</v>
      </c>
      <c r="S25" s="300">
        <f>ROUND(+SUMIF(BdV_2022!$L:$L,$A25&amp;S$3,BdV_2022!$E:$E),2)</f>
        <v>0</v>
      </c>
      <c r="U25" s="299">
        <f t="shared" si="127"/>
        <v>0</v>
      </c>
      <c r="V25" s="299">
        <f t="shared" si="128"/>
        <v>0</v>
      </c>
      <c r="W25" s="300">
        <f>ROUND(+SUMIF(BdV_2022!$L:$L,$A25&amp;W$3,BdV_2022!$E:$E),2)</f>
        <v>0</v>
      </c>
      <c r="Y25" s="299">
        <f t="shared" si="129"/>
        <v>0</v>
      </c>
      <c r="Z25" s="299">
        <f t="shared" si="130"/>
        <v>0</v>
      </c>
      <c r="AA25" s="300">
        <f>ROUND(+SUMIF(BdV_2022!$L:$L,$A25&amp;AA$3,BdV_2022!$E:$E),2)</f>
        <v>0</v>
      </c>
      <c r="AC25" s="299">
        <f t="shared" si="131"/>
        <v>0</v>
      </c>
      <c r="AD25" s="299">
        <f t="shared" si="132"/>
        <v>0</v>
      </c>
      <c r="AE25" s="300">
        <f>ROUND(+SUMIF(BdV_2022!$L:$L,$A25&amp;AE$3,BdV_2022!$E:$E),2)</f>
        <v>0</v>
      </c>
      <c r="AG25" s="299">
        <f t="shared" si="133"/>
        <v>0</v>
      </c>
      <c r="AH25" s="299">
        <f t="shared" si="134"/>
        <v>0</v>
      </c>
      <c r="AI25" s="300">
        <f>ROUND(+SUMIF(BdV_2022!$L:$L,$A25&amp;AI$3,BdV_2022!$E:$E),2)</f>
        <v>0</v>
      </c>
      <c r="AK25" s="299">
        <f t="shared" si="135"/>
        <v>0</v>
      </c>
      <c r="AL25" s="299">
        <f t="shared" si="136"/>
        <v>0</v>
      </c>
      <c r="AM25" s="300">
        <f>ROUND(+SUMIF(BdV_2022!$L:$L,$A25&amp;AM$3,BdV_2022!$E:$E),2)</f>
        <v>0</v>
      </c>
      <c r="AO25" s="299">
        <f t="shared" si="137"/>
        <v>0</v>
      </c>
      <c r="AP25" s="299">
        <f t="shared" si="138"/>
        <v>0</v>
      </c>
      <c r="AQ25" s="300">
        <f>ROUND(+SUMIF(BdV_2022!$L:$L,$A25&amp;AQ$3,BdV_2022!$E:$E),2)</f>
        <v>0</v>
      </c>
      <c r="AS25" s="299">
        <f t="shared" si="139"/>
        <v>0</v>
      </c>
      <c r="AT25" s="299">
        <f t="shared" si="140"/>
        <v>0</v>
      </c>
      <c r="AU25" s="300">
        <f>ROUND(+SUMIF(BdV_2022!$L:$L,$A25&amp;AU$3,BdV_2022!$E:$E),2)</f>
        <v>0</v>
      </c>
      <c r="AW25" s="299">
        <f t="shared" si="141"/>
        <v>0</v>
      </c>
      <c r="AX25" s="299">
        <f t="shared" si="142"/>
        <v>0</v>
      </c>
      <c r="AY25" s="300">
        <f>ROUND(+SUMIF(BdV_2022!$L:$L,$A25&amp;AY$3,BdV_2022!$E:$E),2)</f>
        <v>0</v>
      </c>
      <c r="BA25" s="299">
        <f t="shared" si="143"/>
        <v>0</v>
      </c>
      <c r="BB25" s="299">
        <f t="shared" si="144"/>
        <v>0</v>
      </c>
      <c r="BC25" s="300">
        <f>ROUND(+SUMIF(BdV_2022!$L:$L,$A25&amp;BC$3,BdV_2022!$E:$E),2)</f>
        <v>0</v>
      </c>
      <c r="BE25" s="299">
        <f t="shared" si="145"/>
        <v>0</v>
      </c>
      <c r="BF25" s="299">
        <f t="shared" si="146"/>
        <v>0</v>
      </c>
      <c r="BG25" s="300">
        <f>ROUND(+SUMIF(BdV_2022!$L:$L,$A25&amp;BG$3,BdV_2022!$E:$E),2)</f>
        <v>0</v>
      </c>
      <c r="BI25" s="299">
        <f t="shared" si="147"/>
        <v>0</v>
      </c>
      <c r="BJ25" s="299">
        <f t="shared" si="148"/>
        <v>0</v>
      </c>
      <c r="BK25" s="300">
        <f>ROUND(+SUMIF(BdV_2022!$L:$L,$A25&amp;BK$3,BdV_2022!$E:$E),2)</f>
        <v>0</v>
      </c>
    </row>
    <row r="26" spans="1:63" s="2" customFormat="1" x14ac:dyDescent="0.2">
      <c r="A26" s="148" t="s">
        <v>1705</v>
      </c>
      <c r="B26" s="19"/>
      <c r="C26" s="87" t="s">
        <v>1653</v>
      </c>
      <c r="E26" s="299">
        <f t="shared" si="119"/>
        <v>0</v>
      </c>
      <c r="F26" s="299">
        <f t="shared" si="120"/>
        <v>0</v>
      </c>
      <c r="G26" s="300">
        <f>ROUND(+SUMIF(BdV_2022!$L:$L,$A26&amp;G$3,BdV_2022!$E:$E),2)</f>
        <v>0</v>
      </c>
      <c r="I26" s="299">
        <f t="shared" si="121"/>
        <v>0</v>
      </c>
      <c r="J26" s="299">
        <f t="shared" si="122"/>
        <v>0</v>
      </c>
      <c r="K26" s="300">
        <f>ROUND(+SUMIF(BdV_2022!$L:$L,$A26&amp;K$3,BdV_2022!$E:$E),2)</f>
        <v>0</v>
      </c>
      <c r="M26" s="299">
        <f t="shared" si="123"/>
        <v>0</v>
      </c>
      <c r="N26" s="299">
        <f t="shared" si="124"/>
        <v>0</v>
      </c>
      <c r="O26" s="300">
        <f>ROUND(+SUMIF(BdV_2022!$L:$L,$A26&amp;O$3,BdV_2022!$E:$E),2)</f>
        <v>0</v>
      </c>
      <c r="Q26" s="299">
        <f t="shared" si="125"/>
        <v>0</v>
      </c>
      <c r="R26" s="299">
        <f t="shared" si="126"/>
        <v>0</v>
      </c>
      <c r="S26" s="300">
        <f>ROUND(+SUMIF(BdV_2022!$L:$L,$A26&amp;S$3,BdV_2022!$E:$E),2)</f>
        <v>0</v>
      </c>
      <c r="U26" s="299">
        <f t="shared" si="127"/>
        <v>0</v>
      </c>
      <c r="V26" s="299">
        <f t="shared" si="128"/>
        <v>0</v>
      </c>
      <c r="W26" s="300">
        <f>ROUND(+SUMIF(BdV_2022!$L:$L,$A26&amp;W$3,BdV_2022!$E:$E),2)</f>
        <v>0</v>
      </c>
      <c r="Y26" s="299">
        <f t="shared" si="129"/>
        <v>0</v>
      </c>
      <c r="Z26" s="299">
        <f t="shared" si="130"/>
        <v>0</v>
      </c>
      <c r="AA26" s="300">
        <f>ROUND(+SUMIF(BdV_2022!$L:$L,$A26&amp;AA$3,BdV_2022!$E:$E),2)</f>
        <v>0</v>
      </c>
      <c r="AC26" s="299">
        <f t="shared" si="131"/>
        <v>0</v>
      </c>
      <c r="AD26" s="299">
        <f t="shared" si="132"/>
        <v>0</v>
      </c>
      <c r="AE26" s="300">
        <f>ROUND(+SUMIF(BdV_2022!$L:$L,$A26&amp;AE$3,BdV_2022!$E:$E),2)</f>
        <v>0</v>
      </c>
      <c r="AG26" s="299">
        <f t="shared" si="133"/>
        <v>0</v>
      </c>
      <c r="AH26" s="299">
        <f t="shared" si="134"/>
        <v>0</v>
      </c>
      <c r="AI26" s="300">
        <f>ROUND(+SUMIF(BdV_2022!$L:$L,$A26&amp;AI$3,BdV_2022!$E:$E),2)</f>
        <v>0</v>
      </c>
      <c r="AK26" s="299">
        <f t="shared" si="135"/>
        <v>0</v>
      </c>
      <c r="AL26" s="299">
        <f t="shared" si="136"/>
        <v>0</v>
      </c>
      <c r="AM26" s="300">
        <f>ROUND(+SUMIF(BdV_2022!$L:$L,$A26&amp;AM$3,BdV_2022!$E:$E),2)</f>
        <v>0</v>
      </c>
      <c r="AO26" s="299">
        <f t="shared" si="137"/>
        <v>0</v>
      </c>
      <c r="AP26" s="299">
        <f t="shared" si="138"/>
        <v>0</v>
      </c>
      <c r="AQ26" s="300">
        <f>ROUND(+SUMIF(BdV_2022!$L:$L,$A26&amp;AQ$3,BdV_2022!$E:$E),2)</f>
        <v>0</v>
      </c>
      <c r="AS26" s="299">
        <f t="shared" si="139"/>
        <v>0</v>
      </c>
      <c r="AT26" s="299">
        <f t="shared" si="140"/>
        <v>0</v>
      </c>
      <c r="AU26" s="300">
        <f>ROUND(+SUMIF(BdV_2022!$L:$L,$A26&amp;AU$3,BdV_2022!$E:$E),2)</f>
        <v>0</v>
      </c>
      <c r="AW26" s="299">
        <f t="shared" si="141"/>
        <v>0</v>
      </c>
      <c r="AX26" s="299">
        <f t="shared" si="142"/>
        <v>0</v>
      </c>
      <c r="AY26" s="300">
        <f>ROUND(+SUMIF(BdV_2022!$L:$L,$A26&amp;AY$3,BdV_2022!$E:$E),2)</f>
        <v>0</v>
      </c>
      <c r="BA26" s="299">
        <f t="shared" si="143"/>
        <v>0</v>
      </c>
      <c r="BB26" s="299">
        <f t="shared" si="144"/>
        <v>0</v>
      </c>
      <c r="BC26" s="300">
        <f>ROUND(+SUMIF(BdV_2022!$L:$L,$A26&amp;BC$3,BdV_2022!$E:$E),2)</f>
        <v>0</v>
      </c>
      <c r="BE26" s="299">
        <f t="shared" si="145"/>
        <v>0</v>
      </c>
      <c r="BF26" s="299">
        <f t="shared" si="146"/>
        <v>0</v>
      </c>
      <c r="BG26" s="300">
        <f>ROUND(+SUMIF(BdV_2022!$L:$L,$A26&amp;BG$3,BdV_2022!$E:$E),2)</f>
        <v>0</v>
      </c>
      <c r="BI26" s="299">
        <f t="shared" si="147"/>
        <v>0</v>
      </c>
      <c r="BJ26" s="299">
        <f t="shared" si="148"/>
        <v>0</v>
      </c>
      <c r="BK26" s="300">
        <f>ROUND(+SUMIF(BdV_2022!$L:$L,$A26&amp;BK$3,BdV_2022!$E:$E),2)</f>
        <v>0</v>
      </c>
    </row>
    <row r="27" spans="1:63" s="2" customFormat="1" x14ac:dyDescent="0.2">
      <c r="A27" s="148" t="s">
        <v>1706</v>
      </c>
      <c r="B27" s="19"/>
      <c r="C27" s="87" t="s">
        <v>630</v>
      </c>
      <c r="E27" s="299">
        <f t="shared" si="119"/>
        <v>0</v>
      </c>
      <c r="F27" s="299">
        <f t="shared" si="120"/>
        <v>0</v>
      </c>
      <c r="G27" s="300">
        <f>ROUND(+SUMIF(BdV_2022!$L:$L,$A27&amp;G$3,BdV_2022!$E:$E),2)</f>
        <v>0</v>
      </c>
      <c r="I27" s="299">
        <f t="shared" si="121"/>
        <v>0</v>
      </c>
      <c r="J27" s="299">
        <f t="shared" si="122"/>
        <v>0</v>
      </c>
      <c r="K27" s="300">
        <f>ROUND(+SUMIF(BdV_2022!$L:$L,$A27&amp;K$3,BdV_2022!$E:$E),2)</f>
        <v>0</v>
      </c>
      <c r="M27" s="299">
        <f t="shared" si="123"/>
        <v>0</v>
      </c>
      <c r="N27" s="299">
        <f t="shared" si="124"/>
        <v>0</v>
      </c>
      <c r="O27" s="300">
        <f>ROUND(+SUMIF(BdV_2022!$L:$L,$A27&amp;O$3,BdV_2022!$E:$E),2)</f>
        <v>0</v>
      </c>
      <c r="Q27" s="299">
        <f t="shared" si="125"/>
        <v>0</v>
      </c>
      <c r="R27" s="299">
        <f t="shared" si="126"/>
        <v>0</v>
      </c>
      <c r="S27" s="300">
        <f>ROUND(+SUMIF(BdV_2022!$L:$L,$A27&amp;S$3,BdV_2022!$E:$E),2)</f>
        <v>0</v>
      </c>
      <c r="U27" s="299">
        <f t="shared" si="127"/>
        <v>0</v>
      </c>
      <c r="V27" s="299">
        <f t="shared" si="128"/>
        <v>0</v>
      </c>
      <c r="W27" s="300">
        <f>ROUND(+SUMIF(BdV_2022!$L:$L,$A27&amp;W$3,BdV_2022!$E:$E),2)</f>
        <v>0</v>
      </c>
      <c r="Y27" s="299">
        <f t="shared" si="129"/>
        <v>0</v>
      </c>
      <c r="Z27" s="299">
        <f t="shared" si="130"/>
        <v>0</v>
      </c>
      <c r="AA27" s="300">
        <f>ROUND(+SUMIF(BdV_2022!$L:$L,$A27&amp;AA$3,BdV_2022!$E:$E),2)</f>
        <v>0</v>
      </c>
      <c r="AC27" s="299">
        <f t="shared" si="131"/>
        <v>0</v>
      </c>
      <c r="AD27" s="299">
        <f t="shared" si="132"/>
        <v>0</v>
      </c>
      <c r="AE27" s="300">
        <f>ROUND(+SUMIF(BdV_2022!$L:$L,$A27&amp;AE$3,BdV_2022!$E:$E),2)</f>
        <v>0</v>
      </c>
      <c r="AG27" s="299">
        <f t="shared" si="133"/>
        <v>0</v>
      </c>
      <c r="AH27" s="299">
        <f t="shared" si="134"/>
        <v>0</v>
      </c>
      <c r="AI27" s="300">
        <f>ROUND(+SUMIF(BdV_2022!$L:$L,$A27&amp;AI$3,BdV_2022!$E:$E),2)</f>
        <v>0</v>
      </c>
      <c r="AK27" s="299">
        <f t="shared" si="135"/>
        <v>0</v>
      </c>
      <c r="AL27" s="299">
        <f t="shared" si="136"/>
        <v>0</v>
      </c>
      <c r="AM27" s="300">
        <f>ROUND(+SUMIF(BdV_2022!$L:$L,$A27&amp;AM$3,BdV_2022!$E:$E),2)</f>
        <v>0</v>
      </c>
      <c r="AO27" s="299">
        <f t="shared" si="137"/>
        <v>0</v>
      </c>
      <c r="AP27" s="299">
        <f t="shared" si="138"/>
        <v>0</v>
      </c>
      <c r="AQ27" s="300">
        <f>ROUND(+SUMIF(BdV_2022!$L:$L,$A27&amp;AQ$3,BdV_2022!$E:$E),2)</f>
        <v>0</v>
      </c>
      <c r="AS27" s="299">
        <f t="shared" si="139"/>
        <v>0</v>
      </c>
      <c r="AT27" s="299">
        <f t="shared" si="140"/>
        <v>0</v>
      </c>
      <c r="AU27" s="300">
        <f>ROUND(+SUMIF(BdV_2022!$L:$L,$A27&amp;AU$3,BdV_2022!$E:$E),2)</f>
        <v>0</v>
      </c>
      <c r="AW27" s="299">
        <f t="shared" si="141"/>
        <v>0</v>
      </c>
      <c r="AX27" s="299">
        <f t="shared" si="142"/>
        <v>0</v>
      </c>
      <c r="AY27" s="300">
        <f>ROUND(+SUMIF(BdV_2022!$L:$L,$A27&amp;AY$3,BdV_2022!$E:$E),2)</f>
        <v>0</v>
      </c>
      <c r="BA27" s="299">
        <f t="shared" si="143"/>
        <v>0</v>
      </c>
      <c r="BB27" s="299">
        <f t="shared" si="144"/>
        <v>0</v>
      </c>
      <c r="BC27" s="300">
        <f>ROUND(+SUMIF(BdV_2022!$L:$L,$A27&amp;BC$3,BdV_2022!$E:$E),2)</f>
        <v>0</v>
      </c>
      <c r="BE27" s="299">
        <f t="shared" si="145"/>
        <v>0</v>
      </c>
      <c r="BF27" s="299">
        <f t="shared" si="146"/>
        <v>0</v>
      </c>
      <c r="BG27" s="300">
        <f>ROUND(+SUMIF(BdV_2022!$L:$L,$A27&amp;BG$3,BdV_2022!$E:$E),2)</f>
        <v>0</v>
      </c>
      <c r="BI27" s="299">
        <f t="shared" si="147"/>
        <v>0</v>
      </c>
      <c r="BJ27" s="299">
        <f t="shared" si="148"/>
        <v>0</v>
      </c>
      <c r="BK27" s="300">
        <f>ROUND(+SUMIF(BdV_2022!$L:$L,$A27&amp;BK$3,BdV_2022!$E:$E),2)</f>
        <v>0</v>
      </c>
    </row>
    <row r="28" spans="1:63" s="2" customFormat="1" x14ac:dyDescent="0.2">
      <c r="A28" s="148" t="s">
        <v>1707</v>
      </c>
      <c r="B28" s="19"/>
      <c r="C28" s="87" t="s">
        <v>825</v>
      </c>
      <c r="E28" s="299">
        <f t="shared" si="119"/>
        <v>0</v>
      </c>
      <c r="F28" s="299">
        <f t="shared" si="120"/>
        <v>0</v>
      </c>
      <c r="G28" s="300">
        <f>ROUND(+SUMIF(BdV_2022!$L:$L,$A28&amp;G$3,BdV_2022!$E:$E),2)</f>
        <v>0</v>
      </c>
      <c r="I28" s="299">
        <f t="shared" si="121"/>
        <v>0</v>
      </c>
      <c r="J28" s="299">
        <f t="shared" si="122"/>
        <v>0</v>
      </c>
      <c r="K28" s="300">
        <f>ROUND(+SUMIF(BdV_2022!$L:$L,$A28&amp;K$3,BdV_2022!$E:$E),2)</f>
        <v>0</v>
      </c>
      <c r="M28" s="299">
        <f t="shared" si="123"/>
        <v>0</v>
      </c>
      <c r="N28" s="299">
        <f t="shared" si="124"/>
        <v>0</v>
      </c>
      <c r="O28" s="300">
        <f>ROUND(+SUMIF(BdV_2022!$L:$L,$A28&amp;O$3,BdV_2022!$E:$E),2)</f>
        <v>0</v>
      </c>
      <c r="Q28" s="299">
        <f t="shared" si="125"/>
        <v>0</v>
      </c>
      <c r="R28" s="299">
        <f t="shared" si="126"/>
        <v>0</v>
      </c>
      <c r="S28" s="300">
        <f>ROUND(+SUMIF(BdV_2022!$L:$L,$A28&amp;S$3,BdV_2022!$E:$E),2)</f>
        <v>0</v>
      </c>
      <c r="U28" s="299">
        <f t="shared" si="127"/>
        <v>0</v>
      </c>
      <c r="V28" s="299">
        <f t="shared" si="128"/>
        <v>0</v>
      </c>
      <c r="W28" s="300">
        <f>ROUND(+SUMIF(BdV_2022!$L:$L,$A28&amp;W$3,BdV_2022!$E:$E),2)</f>
        <v>0</v>
      </c>
      <c r="Y28" s="299">
        <f t="shared" si="129"/>
        <v>0</v>
      </c>
      <c r="Z28" s="299">
        <f t="shared" si="130"/>
        <v>0</v>
      </c>
      <c r="AA28" s="300">
        <f>ROUND(+SUMIF(BdV_2022!$L:$L,$A28&amp;AA$3,BdV_2022!$E:$E),2)</f>
        <v>0</v>
      </c>
      <c r="AC28" s="299">
        <f t="shared" si="131"/>
        <v>0</v>
      </c>
      <c r="AD28" s="299">
        <f t="shared" si="132"/>
        <v>0</v>
      </c>
      <c r="AE28" s="300">
        <f>ROUND(+SUMIF(BdV_2022!$L:$L,$A28&amp;AE$3,BdV_2022!$E:$E),2)</f>
        <v>0</v>
      </c>
      <c r="AG28" s="299">
        <f t="shared" si="133"/>
        <v>0</v>
      </c>
      <c r="AH28" s="299">
        <f t="shared" si="134"/>
        <v>0</v>
      </c>
      <c r="AI28" s="300">
        <f>ROUND(+SUMIF(BdV_2022!$L:$L,$A28&amp;AI$3,BdV_2022!$E:$E),2)</f>
        <v>0</v>
      </c>
      <c r="AK28" s="299">
        <f t="shared" si="135"/>
        <v>0</v>
      </c>
      <c r="AL28" s="299">
        <f t="shared" si="136"/>
        <v>0</v>
      </c>
      <c r="AM28" s="300">
        <f>ROUND(+SUMIF(BdV_2022!$L:$L,$A28&amp;AM$3,BdV_2022!$E:$E),2)</f>
        <v>0</v>
      </c>
      <c r="AO28" s="299">
        <f t="shared" si="137"/>
        <v>0</v>
      </c>
      <c r="AP28" s="299">
        <f t="shared" si="138"/>
        <v>0</v>
      </c>
      <c r="AQ28" s="300">
        <f>ROUND(+SUMIF(BdV_2022!$L:$L,$A28&amp;AQ$3,BdV_2022!$E:$E),2)</f>
        <v>0</v>
      </c>
      <c r="AS28" s="299">
        <f t="shared" si="139"/>
        <v>0</v>
      </c>
      <c r="AT28" s="299">
        <f t="shared" si="140"/>
        <v>0</v>
      </c>
      <c r="AU28" s="300">
        <f>ROUND(+SUMIF(BdV_2022!$L:$L,$A28&amp;AU$3,BdV_2022!$E:$E),2)</f>
        <v>0</v>
      </c>
      <c r="AW28" s="299">
        <f t="shared" si="141"/>
        <v>0</v>
      </c>
      <c r="AX28" s="299">
        <f t="shared" si="142"/>
        <v>0</v>
      </c>
      <c r="AY28" s="300">
        <f>ROUND(+SUMIF(BdV_2022!$L:$L,$A28&amp;AY$3,BdV_2022!$E:$E),2)</f>
        <v>0</v>
      </c>
      <c r="BA28" s="299">
        <f t="shared" si="143"/>
        <v>0</v>
      </c>
      <c r="BB28" s="299">
        <f t="shared" si="144"/>
        <v>0</v>
      </c>
      <c r="BC28" s="300">
        <f>ROUND(+SUMIF(BdV_2022!$L:$L,$A28&amp;BC$3,BdV_2022!$E:$E),2)</f>
        <v>0</v>
      </c>
      <c r="BE28" s="299">
        <f t="shared" si="145"/>
        <v>0</v>
      </c>
      <c r="BF28" s="299">
        <f t="shared" si="146"/>
        <v>0</v>
      </c>
      <c r="BG28" s="300">
        <f>ROUND(+SUMIF(BdV_2022!$L:$L,$A28&amp;BG$3,BdV_2022!$E:$E),2)</f>
        <v>0</v>
      </c>
      <c r="BI28" s="299">
        <f t="shared" si="147"/>
        <v>0</v>
      </c>
      <c r="BJ28" s="299">
        <f t="shared" si="148"/>
        <v>0</v>
      </c>
      <c r="BK28" s="300">
        <f>ROUND(+SUMIF(BdV_2022!$L:$L,$A28&amp;BK$3,BdV_2022!$E:$E),2)</f>
        <v>0</v>
      </c>
    </row>
    <row r="29" spans="1:63" s="2" customFormat="1" x14ac:dyDescent="0.2">
      <c r="A29" s="148" t="s">
        <v>1708</v>
      </c>
      <c r="B29" s="19"/>
      <c r="C29" s="87" t="s">
        <v>353</v>
      </c>
      <c r="E29" s="299">
        <f t="shared" si="119"/>
        <v>0</v>
      </c>
      <c r="F29" s="299">
        <f t="shared" si="120"/>
        <v>0</v>
      </c>
      <c r="G29" s="300">
        <f>ROUND(+SUMIF(BdV_2022!$L:$L,$A29&amp;G$3,BdV_2022!$E:$E),2)</f>
        <v>0</v>
      </c>
      <c r="I29" s="299">
        <f t="shared" si="121"/>
        <v>0</v>
      </c>
      <c r="J29" s="299">
        <f t="shared" si="122"/>
        <v>0</v>
      </c>
      <c r="K29" s="300">
        <f>ROUND(+SUMIF(BdV_2022!$L:$L,$A29&amp;K$3,BdV_2022!$E:$E),2)</f>
        <v>0</v>
      </c>
      <c r="M29" s="299">
        <f t="shared" si="123"/>
        <v>0</v>
      </c>
      <c r="N29" s="299">
        <f t="shared" si="124"/>
        <v>0</v>
      </c>
      <c r="O29" s="300">
        <f>ROUND(+SUMIF(BdV_2022!$L:$L,$A29&amp;O$3,BdV_2022!$E:$E),2)</f>
        <v>0</v>
      </c>
      <c r="Q29" s="299">
        <f t="shared" si="125"/>
        <v>0</v>
      </c>
      <c r="R29" s="299">
        <f t="shared" si="126"/>
        <v>0</v>
      </c>
      <c r="S29" s="300">
        <f>ROUND(+SUMIF(BdV_2022!$L:$L,$A29&amp;S$3,BdV_2022!$E:$E),2)</f>
        <v>0</v>
      </c>
      <c r="U29" s="299">
        <f t="shared" si="127"/>
        <v>0</v>
      </c>
      <c r="V29" s="299">
        <f t="shared" si="128"/>
        <v>0</v>
      </c>
      <c r="W29" s="300">
        <f>ROUND(+SUMIF(BdV_2022!$L:$L,$A29&amp;W$3,BdV_2022!$E:$E),2)</f>
        <v>0</v>
      </c>
      <c r="Y29" s="299">
        <f t="shared" si="129"/>
        <v>0</v>
      </c>
      <c r="Z29" s="299">
        <f t="shared" si="130"/>
        <v>0</v>
      </c>
      <c r="AA29" s="300">
        <f>ROUND(+SUMIF(BdV_2022!$L:$L,$A29&amp;AA$3,BdV_2022!$E:$E),2)</f>
        <v>0</v>
      </c>
      <c r="AC29" s="299">
        <f t="shared" si="131"/>
        <v>0</v>
      </c>
      <c r="AD29" s="299">
        <f t="shared" si="132"/>
        <v>0</v>
      </c>
      <c r="AE29" s="300">
        <f>ROUND(+SUMIF(BdV_2022!$L:$L,$A29&amp;AE$3,BdV_2022!$E:$E),2)</f>
        <v>0</v>
      </c>
      <c r="AG29" s="299">
        <f t="shared" si="133"/>
        <v>0</v>
      </c>
      <c r="AH29" s="299">
        <f t="shared" si="134"/>
        <v>0</v>
      </c>
      <c r="AI29" s="300">
        <f>ROUND(+SUMIF(BdV_2022!$L:$L,$A29&amp;AI$3,BdV_2022!$E:$E),2)</f>
        <v>0</v>
      </c>
      <c r="AK29" s="299">
        <f t="shared" si="135"/>
        <v>0</v>
      </c>
      <c r="AL29" s="299">
        <f t="shared" si="136"/>
        <v>0</v>
      </c>
      <c r="AM29" s="300">
        <f>ROUND(+SUMIF(BdV_2022!$L:$L,$A29&amp;AM$3,BdV_2022!$E:$E),2)</f>
        <v>0</v>
      </c>
      <c r="AO29" s="299">
        <f t="shared" si="137"/>
        <v>0</v>
      </c>
      <c r="AP29" s="299">
        <f t="shared" si="138"/>
        <v>0</v>
      </c>
      <c r="AQ29" s="300">
        <f>ROUND(+SUMIF(BdV_2022!$L:$L,$A29&amp;AQ$3,BdV_2022!$E:$E),2)</f>
        <v>0</v>
      </c>
      <c r="AS29" s="299">
        <f t="shared" si="139"/>
        <v>0</v>
      </c>
      <c r="AT29" s="299">
        <f t="shared" si="140"/>
        <v>0</v>
      </c>
      <c r="AU29" s="300">
        <f>ROUND(+SUMIF(BdV_2022!$L:$L,$A29&amp;AU$3,BdV_2022!$E:$E),2)</f>
        <v>0</v>
      </c>
      <c r="AW29" s="299">
        <f t="shared" si="141"/>
        <v>0</v>
      </c>
      <c r="AX29" s="299">
        <f t="shared" si="142"/>
        <v>0</v>
      </c>
      <c r="AY29" s="300">
        <f>ROUND(+SUMIF(BdV_2022!$L:$L,$A29&amp;AY$3,BdV_2022!$E:$E),2)</f>
        <v>0</v>
      </c>
      <c r="BA29" s="299">
        <f t="shared" si="143"/>
        <v>0</v>
      </c>
      <c r="BB29" s="299">
        <f t="shared" si="144"/>
        <v>0</v>
      </c>
      <c r="BC29" s="300">
        <f>ROUND(+SUMIF(BdV_2022!$L:$L,$A29&amp;BC$3,BdV_2022!$E:$E),2)</f>
        <v>0</v>
      </c>
      <c r="BE29" s="299">
        <f t="shared" si="145"/>
        <v>0</v>
      </c>
      <c r="BF29" s="299">
        <f t="shared" si="146"/>
        <v>0</v>
      </c>
      <c r="BG29" s="300">
        <f>ROUND(+SUMIF(BdV_2022!$L:$L,$A29&amp;BG$3,BdV_2022!$E:$E),2)</f>
        <v>0</v>
      </c>
      <c r="BI29" s="299">
        <f t="shared" si="147"/>
        <v>0</v>
      </c>
      <c r="BJ29" s="299">
        <f t="shared" si="148"/>
        <v>0</v>
      </c>
      <c r="BK29" s="300">
        <f>ROUND(+SUMIF(BdV_2022!$L:$L,$A29&amp;BK$3,BdV_2022!$E:$E),2)</f>
        <v>0</v>
      </c>
    </row>
    <row r="30" spans="1:63" s="2" customFormat="1" x14ac:dyDescent="0.2">
      <c r="A30" s="1"/>
      <c r="B30" s="170"/>
      <c r="C30" s="82" t="s">
        <v>1080</v>
      </c>
      <c r="E30" s="183">
        <f>+SUM(E31:E32)</f>
        <v>0</v>
      </c>
      <c r="F30" s="183">
        <f>+SUM(F31:F32)</f>
        <v>0</v>
      </c>
      <c r="G30" s="183">
        <f t="shared" si="14"/>
        <v>0</v>
      </c>
      <c r="I30" s="183">
        <f>+SUM(I31:I32)</f>
        <v>0</v>
      </c>
      <c r="J30" s="183">
        <f>+SUM(J31:J32)</f>
        <v>0</v>
      </c>
      <c r="K30" s="183">
        <f t="shared" ref="K30" si="149">+SUM(I30:J30)</f>
        <v>0</v>
      </c>
      <c r="M30" s="183">
        <f>+SUM(M31:M32)</f>
        <v>0</v>
      </c>
      <c r="N30" s="183">
        <f>+SUM(N31:N32)</f>
        <v>0</v>
      </c>
      <c r="O30" s="183">
        <f t="shared" ref="O30" si="150">+SUM(M30:N30)</f>
        <v>0</v>
      </c>
      <c r="Q30" s="183">
        <f>+SUM(Q31:Q32)</f>
        <v>0</v>
      </c>
      <c r="R30" s="183">
        <f>+SUM(R31:R32)</f>
        <v>0</v>
      </c>
      <c r="S30" s="183">
        <f t="shared" ref="S30" si="151">+SUM(Q30:R30)</f>
        <v>0</v>
      </c>
      <c r="U30" s="183">
        <f>+SUM(U31:U32)</f>
        <v>0</v>
      </c>
      <c r="V30" s="183">
        <f>+SUM(V31:V32)</f>
        <v>0</v>
      </c>
      <c r="W30" s="183">
        <f t="shared" ref="W30" si="152">+SUM(U30:V30)</f>
        <v>0</v>
      </c>
      <c r="Y30" s="183">
        <f>+SUM(Y31:Y32)</f>
        <v>0</v>
      </c>
      <c r="Z30" s="183">
        <f>+SUM(Z31:Z32)</f>
        <v>0</v>
      </c>
      <c r="AA30" s="183">
        <f t="shared" ref="AA30" si="153">+SUM(Y30:Z30)</f>
        <v>0</v>
      </c>
      <c r="AC30" s="183">
        <f>+SUM(AC31:AC32)</f>
        <v>0</v>
      </c>
      <c r="AD30" s="183">
        <f>+SUM(AD31:AD32)</f>
        <v>0</v>
      </c>
      <c r="AE30" s="183">
        <f t="shared" ref="AE30" si="154">+SUM(AC30:AD30)</f>
        <v>0</v>
      </c>
      <c r="AG30" s="183">
        <f>+SUM(AG31:AG32)</f>
        <v>0</v>
      </c>
      <c r="AH30" s="183">
        <f>+SUM(AH31:AH32)</f>
        <v>0</v>
      </c>
      <c r="AI30" s="183">
        <f t="shared" ref="AI30" si="155">+SUM(AG30:AH30)</f>
        <v>0</v>
      </c>
      <c r="AK30" s="183">
        <f>+SUM(AK31:AK32)</f>
        <v>0</v>
      </c>
      <c r="AL30" s="183">
        <f>+SUM(AL31:AL32)</f>
        <v>0</v>
      </c>
      <c r="AM30" s="183">
        <f t="shared" ref="AM30" si="156">+SUM(AK30:AL30)</f>
        <v>0</v>
      </c>
      <c r="AO30" s="183">
        <f>+SUM(AO31:AO32)</f>
        <v>0</v>
      </c>
      <c r="AP30" s="183">
        <f>+SUM(AP31:AP32)</f>
        <v>0</v>
      </c>
      <c r="AQ30" s="183">
        <f t="shared" ref="AQ30" si="157">+SUM(AO30:AP30)</f>
        <v>0</v>
      </c>
      <c r="AS30" s="183">
        <f>+SUM(AS31:AS32)</f>
        <v>0</v>
      </c>
      <c r="AT30" s="183">
        <f>+SUM(AT31:AT32)</f>
        <v>0</v>
      </c>
      <c r="AU30" s="183">
        <f t="shared" ref="AU30" si="158">+SUM(AS30:AT30)</f>
        <v>0</v>
      </c>
      <c r="AW30" s="183">
        <f>+SUM(AW31:AW32)</f>
        <v>0</v>
      </c>
      <c r="AX30" s="183">
        <f>+SUM(AX31:AX32)</f>
        <v>0</v>
      </c>
      <c r="AY30" s="183">
        <f t="shared" ref="AY30" si="159">+SUM(AW30:AX30)</f>
        <v>0</v>
      </c>
      <c r="BA30" s="183">
        <f>+SUM(BA31:BA32)</f>
        <v>0</v>
      </c>
      <c r="BB30" s="183">
        <f>+SUM(BB31:BB32)</f>
        <v>0</v>
      </c>
      <c r="BC30" s="183">
        <f t="shared" ref="BC30" si="160">+SUM(BA30:BB30)</f>
        <v>0</v>
      </c>
      <c r="BE30" s="183">
        <f>+SUM(BE31:BE32)</f>
        <v>0</v>
      </c>
      <c r="BF30" s="183">
        <f>+SUM(BF31:BF32)</f>
        <v>0</v>
      </c>
      <c r="BG30" s="183">
        <f t="shared" ref="BG30" si="161">+SUM(BE30:BF30)</f>
        <v>0</v>
      </c>
      <c r="BI30" s="183">
        <f>+SUM(BI31:BI32)</f>
        <v>0</v>
      </c>
      <c r="BJ30" s="183">
        <f>+SUM(BJ31:BJ32)</f>
        <v>0</v>
      </c>
      <c r="BK30" s="183">
        <f t="shared" ref="BK30" si="162">+SUM(BI30:BJ30)</f>
        <v>0</v>
      </c>
    </row>
    <row r="31" spans="1:63" s="2" customFormat="1" x14ac:dyDescent="0.2">
      <c r="A31" s="148" t="s">
        <v>1081</v>
      </c>
      <c r="B31" s="171"/>
      <c r="C31" s="150" t="s">
        <v>1654</v>
      </c>
      <c r="E31" s="299">
        <f t="shared" ref="E31:E32" si="163">ROUND(G31*E$3,2)</f>
        <v>0</v>
      </c>
      <c r="F31" s="299">
        <f t="shared" ref="F31:F32" si="164">ROUND(G31*F$3,2)</f>
        <v>0</v>
      </c>
      <c r="G31" s="300">
        <f>ROUND(+SUMIF(BdV_2022!$L:$L,$A31&amp;G$3,BdV_2022!$E:$E),2)</f>
        <v>0</v>
      </c>
      <c r="I31" s="299">
        <f t="shared" ref="I31:I32" si="165">ROUND(K31*I$3,2)</f>
        <v>0</v>
      </c>
      <c r="J31" s="299">
        <f t="shared" ref="J31:J32" si="166">ROUND(K31*J$3,2)</f>
        <v>0</v>
      </c>
      <c r="K31" s="300">
        <f>ROUND(+SUMIF(BdV_2022!$L:$L,$A31&amp;K$3,BdV_2022!$E:$E),2)</f>
        <v>0</v>
      </c>
      <c r="M31" s="299">
        <f t="shared" ref="M31:M32" si="167">ROUND(O31*M$3,2)</f>
        <v>0</v>
      </c>
      <c r="N31" s="299">
        <f t="shared" ref="N31:N32" si="168">ROUND(O31*N$3,2)</f>
        <v>0</v>
      </c>
      <c r="O31" s="300">
        <f>ROUND(+SUMIF(BdV_2022!$L:$L,$A31&amp;O$3,BdV_2022!$E:$E),2)</f>
        <v>0</v>
      </c>
      <c r="Q31" s="299">
        <f t="shared" ref="Q31:Q32" si="169">ROUND(S31*Q$3,2)</f>
        <v>0</v>
      </c>
      <c r="R31" s="299">
        <f t="shared" ref="R31:R32" si="170">ROUND(S31*R$3,2)</f>
        <v>0</v>
      </c>
      <c r="S31" s="300">
        <f>ROUND(+SUMIF(BdV_2022!$L:$L,$A31&amp;S$3,BdV_2022!$E:$E),2)</f>
        <v>0</v>
      </c>
      <c r="U31" s="299">
        <f t="shared" ref="U31:U32" si="171">ROUND(W31*U$3,2)</f>
        <v>0</v>
      </c>
      <c r="V31" s="299">
        <f t="shared" ref="V31:V32" si="172">ROUND(W31*V$3,2)</f>
        <v>0</v>
      </c>
      <c r="W31" s="300">
        <f>ROUND(+SUMIF(BdV_2022!$L:$L,$A31&amp;W$3,BdV_2022!$E:$E),2)</f>
        <v>0</v>
      </c>
      <c r="Y31" s="299">
        <f t="shared" ref="Y31:Y32" si="173">ROUND(AA31*Y$3,2)</f>
        <v>0</v>
      </c>
      <c r="Z31" s="299">
        <f t="shared" ref="Z31:Z32" si="174">ROUND(AA31*Z$3,2)</f>
        <v>0</v>
      </c>
      <c r="AA31" s="300">
        <f>ROUND(+SUMIF(BdV_2022!$L:$L,$A31&amp;AA$3,BdV_2022!$E:$E),2)</f>
        <v>0</v>
      </c>
      <c r="AC31" s="299">
        <f t="shared" ref="AC31:AC32" si="175">ROUND(AE31*AC$3,2)</f>
        <v>0</v>
      </c>
      <c r="AD31" s="299">
        <f t="shared" ref="AD31:AD32" si="176">ROUND(AE31*AD$3,2)</f>
        <v>0</v>
      </c>
      <c r="AE31" s="300">
        <f>ROUND(+SUMIF(BdV_2022!$L:$L,$A31&amp;AE$3,BdV_2022!$E:$E),2)</f>
        <v>0</v>
      </c>
      <c r="AG31" s="299">
        <f t="shared" ref="AG31:AG32" si="177">ROUND(AI31*AG$3,2)</f>
        <v>0</v>
      </c>
      <c r="AH31" s="299">
        <f t="shared" ref="AH31:AH32" si="178">ROUND(AI31*AH$3,2)</f>
        <v>0</v>
      </c>
      <c r="AI31" s="300">
        <f>ROUND(+SUMIF(BdV_2022!$L:$L,$A31&amp;AI$3,BdV_2022!$E:$E),2)</f>
        <v>0</v>
      </c>
      <c r="AK31" s="299">
        <f t="shared" ref="AK31:AK32" si="179">ROUND(AM31*AK$3,2)</f>
        <v>0</v>
      </c>
      <c r="AL31" s="299">
        <f t="shared" ref="AL31:AL32" si="180">ROUND(AM31*AL$3,2)</f>
        <v>0</v>
      </c>
      <c r="AM31" s="300">
        <f>ROUND(+SUMIF(BdV_2022!$L:$L,$A31&amp;AM$3,BdV_2022!$E:$E),2)</f>
        <v>0</v>
      </c>
      <c r="AO31" s="299">
        <f t="shared" ref="AO31:AO32" si="181">ROUND(AQ31*AO$3,2)</f>
        <v>0</v>
      </c>
      <c r="AP31" s="299">
        <f t="shared" ref="AP31:AP32" si="182">ROUND(AQ31*AP$3,2)</f>
        <v>0</v>
      </c>
      <c r="AQ31" s="300">
        <f>ROUND(+SUMIF(BdV_2022!$L:$L,$A31&amp;AQ$3,BdV_2022!$E:$E),2)</f>
        <v>0</v>
      </c>
      <c r="AS31" s="299">
        <f t="shared" ref="AS31:AS32" si="183">ROUND(AU31*AS$3,2)</f>
        <v>0</v>
      </c>
      <c r="AT31" s="299">
        <f t="shared" ref="AT31:AT32" si="184">ROUND(AU31*AT$3,2)</f>
        <v>0</v>
      </c>
      <c r="AU31" s="300">
        <f>ROUND(+SUMIF(BdV_2022!$L:$L,$A31&amp;AU$3,BdV_2022!$E:$E),2)</f>
        <v>0</v>
      </c>
      <c r="AW31" s="299">
        <f t="shared" ref="AW31:AW32" si="185">ROUND(AY31*AW$3,2)</f>
        <v>0</v>
      </c>
      <c r="AX31" s="299">
        <f t="shared" ref="AX31:AX32" si="186">ROUND(AY31*AX$3,2)</f>
        <v>0</v>
      </c>
      <c r="AY31" s="300">
        <f>ROUND(+SUMIF(BdV_2022!$L:$L,$A31&amp;AY$3,BdV_2022!$E:$E),2)</f>
        <v>0</v>
      </c>
      <c r="BA31" s="299">
        <f t="shared" ref="BA31:BA32" si="187">ROUND(BC31*BA$3,2)</f>
        <v>0</v>
      </c>
      <c r="BB31" s="299">
        <f t="shared" ref="BB31:BB32" si="188">ROUND(BC31*BB$3,2)</f>
        <v>0</v>
      </c>
      <c r="BC31" s="300">
        <f>ROUND(+SUMIF(BdV_2022!$L:$L,$A31&amp;BC$3,BdV_2022!$E:$E),2)</f>
        <v>0</v>
      </c>
      <c r="BE31" s="299">
        <f t="shared" ref="BE31:BE32" si="189">ROUND(BG31*BE$3,2)</f>
        <v>0</v>
      </c>
      <c r="BF31" s="299">
        <f t="shared" ref="BF31:BF32" si="190">ROUND(BG31*BF$3,2)</f>
        <v>0</v>
      </c>
      <c r="BG31" s="300">
        <f>ROUND(+SUMIF(BdV_2022!$L:$L,$A31&amp;BG$3,BdV_2022!$E:$E),2)</f>
        <v>0</v>
      </c>
      <c r="BI31" s="299">
        <f t="shared" ref="BI31:BI32" si="191">ROUND(BK31*BI$3,2)</f>
        <v>0</v>
      </c>
      <c r="BJ31" s="299">
        <f t="shared" ref="BJ31:BJ32" si="192">ROUND(BK31*BJ$3,2)</f>
        <v>0</v>
      </c>
      <c r="BK31" s="300">
        <f>ROUND(+SUMIF(BdV_2022!$L:$L,$A31&amp;BK$3,BdV_2022!$E:$E),2)</f>
        <v>0</v>
      </c>
    </row>
    <row r="32" spans="1:63" s="2" customFormat="1" x14ac:dyDescent="0.2">
      <c r="A32" s="148" t="s">
        <v>1082</v>
      </c>
      <c r="B32" s="172"/>
      <c r="C32" s="150" t="s">
        <v>1655</v>
      </c>
      <c r="E32" s="299">
        <f t="shared" si="163"/>
        <v>0</v>
      </c>
      <c r="F32" s="299">
        <f t="shared" si="164"/>
        <v>0</v>
      </c>
      <c r="G32" s="300">
        <f>ROUND(+SUMIF(BdV_2022!$L:$L,$A32&amp;G$3,BdV_2022!$E:$E),2)</f>
        <v>0</v>
      </c>
      <c r="I32" s="299">
        <f t="shared" si="165"/>
        <v>0</v>
      </c>
      <c r="J32" s="299">
        <f t="shared" si="166"/>
        <v>0</v>
      </c>
      <c r="K32" s="300">
        <f>ROUND(+SUMIF(BdV_2022!$L:$L,$A32&amp;K$3,BdV_2022!$E:$E),2)</f>
        <v>0</v>
      </c>
      <c r="M32" s="299">
        <f t="shared" si="167"/>
        <v>0</v>
      </c>
      <c r="N32" s="299">
        <f t="shared" si="168"/>
        <v>0</v>
      </c>
      <c r="O32" s="300">
        <f>ROUND(+SUMIF(BdV_2022!$L:$L,$A32&amp;O$3,BdV_2022!$E:$E),2)</f>
        <v>0</v>
      </c>
      <c r="Q32" s="299">
        <f t="shared" si="169"/>
        <v>0</v>
      </c>
      <c r="R32" s="299">
        <f t="shared" si="170"/>
        <v>0</v>
      </c>
      <c r="S32" s="300">
        <f>ROUND(+SUMIF(BdV_2022!$L:$L,$A32&amp;S$3,BdV_2022!$E:$E),2)</f>
        <v>0</v>
      </c>
      <c r="U32" s="299">
        <f t="shared" si="171"/>
        <v>0</v>
      </c>
      <c r="V32" s="299">
        <f t="shared" si="172"/>
        <v>0</v>
      </c>
      <c r="W32" s="300">
        <f>ROUND(+SUMIF(BdV_2022!$L:$L,$A32&amp;W$3,BdV_2022!$E:$E),2)</f>
        <v>0</v>
      </c>
      <c r="Y32" s="299">
        <f t="shared" si="173"/>
        <v>0</v>
      </c>
      <c r="Z32" s="299">
        <f t="shared" si="174"/>
        <v>0</v>
      </c>
      <c r="AA32" s="300">
        <f>ROUND(+SUMIF(BdV_2022!$L:$L,$A32&amp;AA$3,BdV_2022!$E:$E),2)</f>
        <v>0</v>
      </c>
      <c r="AC32" s="299">
        <f t="shared" si="175"/>
        <v>0</v>
      </c>
      <c r="AD32" s="299">
        <f t="shared" si="176"/>
        <v>0</v>
      </c>
      <c r="AE32" s="300">
        <f>ROUND(+SUMIF(BdV_2022!$L:$L,$A32&amp;AE$3,BdV_2022!$E:$E),2)</f>
        <v>0</v>
      </c>
      <c r="AG32" s="299">
        <f t="shared" si="177"/>
        <v>0</v>
      </c>
      <c r="AH32" s="299">
        <f t="shared" si="178"/>
        <v>0</v>
      </c>
      <c r="AI32" s="300">
        <f>ROUND(+SUMIF(BdV_2022!$L:$L,$A32&amp;AI$3,BdV_2022!$E:$E),2)</f>
        <v>0</v>
      </c>
      <c r="AK32" s="299">
        <f t="shared" si="179"/>
        <v>0</v>
      </c>
      <c r="AL32" s="299">
        <f t="shared" si="180"/>
        <v>0</v>
      </c>
      <c r="AM32" s="300">
        <f>ROUND(+SUMIF(BdV_2022!$L:$L,$A32&amp;AM$3,BdV_2022!$E:$E),2)</f>
        <v>0</v>
      </c>
      <c r="AO32" s="299">
        <f t="shared" si="181"/>
        <v>0</v>
      </c>
      <c r="AP32" s="299">
        <f t="shared" si="182"/>
        <v>0</v>
      </c>
      <c r="AQ32" s="300">
        <f>ROUND(+SUMIF(BdV_2022!$L:$L,$A32&amp;AQ$3,BdV_2022!$E:$E),2)</f>
        <v>0</v>
      </c>
      <c r="AS32" s="299">
        <f t="shared" si="183"/>
        <v>0</v>
      </c>
      <c r="AT32" s="299">
        <f t="shared" si="184"/>
        <v>0</v>
      </c>
      <c r="AU32" s="300">
        <f>ROUND(+SUMIF(BdV_2022!$L:$L,$A32&amp;AU$3,BdV_2022!$E:$E),2)</f>
        <v>0</v>
      </c>
      <c r="AW32" s="299">
        <f t="shared" si="185"/>
        <v>0</v>
      </c>
      <c r="AX32" s="299">
        <f t="shared" si="186"/>
        <v>0</v>
      </c>
      <c r="AY32" s="300">
        <f>ROUND(+SUMIF(BdV_2022!$L:$L,$A32&amp;AY$3,BdV_2022!$E:$E),2)</f>
        <v>0</v>
      </c>
      <c r="BA32" s="299">
        <f t="shared" si="187"/>
        <v>0</v>
      </c>
      <c r="BB32" s="299">
        <f t="shared" si="188"/>
        <v>0</v>
      </c>
      <c r="BC32" s="300">
        <f>ROUND(+SUMIF(BdV_2022!$L:$L,$A32&amp;BC$3,BdV_2022!$E:$E),2)</f>
        <v>0</v>
      </c>
      <c r="BE32" s="299">
        <f t="shared" si="189"/>
        <v>0</v>
      </c>
      <c r="BF32" s="299">
        <f t="shared" si="190"/>
        <v>0</v>
      </c>
      <c r="BG32" s="300">
        <f>ROUND(+SUMIF(BdV_2022!$L:$L,$A32&amp;BG$3,BdV_2022!$E:$E),2)</f>
        <v>0</v>
      </c>
      <c r="BI32" s="299">
        <f t="shared" si="191"/>
        <v>0</v>
      </c>
      <c r="BJ32" s="299">
        <f t="shared" si="192"/>
        <v>0</v>
      </c>
      <c r="BK32" s="300">
        <f>ROUND(+SUMIF(BdV_2022!$L:$L,$A32&amp;BK$3,BdV_2022!$E:$E),2)</f>
        <v>0</v>
      </c>
    </row>
    <row r="33" spans="1:63" s="2" customFormat="1" ht="11.25" thickBot="1" x14ac:dyDescent="0.25">
      <c r="A33" s="1"/>
      <c r="B33" s="21"/>
      <c r="C33" s="83" t="s">
        <v>100</v>
      </c>
      <c r="E33" s="186">
        <f>+E30+E8</f>
        <v>0</v>
      </c>
      <c r="F33" s="186">
        <f>+F30+F8</f>
        <v>0</v>
      </c>
      <c r="G33" s="186">
        <f t="shared" si="14"/>
        <v>0</v>
      </c>
      <c r="I33" s="186">
        <f>+I30+I8</f>
        <v>0</v>
      </c>
      <c r="J33" s="186">
        <f>+J30+J8</f>
        <v>0</v>
      </c>
      <c r="K33" s="186">
        <f t="shared" ref="K33" si="193">+SUM(I33:J33)</f>
        <v>0</v>
      </c>
      <c r="M33" s="186">
        <f>+M30+M8</f>
        <v>0</v>
      </c>
      <c r="N33" s="186">
        <f>+N30+N8</f>
        <v>0</v>
      </c>
      <c r="O33" s="186">
        <f t="shared" ref="O33" si="194">+SUM(M33:N33)</f>
        <v>0</v>
      </c>
      <c r="Q33" s="186">
        <f>+Q30+Q8</f>
        <v>0</v>
      </c>
      <c r="R33" s="186">
        <f>+R30+R8</f>
        <v>0</v>
      </c>
      <c r="S33" s="186">
        <f t="shared" ref="S33" si="195">+SUM(Q33:R33)</f>
        <v>0</v>
      </c>
      <c r="U33" s="186">
        <f>+U30+U8</f>
        <v>0</v>
      </c>
      <c r="V33" s="186">
        <f>+V30+V8</f>
        <v>0</v>
      </c>
      <c r="W33" s="186">
        <f t="shared" ref="W33" si="196">+SUM(U33:V33)</f>
        <v>0</v>
      </c>
      <c r="Y33" s="186">
        <f>+Y30+Y8</f>
        <v>0</v>
      </c>
      <c r="Z33" s="186">
        <f>+Z30+Z8</f>
        <v>0</v>
      </c>
      <c r="AA33" s="186">
        <f t="shared" ref="AA33" si="197">+SUM(Y33:Z33)</f>
        <v>0</v>
      </c>
      <c r="AC33" s="186">
        <f>+AC30+AC8</f>
        <v>0</v>
      </c>
      <c r="AD33" s="186">
        <f>+AD30+AD8</f>
        <v>0</v>
      </c>
      <c r="AE33" s="186">
        <f t="shared" ref="AE33" si="198">+SUM(AC33:AD33)</f>
        <v>0</v>
      </c>
      <c r="AG33" s="186">
        <f>+AG30+AG8</f>
        <v>0</v>
      </c>
      <c r="AH33" s="186">
        <f>+AH30+AH8</f>
        <v>0</v>
      </c>
      <c r="AI33" s="186">
        <f t="shared" ref="AI33" si="199">+SUM(AG33:AH33)</f>
        <v>0</v>
      </c>
      <c r="AK33" s="186">
        <f>+AK30+AK8</f>
        <v>0</v>
      </c>
      <c r="AL33" s="186">
        <f>+AL30+AL8</f>
        <v>0</v>
      </c>
      <c r="AM33" s="186">
        <f t="shared" ref="AM33" si="200">+SUM(AK33:AL33)</f>
        <v>0</v>
      </c>
      <c r="AO33" s="186">
        <f>+AO30+AO8</f>
        <v>0</v>
      </c>
      <c r="AP33" s="186">
        <f>+AP30+AP8</f>
        <v>0</v>
      </c>
      <c r="AQ33" s="186">
        <f t="shared" ref="AQ33" si="201">+SUM(AO33:AP33)</f>
        <v>0</v>
      </c>
      <c r="AS33" s="186">
        <f>+AS30+AS8</f>
        <v>0</v>
      </c>
      <c r="AT33" s="186">
        <f>+AT30+AT8</f>
        <v>0</v>
      </c>
      <c r="AU33" s="186">
        <f t="shared" ref="AU33" si="202">+SUM(AS33:AT33)</f>
        <v>0</v>
      </c>
      <c r="AW33" s="186">
        <f>+AW30+AW8</f>
        <v>0</v>
      </c>
      <c r="AX33" s="186">
        <f>+AX30+AX8</f>
        <v>0</v>
      </c>
      <c r="AY33" s="186">
        <f t="shared" ref="AY33" si="203">+SUM(AW33:AX33)</f>
        <v>0</v>
      </c>
      <c r="BA33" s="186">
        <f>+BA30+BA8</f>
        <v>0</v>
      </c>
      <c r="BB33" s="186">
        <f>+BB30+BB8</f>
        <v>0</v>
      </c>
      <c r="BC33" s="186">
        <f t="shared" ref="BC33" si="204">+SUM(BA33:BB33)</f>
        <v>0</v>
      </c>
      <c r="BE33" s="186">
        <f>+BE30+BE8</f>
        <v>0</v>
      </c>
      <c r="BF33" s="186">
        <f>+BF30+BF8</f>
        <v>0</v>
      </c>
      <c r="BG33" s="186">
        <f t="shared" ref="BG33" si="205">+SUM(BE33:BF33)</f>
        <v>0</v>
      </c>
      <c r="BI33" s="186">
        <f>+BI30+BI8</f>
        <v>0</v>
      </c>
      <c r="BJ33" s="186">
        <f>+BJ30+BJ8</f>
        <v>0</v>
      </c>
      <c r="BK33" s="186">
        <f t="shared" ref="BK33" si="206">+SUM(BI33:BJ33)</f>
        <v>0</v>
      </c>
    </row>
    <row r="34" spans="1:63" s="2" customFormat="1" ht="11.25" thickBot="1" x14ac:dyDescent="0.25">
      <c r="A34" s="1"/>
      <c r="B34" s="13"/>
      <c r="C34" s="11"/>
      <c r="E34" s="11"/>
      <c r="F34" s="11"/>
      <c r="G34" s="11"/>
      <c r="I34" s="11"/>
      <c r="J34" s="11"/>
      <c r="K34" s="11"/>
      <c r="M34" s="11"/>
      <c r="N34" s="11"/>
      <c r="O34" s="11"/>
      <c r="Q34" s="11"/>
      <c r="R34" s="11"/>
      <c r="S34" s="11"/>
      <c r="U34" s="11"/>
      <c r="V34" s="11"/>
      <c r="W34" s="11"/>
      <c r="Y34" s="11"/>
      <c r="Z34" s="11"/>
      <c r="AA34" s="11"/>
      <c r="AC34" s="11"/>
      <c r="AD34" s="11"/>
      <c r="AE34" s="11"/>
      <c r="AG34" s="11"/>
      <c r="AH34" s="11"/>
      <c r="AI34" s="11"/>
      <c r="AK34" s="11"/>
      <c r="AL34" s="11"/>
      <c r="AM34" s="11"/>
      <c r="AO34" s="11"/>
      <c r="AP34" s="11"/>
      <c r="AQ34" s="11"/>
      <c r="AS34" s="11"/>
      <c r="AT34" s="11"/>
      <c r="AU34" s="11"/>
      <c r="AW34" s="11"/>
      <c r="AX34" s="11"/>
      <c r="AY34" s="11"/>
      <c r="BA34" s="11"/>
      <c r="BB34" s="11"/>
      <c r="BC34" s="11"/>
      <c r="BE34" s="11"/>
      <c r="BF34" s="11"/>
      <c r="BG34" s="11"/>
      <c r="BI34" s="11"/>
      <c r="BJ34" s="11"/>
      <c r="BK34" s="11"/>
    </row>
    <row r="35" spans="1:63" s="2" customFormat="1" x14ac:dyDescent="0.2">
      <c r="A35" s="1"/>
      <c r="B35" s="14"/>
      <c r="C35" s="85" t="s">
        <v>1656</v>
      </c>
      <c r="E35" s="194"/>
      <c r="F35" s="194"/>
      <c r="G35" s="194"/>
      <c r="I35" s="194"/>
      <c r="J35" s="194"/>
      <c r="K35" s="194"/>
      <c r="M35" s="194"/>
      <c r="N35" s="194"/>
      <c r="O35" s="194"/>
      <c r="Q35" s="194"/>
      <c r="R35" s="194"/>
      <c r="S35" s="194"/>
      <c r="U35" s="194"/>
      <c r="V35" s="194"/>
      <c r="W35" s="194"/>
      <c r="Y35" s="194"/>
      <c r="Z35" s="194"/>
      <c r="AA35" s="194"/>
      <c r="AC35" s="194"/>
      <c r="AD35" s="194"/>
      <c r="AE35" s="194"/>
      <c r="AG35" s="194"/>
      <c r="AH35" s="194"/>
      <c r="AI35" s="194"/>
      <c r="AK35" s="194"/>
      <c r="AL35" s="194"/>
      <c r="AM35" s="194"/>
      <c r="AO35" s="194"/>
      <c r="AP35" s="194"/>
      <c r="AQ35" s="194"/>
      <c r="AS35" s="194"/>
      <c r="AT35" s="194"/>
      <c r="AU35" s="194"/>
      <c r="AW35" s="194"/>
      <c r="AX35" s="194"/>
      <c r="AY35" s="194"/>
      <c r="BA35" s="194"/>
      <c r="BB35" s="194"/>
      <c r="BC35" s="194"/>
      <c r="BE35" s="194"/>
      <c r="BF35" s="194"/>
      <c r="BG35" s="194"/>
      <c r="BI35" s="194"/>
      <c r="BJ35" s="194"/>
      <c r="BK35" s="194"/>
    </row>
    <row r="36" spans="1:63" s="2" customFormat="1" x14ac:dyDescent="0.2">
      <c r="A36" s="1"/>
      <c r="B36" s="18" t="s">
        <v>367</v>
      </c>
      <c r="C36" s="32" t="s">
        <v>369</v>
      </c>
      <c r="E36" s="183">
        <f>+E37+E38+E50+E56+E61+E62+E63+E64+E72</f>
        <v>0</v>
      </c>
      <c r="F36" s="183">
        <f>+F37+F38+F50+F56+F61+F62+F63+F64+F72</f>
        <v>0</v>
      </c>
      <c r="G36" s="183">
        <f t="shared" ref="G36:G84" si="207">+SUM(E36:F36)</f>
        <v>0</v>
      </c>
      <c r="I36" s="183">
        <f>+I37+I38+I50+I56+I61+I62+I63+I64+I72</f>
        <v>0</v>
      </c>
      <c r="J36" s="183">
        <f>+J37+J38+J50+J56+J61+J62+J63+J64+J72</f>
        <v>0</v>
      </c>
      <c r="K36" s="183">
        <f t="shared" ref="K36" si="208">+SUM(I36:J36)</f>
        <v>0</v>
      </c>
      <c r="M36" s="183">
        <f>+M37+M38+M50+M56+M61+M62+M63+M64+M72</f>
        <v>0</v>
      </c>
      <c r="N36" s="183">
        <f>+N37+N38+N50+N56+N61+N62+N63+N64+N72</f>
        <v>0</v>
      </c>
      <c r="O36" s="183">
        <f t="shared" ref="O36" si="209">+SUM(M36:N36)</f>
        <v>0</v>
      </c>
      <c r="Q36" s="183">
        <f>+Q37+Q38+Q50+Q56+Q61+Q62+Q63+Q64+Q72</f>
        <v>0</v>
      </c>
      <c r="R36" s="183">
        <f>+R37+R38+R50+R56+R61+R62+R63+R64+R72</f>
        <v>0</v>
      </c>
      <c r="S36" s="183">
        <f t="shared" ref="S36" si="210">+SUM(Q36:R36)</f>
        <v>0</v>
      </c>
      <c r="U36" s="183">
        <f>+U37+U38+U50+U56+U61+U62+U63+U64+U72</f>
        <v>0</v>
      </c>
      <c r="V36" s="183">
        <f>+V37+V38+V50+V56+V61+V62+V63+V64+V72</f>
        <v>0</v>
      </c>
      <c r="W36" s="183">
        <f t="shared" ref="W36" si="211">+SUM(U36:V36)</f>
        <v>0</v>
      </c>
      <c r="Y36" s="183">
        <f>+Y37+Y38+Y50+Y56+Y61+Y62+Y63+Y64+Y72</f>
        <v>0</v>
      </c>
      <c r="Z36" s="183">
        <f>+Z37+Z38+Z50+Z56+Z61+Z62+Z63+Z64+Z72</f>
        <v>0</v>
      </c>
      <c r="AA36" s="183">
        <f t="shared" ref="AA36" si="212">+SUM(Y36:Z36)</f>
        <v>0</v>
      </c>
      <c r="AC36" s="183">
        <f>+AC37+AC38+AC50+AC56+AC61+AC62+AC63+AC64+AC72</f>
        <v>0</v>
      </c>
      <c r="AD36" s="183">
        <f>+AD37+AD38+AD50+AD56+AD61+AD62+AD63+AD64+AD72</f>
        <v>0</v>
      </c>
      <c r="AE36" s="183">
        <f t="shared" ref="AE36" si="213">+SUM(AC36:AD36)</f>
        <v>0</v>
      </c>
      <c r="AG36" s="183">
        <f>+AG37+AG38+AG50+AG56+AG61+AG62+AG63+AG64+AG72</f>
        <v>0</v>
      </c>
      <c r="AH36" s="183">
        <f>+AH37+AH38+AH50+AH56+AH61+AH62+AH63+AH64+AH72</f>
        <v>0</v>
      </c>
      <c r="AI36" s="183">
        <f t="shared" ref="AI36" si="214">+SUM(AG36:AH36)</f>
        <v>0</v>
      </c>
      <c r="AK36" s="183">
        <f>+AK37+AK38+AK50+AK56+AK61+AK62+AK63+AK64+AK72</f>
        <v>0</v>
      </c>
      <c r="AL36" s="183">
        <f>+AL37+AL38+AL50+AL56+AL61+AL62+AL63+AL64+AL72</f>
        <v>0</v>
      </c>
      <c r="AM36" s="183">
        <f t="shared" ref="AM36" si="215">+SUM(AK36:AL36)</f>
        <v>0</v>
      </c>
      <c r="AO36" s="183">
        <f>+AO37+AO38+AO50+AO56+AO61+AO62+AO63+AO64+AO72</f>
        <v>0</v>
      </c>
      <c r="AP36" s="183">
        <f>+AP37+AP38+AP50+AP56+AP61+AP62+AP63+AP64+AP72</f>
        <v>0</v>
      </c>
      <c r="AQ36" s="183">
        <f t="shared" ref="AQ36" si="216">+SUM(AO36:AP36)</f>
        <v>0</v>
      </c>
      <c r="AS36" s="183">
        <f>+AS37+AS38+AS50+AS56+AS61+AS62+AS63+AS64+AS72</f>
        <v>0</v>
      </c>
      <c r="AT36" s="183">
        <f>+AT37+AT38+AT50+AT56+AT61+AT62+AT63+AT64+AT72</f>
        <v>0</v>
      </c>
      <c r="AU36" s="183">
        <f t="shared" ref="AU36" si="217">+SUM(AS36:AT36)</f>
        <v>0</v>
      </c>
      <c r="AW36" s="183">
        <f>+AW37+AW38+AW50+AW56+AW61+AW62+AW63+AW64+AW72</f>
        <v>0</v>
      </c>
      <c r="AX36" s="183">
        <f>+AX37+AX38+AX50+AX56+AX61+AX62+AX63+AX64+AX72</f>
        <v>0</v>
      </c>
      <c r="AY36" s="183">
        <f t="shared" ref="AY36" si="218">+SUM(AW36:AX36)</f>
        <v>0</v>
      </c>
      <c r="BA36" s="183">
        <f>+BA37+BA38+BA50+BA56+BA61+BA62+BA63+BA64+BA72</f>
        <v>0</v>
      </c>
      <c r="BB36" s="183">
        <f>+BB37+BB38+BB50+BB56+BB61+BB62+BB63+BB64+BB72</f>
        <v>0</v>
      </c>
      <c r="BC36" s="183">
        <f t="shared" ref="BC36" si="219">+SUM(BA36:BB36)</f>
        <v>0</v>
      </c>
      <c r="BE36" s="183">
        <f>+BE37+BE38+BE50+BE56+BE61+BE62+BE63+BE64+BE72</f>
        <v>0</v>
      </c>
      <c r="BF36" s="183">
        <f>+BF37+BF38+BF50+BF56+BF61+BF62+BF63+BF64+BF72</f>
        <v>0</v>
      </c>
      <c r="BG36" s="183">
        <f t="shared" ref="BG36" si="220">+SUM(BE36:BF36)</f>
        <v>0</v>
      </c>
      <c r="BI36" s="183">
        <f>+BI37+BI38+BI50+BI56+BI61+BI62+BI63+BI64+BI72</f>
        <v>0</v>
      </c>
      <c r="BJ36" s="183">
        <f>+BJ37+BJ38+BJ50+BJ56+BJ61+BJ62+BJ63+BJ64+BJ72</f>
        <v>0</v>
      </c>
      <c r="BK36" s="183">
        <f t="shared" ref="BK36" si="221">+SUM(BI36:BJ36)</f>
        <v>0</v>
      </c>
    </row>
    <row r="37" spans="1:63" s="2" customFormat="1" x14ac:dyDescent="0.2">
      <c r="A37" s="13" t="s">
        <v>113</v>
      </c>
      <c r="B37" s="18" t="s">
        <v>368</v>
      </c>
      <c r="C37" s="32" t="s">
        <v>1803</v>
      </c>
      <c r="E37" s="296">
        <f t="shared" ref="E37" si="222">ROUND(G37*E$3,2)</f>
        <v>0</v>
      </c>
      <c r="F37" s="296">
        <f t="shared" ref="F37" si="223">ROUND(G37*F$3,2)</f>
        <v>0</v>
      </c>
      <c r="G37" s="297">
        <f>ROUND(+SUMIF(BdV_2022!$L:$L,$A37&amp;G$3,BdV_2022!$E:$E),2)</f>
        <v>0</v>
      </c>
      <c r="I37" s="296">
        <f t="shared" ref="I37" si="224">ROUND(K37*I$3,2)</f>
        <v>0</v>
      </c>
      <c r="J37" s="296">
        <f t="shared" ref="J37" si="225">ROUND(K37*J$3,2)</f>
        <v>0</v>
      </c>
      <c r="K37" s="297">
        <f>ROUND(+SUMIF(BdV_2022!$L:$L,$A37&amp;K$3,BdV_2022!$E:$E),2)</f>
        <v>0</v>
      </c>
      <c r="M37" s="296">
        <f t="shared" ref="M37" si="226">ROUND(O37*M$3,2)</f>
        <v>0</v>
      </c>
      <c r="N37" s="296">
        <f t="shared" ref="N37" si="227">ROUND(O37*N$3,2)</f>
        <v>0</v>
      </c>
      <c r="O37" s="297">
        <f>ROUND(+SUMIF(BdV_2022!$L:$L,$A37&amp;O$3,BdV_2022!$E:$E),2)</f>
        <v>0</v>
      </c>
      <c r="Q37" s="296">
        <f t="shared" ref="Q37" si="228">ROUND(S37*Q$3,2)</f>
        <v>0</v>
      </c>
      <c r="R37" s="296">
        <f t="shared" ref="R37" si="229">ROUND(S37*R$3,2)</f>
        <v>0</v>
      </c>
      <c r="S37" s="297">
        <f>ROUND(+SUMIF(BdV_2022!$L:$L,$A37&amp;S$3,BdV_2022!$E:$E),2)</f>
        <v>0</v>
      </c>
      <c r="U37" s="296">
        <f t="shared" ref="U37" si="230">ROUND(W37*U$3,2)</f>
        <v>0</v>
      </c>
      <c r="V37" s="296">
        <f t="shared" ref="V37" si="231">ROUND(W37*V$3,2)</f>
        <v>0</v>
      </c>
      <c r="W37" s="297">
        <f>ROUND(+SUMIF(BdV_2022!$L:$L,$A37&amp;W$3,BdV_2022!$E:$E),2)</f>
        <v>0</v>
      </c>
      <c r="Y37" s="296">
        <f t="shared" ref="Y37" si="232">ROUND(AA37*Y$3,2)</f>
        <v>0</v>
      </c>
      <c r="Z37" s="296">
        <f t="shared" ref="Z37" si="233">ROUND(AA37*Z$3,2)</f>
        <v>0</v>
      </c>
      <c r="AA37" s="297">
        <f>ROUND(+SUMIF(BdV_2022!$L:$L,$A37&amp;AA$3,BdV_2022!$E:$E),2)</f>
        <v>0</v>
      </c>
      <c r="AC37" s="296">
        <f t="shared" ref="AC37" si="234">ROUND(AE37*AC$3,2)</f>
        <v>0</v>
      </c>
      <c r="AD37" s="296">
        <f t="shared" ref="AD37" si="235">ROUND(AE37*AD$3,2)</f>
        <v>0</v>
      </c>
      <c r="AE37" s="297">
        <f>ROUND(+SUMIF(BdV_2022!$L:$L,$A37&amp;AE$3,BdV_2022!$E:$E),2)</f>
        <v>0</v>
      </c>
      <c r="AG37" s="296">
        <f t="shared" ref="AG37" si="236">ROUND(AI37*AG$3,2)</f>
        <v>0</v>
      </c>
      <c r="AH37" s="296">
        <f t="shared" ref="AH37" si="237">ROUND(AI37*AH$3,2)</f>
        <v>0</v>
      </c>
      <c r="AI37" s="297">
        <f>ROUND(+SUMIF(BdV_2022!$L:$L,$A37&amp;AI$3,BdV_2022!$E:$E),2)</f>
        <v>0</v>
      </c>
      <c r="AK37" s="296">
        <f t="shared" ref="AK37" si="238">ROUND(AM37*AK$3,2)</f>
        <v>0</v>
      </c>
      <c r="AL37" s="296">
        <f t="shared" ref="AL37" si="239">ROUND(AM37*AL$3,2)</f>
        <v>0</v>
      </c>
      <c r="AM37" s="297">
        <f>ROUND(+SUMIF(BdV_2022!$L:$L,$A37&amp;AM$3,BdV_2022!$E:$E),2)</f>
        <v>0</v>
      </c>
      <c r="AO37" s="296">
        <f t="shared" ref="AO37" si="240">ROUND(AQ37*AO$3,2)</f>
        <v>0</v>
      </c>
      <c r="AP37" s="296">
        <f t="shared" ref="AP37" si="241">ROUND(AQ37*AP$3,2)</f>
        <v>0</v>
      </c>
      <c r="AQ37" s="297">
        <f>ROUND(+SUMIF(BdV_2022!$L:$L,$A37&amp;AQ$3,BdV_2022!$E:$E),2)</f>
        <v>0</v>
      </c>
      <c r="AS37" s="296">
        <f t="shared" ref="AS37" si="242">ROUND(AU37*AS$3,2)</f>
        <v>0</v>
      </c>
      <c r="AT37" s="296">
        <f t="shared" ref="AT37" si="243">ROUND(AU37*AT$3,2)</f>
        <v>0</v>
      </c>
      <c r="AU37" s="297">
        <f>ROUND(+SUMIF(BdV_2022!$L:$L,$A37&amp;AU$3,BdV_2022!$E:$E),2)</f>
        <v>0</v>
      </c>
      <c r="AW37" s="296">
        <f t="shared" ref="AW37" si="244">ROUND(AY37*AW$3,2)</f>
        <v>0</v>
      </c>
      <c r="AX37" s="296">
        <f t="shared" ref="AX37" si="245">ROUND(AY37*AX$3,2)</f>
        <v>0</v>
      </c>
      <c r="AY37" s="297">
        <f>ROUND(+SUMIF(BdV_2022!$L:$L,$A37&amp;AY$3,BdV_2022!$E:$E),2)</f>
        <v>0</v>
      </c>
      <c r="BA37" s="296">
        <f t="shared" ref="BA37" si="246">ROUND(BC37*BA$3,2)</f>
        <v>0</v>
      </c>
      <c r="BB37" s="296">
        <f t="shared" ref="BB37" si="247">ROUND(BC37*BB$3,2)</f>
        <v>0</v>
      </c>
      <c r="BC37" s="297">
        <f>ROUND(+SUMIF(BdV_2022!$L:$L,$A37&amp;BC$3,BdV_2022!$E:$E),2)</f>
        <v>0</v>
      </c>
      <c r="BE37" s="296">
        <f t="shared" ref="BE37" si="248">ROUND(BG37*BE$3,2)</f>
        <v>0</v>
      </c>
      <c r="BF37" s="296">
        <f t="shared" ref="BF37" si="249">ROUND(BG37*BF$3,2)</f>
        <v>0</v>
      </c>
      <c r="BG37" s="297">
        <f>ROUND(+SUMIF(BdV_2022!$L:$L,$A37&amp;BG$3,BdV_2022!$E:$E),2)</f>
        <v>0</v>
      </c>
      <c r="BI37" s="296">
        <f t="shared" ref="BI37" si="250">ROUND(BK37*BI$3,2)</f>
        <v>0</v>
      </c>
      <c r="BJ37" s="296">
        <f t="shared" ref="BJ37" si="251">ROUND(BK37*BJ$3,2)</f>
        <v>0</v>
      </c>
      <c r="BK37" s="297">
        <f>ROUND(+SUMIF(BdV_2022!$L:$L,$A37&amp;BK$3,BdV_2022!$E:$E),2)</f>
        <v>0</v>
      </c>
    </row>
    <row r="38" spans="1:63" s="2" customFormat="1" x14ac:dyDescent="0.2">
      <c r="A38" s="13" t="s">
        <v>114</v>
      </c>
      <c r="B38" s="15" t="s">
        <v>371</v>
      </c>
      <c r="C38" s="32" t="s">
        <v>370</v>
      </c>
      <c r="E38" s="183">
        <f>+SUM(E39:E49)</f>
        <v>0</v>
      </c>
      <c r="F38" s="183">
        <f>+SUM(F39:F49)</f>
        <v>0</v>
      </c>
      <c r="G38" s="183">
        <f t="shared" si="207"/>
        <v>0</v>
      </c>
      <c r="I38" s="183">
        <f>+SUM(I39:I49)</f>
        <v>0</v>
      </c>
      <c r="J38" s="183">
        <f>+SUM(J39:J49)</f>
        <v>0</v>
      </c>
      <c r="K38" s="183">
        <f t="shared" ref="K38" si="252">+SUM(I38:J38)</f>
        <v>0</v>
      </c>
      <c r="M38" s="183">
        <f>+SUM(M39:M49)</f>
        <v>0</v>
      </c>
      <c r="N38" s="183">
        <f>+SUM(N39:N49)</f>
        <v>0</v>
      </c>
      <c r="O38" s="183">
        <f t="shared" ref="O38" si="253">+SUM(M38:N38)</f>
        <v>0</v>
      </c>
      <c r="Q38" s="183">
        <f>+SUM(Q39:Q49)</f>
        <v>0</v>
      </c>
      <c r="R38" s="183">
        <f>+SUM(R39:R49)</f>
        <v>0</v>
      </c>
      <c r="S38" s="183">
        <f t="shared" ref="S38" si="254">+SUM(Q38:R38)</f>
        <v>0</v>
      </c>
      <c r="U38" s="183">
        <f>+SUM(U39:U49)</f>
        <v>0</v>
      </c>
      <c r="V38" s="183">
        <f>+SUM(V39:V49)</f>
        <v>0</v>
      </c>
      <c r="W38" s="183">
        <f t="shared" ref="W38" si="255">+SUM(U38:V38)</f>
        <v>0</v>
      </c>
      <c r="Y38" s="183">
        <f>+SUM(Y39:Y49)</f>
        <v>0</v>
      </c>
      <c r="Z38" s="183">
        <f>+SUM(Z39:Z49)</f>
        <v>0</v>
      </c>
      <c r="AA38" s="183">
        <f t="shared" ref="AA38" si="256">+SUM(Y38:Z38)</f>
        <v>0</v>
      </c>
      <c r="AC38" s="183">
        <f>+SUM(AC39:AC49)</f>
        <v>0</v>
      </c>
      <c r="AD38" s="183">
        <f>+SUM(AD39:AD49)</f>
        <v>0</v>
      </c>
      <c r="AE38" s="183">
        <f t="shared" ref="AE38" si="257">+SUM(AC38:AD38)</f>
        <v>0</v>
      </c>
      <c r="AG38" s="183">
        <f>+SUM(AG39:AG49)</f>
        <v>0</v>
      </c>
      <c r="AH38" s="183">
        <f>+SUM(AH39:AH49)</f>
        <v>0</v>
      </c>
      <c r="AI38" s="183">
        <f t="shared" ref="AI38" si="258">+SUM(AG38:AH38)</f>
        <v>0</v>
      </c>
      <c r="AK38" s="183">
        <f>+SUM(AK39:AK49)</f>
        <v>0</v>
      </c>
      <c r="AL38" s="183">
        <f>+SUM(AL39:AL49)</f>
        <v>0</v>
      </c>
      <c r="AM38" s="183">
        <f t="shared" ref="AM38" si="259">+SUM(AK38:AL38)</f>
        <v>0</v>
      </c>
      <c r="AO38" s="183">
        <f>+SUM(AO39:AO49)</f>
        <v>0</v>
      </c>
      <c r="AP38" s="183">
        <f>+SUM(AP39:AP49)</f>
        <v>0</v>
      </c>
      <c r="AQ38" s="183">
        <f t="shared" ref="AQ38" si="260">+SUM(AO38:AP38)</f>
        <v>0</v>
      </c>
      <c r="AS38" s="183">
        <f>+SUM(AS39:AS49)</f>
        <v>0</v>
      </c>
      <c r="AT38" s="183">
        <f>+SUM(AT39:AT49)</f>
        <v>0</v>
      </c>
      <c r="AU38" s="183">
        <f t="shared" ref="AU38" si="261">+SUM(AS38:AT38)</f>
        <v>0</v>
      </c>
      <c r="AW38" s="183">
        <f>+SUM(AW39:AW49)</f>
        <v>0</v>
      </c>
      <c r="AX38" s="183">
        <f>+SUM(AX39:AX49)</f>
        <v>0</v>
      </c>
      <c r="AY38" s="183">
        <f t="shared" ref="AY38" si="262">+SUM(AW38:AX38)</f>
        <v>0</v>
      </c>
      <c r="BA38" s="183">
        <f>+SUM(BA39:BA49)</f>
        <v>0</v>
      </c>
      <c r="BB38" s="183">
        <f>+SUM(BB39:BB49)</f>
        <v>0</v>
      </c>
      <c r="BC38" s="183">
        <f t="shared" ref="BC38" si="263">+SUM(BA38:BB38)</f>
        <v>0</v>
      </c>
      <c r="BE38" s="183">
        <f>+SUM(BE39:BE49)</f>
        <v>0</v>
      </c>
      <c r="BF38" s="183">
        <f>+SUM(BF39:BF49)</f>
        <v>0</v>
      </c>
      <c r="BG38" s="183">
        <f t="shared" ref="BG38" si="264">+SUM(BE38:BF38)</f>
        <v>0</v>
      </c>
      <c r="BI38" s="183">
        <f>+SUM(BI39:BI49)</f>
        <v>0</v>
      </c>
      <c r="BJ38" s="183">
        <f>+SUM(BJ39:BJ49)</f>
        <v>0</v>
      </c>
      <c r="BK38" s="183">
        <f t="shared" ref="BK38" si="265">+SUM(BI38:BJ38)</f>
        <v>0</v>
      </c>
    </row>
    <row r="39" spans="1:63" s="2" customFormat="1" x14ac:dyDescent="0.2">
      <c r="A39" s="148" t="s">
        <v>1769</v>
      </c>
      <c r="B39" s="19"/>
      <c r="C39" s="146" t="s">
        <v>1657</v>
      </c>
      <c r="E39" s="299">
        <f t="shared" ref="E39:E49" si="266">ROUND(G39*E$3,2)</f>
        <v>0</v>
      </c>
      <c r="F39" s="299">
        <f t="shared" ref="F39:F49" si="267">ROUND(G39*F$3,2)</f>
        <v>0</v>
      </c>
      <c r="G39" s="300">
        <f>ROUND(+SUMIF(BdV_2022!$L:$L,$A39&amp;G$3,BdV_2022!$E:$E),2)</f>
        <v>0</v>
      </c>
      <c r="I39" s="299">
        <f t="shared" ref="I39:I49" si="268">ROUND(K39*I$3,2)</f>
        <v>0</v>
      </c>
      <c r="J39" s="299">
        <f t="shared" ref="J39:J49" si="269">ROUND(K39*J$3,2)</f>
        <v>0</v>
      </c>
      <c r="K39" s="300">
        <f>ROUND(+SUMIF(BdV_2022!$L:$L,$A39&amp;K$3,BdV_2022!$E:$E),2)</f>
        <v>0</v>
      </c>
      <c r="M39" s="299">
        <f t="shared" ref="M39:M49" si="270">ROUND(O39*M$3,2)</f>
        <v>0</v>
      </c>
      <c r="N39" s="299">
        <f t="shared" ref="N39:N49" si="271">ROUND(O39*N$3,2)</f>
        <v>0</v>
      </c>
      <c r="O39" s="300">
        <f>ROUND(+SUMIF(BdV_2022!$L:$L,$A39&amp;O$3,BdV_2022!$E:$E),2)</f>
        <v>0</v>
      </c>
      <c r="Q39" s="299">
        <f t="shared" ref="Q39:Q49" si="272">ROUND(S39*Q$3,2)</f>
        <v>0</v>
      </c>
      <c r="R39" s="299">
        <f t="shared" ref="R39:R49" si="273">ROUND(S39*R$3,2)</f>
        <v>0</v>
      </c>
      <c r="S39" s="300">
        <f>ROUND(+SUMIF(BdV_2022!$L:$L,$A39&amp;S$3,BdV_2022!$E:$E),2)</f>
        <v>0</v>
      </c>
      <c r="U39" s="299">
        <f t="shared" ref="U39:U49" si="274">ROUND(W39*U$3,2)</f>
        <v>0</v>
      </c>
      <c r="V39" s="299">
        <f t="shared" ref="V39:V49" si="275">ROUND(W39*V$3,2)</f>
        <v>0</v>
      </c>
      <c r="W39" s="300">
        <f>ROUND(+SUMIF(BdV_2022!$L:$L,$A39&amp;W$3,BdV_2022!$E:$E),2)</f>
        <v>0</v>
      </c>
      <c r="Y39" s="299">
        <f t="shared" ref="Y39:Y49" si="276">ROUND(AA39*Y$3,2)</f>
        <v>0</v>
      </c>
      <c r="Z39" s="299">
        <f t="shared" ref="Z39:Z49" si="277">ROUND(AA39*Z$3,2)</f>
        <v>0</v>
      </c>
      <c r="AA39" s="300">
        <f>ROUND(+SUMIF(BdV_2022!$L:$L,$A39&amp;AA$3,BdV_2022!$E:$E),2)</f>
        <v>0</v>
      </c>
      <c r="AC39" s="299">
        <f t="shared" ref="AC39:AC49" si="278">ROUND(AE39*AC$3,2)</f>
        <v>0</v>
      </c>
      <c r="AD39" s="299">
        <f t="shared" ref="AD39:AD49" si="279">ROUND(AE39*AD$3,2)</f>
        <v>0</v>
      </c>
      <c r="AE39" s="300">
        <f>ROUND(+SUMIF(BdV_2022!$L:$L,$A39&amp;AE$3,BdV_2022!$E:$E),2)</f>
        <v>0</v>
      </c>
      <c r="AG39" s="299">
        <f t="shared" ref="AG39:AG49" si="280">ROUND(AI39*AG$3,2)</f>
        <v>0</v>
      </c>
      <c r="AH39" s="299">
        <f t="shared" ref="AH39:AH49" si="281">ROUND(AI39*AH$3,2)</f>
        <v>0</v>
      </c>
      <c r="AI39" s="300">
        <f>ROUND(+SUMIF(BdV_2022!$L:$L,$A39&amp;AI$3,BdV_2022!$E:$E),2)</f>
        <v>0</v>
      </c>
      <c r="AK39" s="299">
        <f t="shared" ref="AK39:AK49" si="282">ROUND(AM39*AK$3,2)</f>
        <v>0</v>
      </c>
      <c r="AL39" s="299">
        <f t="shared" ref="AL39:AL49" si="283">ROUND(AM39*AL$3,2)</f>
        <v>0</v>
      </c>
      <c r="AM39" s="300">
        <f>ROUND(+SUMIF(BdV_2022!$L:$L,$A39&amp;AM$3,BdV_2022!$E:$E),2)</f>
        <v>0</v>
      </c>
      <c r="AO39" s="299">
        <f t="shared" ref="AO39:AO49" si="284">ROUND(AQ39*AO$3,2)</f>
        <v>0</v>
      </c>
      <c r="AP39" s="299">
        <f t="shared" ref="AP39:AP49" si="285">ROUND(AQ39*AP$3,2)</f>
        <v>0</v>
      </c>
      <c r="AQ39" s="300">
        <f>ROUND(+SUMIF(BdV_2022!$L:$L,$A39&amp;AQ$3,BdV_2022!$E:$E),2)</f>
        <v>0</v>
      </c>
      <c r="AS39" s="299">
        <f t="shared" ref="AS39:AS49" si="286">ROUND(AU39*AS$3,2)</f>
        <v>0</v>
      </c>
      <c r="AT39" s="299">
        <f t="shared" ref="AT39:AT49" si="287">ROUND(AU39*AT$3,2)</f>
        <v>0</v>
      </c>
      <c r="AU39" s="300">
        <f>ROUND(+SUMIF(BdV_2022!$L:$L,$A39&amp;AU$3,BdV_2022!$E:$E),2)</f>
        <v>0</v>
      </c>
      <c r="AW39" s="299">
        <f t="shared" ref="AW39:AW49" si="288">ROUND(AY39*AW$3,2)</f>
        <v>0</v>
      </c>
      <c r="AX39" s="299">
        <f t="shared" ref="AX39:AX49" si="289">ROUND(AY39*AX$3,2)</f>
        <v>0</v>
      </c>
      <c r="AY39" s="300">
        <f>ROUND(+SUMIF(BdV_2022!$L:$L,$A39&amp;AY$3,BdV_2022!$E:$E),2)</f>
        <v>0</v>
      </c>
      <c r="BA39" s="299">
        <f t="shared" ref="BA39:BA49" si="290">ROUND(BC39*BA$3,2)</f>
        <v>0</v>
      </c>
      <c r="BB39" s="299">
        <f t="shared" ref="BB39:BB49" si="291">ROUND(BC39*BB$3,2)</f>
        <v>0</v>
      </c>
      <c r="BC39" s="300">
        <f>ROUND(+SUMIF(BdV_2022!$L:$L,$A39&amp;BC$3,BdV_2022!$E:$E),2)</f>
        <v>0</v>
      </c>
      <c r="BE39" s="299">
        <f t="shared" ref="BE39:BE49" si="292">ROUND(BG39*BE$3,2)</f>
        <v>0</v>
      </c>
      <c r="BF39" s="299">
        <f t="shared" ref="BF39:BF49" si="293">ROUND(BG39*BF$3,2)</f>
        <v>0</v>
      </c>
      <c r="BG39" s="300">
        <f>ROUND(+SUMIF(BdV_2022!$L:$L,$A39&amp;BG$3,BdV_2022!$E:$E),2)</f>
        <v>0</v>
      </c>
      <c r="BI39" s="299">
        <f t="shared" ref="BI39:BI49" si="294">ROUND(BK39*BI$3,2)</f>
        <v>0</v>
      </c>
      <c r="BJ39" s="299">
        <f t="shared" ref="BJ39:BJ49" si="295">ROUND(BK39*BJ$3,2)</f>
        <v>0</v>
      </c>
      <c r="BK39" s="300">
        <f>ROUND(+SUMIF(BdV_2022!$L:$L,$A39&amp;BK$3,BdV_2022!$E:$E),2)</f>
        <v>0</v>
      </c>
    </row>
    <row r="40" spans="1:63" s="2" customFormat="1" x14ac:dyDescent="0.2">
      <c r="A40" s="148" t="s">
        <v>1770</v>
      </c>
      <c r="B40" s="19"/>
      <c r="C40" s="147" t="s">
        <v>1658</v>
      </c>
      <c r="E40" s="299">
        <f t="shared" si="266"/>
        <v>0</v>
      </c>
      <c r="F40" s="299">
        <f t="shared" si="267"/>
        <v>0</v>
      </c>
      <c r="G40" s="300">
        <f>ROUND(+SUMIF(BdV_2022!$L:$L,$A40&amp;G$3,BdV_2022!$E:$E),2)</f>
        <v>0</v>
      </c>
      <c r="I40" s="299">
        <f t="shared" si="268"/>
        <v>0</v>
      </c>
      <c r="J40" s="299">
        <f t="shared" si="269"/>
        <v>0</v>
      </c>
      <c r="K40" s="300">
        <f>ROUND(+SUMIF(BdV_2022!$L:$L,$A40&amp;K$3,BdV_2022!$E:$E),2)</f>
        <v>0</v>
      </c>
      <c r="M40" s="299">
        <f t="shared" si="270"/>
        <v>0</v>
      </c>
      <c r="N40" s="299">
        <f t="shared" si="271"/>
        <v>0</v>
      </c>
      <c r="O40" s="300">
        <f>ROUND(+SUMIF(BdV_2022!$L:$L,$A40&amp;O$3,BdV_2022!$E:$E),2)</f>
        <v>0</v>
      </c>
      <c r="Q40" s="299">
        <f t="shared" si="272"/>
        <v>0</v>
      </c>
      <c r="R40" s="299">
        <f t="shared" si="273"/>
        <v>0</v>
      </c>
      <c r="S40" s="300">
        <f>ROUND(+SUMIF(BdV_2022!$L:$L,$A40&amp;S$3,BdV_2022!$E:$E),2)</f>
        <v>0</v>
      </c>
      <c r="U40" s="299">
        <f t="shared" si="274"/>
        <v>0</v>
      </c>
      <c r="V40" s="299">
        <f t="shared" si="275"/>
        <v>0</v>
      </c>
      <c r="W40" s="300">
        <f>ROUND(+SUMIF(BdV_2022!$L:$L,$A40&amp;W$3,BdV_2022!$E:$E),2)</f>
        <v>0</v>
      </c>
      <c r="Y40" s="299">
        <f t="shared" si="276"/>
        <v>0</v>
      </c>
      <c r="Z40" s="299">
        <f t="shared" si="277"/>
        <v>0</v>
      </c>
      <c r="AA40" s="300">
        <f>ROUND(+SUMIF(BdV_2022!$L:$L,$A40&amp;AA$3,BdV_2022!$E:$E),2)</f>
        <v>0</v>
      </c>
      <c r="AC40" s="299">
        <f t="shared" si="278"/>
        <v>0</v>
      </c>
      <c r="AD40" s="299">
        <f t="shared" si="279"/>
        <v>0</v>
      </c>
      <c r="AE40" s="300">
        <f>ROUND(+SUMIF(BdV_2022!$L:$L,$A40&amp;AE$3,BdV_2022!$E:$E),2)</f>
        <v>0</v>
      </c>
      <c r="AG40" s="299">
        <f t="shared" si="280"/>
        <v>0</v>
      </c>
      <c r="AH40" s="299">
        <f t="shared" si="281"/>
        <v>0</v>
      </c>
      <c r="AI40" s="300">
        <f>ROUND(+SUMIF(BdV_2022!$L:$L,$A40&amp;AI$3,BdV_2022!$E:$E),2)</f>
        <v>0</v>
      </c>
      <c r="AK40" s="299">
        <f t="shared" si="282"/>
        <v>0</v>
      </c>
      <c r="AL40" s="299">
        <f t="shared" si="283"/>
        <v>0</v>
      </c>
      <c r="AM40" s="300">
        <f>ROUND(+SUMIF(BdV_2022!$L:$L,$A40&amp;AM$3,BdV_2022!$E:$E),2)</f>
        <v>0</v>
      </c>
      <c r="AO40" s="299">
        <f t="shared" si="284"/>
        <v>0</v>
      </c>
      <c r="AP40" s="299">
        <f t="shared" si="285"/>
        <v>0</v>
      </c>
      <c r="AQ40" s="300">
        <f>ROUND(+SUMIF(BdV_2022!$L:$L,$A40&amp;AQ$3,BdV_2022!$E:$E),2)</f>
        <v>0</v>
      </c>
      <c r="AS40" s="299">
        <f t="shared" si="286"/>
        <v>0</v>
      </c>
      <c r="AT40" s="299">
        <f t="shared" si="287"/>
        <v>0</v>
      </c>
      <c r="AU40" s="300">
        <f>ROUND(+SUMIF(BdV_2022!$L:$L,$A40&amp;AU$3,BdV_2022!$E:$E),2)</f>
        <v>0</v>
      </c>
      <c r="AW40" s="299">
        <f t="shared" si="288"/>
        <v>0</v>
      </c>
      <c r="AX40" s="299">
        <f t="shared" si="289"/>
        <v>0</v>
      </c>
      <c r="AY40" s="300">
        <f>ROUND(+SUMIF(BdV_2022!$L:$L,$A40&amp;AY$3,BdV_2022!$E:$E),2)</f>
        <v>0</v>
      </c>
      <c r="BA40" s="299">
        <f t="shared" si="290"/>
        <v>0</v>
      </c>
      <c r="BB40" s="299">
        <f t="shared" si="291"/>
        <v>0</v>
      </c>
      <c r="BC40" s="300">
        <f>ROUND(+SUMIF(BdV_2022!$L:$L,$A40&amp;BC$3,BdV_2022!$E:$E),2)</f>
        <v>0</v>
      </c>
      <c r="BE40" s="299">
        <f t="shared" si="292"/>
        <v>0</v>
      </c>
      <c r="BF40" s="299">
        <f t="shared" si="293"/>
        <v>0</v>
      </c>
      <c r="BG40" s="300">
        <f>ROUND(+SUMIF(BdV_2022!$L:$L,$A40&amp;BG$3,BdV_2022!$E:$E),2)</f>
        <v>0</v>
      </c>
      <c r="BI40" s="299">
        <f t="shared" si="294"/>
        <v>0</v>
      </c>
      <c r="BJ40" s="299">
        <f t="shared" si="295"/>
        <v>0</v>
      </c>
      <c r="BK40" s="300">
        <f>ROUND(+SUMIF(BdV_2022!$L:$L,$A40&amp;BK$3,BdV_2022!$E:$E),2)</f>
        <v>0</v>
      </c>
    </row>
    <row r="41" spans="1:63" s="2" customFormat="1" x14ac:dyDescent="0.2">
      <c r="A41" s="148" t="s">
        <v>1771</v>
      </c>
      <c r="B41" s="19"/>
      <c r="C41" s="147" t="s">
        <v>1659</v>
      </c>
      <c r="E41" s="299">
        <f t="shared" si="266"/>
        <v>0</v>
      </c>
      <c r="F41" s="299">
        <f t="shared" si="267"/>
        <v>0</v>
      </c>
      <c r="G41" s="300">
        <f>ROUND(+SUMIF(BdV_2022!$L:$L,$A41&amp;G$3,BdV_2022!$E:$E),2)</f>
        <v>0</v>
      </c>
      <c r="I41" s="299">
        <f t="shared" si="268"/>
        <v>0</v>
      </c>
      <c r="J41" s="299">
        <f t="shared" si="269"/>
        <v>0</v>
      </c>
      <c r="K41" s="300">
        <f>ROUND(+SUMIF(BdV_2022!$L:$L,$A41&amp;K$3,BdV_2022!$E:$E),2)</f>
        <v>0</v>
      </c>
      <c r="M41" s="299">
        <f t="shared" si="270"/>
        <v>0</v>
      </c>
      <c r="N41" s="299">
        <f t="shared" si="271"/>
        <v>0</v>
      </c>
      <c r="O41" s="300">
        <f>ROUND(+SUMIF(BdV_2022!$L:$L,$A41&amp;O$3,BdV_2022!$E:$E),2)</f>
        <v>0</v>
      </c>
      <c r="Q41" s="299">
        <f t="shared" si="272"/>
        <v>0</v>
      </c>
      <c r="R41" s="299">
        <f t="shared" si="273"/>
        <v>0</v>
      </c>
      <c r="S41" s="300">
        <f>ROUND(+SUMIF(BdV_2022!$L:$L,$A41&amp;S$3,BdV_2022!$E:$E),2)</f>
        <v>0</v>
      </c>
      <c r="U41" s="299">
        <f t="shared" si="274"/>
        <v>0</v>
      </c>
      <c r="V41" s="299">
        <f t="shared" si="275"/>
        <v>0</v>
      </c>
      <c r="W41" s="300">
        <f>ROUND(+SUMIF(BdV_2022!$L:$L,$A41&amp;W$3,BdV_2022!$E:$E),2)</f>
        <v>0</v>
      </c>
      <c r="Y41" s="299">
        <f t="shared" si="276"/>
        <v>0</v>
      </c>
      <c r="Z41" s="299">
        <f t="shared" si="277"/>
        <v>0</v>
      </c>
      <c r="AA41" s="300">
        <f>ROUND(+SUMIF(BdV_2022!$L:$L,$A41&amp;AA$3,BdV_2022!$E:$E),2)</f>
        <v>0</v>
      </c>
      <c r="AC41" s="299">
        <f t="shared" si="278"/>
        <v>0</v>
      </c>
      <c r="AD41" s="299">
        <f t="shared" si="279"/>
        <v>0</v>
      </c>
      <c r="AE41" s="300">
        <f>ROUND(+SUMIF(BdV_2022!$L:$L,$A41&amp;AE$3,BdV_2022!$E:$E),2)</f>
        <v>0</v>
      </c>
      <c r="AG41" s="299">
        <f t="shared" si="280"/>
        <v>0</v>
      </c>
      <c r="AH41" s="299">
        <f t="shared" si="281"/>
        <v>0</v>
      </c>
      <c r="AI41" s="300">
        <f>ROUND(+SUMIF(BdV_2022!$L:$L,$A41&amp;AI$3,BdV_2022!$E:$E),2)</f>
        <v>0</v>
      </c>
      <c r="AK41" s="299">
        <f t="shared" si="282"/>
        <v>0</v>
      </c>
      <c r="AL41" s="299">
        <f t="shared" si="283"/>
        <v>0</v>
      </c>
      <c r="AM41" s="300">
        <f>ROUND(+SUMIF(BdV_2022!$L:$L,$A41&amp;AM$3,BdV_2022!$E:$E),2)</f>
        <v>0</v>
      </c>
      <c r="AO41" s="299">
        <f t="shared" si="284"/>
        <v>0</v>
      </c>
      <c r="AP41" s="299">
        <f t="shared" si="285"/>
        <v>0</v>
      </c>
      <c r="AQ41" s="300">
        <f>ROUND(+SUMIF(BdV_2022!$L:$L,$A41&amp;AQ$3,BdV_2022!$E:$E),2)</f>
        <v>0</v>
      </c>
      <c r="AS41" s="299">
        <f t="shared" si="286"/>
        <v>0</v>
      </c>
      <c r="AT41" s="299">
        <f t="shared" si="287"/>
        <v>0</v>
      </c>
      <c r="AU41" s="300">
        <f>ROUND(+SUMIF(BdV_2022!$L:$L,$A41&amp;AU$3,BdV_2022!$E:$E),2)</f>
        <v>0</v>
      </c>
      <c r="AW41" s="299">
        <f t="shared" si="288"/>
        <v>0</v>
      </c>
      <c r="AX41" s="299">
        <f t="shared" si="289"/>
        <v>0</v>
      </c>
      <c r="AY41" s="300">
        <f>ROUND(+SUMIF(BdV_2022!$L:$L,$A41&amp;AY$3,BdV_2022!$E:$E),2)</f>
        <v>0</v>
      </c>
      <c r="BA41" s="299">
        <f t="shared" si="290"/>
        <v>0</v>
      </c>
      <c r="BB41" s="299">
        <f t="shared" si="291"/>
        <v>0</v>
      </c>
      <c r="BC41" s="300">
        <f>ROUND(+SUMIF(BdV_2022!$L:$L,$A41&amp;BC$3,BdV_2022!$E:$E),2)</f>
        <v>0</v>
      </c>
      <c r="BE41" s="299">
        <f t="shared" si="292"/>
        <v>0</v>
      </c>
      <c r="BF41" s="299">
        <f t="shared" si="293"/>
        <v>0</v>
      </c>
      <c r="BG41" s="300">
        <f>ROUND(+SUMIF(BdV_2022!$L:$L,$A41&amp;BG$3,BdV_2022!$E:$E),2)</f>
        <v>0</v>
      </c>
      <c r="BI41" s="299">
        <f t="shared" si="294"/>
        <v>0</v>
      </c>
      <c r="BJ41" s="299">
        <f t="shared" si="295"/>
        <v>0</v>
      </c>
      <c r="BK41" s="300">
        <f>ROUND(+SUMIF(BdV_2022!$L:$L,$A41&amp;BK$3,BdV_2022!$E:$E),2)</f>
        <v>0</v>
      </c>
    </row>
    <row r="42" spans="1:63" s="2" customFormat="1" x14ac:dyDescent="0.2">
      <c r="A42" s="148" t="s">
        <v>1772</v>
      </c>
      <c r="B42" s="19"/>
      <c r="C42" s="146" t="s">
        <v>1660</v>
      </c>
      <c r="E42" s="299">
        <f t="shared" si="266"/>
        <v>0</v>
      </c>
      <c r="F42" s="299">
        <f t="shared" si="267"/>
        <v>0</v>
      </c>
      <c r="G42" s="300">
        <f>ROUND(+SUMIF(BdV_2022!$L:$L,$A42&amp;G$3,BdV_2022!$E:$E),2)</f>
        <v>0</v>
      </c>
      <c r="I42" s="299">
        <f t="shared" si="268"/>
        <v>0</v>
      </c>
      <c r="J42" s="299">
        <f t="shared" si="269"/>
        <v>0</v>
      </c>
      <c r="K42" s="300">
        <f>ROUND(+SUMIF(BdV_2022!$L:$L,$A42&amp;K$3,BdV_2022!$E:$E),2)</f>
        <v>0</v>
      </c>
      <c r="M42" s="299">
        <f t="shared" si="270"/>
        <v>0</v>
      </c>
      <c r="N42" s="299">
        <f t="shared" si="271"/>
        <v>0</v>
      </c>
      <c r="O42" s="300">
        <f>ROUND(+SUMIF(BdV_2022!$L:$L,$A42&amp;O$3,BdV_2022!$E:$E),2)</f>
        <v>0</v>
      </c>
      <c r="Q42" s="299">
        <f t="shared" si="272"/>
        <v>0</v>
      </c>
      <c r="R42" s="299">
        <f t="shared" si="273"/>
        <v>0</v>
      </c>
      <c r="S42" s="300">
        <f>ROUND(+SUMIF(BdV_2022!$L:$L,$A42&amp;S$3,BdV_2022!$E:$E),2)</f>
        <v>0</v>
      </c>
      <c r="U42" s="299">
        <f t="shared" si="274"/>
        <v>0</v>
      </c>
      <c r="V42" s="299">
        <f t="shared" si="275"/>
        <v>0</v>
      </c>
      <c r="W42" s="300">
        <f>ROUND(+SUMIF(BdV_2022!$L:$L,$A42&amp;W$3,BdV_2022!$E:$E),2)</f>
        <v>0</v>
      </c>
      <c r="Y42" s="299">
        <f t="shared" si="276"/>
        <v>0</v>
      </c>
      <c r="Z42" s="299">
        <f t="shared" si="277"/>
        <v>0</v>
      </c>
      <c r="AA42" s="300">
        <f>ROUND(+SUMIF(BdV_2022!$L:$L,$A42&amp;AA$3,BdV_2022!$E:$E),2)</f>
        <v>0</v>
      </c>
      <c r="AC42" s="299">
        <f t="shared" si="278"/>
        <v>0</v>
      </c>
      <c r="AD42" s="299">
        <f t="shared" si="279"/>
        <v>0</v>
      </c>
      <c r="AE42" s="300">
        <f>ROUND(+SUMIF(BdV_2022!$L:$L,$A42&amp;AE$3,BdV_2022!$E:$E),2)</f>
        <v>0</v>
      </c>
      <c r="AG42" s="299">
        <f t="shared" si="280"/>
        <v>0</v>
      </c>
      <c r="AH42" s="299">
        <f t="shared" si="281"/>
        <v>0</v>
      </c>
      <c r="AI42" s="300">
        <f>ROUND(+SUMIF(BdV_2022!$L:$L,$A42&amp;AI$3,BdV_2022!$E:$E),2)</f>
        <v>0</v>
      </c>
      <c r="AK42" s="299">
        <f t="shared" si="282"/>
        <v>0</v>
      </c>
      <c r="AL42" s="299">
        <f t="shared" si="283"/>
        <v>0</v>
      </c>
      <c r="AM42" s="300">
        <f>ROUND(+SUMIF(BdV_2022!$L:$L,$A42&amp;AM$3,BdV_2022!$E:$E),2)</f>
        <v>0</v>
      </c>
      <c r="AO42" s="299">
        <f t="shared" si="284"/>
        <v>0</v>
      </c>
      <c r="AP42" s="299">
        <f t="shared" si="285"/>
        <v>0</v>
      </c>
      <c r="AQ42" s="300">
        <f>ROUND(+SUMIF(BdV_2022!$L:$L,$A42&amp;AQ$3,BdV_2022!$E:$E),2)</f>
        <v>0</v>
      </c>
      <c r="AS42" s="299">
        <f t="shared" si="286"/>
        <v>0</v>
      </c>
      <c r="AT42" s="299">
        <f t="shared" si="287"/>
        <v>0</v>
      </c>
      <c r="AU42" s="300">
        <f>ROUND(+SUMIF(BdV_2022!$L:$L,$A42&amp;AU$3,BdV_2022!$E:$E),2)</f>
        <v>0</v>
      </c>
      <c r="AW42" s="299">
        <f t="shared" si="288"/>
        <v>0</v>
      </c>
      <c r="AX42" s="299">
        <f t="shared" si="289"/>
        <v>0</v>
      </c>
      <c r="AY42" s="300">
        <f>ROUND(+SUMIF(BdV_2022!$L:$L,$A42&amp;AY$3,BdV_2022!$E:$E),2)</f>
        <v>0</v>
      </c>
      <c r="BA42" s="299">
        <f t="shared" si="290"/>
        <v>0</v>
      </c>
      <c r="BB42" s="299">
        <f t="shared" si="291"/>
        <v>0</v>
      </c>
      <c r="BC42" s="300">
        <f>ROUND(+SUMIF(BdV_2022!$L:$L,$A42&amp;BC$3,BdV_2022!$E:$E),2)</f>
        <v>0</v>
      </c>
      <c r="BE42" s="299">
        <f t="shared" si="292"/>
        <v>0</v>
      </c>
      <c r="BF42" s="299">
        <f t="shared" si="293"/>
        <v>0</v>
      </c>
      <c r="BG42" s="300">
        <f>ROUND(+SUMIF(BdV_2022!$L:$L,$A42&amp;BG$3,BdV_2022!$E:$E),2)</f>
        <v>0</v>
      </c>
      <c r="BI42" s="299">
        <f t="shared" si="294"/>
        <v>0</v>
      </c>
      <c r="BJ42" s="299">
        <f t="shared" si="295"/>
        <v>0</v>
      </c>
      <c r="BK42" s="300">
        <f>ROUND(+SUMIF(BdV_2022!$L:$L,$A42&amp;BK$3,BdV_2022!$E:$E),2)</f>
        <v>0</v>
      </c>
    </row>
    <row r="43" spans="1:63" s="2" customFormat="1" x14ac:dyDescent="0.2">
      <c r="A43" s="148" t="s">
        <v>1773</v>
      </c>
      <c r="B43" s="19"/>
      <c r="C43" s="147" t="s">
        <v>1661</v>
      </c>
      <c r="E43" s="299">
        <f t="shared" si="266"/>
        <v>0</v>
      </c>
      <c r="F43" s="299">
        <f t="shared" si="267"/>
        <v>0</v>
      </c>
      <c r="G43" s="300">
        <f>ROUND(+SUMIF(BdV_2022!$L:$L,$A43&amp;G$3,BdV_2022!$E:$E),2)</f>
        <v>0</v>
      </c>
      <c r="I43" s="299">
        <f t="shared" si="268"/>
        <v>0</v>
      </c>
      <c r="J43" s="299">
        <f t="shared" si="269"/>
        <v>0</v>
      </c>
      <c r="K43" s="300">
        <f>ROUND(+SUMIF(BdV_2022!$L:$L,$A43&amp;K$3,BdV_2022!$E:$E),2)</f>
        <v>0</v>
      </c>
      <c r="M43" s="299">
        <f t="shared" si="270"/>
        <v>0</v>
      </c>
      <c r="N43" s="299">
        <f t="shared" si="271"/>
        <v>0</v>
      </c>
      <c r="O43" s="300">
        <f>ROUND(+SUMIF(BdV_2022!$L:$L,$A43&amp;O$3,BdV_2022!$E:$E),2)</f>
        <v>0</v>
      </c>
      <c r="Q43" s="299">
        <f t="shared" si="272"/>
        <v>0</v>
      </c>
      <c r="R43" s="299">
        <f t="shared" si="273"/>
        <v>0</v>
      </c>
      <c r="S43" s="300">
        <f>ROUND(+SUMIF(BdV_2022!$L:$L,$A43&amp;S$3,BdV_2022!$E:$E),2)</f>
        <v>0</v>
      </c>
      <c r="U43" s="299">
        <f t="shared" si="274"/>
        <v>0</v>
      </c>
      <c r="V43" s="299">
        <f t="shared" si="275"/>
        <v>0</v>
      </c>
      <c r="W43" s="300">
        <f>ROUND(+SUMIF(BdV_2022!$L:$L,$A43&amp;W$3,BdV_2022!$E:$E),2)</f>
        <v>0</v>
      </c>
      <c r="Y43" s="299">
        <f t="shared" si="276"/>
        <v>0</v>
      </c>
      <c r="Z43" s="299">
        <f t="shared" si="277"/>
        <v>0</v>
      </c>
      <c r="AA43" s="300">
        <f>ROUND(+SUMIF(BdV_2022!$L:$L,$A43&amp;AA$3,BdV_2022!$E:$E),2)</f>
        <v>0</v>
      </c>
      <c r="AC43" s="299">
        <f t="shared" si="278"/>
        <v>0</v>
      </c>
      <c r="AD43" s="299">
        <f t="shared" si="279"/>
        <v>0</v>
      </c>
      <c r="AE43" s="300">
        <f>ROUND(+SUMIF(BdV_2022!$L:$L,$A43&amp;AE$3,BdV_2022!$E:$E),2)</f>
        <v>0</v>
      </c>
      <c r="AG43" s="299">
        <f t="shared" si="280"/>
        <v>0</v>
      </c>
      <c r="AH43" s="299">
        <f t="shared" si="281"/>
        <v>0</v>
      </c>
      <c r="AI43" s="300">
        <f>ROUND(+SUMIF(BdV_2022!$L:$L,$A43&amp;AI$3,BdV_2022!$E:$E),2)</f>
        <v>0</v>
      </c>
      <c r="AK43" s="299">
        <f t="shared" si="282"/>
        <v>0</v>
      </c>
      <c r="AL43" s="299">
        <f t="shared" si="283"/>
        <v>0</v>
      </c>
      <c r="AM43" s="300">
        <f>ROUND(+SUMIF(BdV_2022!$L:$L,$A43&amp;AM$3,BdV_2022!$E:$E),2)</f>
        <v>0</v>
      </c>
      <c r="AO43" s="299">
        <f t="shared" si="284"/>
        <v>0</v>
      </c>
      <c r="AP43" s="299">
        <f t="shared" si="285"/>
        <v>0</v>
      </c>
      <c r="AQ43" s="300">
        <f>ROUND(+SUMIF(BdV_2022!$L:$L,$A43&amp;AQ$3,BdV_2022!$E:$E),2)</f>
        <v>0</v>
      </c>
      <c r="AS43" s="299">
        <f t="shared" si="286"/>
        <v>0</v>
      </c>
      <c r="AT43" s="299">
        <f t="shared" si="287"/>
        <v>0</v>
      </c>
      <c r="AU43" s="300">
        <f>ROUND(+SUMIF(BdV_2022!$L:$L,$A43&amp;AU$3,BdV_2022!$E:$E),2)</f>
        <v>0</v>
      </c>
      <c r="AW43" s="299">
        <f t="shared" si="288"/>
        <v>0</v>
      </c>
      <c r="AX43" s="299">
        <f t="shared" si="289"/>
        <v>0</v>
      </c>
      <c r="AY43" s="300">
        <f>ROUND(+SUMIF(BdV_2022!$L:$L,$A43&amp;AY$3,BdV_2022!$E:$E),2)</f>
        <v>0</v>
      </c>
      <c r="BA43" s="299">
        <f t="shared" si="290"/>
        <v>0</v>
      </c>
      <c r="BB43" s="299">
        <f t="shared" si="291"/>
        <v>0</v>
      </c>
      <c r="BC43" s="300">
        <f>ROUND(+SUMIF(BdV_2022!$L:$L,$A43&amp;BC$3,BdV_2022!$E:$E),2)</f>
        <v>0</v>
      </c>
      <c r="BE43" s="299">
        <f t="shared" si="292"/>
        <v>0</v>
      </c>
      <c r="BF43" s="299">
        <f t="shared" si="293"/>
        <v>0</v>
      </c>
      <c r="BG43" s="300">
        <f>ROUND(+SUMIF(BdV_2022!$L:$L,$A43&amp;BG$3,BdV_2022!$E:$E),2)</f>
        <v>0</v>
      </c>
      <c r="BI43" s="299">
        <f t="shared" si="294"/>
        <v>0</v>
      </c>
      <c r="BJ43" s="299">
        <f t="shared" si="295"/>
        <v>0</v>
      </c>
      <c r="BK43" s="300">
        <f>ROUND(+SUMIF(BdV_2022!$L:$L,$A43&amp;BK$3,BdV_2022!$E:$E),2)</f>
        <v>0</v>
      </c>
    </row>
    <row r="44" spans="1:63" s="2" customFormat="1" x14ac:dyDescent="0.2">
      <c r="A44" s="148" t="s">
        <v>1774</v>
      </c>
      <c r="B44" s="19"/>
      <c r="C44" s="147" t="s">
        <v>1252</v>
      </c>
      <c r="E44" s="299">
        <f t="shared" si="266"/>
        <v>0</v>
      </c>
      <c r="F44" s="299">
        <f t="shared" si="267"/>
        <v>0</v>
      </c>
      <c r="G44" s="300">
        <f>ROUND(+SUMIF(BdV_2022!$L:$L,$A44&amp;G$3,BdV_2022!$E:$E),2)</f>
        <v>0</v>
      </c>
      <c r="I44" s="299">
        <f t="shared" si="268"/>
        <v>0</v>
      </c>
      <c r="J44" s="299">
        <f t="shared" si="269"/>
        <v>0</v>
      </c>
      <c r="K44" s="300">
        <f>ROUND(+SUMIF(BdV_2022!$L:$L,$A44&amp;K$3,BdV_2022!$E:$E),2)</f>
        <v>0</v>
      </c>
      <c r="M44" s="299">
        <f t="shared" si="270"/>
        <v>0</v>
      </c>
      <c r="N44" s="299">
        <f t="shared" si="271"/>
        <v>0</v>
      </c>
      <c r="O44" s="300">
        <f>ROUND(+SUMIF(BdV_2022!$L:$L,$A44&amp;O$3,BdV_2022!$E:$E),2)</f>
        <v>0</v>
      </c>
      <c r="Q44" s="299">
        <f t="shared" si="272"/>
        <v>0</v>
      </c>
      <c r="R44" s="299">
        <f t="shared" si="273"/>
        <v>0</v>
      </c>
      <c r="S44" s="300">
        <f>ROUND(+SUMIF(BdV_2022!$L:$L,$A44&amp;S$3,BdV_2022!$E:$E),2)</f>
        <v>0</v>
      </c>
      <c r="U44" s="299">
        <f t="shared" si="274"/>
        <v>0</v>
      </c>
      <c r="V44" s="299">
        <f t="shared" si="275"/>
        <v>0</v>
      </c>
      <c r="W44" s="300">
        <f>ROUND(+SUMIF(BdV_2022!$L:$L,$A44&amp;W$3,BdV_2022!$E:$E),2)</f>
        <v>0</v>
      </c>
      <c r="Y44" s="299">
        <f t="shared" si="276"/>
        <v>0</v>
      </c>
      <c r="Z44" s="299">
        <f t="shared" si="277"/>
        <v>0</v>
      </c>
      <c r="AA44" s="300">
        <f>ROUND(+SUMIF(BdV_2022!$L:$L,$A44&amp;AA$3,BdV_2022!$E:$E),2)</f>
        <v>0</v>
      </c>
      <c r="AC44" s="299">
        <f t="shared" si="278"/>
        <v>0</v>
      </c>
      <c r="AD44" s="299">
        <f t="shared" si="279"/>
        <v>0</v>
      </c>
      <c r="AE44" s="300">
        <f>ROUND(+SUMIF(BdV_2022!$L:$L,$A44&amp;AE$3,BdV_2022!$E:$E),2)</f>
        <v>0</v>
      </c>
      <c r="AG44" s="299">
        <f t="shared" si="280"/>
        <v>0</v>
      </c>
      <c r="AH44" s="299">
        <f t="shared" si="281"/>
        <v>0</v>
      </c>
      <c r="AI44" s="300">
        <f>ROUND(+SUMIF(BdV_2022!$L:$L,$A44&amp;AI$3,BdV_2022!$E:$E),2)</f>
        <v>0</v>
      </c>
      <c r="AK44" s="299">
        <f t="shared" si="282"/>
        <v>0</v>
      </c>
      <c r="AL44" s="299">
        <f t="shared" si="283"/>
        <v>0</v>
      </c>
      <c r="AM44" s="300">
        <f>ROUND(+SUMIF(BdV_2022!$L:$L,$A44&amp;AM$3,BdV_2022!$E:$E),2)</f>
        <v>0</v>
      </c>
      <c r="AO44" s="299">
        <f t="shared" si="284"/>
        <v>0</v>
      </c>
      <c r="AP44" s="299">
        <f t="shared" si="285"/>
        <v>0</v>
      </c>
      <c r="AQ44" s="300">
        <f>ROUND(+SUMIF(BdV_2022!$L:$L,$A44&amp;AQ$3,BdV_2022!$E:$E),2)</f>
        <v>0</v>
      </c>
      <c r="AS44" s="299">
        <f t="shared" si="286"/>
        <v>0</v>
      </c>
      <c r="AT44" s="299">
        <f t="shared" si="287"/>
        <v>0</v>
      </c>
      <c r="AU44" s="300">
        <f>ROUND(+SUMIF(BdV_2022!$L:$L,$A44&amp;AU$3,BdV_2022!$E:$E),2)</f>
        <v>0</v>
      </c>
      <c r="AW44" s="299">
        <f t="shared" si="288"/>
        <v>0</v>
      </c>
      <c r="AX44" s="299">
        <f t="shared" si="289"/>
        <v>0</v>
      </c>
      <c r="AY44" s="300">
        <f>ROUND(+SUMIF(BdV_2022!$L:$L,$A44&amp;AY$3,BdV_2022!$E:$E),2)</f>
        <v>0</v>
      </c>
      <c r="BA44" s="299">
        <f t="shared" si="290"/>
        <v>0</v>
      </c>
      <c r="BB44" s="299">
        <f t="shared" si="291"/>
        <v>0</v>
      </c>
      <c r="BC44" s="300">
        <f>ROUND(+SUMIF(BdV_2022!$L:$L,$A44&amp;BC$3,BdV_2022!$E:$E),2)</f>
        <v>0</v>
      </c>
      <c r="BE44" s="299">
        <f t="shared" si="292"/>
        <v>0</v>
      </c>
      <c r="BF44" s="299">
        <f t="shared" si="293"/>
        <v>0</v>
      </c>
      <c r="BG44" s="300">
        <f>ROUND(+SUMIF(BdV_2022!$L:$L,$A44&amp;BG$3,BdV_2022!$E:$E),2)</f>
        <v>0</v>
      </c>
      <c r="BI44" s="299">
        <f t="shared" si="294"/>
        <v>0</v>
      </c>
      <c r="BJ44" s="299">
        <f t="shared" si="295"/>
        <v>0</v>
      </c>
      <c r="BK44" s="300">
        <f>ROUND(+SUMIF(BdV_2022!$L:$L,$A44&amp;BK$3,BdV_2022!$E:$E),2)</f>
        <v>0</v>
      </c>
    </row>
    <row r="45" spans="1:63" s="2" customFormat="1" x14ac:dyDescent="0.2">
      <c r="A45" s="148" t="s">
        <v>1775</v>
      </c>
      <c r="B45" s="19"/>
      <c r="C45" s="147" t="s">
        <v>1253</v>
      </c>
      <c r="E45" s="299">
        <f t="shared" si="266"/>
        <v>0</v>
      </c>
      <c r="F45" s="299">
        <f t="shared" si="267"/>
        <v>0</v>
      </c>
      <c r="G45" s="300">
        <f>ROUND(+SUMIF(BdV_2022!$L:$L,$A45&amp;G$3,BdV_2022!$E:$E),2)</f>
        <v>0</v>
      </c>
      <c r="I45" s="299">
        <f t="shared" si="268"/>
        <v>0</v>
      </c>
      <c r="J45" s="299">
        <f t="shared" si="269"/>
        <v>0</v>
      </c>
      <c r="K45" s="300">
        <f>ROUND(+SUMIF(BdV_2022!$L:$L,$A45&amp;K$3,BdV_2022!$E:$E),2)</f>
        <v>0</v>
      </c>
      <c r="M45" s="299">
        <f t="shared" si="270"/>
        <v>0</v>
      </c>
      <c r="N45" s="299">
        <f t="shared" si="271"/>
        <v>0</v>
      </c>
      <c r="O45" s="300">
        <f>ROUND(+SUMIF(BdV_2022!$L:$L,$A45&amp;O$3,BdV_2022!$E:$E),2)</f>
        <v>0</v>
      </c>
      <c r="Q45" s="299">
        <f t="shared" si="272"/>
        <v>0</v>
      </c>
      <c r="R45" s="299">
        <f t="shared" si="273"/>
        <v>0</v>
      </c>
      <c r="S45" s="300">
        <f>ROUND(+SUMIF(BdV_2022!$L:$L,$A45&amp;S$3,BdV_2022!$E:$E),2)</f>
        <v>0</v>
      </c>
      <c r="U45" s="299">
        <f t="shared" si="274"/>
        <v>0</v>
      </c>
      <c r="V45" s="299">
        <f t="shared" si="275"/>
        <v>0</v>
      </c>
      <c r="W45" s="300">
        <f>ROUND(+SUMIF(BdV_2022!$L:$L,$A45&amp;W$3,BdV_2022!$E:$E),2)</f>
        <v>0</v>
      </c>
      <c r="Y45" s="299">
        <f t="shared" si="276"/>
        <v>0</v>
      </c>
      <c r="Z45" s="299">
        <f t="shared" si="277"/>
        <v>0</v>
      </c>
      <c r="AA45" s="300">
        <f>ROUND(+SUMIF(BdV_2022!$L:$L,$A45&amp;AA$3,BdV_2022!$E:$E),2)</f>
        <v>0</v>
      </c>
      <c r="AC45" s="299">
        <f t="shared" si="278"/>
        <v>0</v>
      </c>
      <c r="AD45" s="299">
        <f t="shared" si="279"/>
        <v>0</v>
      </c>
      <c r="AE45" s="300">
        <f>ROUND(+SUMIF(BdV_2022!$L:$L,$A45&amp;AE$3,BdV_2022!$E:$E),2)</f>
        <v>0</v>
      </c>
      <c r="AG45" s="299">
        <f t="shared" si="280"/>
        <v>0</v>
      </c>
      <c r="AH45" s="299">
        <f t="shared" si="281"/>
        <v>0</v>
      </c>
      <c r="AI45" s="300">
        <f>ROUND(+SUMIF(BdV_2022!$L:$L,$A45&amp;AI$3,BdV_2022!$E:$E),2)</f>
        <v>0</v>
      </c>
      <c r="AK45" s="299">
        <f t="shared" si="282"/>
        <v>0</v>
      </c>
      <c r="AL45" s="299">
        <f t="shared" si="283"/>
        <v>0</v>
      </c>
      <c r="AM45" s="300">
        <f>ROUND(+SUMIF(BdV_2022!$L:$L,$A45&amp;AM$3,BdV_2022!$E:$E),2)</f>
        <v>0</v>
      </c>
      <c r="AO45" s="299">
        <f t="shared" si="284"/>
        <v>0</v>
      </c>
      <c r="AP45" s="299">
        <f t="shared" si="285"/>
        <v>0</v>
      </c>
      <c r="AQ45" s="300">
        <f>ROUND(+SUMIF(BdV_2022!$L:$L,$A45&amp;AQ$3,BdV_2022!$E:$E),2)</f>
        <v>0</v>
      </c>
      <c r="AS45" s="299">
        <f t="shared" si="286"/>
        <v>0</v>
      </c>
      <c r="AT45" s="299">
        <f t="shared" si="287"/>
        <v>0</v>
      </c>
      <c r="AU45" s="300">
        <f>ROUND(+SUMIF(BdV_2022!$L:$L,$A45&amp;AU$3,BdV_2022!$E:$E),2)</f>
        <v>0</v>
      </c>
      <c r="AW45" s="299">
        <f t="shared" si="288"/>
        <v>0</v>
      </c>
      <c r="AX45" s="299">
        <f t="shared" si="289"/>
        <v>0</v>
      </c>
      <c r="AY45" s="300">
        <f>ROUND(+SUMIF(BdV_2022!$L:$L,$A45&amp;AY$3,BdV_2022!$E:$E),2)</f>
        <v>0</v>
      </c>
      <c r="BA45" s="299">
        <f t="shared" si="290"/>
        <v>0</v>
      </c>
      <c r="BB45" s="299">
        <f t="shared" si="291"/>
        <v>0</v>
      </c>
      <c r="BC45" s="300">
        <f>ROUND(+SUMIF(BdV_2022!$L:$L,$A45&amp;BC$3,BdV_2022!$E:$E),2)</f>
        <v>0</v>
      </c>
      <c r="BE45" s="299">
        <f t="shared" si="292"/>
        <v>0</v>
      </c>
      <c r="BF45" s="299">
        <f t="shared" si="293"/>
        <v>0</v>
      </c>
      <c r="BG45" s="300">
        <f>ROUND(+SUMIF(BdV_2022!$L:$L,$A45&amp;BG$3,BdV_2022!$E:$E),2)</f>
        <v>0</v>
      </c>
      <c r="BI45" s="299">
        <f t="shared" si="294"/>
        <v>0</v>
      </c>
      <c r="BJ45" s="299">
        <f t="shared" si="295"/>
        <v>0</v>
      </c>
      <c r="BK45" s="300">
        <f>ROUND(+SUMIF(BdV_2022!$L:$L,$A45&amp;BK$3,BdV_2022!$E:$E),2)</f>
        <v>0</v>
      </c>
    </row>
    <row r="46" spans="1:63" s="2" customFormat="1" x14ac:dyDescent="0.2">
      <c r="A46" s="148" t="s">
        <v>1776</v>
      </c>
      <c r="B46" s="19"/>
      <c r="C46" s="147" t="s">
        <v>1254</v>
      </c>
      <c r="E46" s="299">
        <f t="shared" si="266"/>
        <v>0</v>
      </c>
      <c r="F46" s="299">
        <f t="shared" si="267"/>
        <v>0</v>
      </c>
      <c r="G46" s="300">
        <f>ROUND(+SUMIF(BdV_2022!$L:$L,$A46&amp;G$3,BdV_2022!$E:$E),2)</f>
        <v>0</v>
      </c>
      <c r="I46" s="299">
        <f t="shared" si="268"/>
        <v>0</v>
      </c>
      <c r="J46" s="299">
        <f t="shared" si="269"/>
        <v>0</v>
      </c>
      <c r="K46" s="300">
        <f>ROUND(+SUMIF(BdV_2022!$L:$L,$A46&amp;K$3,BdV_2022!$E:$E),2)</f>
        <v>0</v>
      </c>
      <c r="M46" s="299">
        <f t="shared" si="270"/>
        <v>0</v>
      </c>
      <c r="N46" s="299">
        <f t="shared" si="271"/>
        <v>0</v>
      </c>
      <c r="O46" s="300">
        <f>ROUND(+SUMIF(BdV_2022!$L:$L,$A46&amp;O$3,BdV_2022!$E:$E),2)</f>
        <v>0</v>
      </c>
      <c r="Q46" s="299">
        <f t="shared" si="272"/>
        <v>0</v>
      </c>
      <c r="R46" s="299">
        <f t="shared" si="273"/>
        <v>0</v>
      </c>
      <c r="S46" s="300">
        <f>ROUND(+SUMIF(BdV_2022!$L:$L,$A46&amp;S$3,BdV_2022!$E:$E),2)</f>
        <v>0</v>
      </c>
      <c r="U46" s="299">
        <f t="shared" si="274"/>
        <v>0</v>
      </c>
      <c r="V46" s="299">
        <f t="shared" si="275"/>
        <v>0</v>
      </c>
      <c r="W46" s="300">
        <f>ROUND(+SUMIF(BdV_2022!$L:$L,$A46&amp;W$3,BdV_2022!$E:$E),2)</f>
        <v>0</v>
      </c>
      <c r="Y46" s="299">
        <f t="shared" si="276"/>
        <v>0</v>
      </c>
      <c r="Z46" s="299">
        <f t="shared" si="277"/>
        <v>0</v>
      </c>
      <c r="AA46" s="300">
        <f>ROUND(+SUMIF(BdV_2022!$L:$L,$A46&amp;AA$3,BdV_2022!$E:$E),2)</f>
        <v>0</v>
      </c>
      <c r="AC46" s="299">
        <f t="shared" si="278"/>
        <v>0</v>
      </c>
      <c r="AD46" s="299">
        <f t="shared" si="279"/>
        <v>0</v>
      </c>
      <c r="AE46" s="300">
        <f>ROUND(+SUMIF(BdV_2022!$L:$L,$A46&amp;AE$3,BdV_2022!$E:$E),2)</f>
        <v>0</v>
      </c>
      <c r="AG46" s="299">
        <f t="shared" si="280"/>
        <v>0</v>
      </c>
      <c r="AH46" s="299">
        <f t="shared" si="281"/>
        <v>0</v>
      </c>
      <c r="AI46" s="300">
        <f>ROUND(+SUMIF(BdV_2022!$L:$L,$A46&amp;AI$3,BdV_2022!$E:$E),2)</f>
        <v>0</v>
      </c>
      <c r="AK46" s="299">
        <f t="shared" si="282"/>
        <v>0</v>
      </c>
      <c r="AL46" s="299">
        <f t="shared" si="283"/>
        <v>0</v>
      </c>
      <c r="AM46" s="300">
        <f>ROUND(+SUMIF(BdV_2022!$L:$L,$A46&amp;AM$3,BdV_2022!$E:$E),2)</f>
        <v>0</v>
      </c>
      <c r="AO46" s="299">
        <f t="shared" si="284"/>
        <v>0</v>
      </c>
      <c r="AP46" s="299">
        <f t="shared" si="285"/>
        <v>0</v>
      </c>
      <c r="AQ46" s="300">
        <f>ROUND(+SUMIF(BdV_2022!$L:$L,$A46&amp;AQ$3,BdV_2022!$E:$E),2)</f>
        <v>0</v>
      </c>
      <c r="AS46" s="299">
        <f t="shared" si="286"/>
        <v>0</v>
      </c>
      <c r="AT46" s="299">
        <f t="shared" si="287"/>
        <v>0</v>
      </c>
      <c r="AU46" s="300">
        <f>ROUND(+SUMIF(BdV_2022!$L:$L,$A46&amp;AU$3,BdV_2022!$E:$E),2)</f>
        <v>0</v>
      </c>
      <c r="AW46" s="299">
        <f t="shared" si="288"/>
        <v>0</v>
      </c>
      <c r="AX46" s="299">
        <f t="shared" si="289"/>
        <v>0</v>
      </c>
      <c r="AY46" s="300">
        <f>ROUND(+SUMIF(BdV_2022!$L:$L,$A46&amp;AY$3,BdV_2022!$E:$E),2)</f>
        <v>0</v>
      </c>
      <c r="BA46" s="299">
        <f t="shared" si="290"/>
        <v>0</v>
      </c>
      <c r="BB46" s="299">
        <f t="shared" si="291"/>
        <v>0</v>
      </c>
      <c r="BC46" s="300">
        <f>ROUND(+SUMIF(BdV_2022!$L:$L,$A46&amp;BC$3,BdV_2022!$E:$E),2)</f>
        <v>0</v>
      </c>
      <c r="BE46" s="299">
        <f t="shared" si="292"/>
        <v>0</v>
      </c>
      <c r="BF46" s="299">
        <f t="shared" si="293"/>
        <v>0</v>
      </c>
      <c r="BG46" s="300">
        <f>ROUND(+SUMIF(BdV_2022!$L:$L,$A46&amp;BG$3,BdV_2022!$E:$E),2)</f>
        <v>0</v>
      </c>
      <c r="BI46" s="299">
        <f t="shared" si="294"/>
        <v>0</v>
      </c>
      <c r="BJ46" s="299">
        <f t="shared" si="295"/>
        <v>0</v>
      </c>
      <c r="BK46" s="300">
        <f>ROUND(+SUMIF(BdV_2022!$L:$L,$A46&amp;BK$3,BdV_2022!$E:$E),2)</f>
        <v>0</v>
      </c>
    </row>
    <row r="47" spans="1:63" s="2" customFormat="1" x14ac:dyDescent="0.2">
      <c r="A47" s="148" t="s">
        <v>1777</v>
      </c>
      <c r="B47" s="19"/>
      <c r="C47" s="147" t="s">
        <v>636</v>
      </c>
      <c r="E47" s="299">
        <f t="shared" si="266"/>
        <v>0</v>
      </c>
      <c r="F47" s="299">
        <f t="shared" si="267"/>
        <v>0</v>
      </c>
      <c r="G47" s="300">
        <f>ROUND(+SUMIF(BdV_2022!$L:$L,$A47&amp;G$3,BdV_2022!$E:$E),2)</f>
        <v>0</v>
      </c>
      <c r="I47" s="299">
        <f t="shared" si="268"/>
        <v>0</v>
      </c>
      <c r="J47" s="299">
        <f t="shared" si="269"/>
        <v>0</v>
      </c>
      <c r="K47" s="300">
        <f>ROUND(+SUMIF(BdV_2022!$L:$L,$A47&amp;K$3,BdV_2022!$E:$E),2)</f>
        <v>0</v>
      </c>
      <c r="M47" s="299">
        <f t="shared" si="270"/>
        <v>0</v>
      </c>
      <c r="N47" s="299">
        <f t="shared" si="271"/>
        <v>0</v>
      </c>
      <c r="O47" s="300">
        <f>ROUND(+SUMIF(BdV_2022!$L:$L,$A47&amp;O$3,BdV_2022!$E:$E),2)</f>
        <v>0</v>
      </c>
      <c r="Q47" s="299">
        <f t="shared" si="272"/>
        <v>0</v>
      </c>
      <c r="R47" s="299">
        <f t="shared" si="273"/>
        <v>0</v>
      </c>
      <c r="S47" s="300">
        <f>ROUND(+SUMIF(BdV_2022!$L:$L,$A47&amp;S$3,BdV_2022!$E:$E),2)</f>
        <v>0</v>
      </c>
      <c r="U47" s="299">
        <f t="shared" si="274"/>
        <v>0</v>
      </c>
      <c r="V47" s="299">
        <f t="shared" si="275"/>
        <v>0</v>
      </c>
      <c r="W47" s="300">
        <f>ROUND(+SUMIF(BdV_2022!$L:$L,$A47&amp;W$3,BdV_2022!$E:$E),2)</f>
        <v>0</v>
      </c>
      <c r="Y47" s="299">
        <f t="shared" si="276"/>
        <v>0</v>
      </c>
      <c r="Z47" s="299">
        <f t="shared" si="277"/>
        <v>0</v>
      </c>
      <c r="AA47" s="300">
        <f>ROUND(+SUMIF(BdV_2022!$L:$L,$A47&amp;AA$3,BdV_2022!$E:$E),2)</f>
        <v>0</v>
      </c>
      <c r="AC47" s="299">
        <f t="shared" si="278"/>
        <v>0</v>
      </c>
      <c r="AD47" s="299">
        <f t="shared" si="279"/>
        <v>0</v>
      </c>
      <c r="AE47" s="300">
        <f>ROUND(+SUMIF(BdV_2022!$L:$L,$A47&amp;AE$3,BdV_2022!$E:$E),2)</f>
        <v>0</v>
      </c>
      <c r="AG47" s="299">
        <f t="shared" si="280"/>
        <v>0</v>
      </c>
      <c r="AH47" s="299">
        <f t="shared" si="281"/>
        <v>0</v>
      </c>
      <c r="AI47" s="300">
        <f>ROUND(+SUMIF(BdV_2022!$L:$L,$A47&amp;AI$3,BdV_2022!$E:$E),2)</f>
        <v>0</v>
      </c>
      <c r="AK47" s="299">
        <f t="shared" si="282"/>
        <v>0</v>
      </c>
      <c r="AL47" s="299">
        <f t="shared" si="283"/>
        <v>0</v>
      </c>
      <c r="AM47" s="300">
        <f>ROUND(+SUMIF(BdV_2022!$L:$L,$A47&amp;AM$3,BdV_2022!$E:$E),2)</f>
        <v>0</v>
      </c>
      <c r="AO47" s="299">
        <f t="shared" si="284"/>
        <v>0</v>
      </c>
      <c r="AP47" s="299">
        <f t="shared" si="285"/>
        <v>0</v>
      </c>
      <c r="AQ47" s="300">
        <f>ROUND(+SUMIF(BdV_2022!$L:$L,$A47&amp;AQ$3,BdV_2022!$E:$E),2)</f>
        <v>0</v>
      </c>
      <c r="AS47" s="299">
        <f t="shared" si="286"/>
        <v>0</v>
      </c>
      <c r="AT47" s="299">
        <f t="shared" si="287"/>
        <v>0</v>
      </c>
      <c r="AU47" s="300">
        <f>ROUND(+SUMIF(BdV_2022!$L:$L,$A47&amp;AU$3,BdV_2022!$E:$E),2)</f>
        <v>0</v>
      </c>
      <c r="AW47" s="299">
        <f t="shared" si="288"/>
        <v>0</v>
      </c>
      <c r="AX47" s="299">
        <f t="shared" si="289"/>
        <v>0</v>
      </c>
      <c r="AY47" s="300">
        <f>ROUND(+SUMIF(BdV_2022!$L:$L,$A47&amp;AY$3,BdV_2022!$E:$E),2)</f>
        <v>0</v>
      </c>
      <c r="BA47" s="299">
        <f t="shared" si="290"/>
        <v>0</v>
      </c>
      <c r="BB47" s="299">
        <f t="shared" si="291"/>
        <v>0</v>
      </c>
      <c r="BC47" s="300">
        <f>ROUND(+SUMIF(BdV_2022!$L:$L,$A47&amp;BC$3,BdV_2022!$E:$E),2)</f>
        <v>0</v>
      </c>
      <c r="BE47" s="299">
        <f t="shared" si="292"/>
        <v>0</v>
      </c>
      <c r="BF47" s="299">
        <f t="shared" si="293"/>
        <v>0</v>
      </c>
      <c r="BG47" s="300">
        <f>ROUND(+SUMIF(BdV_2022!$L:$L,$A47&amp;BG$3,BdV_2022!$E:$E),2)</f>
        <v>0</v>
      </c>
      <c r="BI47" s="299">
        <f t="shared" si="294"/>
        <v>0</v>
      </c>
      <c r="BJ47" s="299">
        <f t="shared" si="295"/>
        <v>0</v>
      </c>
      <c r="BK47" s="300">
        <f>ROUND(+SUMIF(BdV_2022!$L:$L,$A47&amp;BK$3,BdV_2022!$E:$E),2)</f>
        <v>0</v>
      </c>
    </row>
    <row r="48" spans="1:63" s="2" customFormat="1" x14ac:dyDescent="0.2">
      <c r="A48" s="148" t="s">
        <v>1778</v>
      </c>
      <c r="B48" s="19"/>
      <c r="C48" s="147" t="s">
        <v>1256</v>
      </c>
      <c r="E48" s="299">
        <f t="shared" si="266"/>
        <v>0</v>
      </c>
      <c r="F48" s="299">
        <f t="shared" si="267"/>
        <v>0</v>
      </c>
      <c r="G48" s="300">
        <f>ROUND(+SUMIF(BdV_2022!$L:$L,$A48&amp;G$3,BdV_2022!$E:$E),2)</f>
        <v>0</v>
      </c>
      <c r="I48" s="299">
        <f t="shared" si="268"/>
        <v>0</v>
      </c>
      <c r="J48" s="299">
        <f t="shared" si="269"/>
        <v>0</v>
      </c>
      <c r="K48" s="300">
        <f>ROUND(+SUMIF(BdV_2022!$L:$L,$A48&amp;K$3,BdV_2022!$E:$E),2)</f>
        <v>0</v>
      </c>
      <c r="M48" s="299">
        <f t="shared" si="270"/>
        <v>0</v>
      </c>
      <c r="N48" s="299">
        <f t="shared" si="271"/>
        <v>0</v>
      </c>
      <c r="O48" s="300">
        <f>ROUND(+SUMIF(BdV_2022!$L:$L,$A48&amp;O$3,BdV_2022!$E:$E),2)</f>
        <v>0</v>
      </c>
      <c r="Q48" s="299">
        <f t="shared" si="272"/>
        <v>0</v>
      </c>
      <c r="R48" s="299">
        <f t="shared" si="273"/>
        <v>0</v>
      </c>
      <c r="S48" s="300">
        <f>ROUND(+SUMIF(BdV_2022!$L:$L,$A48&amp;S$3,BdV_2022!$E:$E),2)</f>
        <v>0</v>
      </c>
      <c r="U48" s="299">
        <f t="shared" si="274"/>
        <v>0</v>
      </c>
      <c r="V48" s="299">
        <f t="shared" si="275"/>
        <v>0</v>
      </c>
      <c r="W48" s="300">
        <f>ROUND(+SUMIF(BdV_2022!$L:$L,$A48&amp;W$3,BdV_2022!$E:$E),2)</f>
        <v>0</v>
      </c>
      <c r="Y48" s="299">
        <f t="shared" si="276"/>
        <v>0</v>
      </c>
      <c r="Z48" s="299">
        <f t="shared" si="277"/>
        <v>0</v>
      </c>
      <c r="AA48" s="300">
        <f>ROUND(+SUMIF(BdV_2022!$L:$L,$A48&amp;AA$3,BdV_2022!$E:$E),2)</f>
        <v>0</v>
      </c>
      <c r="AC48" s="299">
        <f t="shared" si="278"/>
        <v>0</v>
      </c>
      <c r="AD48" s="299">
        <f t="shared" si="279"/>
        <v>0</v>
      </c>
      <c r="AE48" s="300">
        <f>ROUND(+SUMIF(BdV_2022!$L:$L,$A48&amp;AE$3,BdV_2022!$E:$E),2)</f>
        <v>0</v>
      </c>
      <c r="AG48" s="299">
        <f t="shared" si="280"/>
        <v>0</v>
      </c>
      <c r="AH48" s="299">
        <f t="shared" si="281"/>
        <v>0</v>
      </c>
      <c r="AI48" s="300">
        <f>ROUND(+SUMIF(BdV_2022!$L:$L,$A48&amp;AI$3,BdV_2022!$E:$E),2)</f>
        <v>0</v>
      </c>
      <c r="AK48" s="299">
        <f t="shared" si="282"/>
        <v>0</v>
      </c>
      <c r="AL48" s="299">
        <f t="shared" si="283"/>
        <v>0</v>
      </c>
      <c r="AM48" s="300">
        <f>ROUND(+SUMIF(BdV_2022!$L:$L,$A48&amp;AM$3,BdV_2022!$E:$E),2)</f>
        <v>0</v>
      </c>
      <c r="AO48" s="299">
        <f t="shared" si="284"/>
        <v>0</v>
      </c>
      <c r="AP48" s="299">
        <f t="shared" si="285"/>
        <v>0</v>
      </c>
      <c r="AQ48" s="300">
        <f>ROUND(+SUMIF(BdV_2022!$L:$L,$A48&amp;AQ$3,BdV_2022!$E:$E),2)</f>
        <v>0</v>
      </c>
      <c r="AS48" s="299">
        <f t="shared" si="286"/>
        <v>0</v>
      </c>
      <c r="AT48" s="299">
        <f t="shared" si="287"/>
        <v>0</v>
      </c>
      <c r="AU48" s="300">
        <f>ROUND(+SUMIF(BdV_2022!$L:$L,$A48&amp;AU$3,BdV_2022!$E:$E),2)</f>
        <v>0</v>
      </c>
      <c r="AW48" s="299">
        <f t="shared" si="288"/>
        <v>0</v>
      </c>
      <c r="AX48" s="299">
        <f t="shared" si="289"/>
        <v>0</v>
      </c>
      <c r="AY48" s="300">
        <f>ROUND(+SUMIF(BdV_2022!$L:$L,$A48&amp;AY$3,BdV_2022!$E:$E),2)</f>
        <v>0</v>
      </c>
      <c r="BA48" s="299">
        <f t="shared" si="290"/>
        <v>0</v>
      </c>
      <c r="BB48" s="299">
        <f t="shared" si="291"/>
        <v>0</v>
      </c>
      <c r="BC48" s="300">
        <f>ROUND(+SUMIF(BdV_2022!$L:$L,$A48&amp;BC$3,BdV_2022!$E:$E),2)</f>
        <v>0</v>
      </c>
      <c r="BE48" s="299">
        <f t="shared" si="292"/>
        <v>0</v>
      </c>
      <c r="BF48" s="299">
        <f t="shared" si="293"/>
        <v>0</v>
      </c>
      <c r="BG48" s="300">
        <f>ROUND(+SUMIF(BdV_2022!$L:$L,$A48&amp;BG$3,BdV_2022!$E:$E),2)</f>
        <v>0</v>
      </c>
      <c r="BI48" s="299">
        <f t="shared" si="294"/>
        <v>0</v>
      </c>
      <c r="BJ48" s="299">
        <f t="shared" si="295"/>
        <v>0</v>
      </c>
      <c r="BK48" s="300">
        <f>ROUND(+SUMIF(BdV_2022!$L:$L,$A48&amp;BK$3,BdV_2022!$E:$E),2)</f>
        <v>0</v>
      </c>
    </row>
    <row r="49" spans="1:63" s="2" customFormat="1" x14ac:dyDescent="0.2">
      <c r="A49" s="148" t="s">
        <v>1779</v>
      </c>
      <c r="B49" s="17"/>
      <c r="C49" s="87" t="s">
        <v>818</v>
      </c>
      <c r="E49" s="299">
        <f t="shared" si="266"/>
        <v>0</v>
      </c>
      <c r="F49" s="299">
        <f t="shared" si="267"/>
        <v>0</v>
      </c>
      <c r="G49" s="300">
        <f>ROUND(+SUMIF(BdV_2022!$L:$L,$A49&amp;G$3,BdV_2022!$E:$E),2)</f>
        <v>0</v>
      </c>
      <c r="I49" s="299">
        <f t="shared" si="268"/>
        <v>0</v>
      </c>
      <c r="J49" s="299">
        <f t="shared" si="269"/>
        <v>0</v>
      </c>
      <c r="K49" s="300">
        <f>ROUND(+SUMIF(BdV_2022!$L:$L,$A49&amp;K$3,BdV_2022!$E:$E),2)</f>
        <v>0</v>
      </c>
      <c r="M49" s="299">
        <f t="shared" si="270"/>
        <v>0</v>
      </c>
      <c r="N49" s="299">
        <f t="shared" si="271"/>
        <v>0</v>
      </c>
      <c r="O49" s="300">
        <f>ROUND(+SUMIF(BdV_2022!$L:$L,$A49&amp;O$3,BdV_2022!$E:$E),2)</f>
        <v>0</v>
      </c>
      <c r="Q49" s="299">
        <f t="shared" si="272"/>
        <v>0</v>
      </c>
      <c r="R49" s="299">
        <f t="shared" si="273"/>
        <v>0</v>
      </c>
      <c r="S49" s="300">
        <f>ROUND(+SUMIF(BdV_2022!$L:$L,$A49&amp;S$3,BdV_2022!$E:$E),2)</f>
        <v>0</v>
      </c>
      <c r="U49" s="299">
        <f t="shared" si="274"/>
        <v>0</v>
      </c>
      <c r="V49" s="299">
        <f t="shared" si="275"/>
        <v>0</v>
      </c>
      <c r="W49" s="300">
        <f>ROUND(+SUMIF(BdV_2022!$L:$L,$A49&amp;W$3,BdV_2022!$E:$E),2)</f>
        <v>0</v>
      </c>
      <c r="Y49" s="299">
        <f t="shared" si="276"/>
        <v>0</v>
      </c>
      <c r="Z49" s="299">
        <f t="shared" si="277"/>
        <v>0</v>
      </c>
      <c r="AA49" s="300">
        <f>ROUND(+SUMIF(BdV_2022!$L:$L,$A49&amp;AA$3,BdV_2022!$E:$E),2)</f>
        <v>0</v>
      </c>
      <c r="AC49" s="299">
        <f t="shared" si="278"/>
        <v>0</v>
      </c>
      <c r="AD49" s="299">
        <f t="shared" si="279"/>
        <v>0</v>
      </c>
      <c r="AE49" s="300">
        <f>ROUND(+SUMIF(BdV_2022!$L:$L,$A49&amp;AE$3,BdV_2022!$E:$E),2)</f>
        <v>0</v>
      </c>
      <c r="AG49" s="299">
        <f t="shared" si="280"/>
        <v>0</v>
      </c>
      <c r="AH49" s="299">
        <f t="shared" si="281"/>
        <v>0</v>
      </c>
      <c r="AI49" s="300">
        <f>ROUND(+SUMIF(BdV_2022!$L:$L,$A49&amp;AI$3,BdV_2022!$E:$E),2)</f>
        <v>0</v>
      </c>
      <c r="AK49" s="299">
        <f t="shared" si="282"/>
        <v>0</v>
      </c>
      <c r="AL49" s="299">
        <f t="shared" si="283"/>
        <v>0</v>
      </c>
      <c r="AM49" s="300">
        <f>ROUND(+SUMIF(BdV_2022!$L:$L,$A49&amp;AM$3,BdV_2022!$E:$E),2)</f>
        <v>0</v>
      </c>
      <c r="AO49" s="299">
        <f t="shared" si="284"/>
        <v>0</v>
      </c>
      <c r="AP49" s="299">
        <f t="shared" si="285"/>
        <v>0</v>
      </c>
      <c r="AQ49" s="300">
        <f>ROUND(+SUMIF(BdV_2022!$L:$L,$A49&amp;AQ$3,BdV_2022!$E:$E),2)</f>
        <v>0</v>
      </c>
      <c r="AS49" s="299">
        <f t="shared" si="286"/>
        <v>0</v>
      </c>
      <c r="AT49" s="299">
        <f t="shared" si="287"/>
        <v>0</v>
      </c>
      <c r="AU49" s="300">
        <f>ROUND(+SUMIF(BdV_2022!$L:$L,$A49&amp;AU$3,BdV_2022!$E:$E),2)</f>
        <v>0</v>
      </c>
      <c r="AW49" s="299">
        <f t="shared" si="288"/>
        <v>0</v>
      </c>
      <c r="AX49" s="299">
        <f t="shared" si="289"/>
        <v>0</v>
      </c>
      <c r="AY49" s="300">
        <f>ROUND(+SUMIF(BdV_2022!$L:$L,$A49&amp;AY$3,BdV_2022!$E:$E),2)</f>
        <v>0</v>
      </c>
      <c r="BA49" s="299">
        <f t="shared" si="290"/>
        <v>0</v>
      </c>
      <c r="BB49" s="299">
        <f t="shared" si="291"/>
        <v>0</v>
      </c>
      <c r="BC49" s="300">
        <f>ROUND(+SUMIF(BdV_2022!$L:$L,$A49&amp;BC$3,BdV_2022!$E:$E),2)</f>
        <v>0</v>
      </c>
      <c r="BE49" s="299">
        <f t="shared" si="292"/>
        <v>0</v>
      </c>
      <c r="BF49" s="299">
        <f t="shared" si="293"/>
        <v>0</v>
      </c>
      <c r="BG49" s="300">
        <f>ROUND(+SUMIF(BdV_2022!$L:$L,$A49&amp;BG$3,BdV_2022!$E:$E),2)</f>
        <v>0</v>
      </c>
      <c r="BI49" s="299">
        <f t="shared" si="294"/>
        <v>0</v>
      </c>
      <c r="BJ49" s="299">
        <f t="shared" si="295"/>
        <v>0</v>
      </c>
      <c r="BK49" s="300">
        <f>ROUND(+SUMIF(BdV_2022!$L:$L,$A49&amp;BK$3,BdV_2022!$E:$E),2)</f>
        <v>0</v>
      </c>
    </row>
    <row r="50" spans="1:63" s="2" customFormat="1" x14ac:dyDescent="0.2">
      <c r="A50" s="13" t="s">
        <v>115</v>
      </c>
      <c r="B50" s="15" t="s">
        <v>372</v>
      </c>
      <c r="C50" s="32" t="s">
        <v>374</v>
      </c>
      <c r="E50" s="183">
        <f>+SUM(E51:E55)</f>
        <v>0</v>
      </c>
      <c r="F50" s="183">
        <f>+SUM(F51:F55)</f>
        <v>0</v>
      </c>
      <c r="G50" s="183">
        <f t="shared" si="207"/>
        <v>0</v>
      </c>
      <c r="I50" s="183">
        <f>+SUM(I51:I55)</f>
        <v>0</v>
      </c>
      <c r="J50" s="183">
        <f>+SUM(J51:J55)</f>
        <v>0</v>
      </c>
      <c r="K50" s="183">
        <f t="shared" ref="K50" si="296">+SUM(I50:J50)</f>
        <v>0</v>
      </c>
      <c r="M50" s="183">
        <f>+SUM(M51:M55)</f>
        <v>0</v>
      </c>
      <c r="N50" s="183">
        <f>+SUM(N51:N55)</f>
        <v>0</v>
      </c>
      <c r="O50" s="183">
        <f t="shared" ref="O50" si="297">+SUM(M50:N50)</f>
        <v>0</v>
      </c>
      <c r="Q50" s="183">
        <f>+SUM(Q51:Q55)</f>
        <v>0</v>
      </c>
      <c r="R50" s="183">
        <f>+SUM(R51:R55)</f>
        <v>0</v>
      </c>
      <c r="S50" s="183">
        <f t="shared" ref="S50" si="298">+SUM(Q50:R50)</f>
        <v>0</v>
      </c>
      <c r="U50" s="183">
        <f>+SUM(U51:U55)</f>
        <v>0</v>
      </c>
      <c r="V50" s="183">
        <f>+SUM(V51:V55)</f>
        <v>0</v>
      </c>
      <c r="W50" s="183">
        <f t="shared" ref="W50" si="299">+SUM(U50:V50)</f>
        <v>0</v>
      </c>
      <c r="Y50" s="183">
        <f>+SUM(Y51:Y55)</f>
        <v>0</v>
      </c>
      <c r="Z50" s="183">
        <f>+SUM(Z51:Z55)</f>
        <v>0</v>
      </c>
      <c r="AA50" s="183">
        <f t="shared" ref="AA50" si="300">+SUM(Y50:Z50)</f>
        <v>0</v>
      </c>
      <c r="AC50" s="183">
        <f>+SUM(AC51:AC55)</f>
        <v>0</v>
      </c>
      <c r="AD50" s="183">
        <f>+SUM(AD51:AD55)</f>
        <v>0</v>
      </c>
      <c r="AE50" s="183">
        <f t="shared" ref="AE50" si="301">+SUM(AC50:AD50)</f>
        <v>0</v>
      </c>
      <c r="AG50" s="183">
        <f>+SUM(AG51:AG55)</f>
        <v>0</v>
      </c>
      <c r="AH50" s="183">
        <f>+SUM(AH51:AH55)</f>
        <v>0</v>
      </c>
      <c r="AI50" s="183">
        <f t="shared" ref="AI50" si="302">+SUM(AG50:AH50)</f>
        <v>0</v>
      </c>
      <c r="AK50" s="183">
        <f>+SUM(AK51:AK55)</f>
        <v>0</v>
      </c>
      <c r="AL50" s="183">
        <f>+SUM(AL51:AL55)</f>
        <v>0</v>
      </c>
      <c r="AM50" s="183">
        <f t="shared" ref="AM50" si="303">+SUM(AK50:AL50)</f>
        <v>0</v>
      </c>
      <c r="AO50" s="183">
        <f>+SUM(AO51:AO55)</f>
        <v>0</v>
      </c>
      <c r="AP50" s="183">
        <f>+SUM(AP51:AP55)</f>
        <v>0</v>
      </c>
      <c r="AQ50" s="183">
        <f t="shared" ref="AQ50" si="304">+SUM(AO50:AP50)</f>
        <v>0</v>
      </c>
      <c r="AS50" s="183">
        <f>+SUM(AS51:AS55)</f>
        <v>0</v>
      </c>
      <c r="AT50" s="183">
        <f>+SUM(AT51:AT55)</f>
        <v>0</v>
      </c>
      <c r="AU50" s="183">
        <f t="shared" ref="AU50" si="305">+SUM(AS50:AT50)</f>
        <v>0</v>
      </c>
      <c r="AW50" s="183">
        <f>+SUM(AW51:AW55)</f>
        <v>0</v>
      </c>
      <c r="AX50" s="183">
        <f>+SUM(AX51:AX55)</f>
        <v>0</v>
      </c>
      <c r="AY50" s="183">
        <f t="shared" ref="AY50" si="306">+SUM(AW50:AX50)</f>
        <v>0</v>
      </c>
      <c r="BA50" s="183">
        <f>+SUM(BA51:BA55)</f>
        <v>0</v>
      </c>
      <c r="BB50" s="183">
        <f>+SUM(BB51:BB55)</f>
        <v>0</v>
      </c>
      <c r="BC50" s="183">
        <f t="shared" ref="BC50" si="307">+SUM(BA50:BB50)</f>
        <v>0</v>
      </c>
      <c r="BE50" s="183">
        <f>+SUM(BE51:BE55)</f>
        <v>0</v>
      </c>
      <c r="BF50" s="183">
        <f>+SUM(BF51:BF55)</f>
        <v>0</v>
      </c>
      <c r="BG50" s="183">
        <f t="shared" ref="BG50" si="308">+SUM(BE50:BF50)</f>
        <v>0</v>
      </c>
      <c r="BI50" s="183">
        <f>+SUM(BI51:BI55)</f>
        <v>0</v>
      </c>
      <c r="BJ50" s="183">
        <f>+SUM(BJ51:BJ55)</f>
        <v>0</v>
      </c>
      <c r="BK50" s="183">
        <f t="shared" ref="BK50" si="309">+SUM(BI50:BJ50)</f>
        <v>0</v>
      </c>
    </row>
    <row r="51" spans="1:63" s="2" customFormat="1" x14ac:dyDescent="0.2">
      <c r="A51" s="148" t="s">
        <v>1780</v>
      </c>
      <c r="B51" s="19"/>
      <c r="C51" s="86" t="s">
        <v>1662</v>
      </c>
      <c r="E51" s="299">
        <f t="shared" ref="E51:E55" si="310">ROUND(G51*E$3,2)</f>
        <v>0</v>
      </c>
      <c r="F51" s="299">
        <f t="shared" ref="F51:F55" si="311">ROUND(G51*F$3,2)</f>
        <v>0</v>
      </c>
      <c r="G51" s="300">
        <f>ROUND(+SUMIF(BdV_2022!$L:$L,$A51&amp;G$3,BdV_2022!$E:$E),2)</f>
        <v>0</v>
      </c>
      <c r="I51" s="299">
        <f t="shared" ref="I51:I55" si="312">ROUND(K51*I$3,2)</f>
        <v>0</v>
      </c>
      <c r="J51" s="299">
        <f t="shared" ref="J51:J55" si="313">ROUND(K51*J$3,2)</f>
        <v>0</v>
      </c>
      <c r="K51" s="300">
        <f>ROUND(+SUMIF(BdV_2022!$L:$L,$A51&amp;K$3,BdV_2022!$E:$E),2)</f>
        <v>0</v>
      </c>
      <c r="M51" s="299">
        <f t="shared" ref="M51:M55" si="314">ROUND(O51*M$3,2)</f>
        <v>0</v>
      </c>
      <c r="N51" s="299">
        <f t="shared" ref="N51:N55" si="315">ROUND(O51*N$3,2)</f>
        <v>0</v>
      </c>
      <c r="O51" s="300">
        <f>ROUND(+SUMIF(BdV_2022!$L:$L,$A51&amp;O$3,BdV_2022!$E:$E),2)</f>
        <v>0</v>
      </c>
      <c r="Q51" s="299">
        <f t="shared" ref="Q51:Q55" si="316">ROUND(S51*Q$3,2)</f>
        <v>0</v>
      </c>
      <c r="R51" s="299">
        <f t="shared" ref="R51:R55" si="317">ROUND(S51*R$3,2)</f>
        <v>0</v>
      </c>
      <c r="S51" s="300">
        <f>ROUND(+SUMIF(BdV_2022!$L:$L,$A51&amp;S$3,BdV_2022!$E:$E),2)</f>
        <v>0</v>
      </c>
      <c r="U51" s="299">
        <f t="shared" ref="U51:U55" si="318">ROUND(W51*U$3,2)</f>
        <v>0</v>
      </c>
      <c r="V51" s="299">
        <f t="shared" ref="V51:V55" si="319">ROUND(W51*V$3,2)</f>
        <v>0</v>
      </c>
      <c r="W51" s="300">
        <f>ROUND(+SUMIF(BdV_2022!$L:$L,$A51&amp;W$3,BdV_2022!$E:$E),2)</f>
        <v>0</v>
      </c>
      <c r="Y51" s="299">
        <f t="shared" ref="Y51:Y55" si="320">ROUND(AA51*Y$3,2)</f>
        <v>0</v>
      </c>
      <c r="Z51" s="299">
        <f t="shared" ref="Z51:Z55" si="321">ROUND(AA51*Z$3,2)</f>
        <v>0</v>
      </c>
      <c r="AA51" s="300">
        <f>ROUND(+SUMIF(BdV_2022!$L:$L,$A51&amp;AA$3,BdV_2022!$E:$E),2)</f>
        <v>0</v>
      </c>
      <c r="AC51" s="299">
        <f t="shared" ref="AC51:AC55" si="322">ROUND(AE51*AC$3,2)</f>
        <v>0</v>
      </c>
      <c r="AD51" s="299">
        <f t="shared" ref="AD51:AD55" si="323">ROUND(AE51*AD$3,2)</f>
        <v>0</v>
      </c>
      <c r="AE51" s="300">
        <f>ROUND(+SUMIF(BdV_2022!$L:$L,$A51&amp;AE$3,BdV_2022!$E:$E),2)</f>
        <v>0</v>
      </c>
      <c r="AG51" s="299">
        <f t="shared" ref="AG51:AG55" si="324">ROUND(AI51*AG$3,2)</f>
        <v>0</v>
      </c>
      <c r="AH51" s="299">
        <f t="shared" ref="AH51:AH55" si="325">ROUND(AI51*AH$3,2)</f>
        <v>0</v>
      </c>
      <c r="AI51" s="300">
        <f>ROUND(+SUMIF(BdV_2022!$L:$L,$A51&amp;AI$3,BdV_2022!$E:$E),2)</f>
        <v>0</v>
      </c>
      <c r="AK51" s="299">
        <f t="shared" ref="AK51:AK55" si="326">ROUND(AM51*AK$3,2)</f>
        <v>0</v>
      </c>
      <c r="AL51" s="299">
        <f t="shared" ref="AL51:AL55" si="327">ROUND(AM51*AL$3,2)</f>
        <v>0</v>
      </c>
      <c r="AM51" s="300">
        <f>ROUND(+SUMIF(BdV_2022!$L:$L,$A51&amp;AM$3,BdV_2022!$E:$E),2)</f>
        <v>0</v>
      </c>
      <c r="AO51" s="299">
        <f t="shared" ref="AO51:AO55" si="328">ROUND(AQ51*AO$3,2)</f>
        <v>0</v>
      </c>
      <c r="AP51" s="299">
        <f t="shared" ref="AP51:AP55" si="329">ROUND(AQ51*AP$3,2)</f>
        <v>0</v>
      </c>
      <c r="AQ51" s="300">
        <f>ROUND(+SUMIF(BdV_2022!$L:$L,$A51&amp;AQ$3,BdV_2022!$E:$E),2)</f>
        <v>0</v>
      </c>
      <c r="AS51" s="299">
        <f t="shared" ref="AS51:AS55" si="330">ROUND(AU51*AS$3,2)</f>
        <v>0</v>
      </c>
      <c r="AT51" s="299">
        <f t="shared" ref="AT51:AT55" si="331">ROUND(AU51*AT$3,2)</f>
        <v>0</v>
      </c>
      <c r="AU51" s="300">
        <f>ROUND(+SUMIF(BdV_2022!$L:$L,$A51&amp;AU$3,BdV_2022!$E:$E),2)</f>
        <v>0</v>
      </c>
      <c r="AW51" s="299">
        <f t="shared" ref="AW51:AW55" si="332">ROUND(AY51*AW$3,2)</f>
        <v>0</v>
      </c>
      <c r="AX51" s="299">
        <f t="shared" ref="AX51:AX55" si="333">ROUND(AY51*AX$3,2)</f>
        <v>0</v>
      </c>
      <c r="AY51" s="300">
        <f>ROUND(+SUMIF(BdV_2022!$L:$L,$A51&amp;AY$3,BdV_2022!$E:$E),2)</f>
        <v>0</v>
      </c>
      <c r="BA51" s="299">
        <f t="shared" ref="BA51:BA55" si="334">ROUND(BC51*BA$3,2)</f>
        <v>0</v>
      </c>
      <c r="BB51" s="299">
        <f t="shared" ref="BB51:BB55" si="335">ROUND(BC51*BB$3,2)</f>
        <v>0</v>
      </c>
      <c r="BC51" s="300">
        <f>ROUND(+SUMIF(BdV_2022!$L:$L,$A51&amp;BC$3,BdV_2022!$E:$E),2)</f>
        <v>0</v>
      </c>
      <c r="BE51" s="299">
        <f t="shared" ref="BE51:BE55" si="336">ROUND(BG51*BE$3,2)</f>
        <v>0</v>
      </c>
      <c r="BF51" s="299">
        <f t="shared" ref="BF51:BF55" si="337">ROUND(BG51*BF$3,2)</f>
        <v>0</v>
      </c>
      <c r="BG51" s="300">
        <f>ROUND(+SUMIF(BdV_2022!$L:$L,$A51&amp;BG$3,BdV_2022!$E:$E),2)</f>
        <v>0</v>
      </c>
      <c r="BI51" s="299">
        <f t="shared" ref="BI51:BI55" si="338">ROUND(BK51*BI$3,2)</f>
        <v>0</v>
      </c>
      <c r="BJ51" s="299">
        <f t="shared" ref="BJ51:BJ55" si="339">ROUND(BK51*BJ$3,2)</f>
        <v>0</v>
      </c>
      <c r="BK51" s="300">
        <f>ROUND(+SUMIF(BdV_2022!$L:$L,$A51&amp;BK$3,BdV_2022!$E:$E),2)</f>
        <v>0</v>
      </c>
    </row>
    <row r="52" spans="1:63" s="2" customFormat="1" x14ac:dyDescent="0.2">
      <c r="A52" s="148" t="s">
        <v>1781</v>
      </c>
      <c r="B52" s="19"/>
      <c r="C52" s="86" t="s">
        <v>1663</v>
      </c>
      <c r="E52" s="299">
        <f t="shared" si="310"/>
        <v>0</v>
      </c>
      <c r="F52" s="299">
        <f t="shared" si="311"/>
        <v>0</v>
      </c>
      <c r="G52" s="300">
        <f>ROUND(+SUMIF(BdV_2022!$L:$L,$A52&amp;G$3,BdV_2022!$E:$E),2)</f>
        <v>0</v>
      </c>
      <c r="I52" s="299">
        <f t="shared" si="312"/>
        <v>0</v>
      </c>
      <c r="J52" s="299">
        <f t="shared" si="313"/>
        <v>0</v>
      </c>
      <c r="K52" s="300">
        <f>ROUND(+SUMIF(BdV_2022!$L:$L,$A52&amp;K$3,BdV_2022!$E:$E),2)</f>
        <v>0</v>
      </c>
      <c r="M52" s="299">
        <f t="shared" si="314"/>
        <v>0</v>
      </c>
      <c r="N52" s="299">
        <f t="shared" si="315"/>
        <v>0</v>
      </c>
      <c r="O52" s="300">
        <f>ROUND(+SUMIF(BdV_2022!$L:$L,$A52&amp;O$3,BdV_2022!$E:$E),2)</f>
        <v>0</v>
      </c>
      <c r="Q52" s="299">
        <f t="shared" si="316"/>
        <v>0</v>
      </c>
      <c r="R52" s="299">
        <f t="shared" si="317"/>
        <v>0</v>
      </c>
      <c r="S52" s="300">
        <f>ROUND(+SUMIF(BdV_2022!$L:$L,$A52&amp;S$3,BdV_2022!$E:$E),2)</f>
        <v>0</v>
      </c>
      <c r="U52" s="299">
        <f t="shared" si="318"/>
        <v>0</v>
      </c>
      <c r="V52" s="299">
        <f t="shared" si="319"/>
        <v>0</v>
      </c>
      <c r="W52" s="300">
        <f>ROUND(+SUMIF(BdV_2022!$L:$L,$A52&amp;W$3,BdV_2022!$E:$E),2)</f>
        <v>0</v>
      </c>
      <c r="Y52" s="299">
        <f t="shared" si="320"/>
        <v>0</v>
      </c>
      <c r="Z52" s="299">
        <f t="shared" si="321"/>
        <v>0</v>
      </c>
      <c r="AA52" s="300">
        <f>ROUND(+SUMIF(BdV_2022!$L:$L,$A52&amp;AA$3,BdV_2022!$E:$E),2)</f>
        <v>0</v>
      </c>
      <c r="AC52" s="299">
        <f t="shared" si="322"/>
        <v>0</v>
      </c>
      <c r="AD52" s="299">
        <f t="shared" si="323"/>
        <v>0</v>
      </c>
      <c r="AE52" s="300">
        <f>ROUND(+SUMIF(BdV_2022!$L:$L,$A52&amp;AE$3,BdV_2022!$E:$E),2)</f>
        <v>0</v>
      </c>
      <c r="AG52" s="299">
        <f t="shared" si="324"/>
        <v>0</v>
      </c>
      <c r="AH52" s="299">
        <f t="shared" si="325"/>
        <v>0</v>
      </c>
      <c r="AI52" s="300">
        <f>ROUND(+SUMIF(BdV_2022!$L:$L,$A52&amp;AI$3,BdV_2022!$E:$E),2)</f>
        <v>0</v>
      </c>
      <c r="AK52" s="299">
        <f t="shared" si="326"/>
        <v>0</v>
      </c>
      <c r="AL52" s="299">
        <f t="shared" si="327"/>
        <v>0</v>
      </c>
      <c r="AM52" s="300">
        <f>ROUND(+SUMIF(BdV_2022!$L:$L,$A52&amp;AM$3,BdV_2022!$E:$E),2)</f>
        <v>0</v>
      </c>
      <c r="AO52" s="299">
        <f t="shared" si="328"/>
        <v>0</v>
      </c>
      <c r="AP52" s="299">
        <f t="shared" si="329"/>
        <v>0</v>
      </c>
      <c r="AQ52" s="300">
        <f>ROUND(+SUMIF(BdV_2022!$L:$L,$A52&amp;AQ$3,BdV_2022!$E:$E),2)</f>
        <v>0</v>
      </c>
      <c r="AS52" s="299">
        <f t="shared" si="330"/>
        <v>0</v>
      </c>
      <c r="AT52" s="299">
        <f t="shared" si="331"/>
        <v>0</v>
      </c>
      <c r="AU52" s="300">
        <f>ROUND(+SUMIF(BdV_2022!$L:$L,$A52&amp;AU$3,BdV_2022!$E:$E),2)</f>
        <v>0</v>
      </c>
      <c r="AW52" s="299">
        <f t="shared" si="332"/>
        <v>0</v>
      </c>
      <c r="AX52" s="299">
        <f t="shared" si="333"/>
        <v>0</v>
      </c>
      <c r="AY52" s="300">
        <f>ROUND(+SUMIF(BdV_2022!$L:$L,$A52&amp;AY$3,BdV_2022!$E:$E),2)</f>
        <v>0</v>
      </c>
      <c r="BA52" s="299">
        <f t="shared" si="334"/>
        <v>0</v>
      </c>
      <c r="BB52" s="299">
        <f t="shared" si="335"/>
        <v>0</v>
      </c>
      <c r="BC52" s="300">
        <f>ROUND(+SUMIF(BdV_2022!$L:$L,$A52&amp;BC$3,BdV_2022!$E:$E),2)</f>
        <v>0</v>
      </c>
      <c r="BE52" s="299">
        <f t="shared" si="336"/>
        <v>0</v>
      </c>
      <c r="BF52" s="299">
        <f t="shared" si="337"/>
        <v>0</v>
      </c>
      <c r="BG52" s="300">
        <f>ROUND(+SUMIF(BdV_2022!$L:$L,$A52&amp;BG$3,BdV_2022!$E:$E),2)</f>
        <v>0</v>
      </c>
      <c r="BI52" s="299">
        <f t="shared" si="338"/>
        <v>0</v>
      </c>
      <c r="BJ52" s="299">
        <f t="shared" si="339"/>
        <v>0</v>
      </c>
      <c r="BK52" s="300">
        <f>ROUND(+SUMIF(BdV_2022!$L:$L,$A52&amp;BK$3,BdV_2022!$E:$E),2)</f>
        <v>0</v>
      </c>
    </row>
    <row r="53" spans="1:63" s="2" customFormat="1" x14ac:dyDescent="0.2">
      <c r="A53" s="148" t="s">
        <v>1782</v>
      </c>
      <c r="B53" s="19"/>
      <c r="C53" s="87" t="s">
        <v>1664</v>
      </c>
      <c r="E53" s="299">
        <f t="shared" si="310"/>
        <v>0</v>
      </c>
      <c r="F53" s="299">
        <f t="shared" si="311"/>
        <v>0</v>
      </c>
      <c r="G53" s="300">
        <f>ROUND(+SUMIF(BdV_2022!$L:$L,$A53&amp;G$3,BdV_2022!$E:$E),2)</f>
        <v>0</v>
      </c>
      <c r="I53" s="299">
        <f t="shared" si="312"/>
        <v>0</v>
      </c>
      <c r="J53" s="299">
        <f t="shared" si="313"/>
        <v>0</v>
      </c>
      <c r="K53" s="300">
        <f>ROUND(+SUMIF(BdV_2022!$L:$L,$A53&amp;K$3,BdV_2022!$E:$E),2)</f>
        <v>0</v>
      </c>
      <c r="M53" s="299">
        <f t="shared" si="314"/>
        <v>0</v>
      </c>
      <c r="N53" s="299">
        <f t="shared" si="315"/>
        <v>0</v>
      </c>
      <c r="O53" s="300">
        <f>ROUND(+SUMIF(BdV_2022!$L:$L,$A53&amp;O$3,BdV_2022!$E:$E),2)</f>
        <v>0</v>
      </c>
      <c r="Q53" s="299">
        <f t="shared" si="316"/>
        <v>0</v>
      </c>
      <c r="R53" s="299">
        <f t="shared" si="317"/>
        <v>0</v>
      </c>
      <c r="S53" s="300">
        <f>ROUND(+SUMIF(BdV_2022!$L:$L,$A53&amp;S$3,BdV_2022!$E:$E),2)</f>
        <v>0</v>
      </c>
      <c r="U53" s="299">
        <f t="shared" si="318"/>
        <v>0</v>
      </c>
      <c r="V53" s="299">
        <f t="shared" si="319"/>
        <v>0</v>
      </c>
      <c r="W53" s="300">
        <f>ROUND(+SUMIF(BdV_2022!$L:$L,$A53&amp;W$3,BdV_2022!$E:$E),2)</f>
        <v>0</v>
      </c>
      <c r="Y53" s="299">
        <f t="shared" si="320"/>
        <v>0</v>
      </c>
      <c r="Z53" s="299">
        <f t="shared" si="321"/>
        <v>0</v>
      </c>
      <c r="AA53" s="300">
        <f>ROUND(+SUMIF(BdV_2022!$L:$L,$A53&amp;AA$3,BdV_2022!$E:$E),2)</f>
        <v>0</v>
      </c>
      <c r="AC53" s="299">
        <f t="shared" si="322"/>
        <v>0</v>
      </c>
      <c r="AD53" s="299">
        <f t="shared" si="323"/>
        <v>0</v>
      </c>
      <c r="AE53" s="300">
        <f>ROUND(+SUMIF(BdV_2022!$L:$L,$A53&amp;AE$3,BdV_2022!$E:$E),2)</f>
        <v>0</v>
      </c>
      <c r="AG53" s="299">
        <f t="shared" si="324"/>
        <v>0</v>
      </c>
      <c r="AH53" s="299">
        <f t="shared" si="325"/>
        <v>0</v>
      </c>
      <c r="AI53" s="300">
        <f>ROUND(+SUMIF(BdV_2022!$L:$L,$A53&amp;AI$3,BdV_2022!$E:$E),2)</f>
        <v>0</v>
      </c>
      <c r="AK53" s="299">
        <f t="shared" si="326"/>
        <v>0</v>
      </c>
      <c r="AL53" s="299">
        <f t="shared" si="327"/>
        <v>0</v>
      </c>
      <c r="AM53" s="300">
        <f>ROUND(+SUMIF(BdV_2022!$L:$L,$A53&amp;AM$3,BdV_2022!$E:$E),2)</f>
        <v>0</v>
      </c>
      <c r="AO53" s="299">
        <f t="shared" si="328"/>
        <v>0</v>
      </c>
      <c r="AP53" s="299">
        <f t="shared" si="329"/>
        <v>0</v>
      </c>
      <c r="AQ53" s="300">
        <f>ROUND(+SUMIF(BdV_2022!$L:$L,$A53&amp;AQ$3,BdV_2022!$E:$E),2)</f>
        <v>0</v>
      </c>
      <c r="AS53" s="299">
        <f t="shared" si="330"/>
        <v>0</v>
      </c>
      <c r="AT53" s="299">
        <f t="shared" si="331"/>
        <v>0</v>
      </c>
      <c r="AU53" s="300">
        <f>ROUND(+SUMIF(BdV_2022!$L:$L,$A53&amp;AU$3,BdV_2022!$E:$E),2)</f>
        <v>0</v>
      </c>
      <c r="AW53" s="299">
        <f t="shared" si="332"/>
        <v>0</v>
      </c>
      <c r="AX53" s="299">
        <f t="shared" si="333"/>
        <v>0</v>
      </c>
      <c r="AY53" s="300">
        <f>ROUND(+SUMIF(BdV_2022!$L:$L,$A53&amp;AY$3,BdV_2022!$E:$E),2)</f>
        <v>0</v>
      </c>
      <c r="BA53" s="299">
        <f t="shared" si="334"/>
        <v>0</v>
      </c>
      <c r="BB53" s="299">
        <f t="shared" si="335"/>
        <v>0</v>
      </c>
      <c r="BC53" s="300">
        <f>ROUND(+SUMIF(BdV_2022!$L:$L,$A53&amp;BC$3,BdV_2022!$E:$E),2)</f>
        <v>0</v>
      </c>
      <c r="BE53" s="299">
        <f t="shared" si="336"/>
        <v>0</v>
      </c>
      <c r="BF53" s="299">
        <f t="shared" si="337"/>
        <v>0</v>
      </c>
      <c r="BG53" s="300">
        <f>ROUND(+SUMIF(BdV_2022!$L:$L,$A53&amp;BG$3,BdV_2022!$E:$E),2)</f>
        <v>0</v>
      </c>
      <c r="BI53" s="299">
        <f t="shared" si="338"/>
        <v>0</v>
      </c>
      <c r="BJ53" s="299">
        <f t="shared" si="339"/>
        <v>0</v>
      </c>
      <c r="BK53" s="300">
        <f>ROUND(+SUMIF(BdV_2022!$L:$L,$A53&amp;BK$3,BdV_2022!$E:$E),2)</f>
        <v>0</v>
      </c>
    </row>
    <row r="54" spans="1:63" s="2" customFormat="1" x14ac:dyDescent="0.2">
      <c r="A54" s="148" t="s">
        <v>1783</v>
      </c>
      <c r="B54" s="19"/>
      <c r="C54" s="87" t="s">
        <v>1665</v>
      </c>
      <c r="E54" s="299">
        <f t="shared" si="310"/>
        <v>0</v>
      </c>
      <c r="F54" s="299">
        <f t="shared" si="311"/>
        <v>0</v>
      </c>
      <c r="G54" s="300">
        <f>ROUND(+SUMIF(BdV_2022!$L:$L,$A54&amp;G$3,BdV_2022!$E:$E),2)</f>
        <v>0</v>
      </c>
      <c r="I54" s="299">
        <f t="shared" si="312"/>
        <v>0</v>
      </c>
      <c r="J54" s="299">
        <f t="shared" si="313"/>
        <v>0</v>
      </c>
      <c r="K54" s="300">
        <f>ROUND(+SUMIF(BdV_2022!$L:$L,$A54&amp;K$3,BdV_2022!$E:$E),2)</f>
        <v>0</v>
      </c>
      <c r="M54" s="299">
        <f t="shared" si="314"/>
        <v>0</v>
      </c>
      <c r="N54" s="299">
        <f t="shared" si="315"/>
        <v>0</v>
      </c>
      <c r="O54" s="300">
        <f>ROUND(+SUMIF(BdV_2022!$L:$L,$A54&amp;O$3,BdV_2022!$E:$E),2)</f>
        <v>0</v>
      </c>
      <c r="Q54" s="299">
        <f t="shared" si="316"/>
        <v>0</v>
      </c>
      <c r="R54" s="299">
        <f t="shared" si="317"/>
        <v>0</v>
      </c>
      <c r="S54" s="300">
        <f>ROUND(+SUMIF(BdV_2022!$L:$L,$A54&amp;S$3,BdV_2022!$E:$E),2)</f>
        <v>0</v>
      </c>
      <c r="U54" s="299">
        <f t="shared" si="318"/>
        <v>0</v>
      </c>
      <c r="V54" s="299">
        <f t="shared" si="319"/>
        <v>0</v>
      </c>
      <c r="W54" s="300">
        <f>ROUND(+SUMIF(BdV_2022!$L:$L,$A54&amp;W$3,BdV_2022!$E:$E),2)</f>
        <v>0</v>
      </c>
      <c r="Y54" s="299">
        <f t="shared" si="320"/>
        <v>0</v>
      </c>
      <c r="Z54" s="299">
        <f t="shared" si="321"/>
        <v>0</v>
      </c>
      <c r="AA54" s="300">
        <f>ROUND(+SUMIF(BdV_2022!$L:$L,$A54&amp;AA$3,BdV_2022!$E:$E),2)</f>
        <v>0</v>
      </c>
      <c r="AC54" s="299">
        <f t="shared" si="322"/>
        <v>0</v>
      </c>
      <c r="AD54" s="299">
        <f t="shared" si="323"/>
        <v>0</v>
      </c>
      <c r="AE54" s="300">
        <f>ROUND(+SUMIF(BdV_2022!$L:$L,$A54&amp;AE$3,BdV_2022!$E:$E),2)</f>
        <v>0</v>
      </c>
      <c r="AG54" s="299">
        <f t="shared" si="324"/>
        <v>0</v>
      </c>
      <c r="AH54" s="299">
        <f t="shared" si="325"/>
        <v>0</v>
      </c>
      <c r="AI54" s="300">
        <f>ROUND(+SUMIF(BdV_2022!$L:$L,$A54&amp;AI$3,BdV_2022!$E:$E),2)</f>
        <v>0</v>
      </c>
      <c r="AK54" s="299">
        <f t="shared" si="326"/>
        <v>0</v>
      </c>
      <c r="AL54" s="299">
        <f t="shared" si="327"/>
        <v>0</v>
      </c>
      <c r="AM54" s="300">
        <f>ROUND(+SUMIF(BdV_2022!$L:$L,$A54&amp;AM$3,BdV_2022!$E:$E),2)</f>
        <v>0</v>
      </c>
      <c r="AO54" s="299">
        <f t="shared" si="328"/>
        <v>0</v>
      </c>
      <c r="AP54" s="299">
        <f t="shared" si="329"/>
        <v>0</v>
      </c>
      <c r="AQ54" s="300">
        <f>ROUND(+SUMIF(BdV_2022!$L:$L,$A54&amp;AQ$3,BdV_2022!$E:$E),2)</f>
        <v>0</v>
      </c>
      <c r="AS54" s="299">
        <f t="shared" si="330"/>
        <v>0</v>
      </c>
      <c r="AT54" s="299">
        <f t="shared" si="331"/>
        <v>0</v>
      </c>
      <c r="AU54" s="300">
        <f>ROUND(+SUMIF(BdV_2022!$L:$L,$A54&amp;AU$3,BdV_2022!$E:$E),2)</f>
        <v>0</v>
      </c>
      <c r="AW54" s="299">
        <f t="shared" si="332"/>
        <v>0</v>
      </c>
      <c r="AX54" s="299">
        <f t="shared" si="333"/>
        <v>0</v>
      </c>
      <c r="AY54" s="300">
        <f>ROUND(+SUMIF(BdV_2022!$L:$L,$A54&amp;AY$3,BdV_2022!$E:$E),2)</f>
        <v>0</v>
      </c>
      <c r="BA54" s="299">
        <f t="shared" si="334"/>
        <v>0</v>
      </c>
      <c r="BB54" s="299">
        <f t="shared" si="335"/>
        <v>0</v>
      </c>
      <c r="BC54" s="300">
        <f>ROUND(+SUMIF(BdV_2022!$L:$L,$A54&amp;BC$3,BdV_2022!$E:$E),2)</f>
        <v>0</v>
      </c>
      <c r="BE54" s="299">
        <f t="shared" si="336"/>
        <v>0</v>
      </c>
      <c r="BF54" s="299">
        <f t="shared" si="337"/>
        <v>0</v>
      </c>
      <c r="BG54" s="300">
        <f>ROUND(+SUMIF(BdV_2022!$L:$L,$A54&amp;BG$3,BdV_2022!$E:$E),2)</f>
        <v>0</v>
      </c>
      <c r="BI54" s="299">
        <f t="shared" si="338"/>
        <v>0</v>
      </c>
      <c r="BJ54" s="299">
        <f t="shared" si="339"/>
        <v>0</v>
      </c>
      <c r="BK54" s="300">
        <f>ROUND(+SUMIF(BdV_2022!$L:$L,$A54&amp;BK$3,BdV_2022!$E:$E),2)</f>
        <v>0</v>
      </c>
    </row>
    <row r="55" spans="1:63" s="2" customFormat="1" x14ac:dyDescent="0.2">
      <c r="A55" s="148" t="s">
        <v>1784</v>
      </c>
      <c r="B55" s="17"/>
      <c r="C55" s="87" t="s">
        <v>818</v>
      </c>
      <c r="E55" s="299">
        <f t="shared" si="310"/>
        <v>0</v>
      </c>
      <c r="F55" s="299">
        <f t="shared" si="311"/>
        <v>0</v>
      </c>
      <c r="G55" s="300">
        <f>ROUND(+SUMIF(BdV_2022!$L:$L,$A55&amp;G$3,BdV_2022!$E:$E),2)</f>
        <v>0</v>
      </c>
      <c r="I55" s="299">
        <f t="shared" si="312"/>
        <v>0</v>
      </c>
      <c r="J55" s="299">
        <f t="shared" si="313"/>
        <v>0</v>
      </c>
      <c r="K55" s="300">
        <f>ROUND(+SUMIF(BdV_2022!$L:$L,$A55&amp;K$3,BdV_2022!$E:$E),2)</f>
        <v>0</v>
      </c>
      <c r="M55" s="299">
        <f t="shared" si="314"/>
        <v>0</v>
      </c>
      <c r="N55" s="299">
        <f t="shared" si="315"/>
        <v>0</v>
      </c>
      <c r="O55" s="300">
        <f>ROUND(+SUMIF(BdV_2022!$L:$L,$A55&amp;O$3,BdV_2022!$E:$E),2)</f>
        <v>0</v>
      </c>
      <c r="Q55" s="299">
        <f t="shared" si="316"/>
        <v>0</v>
      </c>
      <c r="R55" s="299">
        <f t="shared" si="317"/>
        <v>0</v>
      </c>
      <c r="S55" s="300">
        <f>ROUND(+SUMIF(BdV_2022!$L:$L,$A55&amp;S$3,BdV_2022!$E:$E),2)</f>
        <v>0</v>
      </c>
      <c r="U55" s="299">
        <f t="shared" si="318"/>
        <v>0</v>
      </c>
      <c r="V55" s="299">
        <f t="shared" si="319"/>
        <v>0</v>
      </c>
      <c r="W55" s="300">
        <f>ROUND(+SUMIF(BdV_2022!$L:$L,$A55&amp;W$3,BdV_2022!$E:$E),2)</f>
        <v>0</v>
      </c>
      <c r="Y55" s="299">
        <f t="shared" si="320"/>
        <v>0</v>
      </c>
      <c r="Z55" s="299">
        <f t="shared" si="321"/>
        <v>0</v>
      </c>
      <c r="AA55" s="300">
        <f>ROUND(+SUMIF(BdV_2022!$L:$L,$A55&amp;AA$3,BdV_2022!$E:$E),2)</f>
        <v>0</v>
      </c>
      <c r="AC55" s="299">
        <f t="shared" si="322"/>
        <v>0</v>
      </c>
      <c r="AD55" s="299">
        <f t="shared" si="323"/>
        <v>0</v>
      </c>
      <c r="AE55" s="300">
        <f>ROUND(+SUMIF(BdV_2022!$L:$L,$A55&amp;AE$3,BdV_2022!$E:$E),2)</f>
        <v>0</v>
      </c>
      <c r="AG55" s="299">
        <f t="shared" si="324"/>
        <v>0</v>
      </c>
      <c r="AH55" s="299">
        <f t="shared" si="325"/>
        <v>0</v>
      </c>
      <c r="AI55" s="300">
        <f>ROUND(+SUMIF(BdV_2022!$L:$L,$A55&amp;AI$3,BdV_2022!$E:$E),2)</f>
        <v>0</v>
      </c>
      <c r="AK55" s="299">
        <f t="shared" si="326"/>
        <v>0</v>
      </c>
      <c r="AL55" s="299">
        <f t="shared" si="327"/>
        <v>0</v>
      </c>
      <c r="AM55" s="300">
        <f>ROUND(+SUMIF(BdV_2022!$L:$L,$A55&amp;AM$3,BdV_2022!$E:$E),2)</f>
        <v>0</v>
      </c>
      <c r="AO55" s="299">
        <f t="shared" si="328"/>
        <v>0</v>
      </c>
      <c r="AP55" s="299">
        <f t="shared" si="329"/>
        <v>0</v>
      </c>
      <c r="AQ55" s="300">
        <f>ROUND(+SUMIF(BdV_2022!$L:$L,$A55&amp;AQ$3,BdV_2022!$E:$E),2)</f>
        <v>0</v>
      </c>
      <c r="AS55" s="299">
        <f t="shared" si="330"/>
        <v>0</v>
      </c>
      <c r="AT55" s="299">
        <f t="shared" si="331"/>
        <v>0</v>
      </c>
      <c r="AU55" s="300">
        <f>ROUND(+SUMIF(BdV_2022!$L:$L,$A55&amp;AU$3,BdV_2022!$E:$E),2)</f>
        <v>0</v>
      </c>
      <c r="AW55" s="299">
        <f t="shared" si="332"/>
        <v>0</v>
      </c>
      <c r="AX55" s="299">
        <f t="shared" si="333"/>
        <v>0</v>
      </c>
      <c r="AY55" s="300">
        <f>ROUND(+SUMIF(BdV_2022!$L:$L,$A55&amp;AY$3,BdV_2022!$E:$E),2)</f>
        <v>0</v>
      </c>
      <c r="BA55" s="299">
        <f t="shared" si="334"/>
        <v>0</v>
      </c>
      <c r="BB55" s="299">
        <f t="shared" si="335"/>
        <v>0</v>
      </c>
      <c r="BC55" s="300">
        <f>ROUND(+SUMIF(BdV_2022!$L:$L,$A55&amp;BC$3,BdV_2022!$E:$E),2)</f>
        <v>0</v>
      </c>
      <c r="BE55" s="299">
        <f t="shared" si="336"/>
        <v>0</v>
      </c>
      <c r="BF55" s="299">
        <f t="shared" si="337"/>
        <v>0</v>
      </c>
      <c r="BG55" s="300">
        <f>ROUND(+SUMIF(BdV_2022!$L:$L,$A55&amp;BG$3,BdV_2022!$E:$E),2)</f>
        <v>0</v>
      </c>
      <c r="BI55" s="299">
        <f t="shared" si="338"/>
        <v>0</v>
      </c>
      <c r="BJ55" s="299">
        <f t="shared" si="339"/>
        <v>0</v>
      </c>
      <c r="BK55" s="300">
        <f>ROUND(+SUMIF(BdV_2022!$L:$L,$A55&amp;BK$3,BdV_2022!$E:$E),2)</f>
        <v>0</v>
      </c>
    </row>
    <row r="56" spans="1:63" s="2" customFormat="1" x14ac:dyDescent="0.2">
      <c r="A56" s="13" t="s">
        <v>116</v>
      </c>
      <c r="B56" s="15" t="s">
        <v>373</v>
      </c>
      <c r="C56" s="32" t="s">
        <v>375</v>
      </c>
      <c r="E56" s="183">
        <f>+SUM(E57:E60)</f>
        <v>0</v>
      </c>
      <c r="F56" s="183">
        <f>+SUM(F57:F60)</f>
        <v>0</v>
      </c>
      <c r="G56" s="183">
        <f t="shared" si="207"/>
        <v>0</v>
      </c>
      <c r="I56" s="183">
        <f>+SUM(I57:I60)</f>
        <v>0</v>
      </c>
      <c r="J56" s="183">
        <f>+SUM(J57:J60)</f>
        <v>0</v>
      </c>
      <c r="K56" s="183">
        <f t="shared" ref="K56" si="340">+SUM(I56:J56)</f>
        <v>0</v>
      </c>
      <c r="M56" s="183">
        <f>+SUM(M57:M60)</f>
        <v>0</v>
      </c>
      <c r="N56" s="183">
        <f>+SUM(N57:N60)</f>
        <v>0</v>
      </c>
      <c r="O56" s="183">
        <f t="shared" ref="O56" si="341">+SUM(M56:N56)</f>
        <v>0</v>
      </c>
      <c r="Q56" s="183">
        <f>+SUM(Q57:Q60)</f>
        <v>0</v>
      </c>
      <c r="R56" s="183">
        <f>+SUM(R57:R60)</f>
        <v>0</v>
      </c>
      <c r="S56" s="183">
        <f t="shared" ref="S56" si="342">+SUM(Q56:R56)</f>
        <v>0</v>
      </c>
      <c r="U56" s="183">
        <f>+SUM(U57:U60)</f>
        <v>0</v>
      </c>
      <c r="V56" s="183">
        <f>+SUM(V57:V60)</f>
        <v>0</v>
      </c>
      <c r="W56" s="183">
        <f t="shared" ref="W56" si="343">+SUM(U56:V56)</f>
        <v>0</v>
      </c>
      <c r="Y56" s="183">
        <f>+SUM(Y57:Y60)</f>
        <v>0</v>
      </c>
      <c r="Z56" s="183">
        <f>+SUM(Z57:Z60)</f>
        <v>0</v>
      </c>
      <c r="AA56" s="183">
        <f t="shared" ref="AA56" si="344">+SUM(Y56:Z56)</f>
        <v>0</v>
      </c>
      <c r="AC56" s="183">
        <f>+SUM(AC57:AC60)</f>
        <v>0</v>
      </c>
      <c r="AD56" s="183">
        <f>+SUM(AD57:AD60)</f>
        <v>0</v>
      </c>
      <c r="AE56" s="183">
        <f t="shared" ref="AE56" si="345">+SUM(AC56:AD56)</f>
        <v>0</v>
      </c>
      <c r="AG56" s="183">
        <f>+SUM(AG57:AG60)</f>
        <v>0</v>
      </c>
      <c r="AH56" s="183">
        <f>+SUM(AH57:AH60)</f>
        <v>0</v>
      </c>
      <c r="AI56" s="183">
        <f t="shared" ref="AI56" si="346">+SUM(AG56:AH56)</f>
        <v>0</v>
      </c>
      <c r="AK56" s="183">
        <f>+SUM(AK57:AK60)</f>
        <v>0</v>
      </c>
      <c r="AL56" s="183">
        <f>+SUM(AL57:AL60)</f>
        <v>0</v>
      </c>
      <c r="AM56" s="183">
        <f t="shared" ref="AM56" si="347">+SUM(AK56:AL56)</f>
        <v>0</v>
      </c>
      <c r="AO56" s="183">
        <f>+SUM(AO57:AO60)</f>
        <v>0</v>
      </c>
      <c r="AP56" s="183">
        <f>+SUM(AP57:AP60)</f>
        <v>0</v>
      </c>
      <c r="AQ56" s="183">
        <f t="shared" ref="AQ56" si="348">+SUM(AO56:AP56)</f>
        <v>0</v>
      </c>
      <c r="AS56" s="183">
        <f>+SUM(AS57:AS60)</f>
        <v>0</v>
      </c>
      <c r="AT56" s="183">
        <f>+SUM(AT57:AT60)</f>
        <v>0</v>
      </c>
      <c r="AU56" s="183">
        <f t="shared" ref="AU56" si="349">+SUM(AS56:AT56)</f>
        <v>0</v>
      </c>
      <c r="AW56" s="183">
        <f>+SUM(AW57:AW60)</f>
        <v>0</v>
      </c>
      <c r="AX56" s="183">
        <f>+SUM(AX57:AX60)</f>
        <v>0</v>
      </c>
      <c r="AY56" s="183">
        <f t="shared" ref="AY56" si="350">+SUM(AW56:AX56)</f>
        <v>0</v>
      </c>
      <c r="BA56" s="183">
        <f>+SUM(BA57:BA60)</f>
        <v>0</v>
      </c>
      <c r="BB56" s="183">
        <f>+SUM(BB57:BB60)</f>
        <v>0</v>
      </c>
      <c r="BC56" s="183">
        <f t="shared" ref="BC56" si="351">+SUM(BA56:BB56)</f>
        <v>0</v>
      </c>
      <c r="BE56" s="183">
        <f>+SUM(BE57:BE60)</f>
        <v>0</v>
      </c>
      <c r="BF56" s="183">
        <f>+SUM(BF57:BF60)</f>
        <v>0</v>
      </c>
      <c r="BG56" s="183">
        <f t="shared" ref="BG56" si="352">+SUM(BE56:BF56)</f>
        <v>0</v>
      </c>
      <c r="BI56" s="183">
        <f>+SUM(BI57:BI60)</f>
        <v>0</v>
      </c>
      <c r="BJ56" s="183">
        <f>+SUM(BJ57:BJ60)</f>
        <v>0</v>
      </c>
      <c r="BK56" s="183">
        <f t="shared" ref="BK56" si="353">+SUM(BI56:BJ56)</f>
        <v>0</v>
      </c>
    </row>
    <row r="57" spans="1:63" s="2" customFormat="1" x14ac:dyDescent="0.2">
      <c r="A57" s="148" t="s">
        <v>1785</v>
      </c>
      <c r="B57" s="19"/>
      <c r="C57" s="87" t="s">
        <v>848</v>
      </c>
      <c r="E57" s="299">
        <f t="shared" ref="E57:E63" si="354">ROUND(G57*E$3,2)</f>
        <v>0</v>
      </c>
      <c r="F57" s="299">
        <f t="shared" ref="F57:F63" si="355">ROUND(G57*F$3,2)</f>
        <v>0</v>
      </c>
      <c r="G57" s="300">
        <f>ROUND(+SUMIF(BdV_2022!$L:$L,$A57&amp;G$3,BdV_2022!$E:$E),2)</f>
        <v>0</v>
      </c>
      <c r="I57" s="299">
        <f t="shared" ref="I57:I63" si="356">ROUND(K57*I$3,2)</f>
        <v>0</v>
      </c>
      <c r="J57" s="299">
        <f t="shared" ref="J57:J63" si="357">ROUND(K57*J$3,2)</f>
        <v>0</v>
      </c>
      <c r="K57" s="300">
        <f>ROUND(+SUMIF(BdV_2022!$L:$L,$A57&amp;K$3,BdV_2022!$E:$E),2)</f>
        <v>0</v>
      </c>
      <c r="M57" s="299">
        <f t="shared" ref="M57:M63" si="358">ROUND(O57*M$3,2)</f>
        <v>0</v>
      </c>
      <c r="N57" s="299">
        <f t="shared" ref="N57:N63" si="359">ROUND(O57*N$3,2)</f>
        <v>0</v>
      </c>
      <c r="O57" s="300">
        <f>ROUND(+SUMIF(BdV_2022!$L:$L,$A57&amp;O$3,BdV_2022!$E:$E),2)</f>
        <v>0</v>
      </c>
      <c r="Q57" s="299">
        <f t="shared" ref="Q57:Q63" si="360">ROUND(S57*Q$3,2)</f>
        <v>0</v>
      </c>
      <c r="R57" s="299">
        <f t="shared" ref="R57:R63" si="361">ROUND(S57*R$3,2)</f>
        <v>0</v>
      </c>
      <c r="S57" s="300">
        <f>ROUND(+SUMIF(BdV_2022!$L:$L,$A57&amp;S$3,BdV_2022!$E:$E),2)</f>
        <v>0</v>
      </c>
      <c r="U57" s="299">
        <f t="shared" ref="U57:U63" si="362">ROUND(W57*U$3,2)</f>
        <v>0</v>
      </c>
      <c r="V57" s="299">
        <f t="shared" ref="V57:V63" si="363">ROUND(W57*V$3,2)</f>
        <v>0</v>
      </c>
      <c r="W57" s="300">
        <f>ROUND(+SUMIF(BdV_2022!$L:$L,$A57&amp;W$3,BdV_2022!$E:$E),2)</f>
        <v>0</v>
      </c>
      <c r="Y57" s="299">
        <f t="shared" ref="Y57:Y63" si="364">ROUND(AA57*Y$3,2)</f>
        <v>0</v>
      </c>
      <c r="Z57" s="299">
        <f t="shared" ref="Z57:Z63" si="365">ROUND(AA57*Z$3,2)</f>
        <v>0</v>
      </c>
      <c r="AA57" s="300">
        <f>ROUND(+SUMIF(BdV_2022!$L:$L,$A57&amp;AA$3,BdV_2022!$E:$E),2)</f>
        <v>0</v>
      </c>
      <c r="AC57" s="299">
        <f t="shared" ref="AC57:AC63" si="366">ROUND(AE57*AC$3,2)</f>
        <v>0</v>
      </c>
      <c r="AD57" s="299">
        <f t="shared" ref="AD57:AD63" si="367">ROUND(AE57*AD$3,2)</f>
        <v>0</v>
      </c>
      <c r="AE57" s="300">
        <f>ROUND(+SUMIF(BdV_2022!$L:$L,$A57&amp;AE$3,BdV_2022!$E:$E),2)</f>
        <v>0</v>
      </c>
      <c r="AG57" s="299">
        <f t="shared" ref="AG57:AG63" si="368">ROUND(AI57*AG$3,2)</f>
        <v>0</v>
      </c>
      <c r="AH57" s="299">
        <f t="shared" ref="AH57:AH63" si="369">ROUND(AI57*AH$3,2)</f>
        <v>0</v>
      </c>
      <c r="AI57" s="300">
        <f>ROUND(+SUMIF(BdV_2022!$L:$L,$A57&amp;AI$3,BdV_2022!$E:$E),2)</f>
        <v>0</v>
      </c>
      <c r="AK57" s="299">
        <f t="shared" ref="AK57:AK63" si="370">ROUND(AM57*AK$3,2)</f>
        <v>0</v>
      </c>
      <c r="AL57" s="299">
        <f t="shared" ref="AL57:AL63" si="371">ROUND(AM57*AL$3,2)</f>
        <v>0</v>
      </c>
      <c r="AM57" s="300">
        <f>ROUND(+SUMIF(BdV_2022!$L:$L,$A57&amp;AM$3,BdV_2022!$E:$E),2)</f>
        <v>0</v>
      </c>
      <c r="AO57" s="299">
        <f t="shared" ref="AO57:AO63" si="372">ROUND(AQ57*AO$3,2)</f>
        <v>0</v>
      </c>
      <c r="AP57" s="299">
        <f t="shared" ref="AP57:AP63" si="373">ROUND(AQ57*AP$3,2)</f>
        <v>0</v>
      </c>
      <c r="AQ57" s="300">
        <f>ROUND(+SUMIF(BdV_2022!$L:$L,$A57&amp;AQ$3,BdV_2022!$E:$E),2)</f>
        <v>0</v>
      </c>
      <c r="AS57" s="299">
        <f t="shared" ref="AS57:AS63" si="374">ROUND(AU57*AS$3,2)</f>
        <v>0</v>
      </c>
      <c r="AT57" s="299">
        <f t="shared" ref="AT57:AT63" si="375">ROUND(AU57*AT$3,2)</f>
        <v>0</v>
      </c>
      <c r="AU57" s="300">
        <f>ROUND(+SUMIF(BdV_2022!$L:$L,$A57&amp;AU$3,BdV_2022!$E:$E),2)</f>
        <v>0</v>
      </c>
      <c r="AW57" s="299">
        <f t="shared" ref="AW57:AW63" si="376">ROUND(AY57*AW$3,2)</f>
        <v>0</v>
      </c>
      <c r="AX57" s="299">
        <f t="shared" ref="AX57:AX63" si="377">ROUND(AY57*AX$3,2)</f>
        <v>0</v>
      </c>
      <c r="AY57" s="300">
        <f>ROUND(+SUMIF(BdV_2022!$L:$L,$A57&amp;AY$3,BdV_2022!$E:$E),2)</f>
        <v>0</v>
      </c>
      <c r="BA57" s="299">
        <f t="shared" ref="BA57:BA63" si="378">ROUND(BC57*BA$3,2)</f>
        <v>0</v>
      </c>
      <c r="BB57" s="299">
        <f t="shared" ref="BB57:BB63" si="379">ROUND(BC57*BB$3,2)</f>
        <v>0</v>
      </c>
      <c r="BC57" s="300">
        <f>ROUND(+SUMIF(BdV_2022!$L:$L,$A57&amp;BC$3,BdV_2022!$E:$E),2)</f>
        <v>0</v>
      </c>
      <c r="BE57" s="299">
        <f t="shared" ref="BE57:BE63" si="380">ROUND(BG57*BE$3,2)</f>
        <v>0</v>
      </c>
      <c r="BF57" s="299">
        <f t="shared" ref="BF57:BF63" si="381">ROUND(BG57*BF$3,2)</f>
        <v>0</v>
      </c>
      <c r="BG57" s="300">
        <f>ROUND(+SUMIF(BdV_2022!$L:$L,$A57&amp;BG$3,BdV_2022!$E:$E),2)</f>
        <v>0</v>
      </c>
      <c r="BI57" s="299">
        <f t="shared" ref="BI57:BI63" si="382">ROUND(BK57*BI$3,2)</f>
        <v>0</v>
      </c>
      <c r="BJ57" s="299">
        <f t="shared" ref="BJ57:BJ63" si="383">ROUND(BK57*BJ$3,2)</f>
        <v>0</v>
      </c>
      <c r="BK57" s="300">
        <f>ROUND(+SUMIF(BdV_2022!$L:$L,$A57&amp;BK$3,BdV_2022!$E:$E),2)</f>
        <v>0</v>
      </c>
    </row>
    <row r="58" spans="1:63" s="2" customFormat="1" x14ac:dyDescent="0.2">
      <c r="A58" s="148" t="s">
        <v>1786</v>
      </c>
      <c r="B58" s="19"/>
      <c r="C58" s="87" t="s">
        <v>849</v>
      </c>
      <c r="E58" s="299">
        <f t="shared" si="354"/>
        <v>0</v>
      </c>
      <c r="F58" s="299">
        <f t="shared" si="355"/>
        <v>0</v>
      </c>
      <c r="G58" s="300">
        <f>ROUND(+SUMIF(BdV_2022!$L:$L,$A58&amp;G$3,BdV_2022!$E:$E),2)</f>
        <v>0</v>
      </c>
      <c r="I58" s="299">
        <f t="shared" si="356"/>
        <v>0</v>
      </c>
      <c r="J58" s="299">
        <f t="shared" si="357"/>
        <v>0</v>
      </c>
      <c r="K58" s="300">
        <f>ROUND(+SUMIF(BdV_2022!$L:$L,$A58&amp;K$3,BdV_2022!$E:$E),2)</f>
        <v>0</v>
      </c>
      <c r="M58" s="299">
        <f t="shared" si="358"/>
        <v>0</v>
      </c>
      <c r="N58" s="299">
        <f t="shared" si="359"/>
        <v>0</v>
      </c>
      <c r="O58" s="300">
        <f>ROUND(+SUMIF(BdV_2022!$L:$L,$A58&amp;O$3,BdV_2022!$E:$E),2)</f>
        <v>0</v>
      </c>
      <c r="Q58" s="299">
        <f t="shared" si="360"/>
        <v>0</v>
      </c>
      <c r="R58" s="299">
        <f t="shared" si="361"/>
        <v>0</v>
      </c>
      <c r="S58" s="300">
        <f>ROUND(+SUMIF(BdV_2022!$L:$L,$A58&amp;S$3,BdV_2022!$E:$E),2)</f>
        <v>0</v>
      </c>
      <c r="U58" s="299">
        <f t="shared" si="362"/>
        <v>0</v>
      </c>
      <c r="V58" s="299">
        <f t="shared" si="363"/>
        <v>0</v>
      </c>
      <c r="W58" s="300">
        <f>ROUND(+SUMIF(BdV_2022!$L:$L,$A58&amp;W$3,BdV_2022!$E:$E),2)</f>
        <v>0</v>
      </c>
      <c r="Y58" s="299">
        <f t="shared" si="364"/>
        <v>0</v>
      </c>
      <c r="Z58" s="299">
        <f t="shared" si="365"/>
        <v>0</v>
      </c>
      <c r="AA58" s="300">
        <f>ROUND(+SUMIF(BdV_2022!$L:$L,$A58&amp;AA$3,BdV_2022!$E:$E),2)</f>
        <v>0</v>
      </c>
      <c r="AC58" s="299">
        <f t="shared" si="366"/>
        <v>0</v>
      </c>
      <c r="AD58" s="299">
        <f t="shared" si="367"/>
        <v>0</v>
      </c>
      <c r="AE58" s="300">
        <f>ROUND(+SUMIF(BdV_2022!$L:$L,$A58&amp;AE$3,BdV_2022!$E:$E),2)</f>
        <v>0</v>
      </c>
      <c r="AG58" s="299">
        <f t="shared" si="368"/>
        <v>0</v>
      </c>
      <c r="AH58" s="299">
        <f t="shared" si="369"/>
        <v>0</v>
      </c>
      <c r="AI58" s="300">
        <f>ROUND(+SUMIF(BdV_2022!$L:$L,$A58&amp;AI$3,BdV_2022!$E:$E),2)</f>
        <v>0</v>
      </c>
      <c r="AK58" s="299">
        <f t="shared" si="370"/>
        <v>0</v>
      </c>
      <c r="AL58" s="299">
        <f t="shared" si="371"/>
        <v>0</v>
      </c>
      <c r="AM58" s="300">
        <f>ROUND(+SUMIF(BdV_2022!$L:$L,$A58&amp;AM$3,BdV_2022!$E:$E),2)</f>
        <v>0</v>
      </c>
      <c r="AO58" s="299">
        <f t="shared" si="372"/>
        <v>0</v>
      </c>
      <c r="AP58" s="299">
        <f t="shared" si="373"/>
        <v>0</v>
      </c>
      <c r="AQ58" s="300">
        <f>ROUND(+SUMIF(BdV_2022!$L:$L,$A58&amp;AQ$3,BdV_2022!$E:$E),2)</f>
        <v>0</v>
      </c>
      <c r="AS58" s="299">
        <f t="shared" si="374"/>
        <v>0</v>
      </c>
      <c r="AT58" s="299">
        <f t="shared" si="375"/>
        <v>0</v>
      </c>
      <c r="AU58" s="300">
        <f>ROUND(+SUMIF(BdV_2022!$L:$L,$A58&amp;AU$3,BdV_2022!$E:$E),2)</f>
        <v>0</v>
      </c>
      <c r="AW58" s="299">
        <f t="shared" si="376"/>
        <v>0</v>
      </c>
      <c r="AX58" s="299">
        <f t="shared" si="377"/>
        <v>0</v>
      </c>
      <c r="AY58" s="300">
        <f>ROUND(+SUMIF(BdV_2022!$L:$L,$A58&amp;AY$3,BdV_2022!$E:$E),2)</f>
        <v>0</v>
      </c>
      <c r="BA58" s="299">
        <f t="shared" si="378"/>
        <v>0</v>
      </c>
      <c r="BB58" s="299">
        <f t="shared" si="379"/>
        <v>0</v>
      </c>
      <c r="BC58" s="300">
        <f>ROUND(+SUMIF(BdV_2022!$L:$L,$A58&amp;BC$3,BdV_2022!$E:$E),2)</f>
        <v>0</v>
      </c>
      <c r="BE58" s="299">
        <f t="shared" si="380"/>
        <v>0</v>
      </c>
      <c r="BF58" s="299">
        <f t="shared" si="381"/>
        <v>0</v>
      </c>
      <c r="BG58" s="300">
        <f>ROUND(+SUMIF(BdV_2022!$L:$L,$A58&amp;BG$3,BdV_2022!$E:$E),2)</f>
        <v>0</v>
      </c>
      <c r="BI58" s="299">
        <f t="shared" si="382"/>
        <v>0</v>
      </c>
      <c r="BJ58" s="299">
        <f t="shared" si="383"/>
        <v>0</v>
      </c>
      <c r="BK58" s="300">
        <f>ROUND(+SUMIF(BdV_2022!$L:$L,$A58&amp;BK$3,BdV_2022!$E:$E),2)</f>
        <v>0</v>
      </c>
    </row>
    <row r="59" spans="1:63" s="2" customFormat="1" x14ac:dyDescent="0.2">
      <c r="A59" s="148" t="s">
        <v>1787</v>
      </c>
      <c r="B59" s="19"/>
      <c r="C59" s="87" t="s">
        <v>861</v>
      </c>
      <c r="E59" s="299">
        <f t="shared" si="354"/>
        <v>0</v>
      </c>
      <c r="F59" s="299">
        <f t="shared" si="355"/>
        <v>0</v>
      </c>
      <c r="G59" s="300">
        <f>ROUND(+SUMIF(BdV_2022!$L:$L,$A59&amp;G$3,BdV_2022!$E:$E),2)</f>
        <v>0</v>
      </c>
      <c r="I59" s="299">
        <f t="shared" si="356"/>
        <v>0</v>
      </c>
      <c r="J59" s="299">
        <f t="shared" si="357"/>
        <v>0</v>
      </c>
      <c r="K59" s="300">
        <f>ROUND(+SUMIF(BdV_2022!$L:$L,$A59&amp;K$3,BdV_2022!$E:$E),2)</f>
        <v>0</v>
      </c>
      <c r="M59" s="299">
        <f t="shared" si="358"/>
        <v>0</v>
      </c>
      <c r="N59" s="299">
        <f t="shared" si="359"/>
        <v>0</v>
      </c>
      <c r="O59" s="300">
        <f>ROUND(+SUMIF(BdV_2022!$L:$L,$A59&amp;O$3,BdV_2022!$E:$E),2)</f>
        <v>0</v>
      </c>
      <c r="Q59" s="299">
        <f t="shared" si="360"/>
        <v>0</v>
      </c>
      <c r="R59" s="299">
        <f t="shared" si="361"/>
        <v>0</v>
      </c>
      <c r="S59" s="300">
        <f>ROUND(+SUMIF(BdV_2022!$L:$L,$A59&amp;S$3,BdV_2022!$E:$E),2)</f>
        <v>0</v>
      </c>
      <c r="U59" s="299">
        <f t="shared" si="362"/>
        <v>0</v>
      </c>
      <c r="V59" s="299">
        <f t="shared" si="363"/>
        <v>0</v>
      </c>
      <c r="W59" s="300">
        <f>ROUND(+SUMIF(BdV_2022!$L:$L,$A59&amp;W$3,BdV_2022!$E:$E),2)</f>
        <v>0</v>
      </c>
      <c r="Y59" s="299">
        <f t="shared" si="364"/>
        <v>0</v>
      </c>
      <c r="Z59" s="299">
        <f t="shared" si="365"/>
        <v>0</v>
      </c>
      <c r="AA59" s="300">
        <f>ROUND(+SUMIF(BdV_2022!$L:$L,$A59&amp;AA$3,BdV_2022!$E:$E),2)</f>
        <v>0</v>
      </c>
      <c r="AC59" s="299">
        <f t="shared" si="366"/>
        <v>0</v>
      </c>
      <c r="AD59" s="299">
        <f t="shared" si="367"/>
        <v>0</v>
      </c>
      <c r="AE59" s="300">
        <f>ROUND(+SUMIF(BdV_2022!$L:$L,$A59&amp;AE$3,BdV_2022!$E:$E),2)</f>
        <v>0</v>
      </c>
      <c r="AG59" s="299">
        <f t="shared" si="368"/>
        <v>0</v>
      </c>
      <c r="AH59" s="299">
        <f t="shared" si="369"/>
        <v>0</v>
      </c>
      <c r="AI59" s="300">
        <f>ROUND(+SUMIF(BdV_2022!$L:$L,$A59&amp;AI$3,BdV_2022!$E:$E),2)</f>
        <v>0</v>
      </c>
      <c r="AK59" s="299">
        <f t="shared" si="370"/>
        <v>0</v>
      </c>
      <c r="AL59" s="299">
        <f t="shared" si="371"/>
        <v>0</v>
      </c>
      <c r="AM59" s="300">
        <f>ROUND(+SUMIF(BdV_2022!$L:$L,$A59&amp;AM$3,BdV_2022!$E:$E),2)</f>
        <v>0</v>
      </c>
      <c r="AO59" s="299">
        <f t="shared" si="372"/>
        <v>0</v>
      </c>
      <c r="AP59" s="299">
        <f t="shared" si="373"/>
        <v>0</v>
      </c>
      <c r="AQ59" s="300">
        <f>ROUND(+SUMIF(BdV_2022!$L:$L,$A59&amp;AQ$3,BdV_2022!$E:$E),2)</f>
        <v>0</v>
      </c>
      <c r="AS59" s="299">
        <f t="shared" si="374"/>
        <v>0</v>
      </c>
      <c r="AT59" s="299">
        <f t="shared" si="375"/>
        <v>0</v>
      </c>
      <c r="AU59" s="300">
        <f>ROUND(+SUMIF(BdV_2022!$L:$L,$A59&amp;AU$3,BdV_2022!$E:$E),2)</f>
        <v>0</v>
      </c>
      <c r="AW59" s="299">
        <f t="shared" si="376"/>
        <v>0</v>
      </c>
      <c r="AX59" s="299">
        <f t="shared" si="377"/>
        <v>0</v>
      </c>
      <c r="AY59" s="300">
        <f>ROUND(+SUMIF(BdV_2022!$L:$L,$A59&amp;AY$3,BdV_2022!$E:$E),2)</f>
        <v>0</v>
      </c>
      <c r="BA59" s="299">
        <f t="shared" si="378"/>
        <v>0</v>
      </c>
      <c r="BB59" s="299">
        <f t="shared" si="379"/>
        <v>0</v>
      </c>
      <c r="BC59" s="300">
        <f>ROUND(+SUMIF(BdV_2022!$L:$L,$A59&amp;BC$3,BdV_2022!$E:$E),2)</f>
        <v>0</v>
      </c>
      <c r="BE59" s="299">
        <f t="shared" si="380"/>
        <v>0</v>
      </c>
      <c r="BF59" s="299">
        <f t="shared" si="381"/>
        <v>0</v>
      </c>
      <c r="BG59" s="300">
        <f>ROUND(+SUMIF(BdV_2022!$L:$L,$A59&amp;BG$3,BdV_2022!$E:$E),2)</f>
        <v>0</v>
      </c>
      <c r="BI59" s="299">
        <f t="shared" si="382"/>
        <v>0</v>
      </c>
      <c r="BJ59" s="299">
        <f t="shared" si="383"/>
        <v>0</v>
      </c>
      <c r="BK59" s="300">
        <f>ROUND(+SUMIF(BdV_2022!$L:$L,$A59&amp;BK$3,BdV_2022!$E:$E),2)</f>
        <v>0</v>
      </c>
    </row>
    <row r="60" spans="1:63" s="2" customFormat="1" x14ac:dyDescent="0.2">
      <c r="A60" s="148" t="s">
        <v>1788</v>
      </c>
      <c r="B60" s="17"/>
      <c r="C60" s="87" t="s">
        <v>818</v>
      </c>
      <c r="E60" s="299">
        <f t="shared" si="354"/>
        <v>0</v>
      </c>
      <c r="F60" s="299">
        <f t="shared" si="355"/>
        <v>0</v>
      </c>
      <c r="G60" s="300">
        <f>ROUND(+SUMIF(BdV_2022!$L:$L,$A60&amp;G$3,BdV_2022!$E:$E),2)</f>
        <v>0</v>
      </c>
      <c r="I60" s="299">
        <f t="shared" si="356"/>
        <v>0</v>
      </c>
      <c r="J60" s="299">
        <f t="shared" si="357"/>
        <v>0</v>
      </c>
      <c r="K60" s="300">
        <f>ROUND(+SUMIF(BdV_2022!$L:$L,$A60&amp;K$3,BdV_2022!$E:$E),2)</f>
        <v>0</v>
      </c>
      <c r="M60" s="299">
        <f t="shared" si="358"/>
        <v>0</v>
      </c>
      <c r="N60" s="299">
        <f t="shared" si="359"/>
        <v>0</v>
      </c>
      <c r="O60" s="300">
        <f>ROUND(+SUMIF(BdV_2022!$L:$L,$A60&amp;O$3,BdV_2022!$E:$E),2)</f>
        <v>0</v>
      </c>
      <c r="Q60" s="299">
        <f t="shared" si="360"/>
        <v>0</v>
      </c>
      <c r="R60" s="299">
        <f t="shared" si="361"/>
        <v>0</v>
      </c>
      <c r="S60" s="300">
        <f>ROUND(+SUMIF(BdV_2022!$L:$L,$A60&amp;S$3,BdV_2022!$E:$E),2)</f>
        <v>0</v>
      </c>
      <c r="U60" s="299">
        <f t="shared" si="362"/>
        <v>0</v>
      </c>
      <c r="V60" s="299">
        <f t="shared" si="363"/>
        <v>0</v>
      </c>
      <c r="W60" s="300">
        <f>ROUND(+SUMIF(BdV_2022!$L:$L,$A60&amp;W$3,BdV_2022!$E:$E),2)</f>
        <v>0</v>
      </c>
      <c r="Y60" s="299">
        <f t="shared" si="364"/>
        <v>0</v>
      </c>
      <c r="Z60" s="299">
        <f t="shared" si="365"/>
        <v>0</v>
      </c>
      <c r="AA60" s="300">
        <f>ROUND(+SUMIF(BdV_2022!$L:$L,$A60&amp;AA$3,BdV_2022!$E:$E),2)</f>
        <v>0</v>
      </c>
      <c r="AC60" s="299">
        <f t="shared" si="366"/>
        <v>0</v>
      </c>
      <c r="AD60" s="299">
        <f t="shared" si="367"/>
        <v>0</v>
      </c>
      <c r="AE60" s="300">
        <f>ROUND(+SUMIF(BdV_2022!$L:$L,$A60&amp;AE$3,BdV_2022!$E:$E),2)</f>
        <v>0</v>
      </c>
      <c r="AG60" s="299">
        <f t="shared" si="368"/>
        <v>0</v>
      </c>
      <c r="AH60" s="299">
        <f t="shared" si="369"/>
        <v>0</v>
      </c>
      <c r="AI60" s="300">
        <f>ROUND(+SUMIF(BdV_2022!$L:$L,$A60&amp;AI$3,BdV_2022!$E:$E),2)</f>
        <v>0</v>
      </c>
      <c r="AK60" s="299">
        <f t="shared" si="370"/>
        <v>0</v>
      </c>
      <c r="AL60" s="299">
        <f t="shared" si="371"/>
        <v>0</v>
      </c>
      <c r="AM60" s="300">
        <f>ROUND(+SUMIF(BdV_2022!$L:$L,$A60&amp;AM$3,BdV_2022!$E:$E),2)</f>
        <v>0</v>
      </c>
      <c r="AO60" s="299">
        <f t="shared" si="372"/>
        <v>0</v>
      </c>
      <c r="AP60" s="299">
        <f t="shared" si="373"/>
        <v>0</v>
      </c>
      <c r="AQ60" s="300">
        <f>ROUND(+SUMIF(BdV_2022!$L:$L,$A60&amp;AQ$3,BdV_2022!$E:$E),2)</f>
        <v>0</v>
      </c>
      <c r="AS60" s="299">
        <f t="shared" si="374"/>
        <v>0</v>
      </c>
      <c r="AT60" s="299">
        <f t="shared" si="375"/>
        <v>0</v>
      </c>
      <c r="AU60" s="300">
        <f>ROUND(+SUMIF(BdV_2022!$L:$L,$A60&amp;AU$3,BdV_2022!$E:$E),2)</f>
        <v>0</v>
      </c>
      <c r="AW60" s="299">
        <f t="shared" si="376"/>
        <v>0</v>
      </c>
      <c r="AX60" s="299">
        <f t="shared" si="377"/>
        <v>0</v>
      </c>
      <c r="AY60" s="300">
        <f>ROUND(+SUMIF(BdV_2022!$L:$L,$A60&amp;AY$3,BdV_2022!$E:$E),2)</f>
        <v>0</v>
      </c>
      <c r="BA60" s="299">
        <f t="shared" si="378"/>
        <v>0</v>
      </c>
      <c r="BB60" s="299">
        <f t="shared" si="379"/>
        <v>0</v>
      </c>
      <c r="BC60" s="300">
        <f>ROUND(+SUMIF(BdV_2022!$L:$L,$A60&amp;BC$3,BdV_2022!$E:$E),2)</f>
        <v>0</v>
      </c>
      <c r="BE60" s="299">
        <f t="shared" si="380"/>
        <v>0</v>
      </c>
      <c r="BF60" s="299">
        <f t="shared" si="381"/>
        <v>0</v>
      </c>
      <c r="BG60" s="300">
        <f>ROUND(+SUMIF(BdV_2022!$L:$L,$A60&amp;BG$3,BdV_2022!$E:$E),2)</f>
        <v>0</v>
      </c>
      <c r="BI60" s="299">
        <f t="shared" si="382"/>
        <v>0</v>
      </c>
      <c r="BJ60" s="299">
        <f t="shared" si="383"/>
        <v>0</v>
      </c>
      <c r="BK60" s="300">
        <f>ROUND(+SUMIF(BdV_2022!$L:$L,$A60&amp;BK$3,BdV_2022!$E:$E),2)</f>
        <v>0</v>
      </c>
    </row>
    <row r="61" spans="1:63" s="2" customFormat="1" x14ac:dyDescent="0.2">
      <c r="A61" s="13" t="s">
        <v>117</v>
      </c>
      <c r="B61" s="18" t="s">
        <v>376</v>
      </c>
      <c r="C61" s="32" t="s">
        <v>385</v>
      </c>
      <c r="E61" s="296">
        <f t="shared" si="354"/>
        <v>0</v>
      </c>
      <c r="F61" s="296">
        <f t="shared" si="355"/>
        <v>0</v>
      </c>
      <c r="G61" s="297">
        <f>ROUND(+SUMIF(BdV_2022!$L:$L,$A61&amp;G$3,BdV_2022!$E:$E),2)</f>
        <v>0</v>
      </c>
      <c r="I61" s="296">
        <f t="shared" si="356"/>
        <v>0</v>
      </c>
      <c r="J61" s="296">
        <f t="shared" si="357"/>
        <v>0</v>
      </c>
      <c r="K61" s="297">
        <f>ROUND(+SUMIF(BdV_2022!$L:$L,$A61&amp;K$3,BdV_2022!$E:$E),2)</f>
        <v>0</v>
      </c>
      <c r="M61" s="296">
        <f t="shared" si="358"/>
        <v>0</v>
      </c>
      <c r="N61" s="296">
        <f t="shared" si="359"/>
        <v>0</v>
      </c>
      <c r="O61" s="297">
        <f>ROUND(+SUMIF(BdV_2022!$L:$L,$A61&amp;O$3,BdV_2022!$E:$E),2)</f>
        <v>0</v>
      </c>
      <c r="Q61" s="296">
        <f t="shared" si="360"/>
        <v>0</v>
      </c>
      <c r="R61" s="296">
        <f t="shared" si="361"/>
        <v>0</v>
      </c>
      <c r="S61" s="297">
        <f>ROUND(+SUMIF(BdV_2022!$L:$L,$A61&amp;S$3,BdV_2022!$E:$E),2)</f>
        <v>0</v>
      </c>
      <c r="U61" s="296">
        <f t="shared" si="362"/>
        <v>0</v>
      </c>
      <c r="V61" s="296">
        <f t="shared" si="363"/>
        <v>0</v>
      </c>
      <c r="W61" s="297">
        <f>ROUND(+SUMIF(BdV_2022!$L:$L,$A61&amp;W$3,BdV_2022!$E:$E),2)</f>
        <v>0</v>
      </c>
      <c r="Y61" s="296">
        <f t="shared" si="364"/>
        <v>0</v>
      </c>
      <c r="Z61" s="296">
        <f t="shared" si="365"/>
        <v>0</v>
      </c>
      <c r="AA61" s="297">
        <f>ROUND(+SUMIF(BdV_2022!$L:$L,$A61&amp;AA$3,BdV_2022!$E:$E),2)</f>
        <v>0</v>
      </c>
      <c r="AC61" s="296">
        <f t="shared" si="366"/>
        <v>0</v>
      </c>
      <c r="AD61" s="296">
        <f t="shared" si="367"/>
        <v>0</v>
      </c>
      <c r="AE61" s="297">
        <f>ROUND(+SUMIF(BdV_2022!$L:$L,$A61&amp;AE$3,BdV_2022!$E:$E),2)</f>
        <v>0</v>
      </c>
      <c r="AG61" s="296">
        <f t="shared" si="368"/>
        <v>0</v>
      </c>
      <c r="AH61" s="296">
        <f t="shared" si="369"/>
        <v>0</v>
      </c>
      <c r="AI61" s="297">
        <f>ROUND(+SUMIF(BdV_2022!$L:$L,$A61&amp;AI$3,BdV_2022!$E:$E),2)</f>
        <v>0</v>
      </c>
      <c r="AK61" s="296">
        <f t="shared" si="370"/>
        <v>0</v>
      </c>
      <c r="AL61" s="296">
        <f t="shared" si="371"/>
        <v>0</v>
      </c>
      <c r="AM61" s="297">
        <f>ROUND(+SUMIF(BdV_2022!$L:$L,$A61&amp;AM$3,BdV_2022!$E:$E),2)</f>
        <v>0</v>
      </c>
      <c r="AO61" s="296">
        <f t="shared" si="372"/>
        <v>0</v>
      </c>
      <c r="AP61" s="296">
        <f t="shared" si="373"/>
        <v>0</v>
      </c>
      <c r="AQ61" s="297">
        <f>ROUND(+SUMIF(BdV_2022!$L:$L,$A61&amp;AQ$3,BdV_2022!$E:$E),2)</f>
        <v>0</v>
      </c>
      <c r="AS61" s="296">
        <f t="shared" si="374"/>
        <v>0</v>
      </c>
      <c r="AT61" s="296">
        <f t="shared" si="375"/>
        <v>0</v>
      </c>
      <c r="AU61" s="297">
        <f>ROUND(+SUMIF(BdV_2022!$L:$L,$A61&amp;AU$3,BdV_2022!$E:$E),2)</f>
        <v>0</v>
      </c>
      <c r="AW61" s="296">
        <f t="shared" si="376"/>
        <v>0</v>
      </c>
      <c r="AX61" s="296">
        <f t="shared" si="377"/>
        <v>0</v>
      </c>
      <c r="AY61" s="297">
        <f>ROUND(+SUMIF(BdV_2022!$L:$L,$A61&amp;AY$3,BdV_2022!$E:$E),2)</f>
        <v>0</v>
      </c>
      <c r="BA61" s="296">
        <f t="shared" si="378"/>
        <v>0</v>
      </c>
      <c r="BB61" s="296">
        <f t="shared" si="379"/>
        <v>0</v>
      </c>
      <c r="BC61" s="297">
        <f>ROUND(+SUMIF(BdV_2022!$L:$L,$A61&amp;BC$3,BdV_2022!$E:$E),2)</f>
        <v>0</v>
      </c>
      <c r="BE61" s="296">
        <f t="shared" si="380"/>
        <v>0</v>
      </c>
      <c r="BF61" s="296">
        <f t="shared" si="381"/>
        <v>0</v>
      </c>
      <c r="BG61" s="297">
        <f>ROUND(+SUMIF(BdV_2022!$L:$L,$A61&amp;BG$3,BdV_2022!$E:$E),2)</f>
        <v>0</v>
      </c>
      <c r="BI61" s="296">
        <f t="shared" si="382"/>
        <v>0</v>
      </c>
      <c r="BJ61" s="296">
        <f t="shared" si="383"/>
        <v>0</v>
      </c>
      <c r="BK61" s="297">
        <f>ROUND(+SUMIF(BdV_2022!$L:$L,$A61&amp;BK$3,BdV_2022!$E:$E),2)</f>
        <v>0</v>
      </c>
    </row>
    <row r="62" spans="1:63" s="2" customFormat="1" x14ac:dyDescent="0.2">
      <c r="A62" s="13" t="s">
        <v>120</v>
      </c>
      <c r="B62" s="18" t="s">
        <v>377</v>
      </c>
      <c r="C62" s="32" t="s">
        <v>65</v>
      </c>
      <c r="E62" s="296">
        <f t="shared" si="354"/>
        <v>0</v>
      </c>
      <c r="F62" s="296">
        <f t="shared" si="355"/>
        <v>0</v>
      </c>
      <c r="G62" s="297">
        <f>ROUND(+SUMIF(BdV_2022!$L:$L,$A62&amp;G$3,BdV_2022!$E:$E),2)</f>
        <v>0</v>
      </c>
      <c r="I62" s="296">
        <f t="shared" si="356"/>
        <v>0</v>
      </c>
      <c r="J62" s="296">
        <f t="shared" si="357"/>
        <v>0</v>
      </c>
      <c r="K62" s="297">
        <f>ROUND(+SUMIF(BdV_2022!$L:$L,$A62&amp;K$3,BdV_2022!$E:$E),2)</f>
        <v>0</v>
      </c>
      <c r="M62" s="296">
        <f t="shared" si="358"/>
        <v>0</v>
      </c>
      <c r="N62" s="296">
        <f t="shared" si="359"/>
        <v>0</v>
      </c>
      <c r="O62" s="297">
        <f>ROUND(+SUMIF(BdV_2022!$L:$L,$A62&amp;O$3,BdV_2022!$E:$E),2)</f>
        <v>0</v>
      </c>
      <c r="Q62" s="296">
        <f t="shared" si="360"/>
        <v>0</v>
      </c>
      <c r="R62" s="296">
        <f t="shared" si="361"/>
        <v>0</v>
      </c>
      <c r="S62" s="297">
        <f>ROUND(+SUMIF(BdV_2022!$L:$L,$A62&amp;S$3,BdV_2022!$E:$E),2)</f>
        <v>0</v>
      </c>
      <c r="U62" s="296">
        <f t="shared" si="362"/>
        <v>0</v>
      </c>
      <c r="V62" s="296">
        <f t="shared" si="363"/>
        <v>0</v>
      </c>
      <c r="W62" s="297">
        <f>ROUND(+SUMIF(BdV_2022!$L:$L,$A62&amp;W$3,BdV_2022!$E:$E),2)</f>
        <v>0</v>
      </c>
      <c r="Y62" s="296">
        <f t="shared" si="364"/>
        <v>0</v>
      </c>
      <c r="Z62" s="296">
        <f t="shared" si="365"/>
        <v>0</v>
      </c>
      <c r="AA62" s="297">
        <f>ROUND(+SUMIF(BdV_2022!$L:$L,$A62&amp;AA$3,BdV_2022!$E:$E),2)</f>
        <v>0</v>
      </c>
      <c r="AC62" s="296">
        <f t="shared" si="366"/>
        <v>0</v>
      </c>
      <c r="AD62" s="296">
        <f t="shared" si="367"/>
        <v>0</v>
      </c>
      <c r="AE62" s="297">
        <f>ROUND(+SUMIF(BdV_2022!$L:$L,$A62&amp;AE$3,BdV_2022!$E:$E),2)</f>
        <v>0</v>
      </c>
      <c r="AG62" s="296">
        <f t="shared" si="368"/>
        <v>0</v>
      </c>
      <c r="AH62" s="296">
        <f t="shared" si="369"/>
        <v>0</v>
      </c>
      <c r="AI62" s="297">
        <f>ROUND(+SUMIF(BdV_2022!$L:$L,$A62&amp;AI$3,BdV_2022!$E:$E),2)</f>
        <v>0</v>
      </c>
      <c r="AK62" s="296">
        <f t="shared" si="370"/>
        <v>0</v>
      </c>
      <c r="AL62" s="296">
        <f t="shared" si="371"/>
        <v>0</v>
      </c>
      <c r="AM62" s="297">
        <f>ROUND(+SUMIF(BdV_2022!$L:$L,$A62&amp;AM$3,BdV_2022!$E:$E),2)</f>
        <v>0</v>
      </c>
      <c r="AO62" s="296">
        <f t="shared" si="372"/>
        <v>0</v>
      </c>
      <c r="AP62" s="296">
        <f t="shared" si="373"/>
        <v>0</v>
      </c>
      <c r="AQ62" s="297">
        <f>ROUND(+SUMIF(BdV_2022!$L:$L,$A62&amp;AQ$3,BdV_2022!$E:$E),2)</f>
        <v>0</v>
      </c>
      <c r="AS62" s="296">
        <f t="shared" si="374"/>
        <v>0</v>
      </c>
      <c r="AT62" s="296">
        <f t="shared" si="375"/>
        <v>0</v>
      </c>
      <c r="AU62" s="297">
        <f>ROUND(+SUMIF(BdV_2022!$L:$L,$A62&amp;AU$3,BdV_2022!$E:$E),2)</f>
        <v>0</v>
      </c>
      <c r="AW62" s="296">
        <f t="shared" si="376"/>
        <v>0</v>
      </c>
      <c r="AX62" s="296">
        <f t="shared" si="377"/>
        <v>0</v>
      </c>
      <c r="AY62" s="297">
        <f>ROUND(+SUMIF(BdV_2022!$L:$L,$A62&amp;AY$3,BdV_2022!$E:$E),2)</f>
        <v>0</v>
      </c>
      <c r="BA62" s="296">
        <f t="shared" si="378"/>
        <v>0</v>
      </c>
      <c r="BB62" s="296">
        <f t="shared" si="379"/>
        <v>0</v>
      </c>
      <c r="BC62" s="297">
        <f>ROUND(+SUMIF(BdV_2022!$L:$L,$A62&amp;BC$3,BdV_2022!$E:$E),2)</f>
        <v>0</v>
      </c>
      <c r="BE62" s="296">
        <f t="shared" si="380"/>
        <v>0</v>
      </c>
      <c r="BF62" s="296">
        <f t="shared" si="381"/>
        <v>0</v>
      </c>
      <c r="BG62" s="297">
        <f>ROUND(+SUMIF(BdV_2022!$L:$L,$A62&amp;BG$3,BdV_2022!$E:$E),2)</f>
        <v>0</v>
      </c>
      <c r="BI62" s="296">
        <f t="shared" si="382"/>
        <v>0</v>
      </c>
      <c r="BJ62" s="296">
        <f t="shared" si="383"/>
        <v>0</v>
      </c>
      <c r="BK62" s="297">
        <f>ROUND(+SUMIF(BdV_2022!$L:$L,$A62&amp;BK$3,BdV_2022!$E:$E),2)</f>
        <v>0</v>
      </c>
    </row>
    <row r="63" spans="1:63" s="2" customFormat="1" x14ac:dyDescent="0.2">
      <c r="A63" s="13" t="s">
        <v>121</v>
      </c>
      <c r="B63" s="18" t="s">
        <v>378</v>
      </c>
      <c r="C63" s="32" t="s">
        <v>381</v>
      </c>
      <c r="E63" s="296">
        <f t="shared" si="354"/>
        <v>0</v>
      </c>
      <c r="F63" s="296">
        <f t="shared" si="355"/>
        <v>0</v>
      </c>
      <c r="G63" s="297">
        <f>ROUND(+SUMIF(BdV_2022!$L:$L,$A63&amp;G$3,BdV_2022!$E:$E),2)</f>
        <v>0</v>
      </c>
      <c r="I63" s="296">
        <f t="shared" si="356"/>
        <v>0</v>
      </c>
      <c r="J63" s="296">
        <f t="shared" si="357"/>
        <v>0</v>
      </c>
      <c r="K63" s="297">
        <f>ROUND(+SUMIF(BdV_2022!$L:$L,$A63&amp;K$3,BdV_2022!$E:$E),2)</f>
        <v>0</v>
      </c>
      <c r="M63" s="296">
        <f t="shared" si="358"/>
        <v>0</v>
      </c>
      <c r="N63" s="296">
        <f t="shared" si="359"/>
        <v>0</v>
      </c>
      <c r="O63" s="297">
        <f>ROUND(+SUMIF(BdV_2022!$L:$L,$A63&amp;O$3,BdV_2022!$E:$E),2)</f>
        <v>0</v>
      </c>
      <c r="Q63" s="296">
        <f t="shared" si="360"/>
        <v>0</v>
      </c>
      <c r="R63" s="296">
        <f t="shared" si="361"/>
        <v>0</v>
      </c>
      <c r="S63" s="297">
        <f>ROUND(+SUMIF(BdV_2022!$L:$L,$A63&amp;S$3,BdV_2022!$E:$E),2)</f>
        <v>0</v>
      </c>
      <c r="U63" s="296">
        <f t="shared" si="362"/>
        <v>0</v>
      </c>
      <c r="V63" s="296">
        <f t="shared" si="363"/>
        <v>0</v>
      </c>
      <c r="W63" s="297">
        <f>ROUND(+SUMIF(BdV_2022!$L:$L,$A63&amp;W$3,BdV_2022!$E:$E),2)</f>
        <v>0</v>
      </c>
      <c r="Y63" s="296">
        <f t="shared" si="364"/>
        <v>0</v>
      </c>
      <c r="Z63" s="296">
        <f t="shared" si="365"/>
        <v>0</v>
      </c>
      <c r="AA63" s="297">
        <f>ROUND(+SUMIF(BdV_2022!$L:$L,$A63&amp;AA$3,BdV_2022!$E:$E),2)</f>
        <v>0</v>
      </c>
      <c r="AC63" s="296">
        <f t="shared" si="366"/>
        <v>0</v>
      </c>
      <c r="AD63" s="296">
        <f t="shared" si="367"/>
        <v>0</v>
      </c>
      <c r="AE63" s="297">
        <f>ROUND(+SUMIF(BdV_2022!$L:$L,$A63&amp;AE$3,BdV_2022!$E:$E),2)</f>
        <v>0</v>
      </c>
      <c r="AG63" s="296">
        <f t="shared" si="368"/>
        <v>0</v>
      </c>
      <c r="AH63" s="296">
        <f t="shared" si="369"/>
        <v>0</v>
      </c>
      <c r="AI63" s="297">
        <f>ROUND(+SUMIF(BdV_2022!$L:$L,$A63&amp;AI$3,BdV_2022!$E:$E),2)</f>
        <v>0</v>
      </c>
      <c r="AK63" s="296">
        <f t="shared" si="370"/>
        <v>0</v>
      </c>
      <c r="AL63" s="296">
        <f t="shared" si="371"/>
        <v>0</v>
      </c>
      <c r="AM63" s="297">
        <f>ROUND(+SUMIF(BdV_2022!$L:$L,$A63&amp;AM$3,BdV_2022!$E:$E),2)</f>
        <v>0</v>
      </c>
      <c r="AO63" s="296">
        <f t="shared" si="372"/>
        <v>0</v>
      </c>
      <c r="AP63" s="296">
        <f t="shared" si="373"/>
        <v>0</v>
      </c>
      <c r="AQ63" s="297">
        <f>ROUND(+SUMIF(BdV_2022!$L:$L,$A63&amp;AQ$3,BdV_2022!$E:$E),2)</f>
        <v>0</v>
      </c>
      <c r="AS63" s="296">
        <f t="shared" si="374"/>
        <v>0</v>
      </c>
      <c r="AT63" s="296">
        <f t="shared" si="375"/>
        <v>0</v>
      </c>
      <c r="AU63" s="297">
        <f>ROUND(+SUMIF(BdV_2022!$L:$L,$A63&amp;AU$3,BdV_2022!$E:$E),2)</f>
        <v>0</v>
      </c>
      <c r="AW63" s="296">
        <f t="shared" si="376"/>
        <v>0</v>
      </c>
      <c r="AX63" s="296">
        <f t="shared" si="377"/>
        <v>0</v>
      </c>
      <c r="AY63" s="297">
        <f>ROUND(+SUMIF(BdV_2022!$L:$L,$A63&amp;AY$3,BdV_2022!$E:$E),2)</f>
        <v>0</v>
      </c>
      <c r="BA63" s="296">
        <f t="shared" si="378"/>
        <v>0</v>
      </c>
      <c r="BB63" s="296">
        <f t="shared" si="379"/>
        <v>0</v>
      </c>
      <c r="BC63" s="297">
        <f>ROUND(+SUMIF(BdV_2022!$L:$L,$A63&amp;BC$3,BdV_2022!$E:$E),2)</f>
        <v>0</v>
      </c>
      <c r="BE63" s="296">
        <f t="shared" si="380"/>
        <v>0</v>
      </c>
      <c r="BF63" s="296">
        <f t="shared" si="381"/>
        <v>0</v>
      </c>
      <c r="BG63" s="297">
        <f>ROUND(+SUMIF(BdV_2022!$L:$L,$A63&amp;BG$3,BdV_2022!$E:$E),2)</f>
        <v>0</v>
      </c>
      <c r="BI63" s="296">
        <f t="shared" si="382"/>
        <v>0</v>
      </c>
      <c r="BJ63" s="296">
        <f t="shared" si="383"/>
        <v>0</v>
      </c>
      <c r="BK63" s="297">
        <f>ROUND(+SUMIF(BdV_2022!$L:$L,$A63&amp;BK$3,BdV_2022!$E:$E),2)</f>
        <v>0</v>
      </c>
    </row>
    <row r="64" spans="1:63" s="2" customFormat="1" x14ac:dyDescent="0.2">
      <c r="A64" s="13" t="s">
        <v>122</v>
      </c>
      <c r="B64" s="15" t="s">
        <v>379</v>
      </c>
      <c r="C64" s="32" t="s">
        <v>382</v>
      </c>
      <c r="E64" s="183">
        <f>+SUM(E65:E71)</f>
        <v>0</v>
      </c>
      <c r="F64" s="183">
        <f>+SUM(F65:F71)</f>
        <v>0</v>
      </c>
      <c r="G64" s="183">
        <f t="shared" si="207"/>
        <v>0</v>
      </c>
      <c r="I64" s="183">
        <f>+SUM(I65:I71)</f>
        <v>0</v>
      </c>
      <c r="J64" s="183">
        <f>+SUM(J65:J71)</f>
        <v>0</v>
      </c>
      <c r="K64" s="183">
        <f t="shared" ref="K64" si="384">+SUM(I64:J64)</f>
        <v>0</v>
      </c>
      <c r="M64" s="183">
        <f>+SUM(M65:M71)</f>
        <v>0</v>
      </c>
      <c r="N64" s="183">
        <f>+SUM(N65:N71)</f>
        <v>0</v>
      </c>
      <c r="O64" s="183">
        <f t="shared" ref="O64" si="385">+SUM(M64:N64)</f>
        <v>0</v>
      </c>
      <c r="Q64" s="183">
        <f>+SUM(Q65:Q71)</f>
        <v>0</v>
      </c>
      <c r="R64" s="183">
        <f>+SUM(R65:R71)</f>
        <v>0</v>
      </c>
      <c r="S64" s="183">
        <f t="shared" ref="S64" si="386">+SUM(Q64:R64)</f>
        <v>0</v>
      </c>
      <c r="U64" s="183">
        <f>+SUM(U65:U71)</f>
        <v>0</v>
      </c>
      <c r="V64" s="183">
        <f>+SUM(V65:V71)</f>
        <v>0</v>
      </c>
      <c r="W64" s="183">
        <f t="shared" ref="W64" si="387">+SUM(U64:V64)</f>
        <v>0</v>
      </c>
      <c r="Y64" s="183">
        <f>+SUM(Y65:Y71)</f>
        <v>0</v>
      </c>
      <c r="Z64" s="183">
        <f>+SUM(Z65:Z71)</f>
        <v>0</v>
      </c>
      <c r="AA64" s="183">
        <f t="shared" ref="AA64" si="388">+SUM(Y64:Z64)</f>
        <v>0</v>
      </c>
      <c r="AC64" s="183">
        <f>+SUM(AC65:AC71)</f>
        <v>0</v>
      </c>
      <c r="AD64" s="183">
        <f>+SUM(AD65:AD71)</f>
        <v>0</v>
      </c>
      <c r="AE64" s="183">
        <f t="shared" ref="AE64" si="389">+SUM(AC64:AD64)</f>
        <v>0</v>
      </c>
      <c r="AG64" s="183">
        <f>+SUM(AG65:AG71)</f>
        <v>0</v>
      </c>
      <c r="AH64" s="183">
        <f>+SUM(AH65:AH71)</f>
        <v>0</v>
      </c>
      <c r="AI64" s="183">
        <f t="shared" ref="AI64" si="390">+SUM(AG64:AH64)</f>
        <v>0</v>
      </c>
      <c r="AK64" s="183">
        <f>+SUM(AK65:AK71)</f>
        <v>0</v>
      </c>
      <c r="AL64" s="183">
        <f>+SUM(AL65:AL71)</f>
        <v>0</v>
      </c>
      <c r="AM64" s="183">
        <f t="shared" ref="AM64" si="391">+SUM(AK64:AL64)</f>
        <v>0</v>
      </c>
      <c r="AO64" s="183">
        <f>+SUM(AO65:AO71)</f>
        <v>0</v>
      </c>
      <c r="AP64" s="183">
        <f>+SUM(AP65:AP71)</f>
        <v>0</v>
      </c>
      <c r="AQ64" s="183">
        <f t="shared" ref="AQ64" si="392">+SUM(AO64:AP64)</f>
        <v>0</v>
      </c>
      <c r="AS64" s="183">
        <f>+SUM(AS65:AS71)</f>
        <v>0</v>
      </c>
      <c r="AT64" s="183">
        <f>+SUM(AT65:AT71)</f>
        <v>0</v>
      </c>
      <c r="AU64" s="183">
        <f t="shared" ref="AU64" si="393">+SUM(AS64:AT64)</f>
        <v>0</v>
      </c>
      <c r="AW64" s="183">
        <f>+SUM(AW65:AW71)</f>
        <v>0</v>
      </c>
      <c r="AX64" s="183">
        <f>+SUM(AX65:AX71)</f>
        <v>0</v>
      </c>
      <c r="AY64" s="183">
        <f t="shared" ref="AY64" si="394">+SUM(AW64:AX64)</f>
        <v>0</v>
      </c>
      <c r="BA64" s="183">
        <f>+SUM(BA65:BA71)</f>
        <v>0</v>
      </c>
      <c r="BB64" s="183">
        <f>+SUM(BB65:BB71)</f>
        <v>0</v>
      </c>
      <c r="BC64" s="183">
        <f t="shared" ref="BC64" si="395">+SUM(BA64:BB64)</f>
        <v>0</v>
      </c>
      <c r="BE64" s="183">
        <f>+SUM(BE65:BE71)</f>
        <v>0</v>
      </c>
      <c r="BF64" s="183">
        <f>+SUM(BF65:BF71)</f>
        <v>0</v>
      </c>
      <c r="BG64" s="183">
        <f t="shared" ref="BG64" si="396">+SUM(BE64:BF64)</f>
        <v>0</v>
      </c>
      <c r="BI64" s="183">
        <f>+SUM(BI65:BI71)</f>
        <v>0</v>
      </c>
      <c r="BJ64" s="183">
        <f>+SUM(BJ65:BJ71)</f>
        <v>0</v>
      </c>
      <c r="BK64" s="183">
        <f t="shared" ref="BK64" si="397">+SUM(BI64:BJ64)</f>
        <v>0</v>
      </c>
    </row>
    <row r="65" spans="1:63" s="2" customFormat="1" x14ac:dyDescent="0.2">
      <c r="A65" s="148" t="s">
        <v>1789</v>
      </c>
      <c r="B65" s="19"/>
      <c r="C65" s="87" t="s">
        <v>1267</v>
      </c>
      <c r="E65" s="299">
        <f t="shared" ref="E65:E71" si="398">ROUND(G65*E$3,2)</f>
        <v>0</v>
      </c>
      <c r="F65" s="299">
        <f t="shared" ref="F65:F71" si="399">ROUND(G65*F$3,2)</f>
        <v>0</v>
      </c>
      <c r="G65" s="300">
        <f>ROUND(+SUMIF(BdV_2022!$L:$L,$A65&amp;G$3,BdV_2022!$E:$E),2)</f>
        <v>0</v>
      </c>
      <c r="I65" s="299">
        <f t="shared" ref="I65:I71" si="400">ROUND(K65*I$3,2)</f>
        <v>0</v>
      </c>
      <c r="J65" s="299">
        <f t="shared" ref="J65:J71" si="401">ROUND(K65*J$3,2)</f>
        <v>0</v>
      </c>
      <c r="K65" s="300">
        <f>ROUND(+SUMIF(BdV_2022!$L:$L,$A65&amp;K$3,BdV_2022!$E:$E),2)</f>
        <v>0</v>
      </c>
      <c r="M65" s="299">
        <f t="shared" ref="M65:M71" si="402">ROUND(O65*M$3,2)</f>
        <v>0</v>
      </c>
      <c r="N65" s="299">
        <f t="shared" ref="N65:N71" si="403">ROUND(O65*N$3,2)</f>
        <v>0</v>
      </c>
      <c r="O65" s="300">
        <f>ROUND(+SUMIF(BdV_2022!$L:$L,$A65&amp;O$3,BdV_2022!$E:$E),2)</f>
        <v>0</v>
      </c>
      <c r="Q65" s="299">
        <f t="shared" ref="Q65:Q71" si="404">ROUND(S65*Q$3,2)</f>
        <v>0</v>
      </c>
      <c r="R65" s="299">
        <f t="shared" ref="R65:R71" si="405">ROUND(S65*R$3,2)</f>
        <v>0</v>
      </c>
      <c r="S65" s="300">
        <f>ROUND(+SUMIF(BdV_2022!$L:$L,$A65&amp;S$3,BdV_2022!$E:$E),2)</f>
        <v>0</v>
      </c>
      <c r="U65" s="299">
        <f t="shared" ref="U65:U71" si="406">ROUND(W65*U$3,2)</f>
        <v>0</v>
      </c>
      <c r="V65" s="299">
        <f t="shared" ref="V65:V71" si="407">ROUND(W65*V$3,2)</f>
        <v>0</v>
      </c>
      <c r="W65" s="300">
        <f>ROUND(+SUMIF(BdV_2022!$L:$L,$A65&amp;W$3,BdV_2022!$E:$E),2)</f>
        <v>0</v>
      </c>
      <c r="Y65" s="299">
        <f t="shared" ref="Y65:Y71" si="408">ROUND(AA65*Y$3,2)</f>
        <v>0</v>
      </c>
      <c r="Z65" s="299">
        <f t="shared" ref="Z65:Z71" si="409">ROUND(AA65*Z$3,2)</f>
        <v>0</v>
      </c>
      <c r="AA65" s="300">
        <f>ROUND(+SUMIF(BdV_2022!$L:$L,$A65&amp;AA$3,BdV_2022!$E:$E),2)</f>
        <v>0</v>
      </c>
      <c r="AC65" s="299">
        <f t="shared" ref="AC65:AC71" si="410">ROUND(AE65*AC$3,2)</f>
        <v>0</v>
      </c>
      <c r="AD65" s="299">
        <f t="shared" ref="AD65:AD71" si="411">ROUND(AE65*AD$3,2)</f>
        <v>0</v>
      </c>
      <c r="AE65" s="300">
        <f>ROUND(+SUMIF(BdV_2022!$L:$L,$A65&amp;AE$3,BdV_2022!$E:$E),2)</f>
        <v>0</v>
      </c>
      <c r="AG65" s="299">
        <f t="shared" ref="AG65:AG71" si="412">ROUND(AI65*AG$3,2)</f>
        <v>0</v>
      </c>
      <c r="AH65" s="299">
        <f t="shared" ref="AH65:AH71" si="413">ROUND(AI65*AH$3,2)</f>
        <v>0</v>
      </c>
      <c r="AI65" s="300">
        <f>ROUND(+SUMIF(BdV_2022!$L:$L,$A65&amp;AI$3,BdV_2022!$E:$E),2)</f>
        <v>0</v>
      </c>
      <c r="AK65" s="299">
        <f t="shared" ref="AK65:AK71" si="414">ROUND(AM65*AK$3,2)</f>
        <v>0</v>
      </c>
      <c r="AL65" s="299">
        <f t="shared" ref="AL65:AL71" si="415">ROUND(AM65*AL$3,2)</f>
        <v>0</v>
      </c>
      <c r="AM65" s="300">
        <f>ROUND(+SUMIF(BdV_2022!$L:$L,$A65&amp;AM$3,BdV_2022!$E:$E),2)</f>
        <v>0</v>
      </c>
      <c r="AO65" s="299">
        <f t="shared" ref="AO65:AO71" si="416">ROUND(AQ65*AO$3,2)</f>
        <v>0</v>
      </c>
      <c r="AP65" s="299">
        <f t="shared" ref="AP65:AP71" si="417">ROUND(AQ65*AP$3,2)</f>
        <v>0</v>
      </c>
      <c r="AQ65" s="300">
        <f>ROUND(+SUMIF(BdV_2022!$L:$L,$A65&amp;AQ$3,BdV_2022!$E:$E),2)</f>
        <v>0</v>
      </c>
      <c r="AS65" s="299">
        <f t="shared" ref="AS65:AS71" si="418">ROUND(AU65*AS$3,2)</f>
        <v>0</v>
      </c>
      <c r="AT65" s="299">
        <f t="shared" ref="AT65:AT71" si="419">ROUND(AU65*AT$3,2)</f>
        <v>0</v>
      </c>
      <c r="AU65" s="300">
        <f>ROUND(+SUMIF(BdV_2022!$L:$L,$A65&amp;AU$3,BdV_2022!$E:$E),2)</f>
        <v>0</v>
      </c>
      <c r="AW65" s="299">
        <f t="shared" ref="AW65:AW71" si="420">ROUND(AY65*AW$3,2)</f>
        <v>0</v>
      </c>
      <c r="AX65" s="299">
        <f t="shared" ref="AX65:AX71" si="421">ROUND(AY65*AX$3,2)</f>
        <v>0</v>
      </c>
      <c r="AY65" s="300">
        <f>ROUND(+SUMIF(BdV_2022!$L:$L,$A65&amp;AY$3,BdV_2022!$E:$E),2)</f>
        <v>0</v>
      </c>
      <c r="BA65" s="299">
        <f t="shared" ref="BA65:BA71" si="422">ROUND(BC65*BA$3,2)</f>
        <v>0</v>
      </c>
      <c r="BB65" s="299">
        <f t="shared" ref="BB65:BB71" si="423">ROUND(BC65*BB$3,2)</f>
        <v>0</v>
      </c>
      <c r="BC65" s="300">
        <f>ROUND(+SUMIF(BdV_2022!$L:$L,$A65&amp;BC$3,BdV_2022!$E:$E),2)</f>
        <v>0</v>
      </c>
      <c r="BE65" s="299">
        <f t="shared" ref="BE65:BE71" si="424">ROUND(BG65*BE$3,2)</f>
        <v>0</v>
      </c>
      <c r="BF65" s="299">
        <f t="shared" ref="BF65:BF71" si="425">ROUND(BG65*BF$3,2)</f>
        <v>0</v>
      </c>
      <c r="BG65" s="300">
        <f>ROUND(+SUMIF(BdV_2022!$L:$L,$A65&amp;BG$3,BdV_2022!$E:$E),2)</f>
        <v>0</v>
      </c>
      <c r="BI65" s="299">
        <f t="shared" ref="BI65:BI71" si="426">ROUND(BK65*BI$3,2)</f>
        <v>0</v>
      </c>
      <c r="BJ65" s="299">
        <f t="shared" ref="BJ65:BJ71" si="427">ROUND(BK65*BJ$3,2)</f>
        <v>0</v>
      </c>
      <c r="BK65" s="300">
        <f>ROUND(+SUMIF(BdV_2022!$L:$L,$A65&amp;BK$3,BdV_2022!$E:$E),2)</f>
        <v>0</v>
      </c>
    </row>
    <row r="66" spans="1:63" s="2" customFormat="1" x14ac:dyDescent="0.2">
      <c r="A66" s="148" t="s">
        <v>1790</v>
      </c>
      <c r="B66" s="19"/>
      <c r="C66" s="87" t="s">
        <v>1268</v>
      </c>
      <c r="E66" s="299">
        <f t="shared" si="398"/>
        <v>0</v>
      </c>
      <c r="F66" s="299">
        <f t="shared" si="399"/>
        <v>0</v>
      </c>
      <c r="G66" s="300">
        <f>ROUND(+SUMIF(BdV_2022!$L:$L,$A66&amp;G$3,BdV_2022!$E:$E),2)</f>
        <v>0</v>
      </c>
      <c r="I66" s="299">
        <f t="shared" si="400"/>
        <v>0</v>
      </c>
      <c r="J66" s="299">
        <f t="shared" si="401"/>
        <v>0</v>
      </c>
      <c r="K66" s="300">
        <f>ROUND(+SUMIF(BdV_2022!$L:$L,$A66&amp;K$3,BdV_2022!$E:$E),2)</f>
        <v>0</v>
      </c>
      <c r="M66" s="299">
        <f t="shared" si="402"/>
        <v>0</v>
      </c>
      <c r="N66" s="299">
        <f t="shared" si="403"/>
        <v>0</v>
      </c>
      <c r="O66" s="300">
        <f>ROUND(+SUMIF(BdV_2022!$L:$L,$A66&amp;O$3,BdV_2022!$E:$E),2)</f>
        <v>0</v>
      </c>
      <c r="Q66" s="299">
        <f t="shared" si="404"/>
        <v>0</v>
      </c>
      <c r="R66" s="299">
        <f t="shared" si="405"/>
        <v>0</v>
      </c>
      <c r="S66" s="300">
        <f>ROUND(+SUMIF(BdV_2022!$L:$L,$A66&amp;S$3,BdV_2022!$E:$E),2)</f>
        <v>0</v>
      </c>
      <c r="U66" s="299">
        <f t="shared" si="406"/>
        <v>0</v>
      </c>
      <c r="V66" s="299">
        <f t="shared" si="407"/>
        <v>0</v>
      </c>
      <c r="W66" s="300">
        <f>ROUND(+SUMIF(BdV_2022!$L:$L,$A66&amp;W$3,BdV_2022!$E:$E),2)</f>
        <v>0</v>
      </c>
      <c r="Y66" s="299">
        <f t="shared" si="408"/>
        <v>0</v>
      </c>
      <c r="Z66" s="299">
        <f t="shared" si="409"/>
        <v>0</v>
      </c>
      <c r="AA66" s="300">
        <f>ROUND(+SUMIF(BdV_2022!$L:$L,$A66&amp;AA$3,BdV_2022!$E:$E),2)</f>
        <v>0</v>
      </c>
      <c r="AC66" s="299">
        <f t="shared" si="410"/>
        <v>0</v>
      </c>
      <c r="AD66" s="299">
        <f t="shared" si="411"/>
        <v>0</v>
      </c>
      <c r="AE66" s="300">
        <f>ROUND(+SUMIF(BdV_2022!$L:$L,$A66&amp;AE$3,BdV_2022!$E:$E),2)</f>
        <v>0</v>
      </c>
      <c r="AG66" s="299">
        <f t="shared" si="412"/>
        <v>0</v>
      </c>
      <c r="AH66" s="299">
        <f t="shared" si="413"/>
        <v>0</v>
      </c>
      <c r="AI66" s="300">
        <f>ROUND(+SUMIF(BdV_2022!$L:$L,$A66&amp;AI$3,BdV_2022!$E:$E),2)</f>
        <v>0</v>
      </c>
      <c r="AK66" s="299">
        <f t="shared" si="414"/>
        <v>0</v>
      </c>
      <c r="AL66" s="299">
        <f t="shared" si="415"/>
        <v>0</v>
      </c>
      <c r="AM66" s="300">
        <f>ROUND(+SUMIF(BdV_2022!$L:$L,$A66&amp;AM$3,BdV_2022!$E:$E),2)</f>
        <v>0</v>
      </c>
      <c r="AO66" s="299">
        <f t="shared" si="416"/>
        <v>0</v>
      </c>
      <c r="AP66" s="299">
        <f t="shared" si="417"/>
        <v>0</v>
      </c>
      <c r="AQ66" s="300">
        <f>ROUND(+SUMIF(BdV_2022!$L:$L,$A66&amp;AQ$3,BdV_2022!$E:$E),2)</f>
        <v>0</v>
      </c>
      <c r="AS66" s="299">
        <f t="shared" si="418"/>
        <v>0</v>
      </c>
      <c r="AT66" s="299">
        <f t="shared" si="419"/>
        <v>0</v>
      </c>
      <c r="AU66" s="300">
        <f>ROUND(+SUMIF(BdV_2022!$L:$L,$A66&amp;AU$3,BdV_2022!$E:$E),2)</f>
        <v>0</v>
      </c>
      <c r="AW66" s="299">
        <f t="shared" si="420"/>
        <v>0</v>
      </c>
      <c r="AX66" s="299">
        <f t="shared" si="421"/>
        <v>0</v>
      </c>
      <c r="AY66" s="300">
        <f>ROUND(+SUMIF(BdV_2022!$L:$L,$A66&amp;AY$3,BdV_2022!$E:$E),2)</f>
        <v>0</v>
      </c>
      <c r="BA66" s="299">
        <f t="shared" si="422"/>
        <v>0</v>
      </c>
      <c r="BB66" s="299">
        <f t="shared" si="423"/>
        <v>0</v>
      </c>
      <c r="BC66" s="300">
        <f>ROUND(+SUMIF(BdV_2022!$L:$L,$A66&amp;BC$3,BdV_2022!$E:$E),2)</f>
        <v>0</v>
      </c>
      <c r="BE66" s="299">
        <f t="shared" si="424"/>
        <v>0</v>
      </c>
      <c r="BF66" s="299">
        <f t="shared" si="425"/>
        <v>0</v>
      </c>
      <c r="BG66" s="300">
        <f>ROUND(+SUMIF(BdV_2022!$L:$L,$A66&amp;BG$3,BdV_2022!$E:$E),2)</f>
        <v>0</v>
      </c>
      <c r="BI66" s="299">
        <f t="shared" si="426"/>
        <v>0</v>
      </c>
      <c r="BJ66" s="299">
        <f t="shared" si="427"/>
        <v>0</v>
      </c>
      <c r="BK66" s="300">
        <f>ROUND(+SUMIF(BdV_2022!$L:$L,$A66&amp;BK$3,BdV_2022!$E:$E),2)</f>
        <v>0</v>
      </c>
    </row>
    <row r="67" spans="1:63" s="2" customFormat="1" x14ac:dyDescent="0.2">
      <c r="A67" s="148" t="s">
        <v>1791</v>
      </c>
      <c r="B67" s="19"/>
      <c r="C67" s="87" t="s">
        <v>1269</v>
      </c>
      <c r="E67" s="299">
        <f t="shared" si="398"/>
        <v>0</v>
      </c>
      <c r="F67" s="299">
        <f t="shared" si="399"/>
        <v>0</v>
      </c>
      <c r="G67" s="300">
        <f>ROUND(+SUMIF(BdV_2022!$L:$L,$A67&amp;G$3,BdV_2022!$E:$E),2)</f>
        <v>0</v>
      </c>
      <c r="I67" s="299">
        <f t="shared" si="400"/>
        <v>0</v>
      </c>
      <c r="J67" s="299">
        <f t="shared" si="401"/>
        <v>0</v>
      </c>
      <c r="K67" s="300">
        <f>ROUND(+SUMIF(BdV_2022!$L:$L,$A67&amp;K$3,BdV_2022!$E:$E),2)</f>
        <v>0</v>
      </c>
      <c r="M67" s="299">
        <f t="shared" si="402"/>
        <v>0</v>
      </c>
      <c r="N67" s="299">
        <f t="shared" si="403"/>
        <v>0</v>
      </c>
      <c r="O67" s="300">
        <f>ROUND(+SUMIF(BdV_2022!$L:$L,$A67&amp;O$3,BdV_2022!$E:$E),2)</f>
        <v>0</v>
      </c>
      <c r="Q67" s="299">
        <f t="shared" si="404"/>
        <v>0</v>
      </c>
      <c r="R67" s="299">
        <f t="shared" si="405"/>
        <v>0</v>
      </c>
      <c r="S67" s="300">
        <f>ROUND(+SUMIF(BdV_2022!$L:$L,$A67&amp;S$3,BdV_2022!$E:$E),2)</f>
        <v>0</v>
      </c>
      <c r="U67" s="299">
        <f t="shared" si="406"/>
        <v>0</v>
      </c>
      <c r="V67" s="299">
        <f t="shared" si="407"/>
        <v>0</v>
      </c>
      <c r="W67" s="300">
        <f>ROUND(+SUMIF(BdV_2022!$L:$L,$A67&amp;W$3,BdV_2022!$E:$E),2)</f>
        <v>0</v>
      </c>
      <c r="Y67" s="299">
        <f t="shared" si="408"/>
        <v>0</v>
      </c>
      <c r="Z67" s="299">
        <f t="shared" si="409"/>
        <v>0</v>
      </c>
      <c r="AA67" s="300">
        <f>ROUND(+SUMIF(BdV_2022!$L:$L,$A67&amp;AA$3,BdV_2022!$E:$E),2)</f>
        <v>0</v>
      </c>
      <c r="AC67" s="299">
        <f t="shared" si="410"/>
        <v>0</v>
      </c>
      <c r="AD67" s="299">
        <f t="shared" si="411"/>
        <v>0</v>
      </c>
      <c r="AE67" s="300">
        <f>ROUND(+SUMIF(BdV_2022!$L:$L,$A67&amp;AE$3,BdV_2022!$E:$E),2)</f>
        <v>0</v>
      </c>
      <c r="AG67" s="299">
        <f t="shared" si="412"/>
        <v>0</v>
      </c>
      <c r="AH67" s="299">
        <f t="shared" si="413"/>
        <v>0</v>
      </c>
      <c r="AI67" s="300">
        <f>ROUND(+SUMIF(BdV_2022!$L:$L,$A67&amp;AI$3,BdV_2022!$E:$E),2)</f>
        <v>0</v>
      </c>
      <c r="AK67" s="299">
        <f t="shared" si="414"/>
        <v>0</v>
      </c>
      <c r="AL67" s="299">
        <f t="shared" si="415"/>
        <v>0</v>
      </c>
      <c r="AM67" s="300">
        <f>ROUND(+SUMIF(BdV_2022!$L:$L,$A67&amp;AM$3,BdV_2022!$E:$E),2)</f>
        <v>0</v>
      </c>
      <c r="AO67" s="299">
        <f t="shared" si="416"/>
        <v>0</v>
      </c>
      <c r="AP67" s="299">
        <f t="shared" si="417"/>
        <v>0</v>
      </c>
      <c r="AQ67" s="300">
        <f>ROUND(+SUMIF(BdV_2022!$L:$L,$A67&amp;AQ$3,BdV_2022!$E:$E),2)</f>
        <v>0</v>
      </c>
      <c r="AS67" s="299">
        <f t="shared" si="418"/>
        <v>0</v>
      </c>
      <c r="AT67" s="299">
        <f t="shared" si="419"/>
        <v>0</v>
      </c>
      <c r="AU67" s="300">
        <f>ROUND(+SUMIF(BdV_2022!$L:$L,$A67&amp;AU$3,BdV_2022!$E:$E),2)</f>
        <v>0</v>
      </c>
      <c r="AW67" s="299">
        <f t="shared" si="420"/>
        <v>0</v>
      </c>
      <c r="AX67" s="299">
        <f t="shared" si="421"/>
        <v>0</v>
      </c>
      <c r="AY67" s="300">
        <f>ROUND(+SUMIF(BdV_2022!$L:$L,$A67&amp;AY$3,BdV_2022!$E:$E),2)</f>
        <v>0</v>
      </c>
      <c r="BA67" s="299">
        <f t="shared" si="422"/>
        <v>0</v>
      </c>
      <c r="BB67" s="299">
        <f t="shared" si="423"/>
        <v>0</v>
      </c>
      <c r="BC67" s="300">
        <f>ROUND(+SUMIF(BdV_2022!$L:$L,$A67&amp;BC$3,BdV_2022!$E:$E),2)</f>
        <v>0</v>
      </c>
      <c r="BE67" s="299">
        <f t="shared" si="424"/>
        <v>0</v>
      </c>
      <c r="BF67" s="299">
        <f t="shared" si="425"/>
        <v>0</v>
      </c>
      <c r="BG67" s="300">
        <f>ROUND(+SUMIF(BdV_2022!$L:$L,$A67&amp;BG$3,BdV_2022!$E:$E),2)</f>
        <v>0</v>
      </c>
      <c r="BI67" s="299">
        <f t="shared" si="426"/>
        <v>0</v>
      </c>
      <c r="BJ67" s="299">
        <f t="shared" si="427"/>
        <v>0</v>
      </c>
      <c r="BK67" s="300">
        <f>ROUND(+SUMIF(BdV_2022!$L:$L,$A67&amp;BK$3,BdV_2022!$E:$E),2)</f>
        <v>0</v>
      </c>
    </row>
    <row r="68" spans="1:63" s="2" customFormat="1" x14ac:dyDescent="0.2">
      <c r="A68" s="148" t="s">
        <v>1792</v>
      </c>
      <c r="B68" s="19"/>
      <c r="C68" s="87" t="s">
        <v>1666</v>
      </c>
      <c r="E68" s="299">
        <f t="shared" si="398"/>
        <v>0</v>
      </c>
      <c r="F68" s="299">
        <f t="shared" si="399"/>
        <v>0</v>
      </c>
      <c r="G68" s="300">
        <f>ROUND(+SUMIF(BdV_2022!$L:$L,$A68&amp;G$3,BdV_2022!$E:$E),2)</f>
        <v>0</v>
      </c>
      <c r="I68" s="299">
        <f t="shared" si="400"/>
        <v>0</v>
      </c>
      <c r="J68" s="299">
        <f t="shared" si="401"/>
        <v>0</v>
      </c>
      <c r="K68" s="300">
        <f>ROUND(+SUMIF(BdV_2022!$L:$L,$A68&amp;K$3,BdV_2022!$E:$E),2)</f>
        <v>0</v>
      </c>
      <c r="M68" s="299">
        <f t="shared" si="402"/>
        <v>0</v>
      </c>
      <c r="N68" s="299">
        <f t="shared" si="403"/>
        <v>0</v>
      </c>
      <c r="O68" s="300">
        <f>ROUND(+SUMIF(BdV_2022!$L:$L,$A68&amp;O$3,BdV_2022!$E:$E),2)</f>
        <v>0</v>
      </c>
      <c r="Q68" s="299">
        <f t="shared" si="404"/>
        <v>0</v>
      </c>
      <c r="R68" s="299">
        <f t="shared" si="405"/>
        <v>0</v>
      </c>
      <c r="S68" s="300">
        <f>ROUND(+SUMIF(BdV_2022!$L:$L,$A68&amp;S$3,BdV_2022!$E:$E),2)</f>
        <v>0</v>
      </c>
      <c r="U68" s="299">
        <f t="shared" si="406"/>
        <v>0</v>
      </c>
      <c r="V68" s="299">
        <f t="shared" si="407"/>
        <v>0</v>
      </c>
      <c r="W68" s="300">
        <f>ROUND(+SUMIF(BdV_2022!$L:$L,$A68&amp;W$3,BdV_2022!$E:$E),2)</f>
        <v>0</v>
      </c>
      <c r="Y68" s="299">
        <f t="shared" si="408"/>
        <v>0</v>
      </c>
      <c r="Z68" s="299">
        <f t="shared" si="409"/>
        <v>0</v>
      </c>
      <c r="AA68" s="300">
        <f>ROUND(+SUMIF(BdV_2022!$L:$L,$A68&amp;AA$3,BdV_2022!$E:$E),2)</f>
        <v>0</v>
      </c>
      <c r="AC68" s="299">
        <f t="shared" si="410"/>
        <v>0</v>
      </c>
      <c r="AD68" s="299">
        <f t="shared" si="411"/>
        <v>0</v>
      </c>
      <c r="AE68" s="300">
        <f>ROUND(+SUMIF(BdV_2022!$L:$L,$A68&amp;AE$3,BdV_2022!$E:$E),2)</f>
        <v>0</v>
      </c>
      <c r="AG68" s="299">
        <f t="shared" si="412"/>
        <v>0</v>
      </c>
      <c r="AH68" s="299">
        <f t="shared" si="413"/>
        <v>0</v>
      </c>
      <c r="AI68" s="300">
        <f>ROUND(+SUMIF(BdV_2022!$L:$L,$A68&amp;AI$3,BdV_2022!$E:$E),2)</f>
        <v>0</v>
      </c>
      <c r="AK68" s="299">
        <f t="shared" si="414"/>
        <v>0</v>
      </c>
      <c r="AL68" s="299">
        <f t="shared" si="415"/>
        <v>0</v>
      </c>
      <c r="AM68" s="300">
        <f>ROUND(+SUMIF(BdV_2022!$L:$L,$A68&amp;AM$3,BdV_2022!$E:$E),2)</f>
        <v>0</v>
      </c>
      <c r="AO68" s="299">
        <f t="shared" si="416"/>
        <v>0</v>
      </c>
      <c r="AP68" s="299">
        <f t="shared" si="417"/>
        <v>0</v>
      </c>
      <c r="AQ68" s="300">
        <f>ROUND(+SUMIF(BdV_2022!$L:$L,$A68&amp;AQ$3,BdV_2022!$E:$E),2)</f>
        <v>0</v>
      </c>
      <c r="AS68" s="299">
        <f t="shared" si="418"/>
        <v>0</v>
      </c>
      <c r="AT68" s="299">
        <f t="shared" si="419"/>
        <v>0</v>
      </c>
      <c r="AU68" s="300">
        <f>ROUND(+SUMIF(BdV_2022!$L:$L,$A68&amp;AU$3,BdV_2022!$E:$E),2)</f>
        <v>0</v>
      </c>
      <c r="AW68" s="299">
        <f t="shared" si="420"/>
        <v>0</v>
      </c>
      <c r="AX68" s="299">
        <f t="shared" si="421"/>
        <v>0</v>
      </c>
      <c r="AY68" s="300">
        <f>ROUND(+SUMIF(BdV_2022!$L:$L,$A68&amp;AY$3,BdV_2022!$E:$E),2)</f>
        <v>0</v>
      </c>
      <c r="BA68" s="299">
        <f t="shared" si="422"/>
        <v>0</v>
      </c>
      <c r="BB68" s="299">
        <f t="shared" si="423"/>
        <v>0</v>
      </c>
      <c r="BC68" s="300">
        <f>ROUND(+SUMIF(BdV_2022!$L:$L,$A68&amp;BC$3,BdV_2022!$E:$E),2)</f>
        <v>0</v>
      </c>
      <c r="BE68" s="299">
        <f t="shared" si="424"/>
        <v>0</v>
      </c>
      <c r="BF68" s="299">
        <f t="shared" si="425"/>
        <v>0</v>
      </c>
      <c r="BG68" s="300">
        <f>ROUND(+SUMIF(BdV_2022!$L:$L,$A68&amp;BG$3,BdV_2022!$E:$E),2)</f>
        <v>0</v>
      </c>
      <c r="BI68" s="299">
        <f t="shared" si="426"/>
        <v>0</v>
      </c>
      <c r="BJ68" s="299">
        <f t="shared" si="427"/>
        <v>0</v>
      </c>
      <c r="BK68" s="300">
        <f>ROUND(+SUMIF(BdV_2022!$L:$L,$A68&amp;BK$3,BdV_2022!$E:$E),2)</f>
        <v>0</v>
      </c>
    </row>
    <row r="69" spans="1:63" s="2" customFormat="1" x14ac:dyDescent="0.2">
      <c r="A69" s="148" t="s">
        <v>1793</v>
      </c>
      <c r="B69" s="19"/>
      <c r="C69" s="87" t="s">
        <v>1271</v>
      </c>
      <c r="E69" s="299">
        <f t="shared" si="398"/>
        <v>0</v>
      </c>
      <c r="F69" s="299">
        <f t="shared" si="399"/>
        <v>0</v>
      </c>
      <c r="G69" s="300">
        <f>ROUND(+SUMIF(BdV_2022!$L:$L,$A69&amp;G$3,BdV_2022!$E:$E),2)</f>
        <v>0</v>
      </c>
      <c r="I69" s="299">
        <f t="shared" si="400"/>
        <v>0</v>
      </c>
      <c r="J69" s="299">
        <f t="shared" si="401"/>
        <v>0</v>
      </c>
      <c r="K69" s="300">
        <f>ROUND(+SUMIF(BdV_2022!$L:$L,$A69&amp;K$3,BdV_2022!$E:$E),2)</f>
        <v>0</v>
      </c>
      <c r="M69" s="299">
        <f t="shared" si="402"/>
        <v>0</v>
      </c>
      <c r="N69" s="299">
        <f t="shared" si="403"/>
        <v>0</v>
      </c>
      <c r="O69" s="300">
        <f>ROUND(+SUMIF(BdV_2022!$L:$L,$A69&amp;O$3,BdV_2022!$E:$E),2)</f>
        <v>0</v>
      </c>
      <c r="Q69" s="299">
        <f t="shared" si="404"/>
        <v>0</v>
      </c>
      <c r="R69" s="299">
        <f t="shared" si="405"/>
        <v>0</v>
      </c>
      <c r="S69" s="300">
        <f>ROUND(+SUMIF(BdV_2022!$L:$L,$A69&amp;S$3,BdV_2022!$E:$E),2)</f>
        <v>0</v>
      </c>
      <c r="U69" s="299">
        <f t="shared" si="406"/>
        <v>0</v>
      </c>
      <c r="V69" s="299">
        <f t="shared" si="407"/>
        <v>0</v>
      </c>
      <c r="W69" s="300">
        <f>ROUND(+SUMIF(BdV_2022!$L:$L,$A69&amp;W$3,BdV_2022!$E:$E),2)</f>
        <v>0</v>
      </c>
      <c r="Y69" s="299">
        <f t="shared" si="408"/>
        <v>0</v>
      </c>
      <c r="Z69" s="299">
        <f t="shared" si="409"/>
        <v>0</v>
      </c>
      <c r="AA69" s="300">
        <f>ROUND(+SUMIF(BdV_2022!$L:$L,$A69&amp;AA$3,BdV_2022!$E:$E),2)</f>
        <v>0</v>
      </c>
      <c r="AC69" s="299">
        <f t="shared" si="410"/>
        <v>0</v>
      </c>
      <c r="AD69" s="299">
        <f t="shared" si="411"/>
        <v>0</v>
      </c>
      <c r="AE69" s="300">
        <f>ROUND(+SUMIF(BdV_2022!$L:$L,$A69&amp;AE$3,BdV_2022!$E:$E),2)</f>
        <v>0</v>
      </c>
      <c r="AG69" s="299">
        <f t="shared" si="412"/>
        <v>0</v>
      </c>
      <c r="AH69" s="299">
        <f t="shared" si="413"/>
        <v>0</v>
      </c>
      <c r="AI69" s="300">
        <f>ROUND(+SUMIF(BdV_2022!$L:$L,$A69&amp;AI$3,BdV_2022!$E:$E),2)</f>
        <v>0</v>
      </c>
      <c r="AK69" s="299">
        <f t="shared" si="414"/>
        <v>0</v>
      </c>
      <c r="AL69" s="299">
        <f t="shared" si="415"/>
        <v>0</v>
      </c>
      <c r="AM69" s="300">
        <f>ROUND(+SUMIF(BdV_2022!$L:$L,$A69&amp;AM$3,BdV_2022!$E:$E),2)</f>
        <v>0</v>
      </c>
      <c r="AO69" s="299">
        <f t="shared" si="416"/>
        <v>0</v>
      </c>
      <c r="AP69" s="299">
        <f t="shared" si="417"/>
        <v>0</v>
      </c>
      <c r="AQ69" s="300">
        <f>ROUND(+SUMIF(BdV_2022!$L:$L,$A69&amp;AQ$3,BdV_2022!$E:$E),2)</f>
        <v>0</v>
      </c>
      <c r="AS69" s="299">
        <f t="shared" si="418"/>
        <v>0</v>
      </c>
      <c r="AT69" s="299">
        <f t="shared" si="419"/>
        <v>0</v>
      </c>
      <c r="AU69" s="300">
        <f>ROUND(+SUMIF(BdV_2022!$L:$L,$A69&amp;AU$3,BdV_2022!$E:$E),2)</f>
        <v>0</v>
      </c>
      <c r="AW69" s="299">
        <f t="shared" si="420"/>
        <v>0</v>
      </c>
      <c r="AX69" s="299">
        <f t="shared" si="421"/>
        <v>0</v>
      </c>
      <c r="AY69" s="300">
        <f>ROUND(+SUMIF(BdV_2022!$L:$L,$A69&amp;AY$3,BdV_2022!$E:$E),2)</f>
        <v>0</v>
      </c>
      <c r="BA69" s="299">
        <f t="shared" si="422"/>
        <v>0</v>
      </c>
      <c r="BB69" s="299">
        <f t="shared" si="423"/>
        <v>0</v>
      </c>
      <c r="BC69" s="300">
        <f>ROUND(+SUMIF(BdV_2022!$L:$L,$A69&amp;BC$3,BdV_2022!$E:$E),2)</f>
        <v>0</v>
      </c>
      <c r="BE69" s="299">
        <f t="shared" si="424"/>
        <v>0</v>
      </c>
      <c r="BF69" s="299">
        <f t="shared" si="425"/>
        <v>0</v>
      </c>
      <c r="BG69" s="300">
        <f>ROUND(+SUMIF(BdV_2022!$L:$L,$A69&amp;BG$3,BdV_2022!$E:$E),2)</f>
        <v>0</v>
      </c>
      <c r="BI69" s="299">
        <f t="shared" si="426"/>
        <v>0</v>
      </c>
      <c r="BJ69" s="299">
        <f t="shared" si="427"/>
        <v>0</v>
      </c>
      <c r="BK69" s="300">
        <f>ROUND(+SUMIF(BdV_2022!$L:$L,$A69&amp;BK$3,BdV_2022!$E:$E),2)</f>
        <v>0</v>
      </c>
    </row>
    <row r="70" spans="1:63" s="2" customFormat="1" x14ac:dyDescent="0.2">
      <c r="A70" s="148" t="s">
        <v>1794</v>
      </c>
      <c r="B70" s="19"/>
      <c r="C70" s="87" t="s">
        <v>1272</v>
      </c>
      <c r="E70" s="299">
        <f t="shared" si="398"/>
        <v>0</v>
      </c>
      <c r="F70" s="299">
        <f t="shared" si="399"/>
        <v>0</v>
      </c>
      <c r="G70" s="300">
        <f>ROUND(+SUMIF(BdV_2022!$L:$L,$A70&amp;G$3,BdV_2022!$E:$E),2)</f>
        <v>0</v>
      </c>
      <c r="I70" s="299">
        <f t="shared" si="400"/>
        <v>0</v>
      </c>
      <c r="J70" s="299">
        <f t="shared" si="401"/>
        <v>0</v>
      </c>
      <c r="K70" s="300">
        <f>ROUND(+SUMIF(BdV_2022!$L:$L,$A70&amp;K$3,BdV_2022!$E:$E),2)</f>
        <v>0</v>
      </c>
      <c r="M70" s="299">
        <f t="shared" si="402"/>
        <v>0</v>
      </c>
      <c r="N70" s="299">
        <f t="shared" si="403"/>
        <v>0</v>
      </c>
      <c r="O70" s="300">
        <f>ROUND(+SUMIF(BdV_2022!$L:$L,$A70&amp;O$3,BdV_2022!$E:$E),2)</f>
        <v>0</v>
      </c>
      <c r="Q70" s="299">
        <f t="shared" si="404"/>
        <v>0</v>
      </c>
      <c r="R70" s="299">
        <f t="shared" si="405"/>
        <v>0</v>
      </c>
      <c r="S70" s="300">
        <f>ROUND(+SUMIF(BdV_2022!$L:$L,$A70&amp;S$3,BdV_2022!$E:$E),2)</f>
        <v>0</v>
      </c>
      <c r="U70" s="299">
        <f t="shared" si="406"/>
        <v>0</v>
      </c>
      <c r="V70" s="299">
        <f t="shared" si="407"/>
        <v>0</v>
      </c>
      <c r="W70" s="300">
        <f>ROUND(+SUMIF(BdV_2022!$L:$L,$A70&amp;W$3,BdV_2022!$E:$E),2)</f>
        <v>0</v>
      </c>
      <c r="Y70" s="299">
        <f t="shared" si="408"/>
        <v>0</v>
      </c>
      <c r="Z70" s="299">
        <f t="shared" si="409"/>
        <v>0</v>
      </c>
      <c r="AA70" s="300">
        <f>ROUND(+SUMIF(BdV_2022!$L:$L,$A70&amp;AA$3,BdV_2022!$E:$E),2)</f>
        <v>0</v>
      </c>
      <c r="AC70" s="299">
        <f t="shared" si="410"/>
        <v>0</v>
      </c>
      <c r="AD70" s="299">
        <f t="shared" si="411"/>
        <v>0</v>
      </c>
      <c r="AE70" s="300">
        <f>ROUND(+SUMIF(BdV_2022!$L:$L,$A70&amp;AE$3,BdV_2022!$E:$E),2)</f>
        <v>0</v>
      </c>
      <c r="AG70" s="299">
        <f t="shared" si="412"/>
        <v>0</v>
      </c>
      <c r="AH70" s="299">
        <f t="shared" si="413"/>
        <v>0</v>
      </c>
      <c r="AI70" s="300">
        <f>ROUND(+SUMIF(BdV_2022!$L:$L,$A70&amp;AI$3,BdV_2022!$E:$E),2)</f>
        <v>0</v>
      </c>
      <c r="AK70" s="299">
        <f t="shared" si="414"/>
        <v>0</v>
      </c>
      <c r="AL70" s="299">
        <f t="shared" si="415"/>
        <v>0</v>
      </c>
      <c r="AM70" s="300">
        <f>ROUND(+SUMIF(BdV_2022!$L:$L,$A70&amp;AM$3,BdV_2022!$E:$E),2)</f>
        <v>0</v>
      </c>
      <c r="AO70" s="299">
        <f t="shared" si="416"/>
        <v>0</v>
      </c>
      <c r="AP70" s="299">
        <f t="shared" si="417"/>
        <v>0</v>
      </c>
      <c r="AQ70" s="300">
        <f>ROUND(+SUMIF(BdV_2022!$L:$L,$A70&amp;AQ$3,BdV_2022!$E:$E),2)</f>
        <v>0</v>
      </c>
      <c r="AS70" s="299">
        <f t="shared" si="418"/>
        <v>0</v>
      </c>
      <c r="AT70" s="299">
        <f t="shared" si="419"/>
        <v>0</v>
      </c>
      <c r="AU70" s="300">
        <f>ROUND(+SUMIF(BdV_2022!$L:$L,$A70&amp;AU$3,BdV_2022!$E:$E),2)</f>
        <v>0</v>
      </c>
      <c r="AW70" s="299">
        <f t="shared" si="420"/>
        <v>0</v>
      </c>
      <c r="AX70" s="299">
        <f t="shared" si="421"/>
        <v>0</v>
      </c>
      <c r="AY70" s="300">
        <f>ROUND(+SUMIF(BdV_2022!$L:$L,$A70&amp;AY$3,BdV_2022!$E:$E),2)</f>
        <v>0</v>
      </c>
      <c r="BA70" s="299">
        <f t="shared" si="422"/>
        <v>0</v>
      </c>
      <c r="BB70" s="299">
        <f t="shared" si="423"/>
        <v>0</v>
      </c>
      <c r="BC70" s="300">
        <f>ROUND(+SUMIF(BdV_2022!$L:$L,$A70&amp;BC$3,BdV_2022!$E:$E),2)</f>
        <v>0</v>
      </c>
      <c r="BE70" s="299">
        <f t="shared" si="424"/>
        <v>0</v>
      </c>
      <c r="BF70" s="299">
        <f t="shared" si="425"/>
        <v>0</v>
      </c>
      <c r="BG70" s="300">
        <f>ROUND(+SUMIF(BdV_2022!$L:$L,$A70&amp;BG$3,BdV_2022!$E:$E),2)</f>
        <v>0</v>
      </c>
      <c r="BI70" s="299">
        <f t="shared" si="426"/>
        <v>0</v>
      </c>
      <c r="BJ70" s="299">
        <f t="shared" si="427"/>
        <v>0</v>
      </c>
      <c r="BK70" s="300">
        <f>ROUND(+SUMIF(BdV_2022!$L:$L,$A70&amp;BK$3,BdV_2022!$E:$E),2)</f>
        <v>0</v>
      </c>
    </row>
    <row r="71" spans="1:63" s="2" customFormat="1" x14ac:dyDescent="0.2">
      <c r="A71" s="148" t="s">
        <v>1795</v>
      </c>
      <c r="B71" s="17"/>
      <c r="C71" s="87" t="s">
        <v>1667</v>
      </c>
      <c r="E71" s="299">
        <f t="shared" si="398"/>
        <v>0</v>
      </c>
      <c r="F71" s="299">
        <f t="shared" si="399"/>
        <v>0</v>
      </c>
      <c r="G71" s="300">
        <f>ROUND(+SUMIF(BdV_2022!$L:$L,$A71&amp;G$3,BdV_2022!$E:$E),2)</f>
        <v>0</v>
      </c>
      <c r="I71" s="299">
        <f t="shared" si="400"/>
        <v>0</v>
      </c>
      <c r="J71" s="299">
        <f t="shared" si="401"/>
        <v>0</v>
      </c>
      <c r="K71" s="300">
        <f>ROUND(+SUMIF(BdV_2022!$L:$L,$A71&amp;K$3,BdV_2022!$E:$E),2)</f>
        <v>0</v>
      </c>
      <c r="M71" s="299">
        <f t="shared" si="402"/>
        <v>0</v>
      </c>
      <c r="N71" s="299">
        <f t="shared" si="403"/>
        <v>0</v>
      </c>
      <c r="O71" s="300">
        <f>ROUND(+SUMIF(BdV_2022!$L:$L,$A71&amp;O$3,BdV_2022!$E:$E),2)</f>
        <v>0</v>
      </c>
      <c r="Q71" s="299">
        <f t="shared" si="404"/>
        <v>0</v>
      </c>
      <c r="R71" s="299">
        <f t="shared" si="405"/>
        <v>0</v>
      </c>
      <c r="S71" s="300">
        <f>ROUND(+SUMIF(BdV_2022!$L:$L,$A71&amp;S$3,BdV_2022!$E:$E),2)</f>
        <v>0</v>
      </c>
      <c r="U71" s="299">
        <f t="shared" si="406"/>
        <v>0</v>
      </c>
      <c r="V71" s="299">
        <f t="shared" si="407"/>
        <v>0</v>
      </c>
      <c r="W71" s="300">
        <f>ROUND(+SUMIF(BdV_2022!$L:$L,$A71&amp;W$3,BdV_2022!$E:$E),2)</f>
        <v>0</v>
      </c>
      <c r="Y71" s="299">
        <f t="shared" si="408"/>
        <v>0</v>
      </c>
      <c r="Z71" s="299">
        <f t="shared" si="409"/>
        <v>0</v>
      </c>
      <c r="AA71" s="300">
        <f>ROUND(+SUMIF(BdV_2022!$L:$L,$A71&amp;AA$3,BdV_2022!$E:$E),2)</f>
        <v>0</v>
      </c>
      <c r="AC71" s="299">
        <f t="shared" si="410"/>
        <v>0</v>
      </c>
      <c r="AD71" s="299">
        <f t="shared" si="411"/>
        <v>0</v>
      </c>
      <c r="AE71" s="300">
        <f>ROUND(+SUMIF(BdV_2022!$L:$L,$A71&amp;AE$3,BdV_2022!$E:$E),2)</f>
        <v>0</v>
      </c>
      <c r="AG71" s="299">
        <f t="shared" si="412"/>
        <v>0</v>
      </c>
      <c r="AH71" s="299">
        <f t="shared" si="413"/>
        <v>0</v>
      </c>
      <c r="AI71" s="300">
        <f>ROUND(+SUMIF(BdV_2022!$L:$L,$A71&amp;AI$3,BdV_2022!$E:$E),2)</f>
        <v>0</v>
      </c>
      <c r="AK71" s="299">
        <f t="shared" si="414"/>
        <v>0</v>
      </c>
      <c r="AL71" s="299">
        <f t="shared" si="415"/>
        <v>0</v>
      </c>
      <c r="AM71" s="300">
        <f>ROUND(+SUMIF(BdV_2022!$L:$L,$A71&amp;AM$3,BdV_2022!$E:$E),2)</f>
        <v>0</v>
      </c>
      <c r="AO71" s="299">
        <f t="shared" si="416"/>
        <v>0</v>
      </c>
      <c r="AP71" s="299">
        <f t="shared" si="417"/>
        <v>0</v>
      </c>
      <c r="AQ71" s="300">
        <f>ROUND(+SUMIF(BdV_2022!$L:$L,$A71&amp;AQ$3,BdV_2022!$E:$E),2)</f>
        <v>0</v>
      </c>
      <c r="AS71" s="299">
        <f t="shared" si="418"/>
        <v>0</v>
      </c>
      <c r="AT71" s="299">
        <f t="shared" si="419"/>
        <v>0</v>
      </c>
      <c r="AU71" s="300">
        <f>ROUND(+SUMIF(BdV_2022!$L:$L,$A71&amp;AU$3,BdV_2022!$E:$E),2)</f>
        <v>0</v>
      </c>
      <c r="AW71" s="299">
        <f t="shared" si="420"/>
        <v>0</v>
      </c>
      <c r="AX71" s="299">
        <f t="shared" si="421"/>
        <v>0</v>
      </c>
      <c r="AY71" s="300">
        <f>ROUND(+SUMIF(BdV_2022!$L:$L,$A71&amp;AY$3,BdV_2022!$E:$E),2)</f>
        <v>0</v>
      </c>
      <c r="BA71" s="299">
        <f t="shared" si="422"/>
        <v>0</v>
      </c>
      <c r="BB71" s="299">
        <f t="shared" si="423"/>
        <v>0</v>
      </c>
      <c r="BC71" s="300">
        <f>ROUND(+SUMIF(BdV_2022!$L:$L,$A71&amp;BC$3,BdV_2022!$E:$E),2)</f>
        <v>0</v>
      </c>
      <c r="BE71" s="299">
        <f t="shared" si="424"/>
        <v>0</v>
      </c>
      <c r="BF71" s="299">
        <f t="shared" si="425"/>
        <v>0</v>
      </c>
      <c r="BG71" s="300">
        <f>ROUND(+SUMIF(BdV_2022!$L:$L,$A71&amp;BG$3,BdV_2022!$E:$E),2)</f>
        <v>0</v>
      </c>
      <c r="BI71" s="299">
        <f t="shared" si="426"/>
        <v>0</v>
      </c>
      <c r="BJ71" s="299">
        <f t="shared" si="427"/>
        <v>0</v>
      </c>
      <c r="BK71" s="300">
        <f>ROUND(+SUMIF(BdV_2022!$L:$L,$A71&amp;BK$3,BdV_2022!$E:$E),2)</f>
        <v>0</v>
      </c>
    </row>
    <row r="72" spans="1:63" s="2" customFormat="1" x14ac:dyDescent="0.2">
      <c r="A72" s="13" t="s">
        <v>123</v>
      </c>
      <c r="B72" s="15" t="s">
        <v>380</v>
      </c>
      <c r="C72" s="32" t="s">
        <v>383</v>
      </c>
      <c r="E72" s="183">
        <f>+SUM(E73:E79)</f>
        <v>0</v>
      </c>
      <c r="F72" s="183">
        <f>+SUM(F73:F79)</f>
        <v>0</v>
      </c>
      <c r="G72" s="183">
        <f t="shared" si="207"/>
        <v>0</v>
      </c>
      <c r="I72" s="183">
        <f>+SUM(I73:I79)</f>
        <v>0</v>
      </c>
      <c r="J72" s="183">
        <f>+SUM(J73:J79)</f>
        <v>0</v>
      </c>
      <c r="K72" s="183">
        <f t="shared" ref="K72" si="428">+SUM(I72:J72)</f>
        <v>0</v>
      </c>
      <c r="M72" s="183">
        <f>+SUM(M73:M79)</f>
        <v>0</v>
      </c>
      <c r="N72" s="183">
        <f>+SUM(N73:N79)</f>
        <v>0</v>
      </c>
      <c r="O72" s="183">
        <f t="shared" ref="O72" si="429">+SUM(M72:N72)</f>
        <v>0</v>
      </c>
      <c r="Q72" s="183">
        <f>+SUM(Q73:Q79)</f>
        <v>0</v>
      </c>
      <c r="R72" s="183">
        <f>+SUM(R73:R79)</f>
        <v>0</v>
      </c>
      <c r="S72" s="183">
        <f t="shared" ref="S72" si="430">+SUM(Q72:R72)</f>
        <v>0</v>
      </c>
      <c r="U72" s="183">
        <f>+SUM(U73:U79)</f>
        <v>0</v>
      </c>
      <c r="V72" s="183">
        <f>+SUM(V73:V79)</f>
        <v>0</v>
      </c>
      <c r="W72" s="183">
        <f t="shared" ref="W72" si="431">+SUM(U72:V72)</f>
        <v>0</v>
      </c>
      <c r="Y72" s="183">
        <f>+SUM(Y73:Y79)</f>
        <v>0</v>
      </c>
      <c r="Z72" s="183">
        <f>+SUM(Z73:Z79)</f>
        <v>0</v>
      </c>
      <c r="AA72" s="183">
        <f t="shared" ref="AA72" si="432">+SUM(Y72:Z72)</f>
        <v>0</v>
      </c>
      <c r="AC72" s="183">
        <f>+SUM(AC73:AC79)</f>
        <v>0</v>
      </c>
      <c r="AD72" s="183">
        <f>+SUM(AD73:AD79)</f>
        <v>0</v>
      </c>
      <c r="AE72" s="183">
        <f t="shared" ref="AE72" si="433">+SUM(AC72:AD72)</f>
        <v>0</v>
      </c>
      <c r="AG72" s="183">
        <f>+SUM(AG73:AG79)</f>
        <v>0</v>
      </c>
      <c r="AH72" s="183">
        <f>+SUM(AH73:AH79)</f>
        <v>0</v>
      </c>
      <c r="AI72" s="183">
        <f t="shared" ref="AI72" si="434">+SUM(AG72:AH72)</f>
        <v>0</v>
      </c>
      <c r="AK72" s="183">
        <f>+SUM(AK73:AK79)</f>
        <v>0</v>
      </c>
      <c r="AL72" s="183">
        <f>+SUM(AL73:AL79)</f>
        <v>0</v>
      </c>
      <c r="AM72" s="183">
        <f t="shared" ref="AM72" si="435">+SUM(AK72:AL72)</f>
        <v>0</v>
      </c>
      <c r="AO72" s="183">
        <f>+SUM(AO73:AO79)</f>
        <v>0</v>
      </c>
      <c r="AP72" s="183">
        <f>+SUM(AP73:AP79)</f>
        <v>0</v>
      </c>
      <c r="AQ72" s="183">
        <f t="shared" ref="AQ72" si="436">+SUM(AO72:AP72)</f>
        <v>0</v>
      </c>
      <c r="AS72" s="183">
        <f>+SUM(AS73:AS79)</f>
        <v>0</v>
      </c>
      <c r="AT72" s="183">
        <f>+SUM(AT73:AT79)</f>
        <v>0</v>
      </c>
      <c r="AU72" s="183">
        <f t="shared" ref="AU72" si="437">+SUM(AS72:AT72)</f>
        <v>0</v>
      </c>
      <c r="AW72" s="183">
        <f>+SUM(AW73:AW79)</f>
        <v>0</v>
      </c>
      <c r="AX72" s="183">
        <f>+SUM(AX73:AX79)</f>
        <v>0</v>
      </c>
      <c r="AY72" s="183">
        <f t="shared" ref="AY72" si="438">+SUM(AW72:AX72)</f>
        <v>0</v>
      </c>
      <c r="BA72" s="183">
        <f>+SUM(BA73:BA79)</f>
        <v>0</v>
      </c>
      <c r="BB72" s="183">
        <f>+SUM(BB73:BB79)</f>
        <v>0</v>
      </c>
      <c r="BC72" s="183">
        <f t="shared" ref="BC72" si="439">+SUM(BA72:BB72)</f>
        <v>0</v>
      </c>
      <c r="BE72" s="183">
        <f>+SUM(BE73:BE79)</f>
        <v>0</v>
      </c>
      <c r="BF72" s="183">
        <f>+SUM(BF73:BF79)</f>
        <v>0</v>
      </c>
      <c r="BG72" s="183">
        <f t="shared" ref="BG72" si="440">+SUM(BE72:BF72)</f>
        <v>0</v>
      </c>
      <c r="BI72" s="183">
        <f>+SUM(BI73:BI79)</f>
        <v>0</v>
      </c>
      <c r="BJ72" s="183">
        <f>+SUM(BJ73:BJ79)</f>
        <v>0</v>
      </c>
      <c r="BK72" s="183">
        <f t="shared" ref="BK72" si="441">+SUM(BI72:BJ72)</f>
        <v>0</v>
      </c>
    </row>
    <row r="73" spans="1:63" s="2" customFormat="1" x14ac:dyDescent="0.2">
      <c r="A73" s="153" t="s">
        <v>1709</v>
      </c>
      <c r="B73" s="19"/>
      <c r="C73" s="86" t="s">
        <v>1275</v>
      </c>
      <c r="E73" s="299">
        <f t="shared" ref="E73:E79" si="442">ROUND(G73*E$3,2)</f>
        <v>0</v>
      </c>
      <c r="F73" s="299">
        <f t="shared" ref="F73:F79" si="443">ROUND(G73*F$3,2)</f>
        <v>0</v>
      </c>
      <c r="G73" s="300">
        <f>ROUND(+SUMIF(BdV_2022!$L:$L,$A73&amp;G$3,BdV_2022!$E:$E),2)</f>
        <v>0</v>
      </c>
      <c r="I73" s="299">
        <f t="shared" ref="I73:I79" si="444">ROUND(K73*I$3,2)</f>
        <v>0</v>
      </c>
      <c r="J73" s="299">
        <f t="shared" ref="J73:J79" si="445">ROUND(K73*J$3,2)</f>
        <v>0</v>
      </c>
      <c r="K73" s="300">
        <f>ROUND(+SUMIF(BdV_2022!$L:$L,$A73&amp;K$3,BdV_2022!$E:$E),2)</f>
        <v>0</v>
      </c>
      <c r="M73" s="299">
        <f t="shared" ref="M73:M79" si="446">ROUND(O73*M$3,2)</f>
        <v>0</v>
      </c>
      <c r="N73" s="299">
        <f t="shared" ref="N73:N79" si="447">ROUND(O73*N$3,2)</f>
        <v>0</v>
      </c>
      <c r="O73" s="300">
        <f>ROUND(+SUMIF(BdV_2022!$L:$L,$A73&amp;O$3,BdV_2022!$E:$E),2)</f>
        <v>0</v>
      </c>
      <c r="Q73" s="299">
        <f t="shared" ref="Q73:Q79" si="448">ROUND(S73*Q$3,2)</f>
        <v>0</v>
      </c>
      <c r="R73" s="299">
        <f t="shared" ref="R73:R79" si="449">ROUND(S73*R$3,2)</f>
        <v>0</v>
      </c>
      <c r="S73" s="300">
        <f>ROUND(+SUMIF(BdV_2022!$L:$L,$A73&amp;S$3,BdV_2022!$E:$E),2)</f>
        <v>0</v>
      </c>
      <c r="U73" s="299">
        <f t="shared" ref="U73:U79" si="450">ROUND(W73*U$3,2)</f>
        <v>0</v>
      </c>
      <c r="V73" s="299">
        <f t="shared" ref="V73:V79" si="451">ROUND(W73*V$3,2)</f>
        <v>0</v>
      </c>
      <c r="W73" s="300">
        <f>ROUND(+SUMIF(BdV_2022!$L:$L,$A73&amp;W$3,BdV_2022!$E:$E),2)</f>
        <v>0</v>
      </c>
      <c r="Y73" s="299">
        <f t="shared" ref="Y73:Y79" si="452">ROUND(AA73*Y$3,2)</f>
        <v>0</v>
      </c>
      <c r="Z73" s="299">
        <f t="shared" ref="Z73:Z79" si="453">ROUND(AA73*Z$3,2)</f>
        <v>0</v>
      </c>
      <c r="AA73" s="300">
        <f>ROUND(+SUMIF(BdV_2022!$L:$L,$A73&amp;AA$3,BdV_2022!$E:$E),2)</f>
        <v>0</v>
      </c>
      <c r="AC73" s="299">
        <f t="shared" ref="AC73:AC79" si="454">ROUND(AE73*AC$3,2)</f>
        <v>0</v>
      </c>
      <c r="AD73" s="299">
        <f t="shared" ref="AD73:AD79" si="455">ROUND(AE73*AD$3,2)</f>
        <v>0</v>
      </c>
      <c r="AE73" s="300">
        <f>ROUND(+SUMIF(BdV_2022!$L:$L,$A73&amp;AE$3,BdV_2022!$E:$E),2)</f>
        <v>0</v>
      </c>
      <c r="AG73" s="299">
        <f t="shared" ref="AG73:AG79" si="456">ROUND(AI73*AG$3,2)</f>
        <v>0</v>
      </c>
      <c r="AH73" s="299">
        <f t="shared" ref="AH73:AH79" si="457">ROUND(AI73*AH$3,2)</f>
        <v>0</v>
      </c>
      <c r="AI73" s="300">
        <f>ROUND(+SUMIF(BdV_2022!$L:$L,$A73&amp;AI$3,BdV_2022!$E:$E),2)</f>
        <v>0</v>
      </c>
      <c r="AK73" s="299">
        <f t="shared" ref="AK73:AK79" si="458">ROUND(AM73*AK$3,2)</f>
        <v>0</v>
      </c>
      <c r="AL73" s="299">
        <f t="shared" ref="AL73:AL79" si="459">ROUND(AM73*AL$3,2)</f>
        <v>0</v>
      </c>
      <c r="AM73" s="300">
        <f>ROUND(+SUMIF(BdV_2022!$L:$L,$A73&amp;AM$3,BdV_2022!$E:$E),2)</f>
        <v>0</v>
      </c>
      <c r="AO73" s="299">
        <f t="shared" ref="AO73:AO79" si="460">ROUND(AQ73*AO$3,2)</f>
        <v>0</v>
      </c>
      <c r="AP73" s="299">
        <f t="shared" ref="AP73:AP79" si="461">ROUND(AQ73*AP$3,2)</f>
        <v>0</v>
      </c>
      <c r="AQ73" s="300">
        <f>ROUND(+SUMIF(BdV_2022!$L:$L,$A73&amp;AQ$3,BdV_2022!$E:$E),2)</f>
        <v>0</v>
      </c>
      <c r="AS73" s="299">
        <f t="shared" ref="AS73:AS79" si="462">ROUND(AU73*AS$3,2)</f>
        <v>0</v>
      </c>
      <c r="AT73" s="299">
        <f t="shared" ref="AT73:AT79" si="463">ROUND(AU73*AT$3,2)</f>
        <v>0</v>
      </c>
      <c r="AU73" s="300">
        <f>ROUND(+SUMIF(BdV_2022!$L:$L,$A73&amp;AU$3,BdV_2022!$E:$E),2)</f>
        <v>0</v>
      </c>
      <c r="AW73" s="299">
        <f t="shared" ref="AW73:AW79" si="464">ROUND(AY73*AW$3,2)</f>
        <v>0</v>
      </c>
      <c r="AX73" s="299">
        <f t="shared" ref="AX73:AX79" si="465">ROUND(AY73*AX$3,2)</f>
        <v>0</v>
      </c>
      <c r="AY73" s="300">
        <f>ROUND(+SUMIF(BdV_2022!$L:$L,$A73&amp;AY$3,BdV_2022!$E:$E),2)</f>
        <v>0</v>
      </c>
      <c r="BA73" s="299">
        <f t="shared" ref="BA73:BA79" si="466">ROUND(BC73*BA$3,2)</f>
        <v>0</v>
      </c>
      <c r="BB73" s="299">
        <f t="shared" ref="BB73:BB79" si="467">ROUND(BC73*BB$3,2)</f>
        <v>0</v>
      </c>
      <c r="BC73" s="300">
        <f>ROUND(+SUMIF(BdV_2022!$L:$L,$A73&amp;BC$3,BdV_2022!$E:$E),2)</f>
        <v>0</v>
      </c>
      <c r="BE73" s="299">
        <f t="shared" ref="BE73:BE79" si="468">ROUND(BG73*BE$3,2)</f>
        <v>0</v>
      </c>
      <c r="BF73" s="299">
        <f t="shared" ref="BF73:BF79" si="469">ROUND(BG73*BF$3,2)</f>
        <v>0</v>
      </c>
      <c r="BG73" s="300">
        <f>ROUND(+SUMIF(BdV_2022!$L:$L,$A73&amp;BG$3,BdV_2022!$E:$E),2)</f>
        <v>0</v>
      </c>
      <c r="BI73" s="299">
        <f t="shared" ref="BI73:BI79" si="470">ROUND(BK73*BI$3,2)</f>
        <v>0</v>
      </c>
      <c r="BJ73" s="299">
        <f t="shared" ref="BJ73:BJ79" si="471">ROUND(BK73*BJ$3,2)</f>
        <v>0</v>
      </c>
      <c r="BK73" s="300">
        <f>ROUND(+SUMIF(BdV_2022!$L:$L,$A73&amp;BK$3,BdV_2022!$E:$E),2)</f>
        <v>0</v>
      </c>
    </row>
    <row r="74" spans="1:63" s="2" customFormat="1" x14ac:dyDescent="0.2">
      <c r="A74" s="153" t="s">
        <v>1710</v>
      </c>
      <c r="B74" s="19"/>
      <c r="C74" s="87" t="s">
        <v>1668</v>
      </c>
      <c r="E74" s="299">
        <f t="shared" si="442"/>
        <v>0</v>
      </c>
      <c r="F74" s="299">
        <f t="shared" si="443"/>
        <v>0</v>
      </c>
      <c r="G74" s="300">
        <f>ROUND(+SUMIF(BdV_2022!$L:$L,$A74&amp;G$3,BdV_2022!$E:$E),2)</f>
        <v>0</v>
      </c>
      <c r="I74" s="299">
        <f t="shared" si="444"/>
        <v>0</v>
      </c>
      <c r="J74" s="299">
        <f t="shared" si="445"/>
        <v>0</v>
      </c>
      <c r="K74" s="300">
        <f>ROUND(+SUMIF(BdV_2022!$L:$L,$A74&amp;K$3,BdV_2022!$E:$E),2)</f>
        <v>0</v>
      </c>
      <c r="M74" s="299">
        <f t="shared" si="446"/>
        <v>0</v>
      </c>
      <c r="N74" s="299">
        <f t="shared" si="447"/>
        <v>0</v>
      </c>
      <c r="O74" s="300">
        <f>ROUND(+SUMIF(BdV_2022!$L:$L,$A74&amp;O$3,BdV_2022!$E:$E),2)</f>
        <v>0</v>
      </c>
      <c r="Q74" s="299">
        <f t="shared" si="448"/>
        <v>0</v>
      </c>
      <c r="R74" s="299">
        <f t="shared" si="449"/>
        <v>0</v>
      </c>
      <c r="S74" s="300">
        <f>ROUND(+SUMIF(BdV_2022!$L:$L,$A74&amp;S$3,BdV_2022!$E:$E),2)</f>
        <v>0</v>
      </c>
      <c r="U74" s="299">
        <f t="shared" si="450"/>
        <v>0</v>
      </c>
      <c r="V74" s="299">
        <f t="shared" si="451"/>
        <v>0</v>
      </c>
      <c r="W74" s="300">
        <f>ROUND(+SUMIF(BdV_2022!$L:$L,$A74&amp;W$3,BdV_2022!$E:$E),2)</f>
        <v>0</v>
      </c>
      <c r="Y74" s="299">
        <f t="shared" si="452"/>
        <v>0</v>
      </c>
      <c r="Z74" s="299">
        <f t="shared" si="453"/>
        <v>0</v>
      </c>
      <c r="AA74" s="300">
        <f>ROUND(+SUMIF(BdV_2022!$L:$L,$A74&amp;AA$3,BdV_2022!$E:$E),2)</f>
        <v>0</v>
      </c>
      <c r="AC74" s="299">
        <f t="shared" si="454"/>
        <v>0</v>
      </c>
      <c r="AD74" s="299">
        <f t="shared" si="455"/>
        <v>0</v>
      </c>
      <c r="AE74" s="300">
        <f>ROUND(+SUMIF(BdV_2022!$L:$L,$A74&amp;AE$3,BdV_2022!$E:$E),2)</f>
        <v>0</v>
      </c>
      <c r="AG74" s="299">
        <f t="shared" si="456"/>
        <v>0</v>
      </c>
      <c r="AH74" s="299">
        <f t="shared" si="457"/>
        <v>0</v>
      </c>
      <c r="AI74" s="300">
        <f>ROUND(+SUMIF(BdV_2022!$L:$L,$A74&amp;AI$3,BdV_2022!$E:$E),2)</f>
        <v>0</v>
      </c>
      <c r="AK74" s="299">
        <f t="shared" si="458"/>
        <v>0</v>
      </c>
      <c r="AL74" s="299">
        <f t="shared" si="459"/>
        <v>0</v>
      </c>
      <c r="AM74" s="300">
        <f>ROUND(+SUMIF(BdV_2022!$L:$L,$A74&amp;AM$3,BdV_2022!$E:$E),2)</f>
        <v>0</v>
      </c>
      <c r="AO74" s="299">
        <f t="shared" si="460"/>
        <v>0</v>
      </c>
      <c r="AP74" s="299">
        <f t="shared" si="461"/>
        <v>0</v>
      </c>
      <c r="AQ74" s="300">
        <f>ROUND(+SUMIF(BdV_2022!$L:$L,$A74&amp;AQ$3,BdV_2022!$E:$E),2)</f>
        <v>0</v>
      </c>
      <c r="AS74" s="299">
        <f t="shared" si="462"/>
        <v>0</v>
      </c>
      <c r="AT74" s="299">
        <f t="shared" si="463"/>
        <v>0</v>
      </c>
      <c r="AU74" s="300">
        <f>ROUND(+SUMIF(BdV_2022!$L:$L,$A74&amp;AU$3,BdV_2022!$E:$E),2)</f>
        <v>0</v>
      </c>
      <c r="AW74" s="299">
        <f t="shared" si="464"/>
        <v>0</v>
      </c>
      <c r="AX74" s="299">
        <f t="shared" si="465"/>
        <v>0</v>
      </c>
      <c r="AY74" s="300">
        <f>ROUND(+SUMIF(BdV_2022!$L:$L,$A74&amp;AY$3,BdV_2022!$E:$E),2)</f>
        <v>0</v>
      </c>
      <c r="BA74" s="299">
        <f t="shared" si="466"/>
        <v>0</v>
      </c>
      <c r="BB74" s="299">
        <f t="shared" si="467"/>
        <v>0</v>
      </c>
      <c r="BC74" s="300">
        <f>ROUND(+SUMIF(BdV_2022!$L:$L,$A74&amp;BC$3,BdV_2022!$E:$E),2)</f>
        <v>0</v>
      </c>
      <c r="BE74" s="299">
        <f t="shared" si="468"/>
        <v>0</v>
      </c>
      <c r="BF74" s="299">
        <f t="shared" si="469"/>
        <v>0</v>
      </c>
      <c r="BG74" s="300">
        <f>ROUND(+SUMIF(BdV_2022!$L:$L,$A74&amp;BG$3,BdV_2022!$E:$E),2)</f>
        <v>0</v>
      </c>
      <c r="BI74" s="299">
        <f t="shared" si="470"/>
        <v>0</v>
      </c>
      <c r="BJ74" s="299">
        <f t="shared" si="471"/>
        <v>0</v>
      </c>
      <c r="BK74" s="300">
        <f>ROUND(+SUMIF(BdV_2022!$L:$L,$A74&amp;BK$3,BdV_2022!$E:$E),2)</f>
        <v>0</v>
      </c>
    </row>
    <row r="75" spans="1:63" s="2" customFormat="1" x14ac:dyDescent="0.2">
      <c r="A75" s="153" t="s">
        <v>1711</v>
      </c>
      <c r="B75" s="19"/>
      <c r="C75" s="87" t="s">
        <v>1669</v>
      </c>
      <c r="E75" s="299">
        <f t="shared" si="442"/>
        <v>0</v>
      </c>
      <c r="F75" s="299">
        <f t="shared" si="443"/>
        <v>0</v>
      </c>
      <c r="G75" s="300">
        <f>ROUND(+SUMIF(BdV_2022!$L:$L,$A75&amp;G$3,BdV_2022!$E:$E),2)</f>
        <v>0</v>
      </c>
      <c r="I75" s="299">
        <f t="shared" si="444"/>
        <v>0</v>
      </c>
      <c r="J75" s="299">
        <f t="shared" si="445"/>
        <v>0</v>
      </c>
      <c r="K75" s="300">
        <f>ROUND(+SUMIF(BdV_2022!$L:$L,$A75&amp;K$3,BdV_2022!$E:$E),2)</f>
        <v>0</v>
      </c>
      <c r="M75" s="299">
        <f t="shared" si="446"/>
        <v>0</v>
      </c>
      <c r="N75" s="299">
        <f t="shared" si="447"/>
        <v>0</v>
      </c>
      <c r="O75" s="300">
        <f>ROUND(+SUMIF(BdV_2022!$L:$L,$A75&amp;O$3,BdV_2022!$E:$E),2)</f>
        <v>0</v>
      </c>
      <c r="Q75" s="299">
        <f t="shared" si="448"/>
        <v>0</v>
      </c>
      <c r="R75" s="299">
        <f t="shared" si="449"/>
        <v>0</v>
      </c>
      <c r="S75" s="300">
        <f>ROUND(+SUMIF(BdV_2022!$L:$L,$A75&amp;S$3,BdV_2022!$E:$E),2)</f>
        <v>0</v>
      </c>
      <c r="U75" s="299">
        <f t="shared" si="450"/>
        <v>0</v>
      </c>
      <c r="V75" s="299">
        <f t="shared" si="451"/>
        <v>0</v>
      </c>
      <c r="W75" s="300">
        <f>ROUND(+SUMIF(BdV_2022!$L:$L,$A75&amp;W$3,BdV_2022!$E:$E),2)</f>
        <v>0</v>
      </c>
      <c r="Y75" s="299">
        <f t="shared" si="452"/>
        <v>0</v>
      </c>
      <c r="Z75" s="299">
        <f t="shared" si="453"/>
        <v>0</v>
      </c>
      <c r="AA75" s="300">
        <f>ROUND(+SUMIF(BdV_2022!$L:$L,$A75&amp;AA$3,BdV_2022!$E:$E),2)</f>
        <v>0</v>
      </c>
      <c r="AC75" s="299">
        <f t="shared" si="454"/>
        <v>0</v>
      </c>
      <c r="AD75" s="299">
        <f t="shared" si="455"/>
        <v>0</v>
      </c>
      <c r="AE75" s="300">
        <f>ROUND(+SUMIF(BdV_2022!$L:$L,$A75&amp;AE$3,BdV_2022!$E:$E),2)</f>
        <v>0</v>
      </c>
      <c r="AG75" s="299">
        <f t="shared" si="456"/>
        <v>0</v>
      </c>
      <c r="AH75" s="299">
        <f t="shared" si="457"/>
        <v>0</v>
      </c>
      <c r="AI75" s="300">
        <f>ROUND(+SUMIF(BdV_2022!$L:$L,$A75&amp;AI$3,BdV_2022!$E:$E),2)</f>
        <v>0</v>
      </c>
      <c r="AK75" s="299">
        <f t="shared" si="458"/>
        <v>0</v>
      </c>
      <c r="AL75" s="299">
        <f t="shared" si="459"/>
        <v>0</v>
      </c>
      <c r="AM75" s="300">
        <f>ROUND(+SUMIF(BdV_2022!$L:$L,$A75&amp;AM$3,BdV_2022!$E:$E),2)</f>
        <v>0</v>
      </c>
      <c r="AO75" s="299">
        <f t="shared" si="460"/>
        <v>0</v>
      </c>
      <c r="AP75" s="299">
        <f t="shared" si="461"/>
        <v>0</v>
      </c>
      <c r="AQ75" s="300">
        <f>ROUND(+SUMIF(BdV_2022!$L:$L,$A75&amp;AQ$3,BdV_2022!$E:$E),2)</f>
        <v>0</v>
      </c>
      <c r="AS75" s="299">
        <f t="shared" si="462"/>
        <v>0</v>
      </c>
      <c r="AT75" s="299">
        <f t="shared" si="463"/>
        <v>0</v>
      </c>
      <c r="AU75" s="300">
        <f>ROUND(+SUMIF(BdV_2022!$L:$L,$A75&amp;AU$3,BdV_2022!$E:$E),2)</f>
        <v>0</v>
      </c>
      <c r="AW75" s="299">
        <f t="shared" si="464"/>
        <v>0</v>
      </c>
      <c r="AX75" s="299">
        <f t="shared" si="465"/>
        <v>0</v>
      </c>
      <c r="AY75" s="300">
        <f>ROUND(+SUMIF(BdV_2022!$L:$L,$A75&amp;AY$3,BdV_2022!$E:$E),2)</f>
        <v>0</v>
      </c>
      <c r="BA75" s="299">
        <f t="shared" si="466"/>
        <v>0</v>
      </c>
      <c r="BB75" s="299">
        <f t="shared" si="467"/>
        <v>0</v>
      </c>
      <c r="BC75" s="300">
        <f>ROUND(+SUMIF(BdV_2022!$L:$L,$A75&amp;BC$3,BdV_2022!$E:$E),2)</f>
        <v>0</v>
      </c>
      <c r="BE75" s="299">
        <f t="shared" si="468"/>
        <v>0</v>
      </c>
      <c r="BF75" s="299">
        <f t="shared" si="469"/>
        <v>0</v>
      </c>
      <c r="BG75" s="300">
        <f>ROUND(+SUMIF(BdV_2022!$L:$L,$A75&amp;BG$3,BdV_2022!$E:$E),2)</f>
        <v>0</v>
      </c>
      <c r="BI75" s="299">
        <f t="shared" si="470"/>
        <v>0</v>
      </c>
      <c r="BJ75" s="299">
        <f t="shared" si="471"/>
        <v>0</v>
      </c>
      <c r="BK75" s="300">
        <f>ROUND(+SUMIF(BdV_2022!$L:$L,$A75&amp;BK$3,BdV_2022!$E:$E),2)</f>
        <v>0</v>
      </c>
    </row>
    <row r="76" spans="1:63" s="2" customFormat="1" x14ac:dyDescent="0.2">
      <c r="A76" s="153" t="s">
        <v>1712</v>
      </c>
      <c r="B76" s="19"/>
      <c r="C76" s="86" t="s">
        <v>660</v>
      </c>
      <c r="E76" s="299">
        <f t="shared" si="442"/>
        <v>0</v>
      </c>
      <c r="F76" s="299">
        <f t="shared" si="443"/>
        <v>0</v>
      </c>
      <c r="G76" s="300">
        <f>ROUND(+SUMIF(BdV_2022!$L:$L,$A76&amp;G$3,BdV_2022!$E:$E),2)</f>
        <v>0</v>
      </c>
      <c r="I76" s="299">
        <f t="shared" si="444"/>
        <v>0</v>
      </c>
      <c r="J76" s="299">
        <f t="shared" si="445"/>
        <v>0</v>
      </c>
      <c r="K76" s="300">
        <f>ROUND(+SUMIF(BdV_2022!$L:$L,$A76&amp;K$3,BdV_2022!$E:$E),2)</f>
        <v>0</v>
      </c>
      <c r="M76" s="299">
        <f t="shared" si="446"/>
        <v>0</v>
      </c>
      <c r="N76" s="299">
        <f t="shared" si="447"/>
        <v>0</v>
      </c>
      <c r="O76" s="300">
        <f>ROUND(+SUMIF(BdV_2022!$L:$L,$A76&amp;O$3,BdV_2022!$E:$E),2)</f>
        <v>0</v>
      </c>
      <c r="Q76" s="299">
        <f t="shared" si="448"/>
        <v>0</v>
      </c>
      <c r="R76" s="299">
        <f t="shared" si="449"/>
        <v>0</v>
      </c>
      <c r="S76" s="300">
        <f>ROUND(+SUMIF(BdV_2022!$L:$L,$A76&amp;S$3,BdV_2022!$E:$E),2)</f>
        <v>0</v>
      </c>
      <c r="U76" s="299">
        <f t="shared" si="450"/>
        <v>0</v>
      </c>
      <c r="V76" s="299">
        <f t="shared" si="451"/>
        <v>0</v>
      </c>
      <c r="W76" s="300">
        <f>ROUND(+SUMIF(BdV_2022!$L:$L,$A76&amp;W$3,BdV_2022!$E:$E),2)</f>
        <v>0</v>
      </c>
      <c r="Y76" s="299">
        <f t="shared" si="452"/>
        <v>0</v>
      </c>
      <c r="Z76" s="299">
        <f t="shared" si="453"/>
        <v>0</v>
      </c>
      <c r="AA76" s="300">
        <f>ROUND(+SUMIF(BdV_2022!$L:$L,$A76&amp;AA$3,BdV_2022!$E:$E),2)</f>
        <v>0</v>
      </c>
      <c r="AC76" s="299">
        <f t="shared" si="454"/>
        <v>0</v>
      </c>
      <c r="AD76" s="299">
        <f t="shared" si="455"/>
        <v>0</v>
      </c>
      <c r="AE76" s="300">
        <f>ROUND(+SUMIF(BdV_2022!$L:$L,$A76&amp;AE$3,BdV_2022!$E:$E),2)</f>
        <v>0</v>
      </c>
      <c r="AG76" s="299">
        <f t="shared" si="456"/>
        <v>0</v>
      </c>
      <c r="AH76" s="299">
        <f t="shared" si="457"/>
        <v>0</v>
      </c>
      <c r="AI76" s="300">
        <f>ROUND(+SUMIF(BdV_2022!$L:$L,$A76&amp;AI$3,BdV_2022!$E:$E),2)</f>
        <v>0</v>
      </c>
      <c r="AK76" s="299">
        <f t="shared" si="458"/>
        <v>0</v>
      </c>
      <c r="AL76" s="299">
        <f t="shared" si="459"/>
        <v>0</v>
      </c>
      <c r="AM76" s="300">
        <f>ROUND(+SUMIF(BdV_2022!$L:$L,$A76&amp;AM$3,BdV_2022!$E:$E),2)</f>
        <v>0</v>
      </c>
      <c r="AO76" s="299">
        <f t="shared" si="460"/>
        <v>0</v>
      </c>
      <c r="AP76" s="299">
        <f t="shared" si="461"/>
        <v>0</v>
      </c>
      <c r="AQ76" s="300">
        <f>ROUND(+SUMIF(BdV_2022!$L:$L,$A76&amp;AQ$3,BdV_2022!$E:$E),2)</f>
        <v>0</v>
      </c>
      <c r="AS76" s="299">
        <f t="shared" si="462"/>
        <v>0</v>
      </c>
      <c r="AT76" s="299">
        <f t="shared" si="463"/>
        <v>0</v>
      </c>
      <c r="AU76" s="300">
        <f>ROUND(+SUMIF(BdV_2022!$L:$L,$A76&amp;AU$3,BdV_2022!$E:$E),2)</f>
        <v>0</v>
      </c>
      <c r="AW76" s="299">
        <f t="shared" si="464"/>
        <v>0</v>
      </c>
      <c r="AX76" s="299">
        <f t="shared" si="465"/>
        <v>0</v>
      </c>
      <c r="AY76" s="300">
        <f>ROUND(+SUMIF(BdV_2022!$L:$L,$A76&amp;AY$3,BdV_2022!$E:$E),2)</f>
        <v>0</v>
      </c>
      <c r="BA76" s="299">
        <f t="shared" si="466"/>
        <v>0</v>
      </c>
      <c r="BB76" s="299">
        <f t="shared" si="467"/>
        <v>0</v>
      </c>
      <c r="BC76" s="300">
        <f>ROUND(+SUMIF(BdV_2022!$L:$L,$A76&amp;BC$3,BdV_2022!$E:$E),2)</f>
        <v>0</v>
      </c>
      <c r="BE76" s="299">
        <f t="shared" si="468"/>
        <v>0</v>
      </c>
      <c r="BF76" s="299">
        <f t="shared" si="469"/>
        <v>0</v>
      </c>
      <c r="BG76" s="300">
        <f>ROUND(+SUMIF(BdV_2022!$L:$L,$A76&amp;BG$3,BdV_2022!$E:$E),2)</f>
        <v>0</v>
      </c>
      <c r="BI76" s="299">
        <f t="shared" si="470"/>
        <v>0</v>
      </c>
      <c r="BJ76" s="299">
        <f t="shared" si="471"/>
        <v>0</v>
      </c>
      <c r="BK76" s="300">
        <f>ROUND(+SUMIF(BdV_2022!$L:$L,$A76&amp;BK$3,BdV_2022!$E:$E),2)</f>
        <v>0</v>
      </c>
    </row>
    <row r="77" spans="1:63" s="2" customFormat="1" x14ac:dyDescent="0.2">
      <c r="A77" s="153" t="s">
        <v>1713</v>
      </c>
      <c r="B77" s="19"/>
      <c r="C77" s="87" t="s">
        <v>854</v>
      </c>
      <c r="E77" s="299">
        <f t="shared" si="442"/>
        <v>0</v>
      </c>
      <c r="F77" s="299">
        <f t="shared" si="443"/>
        <v>0</v>
      </c>
      <c r="G77" s="300">
        <f>ROUND(+SUMIF(BdV_2022!$L:$L,$A77&amp;G$3,BdV_2022!$E:$E),2)</f>
        <v>0</v>
      </c>
      <c r="I77" s="299">
        <f t="shared" si="444"/>
        <v>0</v>
      </c>
      <c r="J77" s="299">
        <f t="shared" si="445"/>
        <v>0</v>
      </c>
      <c r="K77" s="300">
        <f>ROUND(+SUMIF(BdV_2022!$L:$L,$A77&amp;K$3,BdV_2022!$E:$E),2)</f>
        <v>0</v>
      </c>
      <c r="M77" s="299">
        <f t="shared" si="446"/>
        <v>0</v>
      </c>
      <c r="N77" s="299">
        <f t="shared" si="447"/>
        <v>0</v>
      </c>
      <c r="O77" s="300">
        <f>ROUND(+SUMIF(BdV_2022!$L:$L,$A77&amp;O$3,BdV_2022!$E:$E),2)</f>
        <v>0</v>
      </c>
      <c r="Q77" s="299">
        <f t="shared" si="448"/>
        <v>0</v>
      </c>
      <c r="R77" s="299">
        <f t="shared" si="449"/>
        <v>0</v>
      </c>
      <c r="S77" s="300">
        <f>ROUND(+SUMIF(BdV_2022!$L:$L,$A77&amp;S$3,BdV_2022!$E:$E),2)</f>
        <v>0</v>
      </c>
      <c r="U77" s="299">
        <f t="shared" si="450"/>
        <v>0</v>
      </c>
      <c r="V77" s="299">
        <f t="shared" si="451"/>
        <v>0</v>
      </c>
      <c r="W77" s="300">
        <f>ROUND(+SUMIF(BdV_2022!$L:$L,$A77&amp;W$3,BdV_2022!$E:$E),2)</f>
        <v>0</v>
      </c>
      <c r="Y77" s="299">
        <f t="shared" si="452"/>
        <v>0</v>
      </c>
      <c r="Z77" s="299">
        <f t="shared" si="453"/>
        <v>0</v>
      </c>
      <c r="AA77" s="300">
        <f>ROUND(+SUMIF(BdV_2022!$L:$L,$A77&amp;AA$3,BdV_2022!$E:$E),2)</f>
        <v>0</v>
      </c>
      <c r="AC77" s="299">
        <f t="shared" si="454"/>
        <v>0</v>
      </c>
      <c r="AD77" s="299">
        <f t="shared" si="455"/>
        <v>0</v>
      </c>
      <c r="AE77" s="300">
        <f>ROUND(+SUMIF(BdV_2022!$L:$L,$A77&amp;AE$3,BdV_2022!$E:$E),2)</f>
        <v>0</v>
      </c>
      <c r="AG77" s="299">
        <f t="shared" si="456"/>
        <v>0</v>
      </c>
      <c r="AH77" s="299">
        <f t="shared" si="457"/>
        <v>0</v>
      </c>
      <c r="AI77" s="300">
        <f>ROUND(+SUMIF(BdV_2022!$L:$L,$A77&amp;AI$3,BdV_2022!$E:$E),2)</f>
        <v>0</v>
      </c>
      <c r="AK77" s="299">
        <f t="shared" si="458"/>
        <v>0</v>
      </c>
      <c r="AL77" s="299">
        <f t="shared" si="459"/>
        <v>0</v>
      </c>
      <c r="AM77" s="300">
        <f>ROUND(+SUMIF(BdV_2022!$L:$L,$A77&amp;AM$3,BdV_2022!$E:$E),2)</f>
        <v>0</v>
      </c>
      <c r="AO77" s="299">
        <f t="shared" si="460"/>
        <v>0</v>
      </c>
      <c r="AP77" s="299">
        <f t="shared" si="461"/>
        <v>0</v>
      </c>
      <c r="AQ77" s="300">
        <f>ROUND(+SUMIF(BdV_2022!$L:$L,$A77&amp;AQ$3,BdV_2022!$E:$E),2)</f>
        <v>0</v>
      </c>
      <c r="AS77" s="299">
        <f t="shared" si="462"/>
        <v>0</v>
      </c>
      <c r="AT77" s="299">
        <f t="shared" si="463"/>
        <v>0</v>
      </c>
      <c r="AU77" s="300">
        <f>ROUND(+SUMIF(BdV_2022!$L:$L,$A77&amp;AU$3,BdV_2022!$E:$E),2)</f>
        <v>0</v>
      </c>
      <c r="AW77" s="299">
        <f t="shared" si="464"/>
        <v>0</v>
      </c>
      <c r="AX77" s="299">
        <f t="shared" si="465"/>
        <v>0</v>
      </c>
      <c r="AY77" s="300">
        <f>ROUND(+SUMIF(BdV_2022!$L:$L,$A77&amp;AY$3,BdV_2022!$E:$E),2)</f>
        <v>0</v>
      </c>
      <c r="BA77" s="299">
        <f t="shared" si="466"/>
        <v>0</v>
      </c>
      <c r="BB77" s="299">
        <f t="shared" si="467"/>
        <v>0</v>
      </c>
      <c r="BC77" s="300">
        <f>ROUND(+SUMIF(BdV_2022!$L:$L,$A77&amp;BC$3,BdV_2022!$E:$E),2)</f>
        <v>0</v>
      </c>
      <c r="BE77" s="299">
        <f t="shared" si="468"/>
        <v>0</v>
      </c>
      <c r="BF77" s="299">
        <f t="shared" si="469"/>
        <v>0</v>
      </c>
      <c r="BG77" s="300">
        <f>ROUND(+SUMIF(BdV_2022!$L:$L,$A77&amp;BG$3,BdV_2022!$E:$E),2)</f>
        <v>0</v>
      </c>
      <c r="BI77" s="299">
        <f t="shared" si="470"/>
        <v>0</v>
      </c>
      <c r="BJ77" s="299">
        <f t="shared" si="471"/>
        <v>0</v>
      </c>
      <c r="BK77" s="300">
        <f>ROUND(+SUMIF(BdV_2022!$L:$L,$A77&amp;BK$3,BdV_2022!$E:$E),2)</f>
        <v>0</v>
      </c>
    </row>
    <row r="78" spans="1:63" s="2" customFormat="1" x14ac:dyDescent="0.2">
      <c r="A78" s="153" t="s">
        <v>1714</v>
      </c>
      <c r="B78" s="19"/>
      <c r="C78" s="87" t="s">
        <v>1670</v>
      </c>
      <c r="E78" s="299">
        <f t="shared" ref="E78" si="472">ROUND(G78*E$3,2)</f>
        <v>0</v>
      </c>
      <c r="F78" s="299">
        <f t="shared" ref="F78" si="473">ROUND(G78*F$3,2)</f>
        <v>0</v>
      </c>
      <c r="G78" s="300">
        <f>ROUND(+SUMIF(BdV_2022!$L:$L,$A78&amp;G$3,BdV_2022!$E:$E),2)</f>
        <v>0</v>
      </c>
      <c r="I78" s="299">
        <f t="shared" ref="I78" si="474">ROUND(K78*I$3,2)</f>
        <v>0</v>
      </c>
      <c r="J78" s="299">
        <f t="shared" ref="J78" si="475">ROUND(K78*J$3,2)</f>
        <v>0</v>
      </c>
      <c r="K78" s="300">
        <f>ROUND(+SUMIF(BdV_2022!$L:$L,$A78&amp;K$3,BdV_2022!$E:$E),2)</f>
        <v>0</v>
      </c>
      <c r="M78" s="299">
        <f t="shared" ref="M78" si="476">ROUND(O78*M$3,2)</f>
        <v>0</v>
      </c>
      <c r="N78" s="299">
        <f t="shared" ref="N78" si="477">ROUND(O78*N$3,2)</f>
        <v>0</v>
      </c>
      <c r="O78" s="300">
        <f>ROUND(+SUMIF(BdV_2022!$L:$L,$A78&amp;O$3,BdV_2022!$E:$E),2)</f>
        <v>0</v>
      </c>
      <c r="Q78" s="299">
        <f t="shared" ref="Q78" si="478">ROUND(S78*Q$3,2)</f>
        <v>0</v>
      </c>
      <c r="R78" s="299">
        <f t="shared" ref="R78" si="479">ROUND(S78*R$3,2)</f>
        <v>0</v>
      </c>
      <c r="S78" s="300">
        <f>ROUND(+SUMIF(BdV_2022!$L:$L,$A78&amp;S$3,BdV_2022!$E:$E),2)</f>
        <v>0</v>
      </c>
      <c r="U78" s="299">
        <f t="shared" ref="U78" si="480">ROUND(W78*U$3,2)</f>
        <v>0</v>
      </c>
      <c r="V78" s="299">
        <f t="shared" ref="V78" si="481">ROUND(W78*V$3,2)</f>
        <v>0</v>
      </c>
      <c r="W78" s="300">
        <f>ROUND(+SUMIF(BdV_2022!$L:$L,$A78&amp;W$3,BdV_2022!$E:$E),2)</f>
        <v>0</v>
      </c>
      <c r="Y78" s="299">
        <f t="shared" ref="Y78" si="482">ROUND(AA78*Y$3,2)</f>
        <v>0</v>
      </c>
      <c r="Z78" s="299">
        <f t="shared" ref="Z78" si="483">ROUND(AA78*Z$3,2)</f>
        <v>0</v>
      </c>
      <c r="AA78" s="300">
        <f>ROUND(+SUMIF(BdV_2022!$L:$L,$A78&amp;AA$3,BdV_2022!$E:$E),2)</f>
        <v>0</v>
      </c>
      <c r="AC78" s="299">
        <f t="shared" ref="AC78" si="484">ROUND(AE78*AC$3,2)</f>
        <v>0</v>
      </c>
      <c r="AD78" s="299">
        <f t="shared" ref="AD78" si="485">ROUND(AE78*AD$3,2)</f>
        <v>0</v>
      </c>
      <c r="AE78" s="300">
        <f>ROUND(+SUMIF(BdV_2022!$L:$L,$A78&amp;AE$3,BdV_2022!$E:$E),2)</f>
        <v>0</v>
      </c>
      <c r="AG78" s="299">
        <f t="shared" ref="AG78" si="486">ROUND(AI78*AG$3,2)</f>
        <v>0</v>
      </c>
      <c r="AH78" s="299">
        <f t="shared" ref="AH78" si="487">ROUND(AI78*AH$3,2)</f>
        <v>0</v>
      </c>
      <c r="AI78" s="300">
        <f>ROUND(+SUMIF(BdV_2022!$L:$L,$A78&amp;AI$3,BdV_2022!$E:$E),2)</f>
        <v>0</v>
      </c>
      <c r="AK78" s="299">
        <f t="shared" ref="AK78" si="488">ROUND(AM78*AK$3,2)</f>
        <v>0</v>
      </c>
      <c r="AL78" s="299">
        <f t="shared" ref="AL78" si="489">ROUND(AM78*AL$3,2)</f>
        <v>0</v>
      </c>
      <c r="AM78" s="300">
        <f>ROUND(+SUMIF(BdV_2022!$L:$L,$A78&amp;AM$3,BdV_2022!$E:$E),2)</f>
        <v>0</v>
      </c>
      <c r="AO78" s="299">
        <f t="shared" ref="AO78" si="490">ROUND(AQ78*AO$3,2)</f>
        <v>0</v>
      </c>
      <c r="AP78" s="299">
        <f t="shared" ref="AP78" si="491">ROUND(AQ78*AP$3,2)</f>
        <v>0</v>
      </c>
      <c r="AQ78" s="300">
        <f>ROUND(+SUMIF(BdV_2022!$L:$L,$A78&amp;AQ$3,BdV_2022!$E:$E),2)</f>
        <v>0</v>
      </c>
      <c r="AS78" s="299">
        <f t="shared" ref="AS78" si="492">ROUND(AU78*AS$3,2)</f>
        <v>0</v>
      </c>
      <c r="AT78" s="299">
        <f t="shared" ref="AT78" si="493">ROUND(AU78*AT$3,2)</f>
        <v>0</v>
      </c>
      <c r="AU78" s="300">
        <f>ROUND(+SUMIF(BdV_2022!$L:$L,$A78&amp;AU$3,BdV_2022!$E:$E),2)</f>
        <v>0</v>
      </c>
      <c r="AW78" s="299">
        <f t="shared" ref="AW78" si="494">ROUND(AY78*AW$3,2)</f>
        <v>0</v>
      </c>
      <c r="AX78" s="299">
        <f t="shared" ref="AX78" si="495">ROUND(AY78*AX$3,2)</f>
        <v>0</v>
      </c>
      <c r="AY78" s="300">
        <f>ROUND(+SUMIF(BdV_2022!$L:$L,$A78&amp;AY$3,BdV_2022!$E:$E),2)</f>
        <v>0</v>
      </c>
      <c r="BA78" s="299">
        <f t="shared" ref="BA78" si="496">ROUND(BC78*BA$3,2)</f>
        <v>0</v>
      </c>
      <c r="BB78" s="299">
        <f t="shared" ref="BB78" si="497">ROUND(BC78*BB$3,2)</f>
        <v>0</v>
      </c>
      <c r="BC78" s="300">
        <f>ROUND(+SUMIF(BdV_2022!$L:$L,$A78&amp;BC$3,BdV_2022!$E:$E),2)</f>
        <v>0</v>
      </c>
      <c r="BE78" s="299">
        <f t="shared" ref="BE78" si="498">ROUND(BG78*BE$3,2)</f>
        <v>0</v>
      </c>
      <c r="BF78" s="299">
        <f t="shared" ref="BF78" si="499">ROUND(BG78*BF$3,2)</f>
        <v>0</v>
      </c>
      <c r="BG78" s="300">
        <f>ROUND(+SUMIF(BdV_2022!$L:$L,$A78&amp;BG$3,BdV_2022!$E:$E),2)</f>
        <v>0</v>
      </c>
      <c r="BI78" s="299">
        <f t="shared" ref="BI78" si="500">ROUND(BK78*BI$3,2)</f>
        <v>0</v>
      </c>
      <c r="BJ78" s="299">
        <f t="shared" ref="BJ78" si="501">ROUND(BK78*BJ$3,2)</f>
        <v>0</v>
      </c>
      <c r="BK78" s="300">
        <f>ROUND(+SUMIF(BdV_2022!$L:$L,$A78&amp;BK$3,BdV_2022!$E:$E),2)</f>
        <v>0</v>
      </c>
    </row>
    <row r="79" spans="1:63" s="2" customFormat="1" x14ac:dyDescent="0.2">
      <c r="A79" s="153" t="s">
        <v>1796</v>
      </c>
      <c r="B79" s="17"/>
      <c r="C79" s="87" t="s">
        <v>818</v>
      </c>
      <c r="E79" s="299">
        <f t="shared" si="442"/>
        <v>0</v>
      </c>
      <c r="F79" s="299">
        <f t="shared" si="443"/>
        <v>0</v>
      </c>
      <c r="G79" s="300">
        <f>ROUND(+SUMIF(BdV_2022!$L:$L,$A79&amp;G$3,BdV_2022!$E:$E),2)</f>
        <v>0</v>
      </c>
      <c r="I79" s="299">
        <f t="shared" si="444"/>
        <v>0</v>
      </c>
      <c r="J79" s="299">
        <f t="shared" si="445"/>
        <v>0</v>
      </c>
      <c r="K79" s="300">
        <f>ROUND(+SUMIF(BdV_2022!$L:$L,$A79&amp;K$3,BdV_2022!$E:$E),2)</f>
        <v>0</v>
      </c>
      <c r="M79" s="299">
        <f t="shared" si="446"/>
        <v>0</v>
      </c>
      <c r="N79" s="299">
        <f t="shared" si="447"/>
        <v>0</v>
      </c>
      <c r="O79" s="300">
        <f>ROUND(+SUMIF(BdV_2022!$L:$L,$A79&amp;O$3,BdV_2022!$E:$E),2)</f>
        <v>0</v>
      </c>
      <c r="Q79" s="299">
        <f t="shared" si="448"/>
        <v>0</v>
      </c>
      <c r="R79" s="299">
        <f t="shared" si="449"/>
        <v>0</v>
      </c>
      <c r="S79" s="300">
        <f>ROUND(+SUMIF(BdV_2022!$L:$L,$A79&amp;S$3,BdV_2022!$E:$E),2)</f>
        <v>0</v>
      </c>
      <c r="U79" s="299">
        <f t="shared" si="450"/>
        <v>0</v>
      </c>
      <c r="V79" s="299">
        <f t="shared" si="451"/>
        <v>0</v>
      </c>
      <c r="W79" s="300">
        <f>ROUND(+SUMIF(BdV_2022!$L:$L,$A79&amp;W$3,BdV_2022!$E:$E),2)</f>
        <v>0</v>
      </c>
      <c r="Y79" s="299">
        <f t="shared" si="452"/>
        <v>0</v>
      </c>
      <c r="Z79" s="299">
        <f t="shared" si="453"/>
        <v>0</v>
      </c>
      <c r="AA79" s="300">
        <f>ROUND(+SUMIF(BdV_2022!$L:$L,$A79&amp;AA$3,BdV_2022!$E:$E),2)</f>
        <v>0</v>
      </c>
      <c r="AC79" s="299">
        <f t="shared" si="454"/>
        <v>0</v>
      </c>
      <c r="AD79" s="299">
        <f t="shared" si="455"/>
        <v>0</v>
      </c>
      <c r="AE79" s="300">
        <f>ROUND(+SUMIF(BdV_2022!$L:$L,$A79&amp;AE$3,BdV_2022!$E:$E),2)</f>
        <v>0</v>
      </c>
      <c r="AG79" s="299">
        <f t="shared" si="456"/>
        <v>0</v>
      </c>
      <c r="AH79" s="299">
        <f t="shared" si="457"/>
        <v>0</v>
      </c>
      <c r="AI79" s="300">
        <f>ROUND(+SUMIF(BdV_2022!$L:$L,$A79&amp;AI$3,BdV_2022!$E:$E),2)</f>
        <v>0</v>
      </c>
      <c r="AK79" s="299">
        <f t="shared" si="458"/>
        <v>0</v>
      </c>
      <c r="AL79" s="299">
        <f t="shared" si="459"/>
        <v>0</v>
      </c>
      <c r="AM79" s="300">
        <f>ROUND(+SUMIF(BdV_2022!$L:$L,$A79&amp;AM$3,BdV_2022!$E:$E),2)</f>
        <v>0</v>
      </c>
      <c r="AO79" s="299">
        <f t="shared" si="460"/>
        <v>0</v>
      </c>
      <c r="AP79" s="299">
        <f t="shared" si="461"/>
        <v>0</v>
      </c>
      <c r="AQ79" s="300">
        <f>ROUND(+SUMIF(BdV_2022!$L:$L,$A79&amp;AQ$3,BdV_2022!$E:$E),2)</f>
        <v>0</v>
      </c>
      <c r="AS79" s="299">
        <f t="shared" si="462"/>
        <v>0</v>
      </c>
      <c r="AT79" s="299">
        <f t="shared" si="463"/>
        <v>0</v>
      </c>
      <c r="AU79" s="300">
        <f>ROUND(+SUMIF(BdV_2022!$L:$L,$A79&amp;AU$3,BdV_2022!$E:$E),2)</f>
        <v>0</v>
      </c>
      <c r="AW79" s="299">
        <f t="shared" si="464"/>
        <v>0</v>
      </c>
      <c r="AX79" s="299">
        <f t="shared" si="465"/>
        <v>0</v>
      </c>
      <c r="AY79" s="300">
        <f>ROUND(+SUMIF(BdV_2022!$L:$L,$A79&amp;AY$3,BdV_2022!$E:$E),2)</f>
        <v>0</v>
      </c>
      <c r="BA79" s="299">
        <f t="shared" si="466"/>
        <v>0</v>
      </c>
      <c r="BB79" s="299">
        <f t="shared" si="467"/>
        <v>0</v>
      </c>
      <c r="BC79" s="300">
        <f>ROUND(+SUMIF(BdV_2022!$L:$L,$A79&amp;BC$3,BdV_2022!$E:$E),2)</f>
        <v>0</v>
      </c>
      <c r="BE79" s="299">
        <f t="shared" si="468"/>
        <v>0</v>
      </c>
      <c r="BF79" s="299">
        <f t="shared" si="469"/>
        <v>0</v>
      </c>
      <c r="BG79" s="300">
        <f>ROUND(+SUMIF(BdV_2022!$L:$L,$A79&amp;BG$3,BdV_2022!$E:$E),2)</f>
        <v>0</v>
      </c>
      <c r="BI79" s="299">
        <f t="shared" si="470"/>
        <v>0</v>
      </c>
      <c r="BJ79" s="299">
        <f t="shared" si="471"/>
        <v>0</v>
      </c>
      <c r="BK79" s="300">
        <f>ROUND(+SUMIF(BdV_2022!$L:$L,$A79&amp;BK$3,BdV_2022!$E:$E),2)</f>
        <v>0</v>
      </c>
    </row>
    <row r="80" spans="1:63" s="2" customFormat="1" x14ac:dyDescent="0.2">
      <c r="B80" s="170"/>
      <c r="C80" s="82" t="s">
        <v>1083</v>
      </c>
      <c r="E80" s="183">
        <f>+E81</f>
        <v>0</v>
      </c>
      <c r="F80" s="183">
        <f>+F81</f>
        <v>0</v>
      </c>
      <c r="G80" s="183">
        <f t="shared" si="207"/>
        <v>0</v>
      </c>
      <c r="I80" s="183">
        <f>+I81</f>
        <v>0</v>
      </c>
      <c r="J80" s="183">
        <f>+J81</f>
        <v>0</v>
      </c>
      <c r="K80" s="183">
        <f t="shared" ref="K80" si="502">+SUM(I80:J80)</f>
        <v>0</v>
      </c>
      <c r="M80" s="183">
        <f>+M81</f>
        <v>0</v>
      </c>
      <c r="N80" s="183">
        <f>+N81</f>
        <v>0</v>
      </c>
      <c r="O80" s="183">
        <f t="shared" ref="O80" si="503">+SUM(M80:N80)</f>
        <v>0</v>
      </c>
      <c r="Q80" s="183">
        <f>+Q81</f>
        <v>0</v>
      </c>
      <c r="R80" s="183">
        <f>+R81</f>
        <v>0</v>
      </c>
      <c r="S80" s="183">
        <f t="shared" ref="S80" si="504">+SUM(Q80:R80)</f>
        <v>0</v>
      </c>
      <c r="U80" s="183">
        <f>+U81</f>
        <v>0</v>
      </c>
      <c r="V80" s="183">
        <f>+V81</f>
        <v>0</v>
      </c>
      <c r="W80" s="183">
        <f t="shared" ref="W80" si="505">+SUM(U80:V80)</f>
        <v>0</v>
      </c>
      <c r="Y80" s="183">
        <f>+Y81</f>
        <v>0</v>
      </c>
      <c r="Z80" s="183">
        <f>+Z81</f>
        <v>0</v>
      </c>
      <c r="AA80" s="183">
        <f t="shared" ref="AA80" si="506">+SUM(Y80:Z80)</f>
        <v>0</v>
      </c>
      <c r="AC80" s="183">
        <f>+AC81</f>
        <v>0</v>
      </c>
      <c r="AD80" s="183">
        <f>+AD81</f>
        <v>0</v>
      </c>
      <c r="AE80" s="183">
        <f t="shared" ref="AE80" si="507">+SUM(AC80:AD80)</f>
        <v>0</v>
      </c>
      <c r="AG80" s="183">
        <f>+AG81</f>
        <v>0</v>
      </c>
      <c r="AH80" s="183">
        <f>+AH81</f>
        <v>0</v>
      </c>
      <c r="AI80" s="183">
        <f t="shared" ref="AI80" si="508">+SUM(AG80:AH80)</f>
        <v>0</v>
      </c>
      <c r="AK80" s="183">
        <f>+AK81</f>
        <v>0</v>
      </c>
      <c r="AL80" s="183">
        <f>+AL81</f>
        <v>0</v>
      </c>
      <c r="AM80" s="183">
        <f t="shared" ref="AM80" si="509">+SUM(AK80:AL80)</f>
        <v>0</v>
      </c>
      <c r="AO80" s="183">
        <f>+AO81</f>
        <v>0</v>
      </c>
      <c r="AP80" s="183">
        <f>+AP81</f>
        <v>0</v>
      </c>
      <c r="AQ80" s="183">
        <f t="shared" ref="AQ80" si="510">+SUM(AO80:AP80)</f>
        <v>0</v>
      </c>
      <c r="AS80" s="183">
        <f>+AS81</f>
        <v>0</v>
      </c>
      <c r="AT80" s="183">
        <f>+AT81</f>
        <v>0</v>
      </c>
      <c r="AU80" s="183">
        <f t="shared" ref="AU80" si="511">+SUM(AS80:AT80)</f>
        <v>0</v>
      </c>
      <c r="AW80" s="183">
        <f>+AW81</f>
        <v>0</v>
      </c>
      <c r="AX80" s="183">
        <f>+AX81</f>
        <v>0</v>
      </c>
      <c r="AY80" s="183">
        <f t="shared" ref="AY80" si="512">+SUM(AW80:AX80)</f>
        <v>0</v>
      </c>
      <c r="BA80" s="183">
        <f>+BA81</f>
        <v>0</v>
      </c>
      <c r="BB80" s="183">
        <f>+BB81</f>
        <v>0</v>
      </c>
      <c r="BC80" s="183">
        <f t="shared" ref="BC80" si="513">+SUM(BA80:BB80)</f>
        <v>0</v>
      </c>
      <c r="BE80" s="183">
        <f>+BE81</f>
        <v>0</v>
      </c>
      <c r="BF80" s="183">
        <f>+BF81</f>
        <v>0</v>
      </c>
      <c r="BG80" s="183">
        <f t="shared" ref="BG80" si="514">+SUM(BE80:BF80)</f>
        <v>0</v>
      </c>
      <c r="BI80" s="183">
        <f>+BI81</f>
        <v>0</v>
      </c>
      <c r="BJ80" s="183">
        <f>+BJ81</f>
        <v>0</v>
      </c>
      <c r="BK80" s="183">
        <f t="shared" ref="BK80" si="515">+SUM(BI80:BJ80)</f>
        <v>0</v>
      </c>
    </row>
    <row r="81" spans="1:63" s="2" customFormat="1" x14ac:dyDescent="0.2">
      <c r="A81" s="148" t="s">
        <v>1692</v>
      </c>
      <c r="B81" s="189"/>
      <c r="C81" s="150" t="s">
        <v>1671</v>
      </c>
      <c r="E81" s="299">
        <f t="shared" ref="E81" si="516">ROUND(G81*E$3,2)</f>
        <v>0</v>
      </c>
      <c r="F81" s="299">
        <f t="shared" ref="F81" si="517">ROUND(G81*F$3,2)</f>
        <v>0</v>
      </c>
      <c r="G81" s="300">
        <f>ROUND(+SUMIF(BdV_2022!$L:$L,$A81&amp;G$3,BdV_2022!$E:$E),2)</f>
        <v>0</v>
      </c>
      <c r="I81" s="299">
        <f t="shared" ref="I81" si="518">ROUND(K81*I$3,2)</f>
        <v>0</v>
      </c>
      <c r="J81" s="299">
        <f t="shared" ref="J81" si="519">ROUND(K81*J$3,2)</f>
        <v>0</v>
      </c>
      <c r="K81" s="300">
        <f>ROUND(+SUMIF(BdV_2022!$L:$L,$A81&amp;K$3,BdV_2022!$E:$E),2)</f>
        <v>0</v>
      </c>
      <c r="M81" s="299">
        <f t="shared" ref="M81" si="520">ROUND(O81*M$3,2)</f>
        <v>0</v>
      </c>
      <c r="N81" s="299">
        <f t="shared" ref="N81" si="521">ROUND(O81*N$3,2)</f>
        <v>0</v>
      </c>
      <c r="O81" s="300">
        <f>ROUND(+SUMIF(BdV_2022!$L:$L,$A81&amp;O$3,BdV_2022!$E:$E),2)</f>
        <v>0</v>
      </c>
      <c r="Q81" s="299">
        <f t="shared" ref="Q81" si="522">ROUND(S81*Q$3,2)</f>
        <v>0</v>
      </c>
      <c r="R81" s="299">
        <f t="shared" ref="R81" si="523">ROUND(S81*R$3,2)</f>
        <v>0</v>
      </c>
      <c r="S81" s="300">
        <f>ROUND(+SUMIF(BdV_2022!$L:$L,$A81&amp;S$3,BdV_2022!$E:$E),2)</f>
        <v>0</v>
      </c>
      <c r="U81" s="299">
        <f t="shared" ref="U81" si="524">ROUND(W81*U$3,2)</f>
        <v>0</v>
      </c>
      <c r="V81" s="299">
        <f t="shared" ref="V81" si="525">ROUND(W81*V$3,2)</f>
        <v>0</v>
      </c>
      <c r="W81" s="300">
        <f>ROUND(+SUMIF(BdV_2022!$L:$L,$A81&amp;W$3,BdV_2022!$E:$E),2)</f>
        <v>0</v>
      </c>
      <c r="Y81" s="299">
        <f t="shared" ref="Y81" si="526">ROUND(AA81*Y$3,2)</f>
        <v>0</v>
      </c>
      <c r="Z81" s="299">
        <f t="shared" ref="Z81" si="527">ROUND(AA81*Z$3,2)</f>
        <v>0</v>
      </c>
      <c r="AA81" s="300">
        <f>ROUND(+SUMIF(BdV_2022!$L:$L,$A81&amp;AA$3,BdV_2022!$E:$E),2)</f>
        <v>0</v>
      </c>
      <c r="AC81" s="299">
        <f t="shared" ref="AC81" si="528">ROUND(AE81*AC$3,2)</f>
        <v>0</v>
      </c>
      <c r="AD81" s="299">
        <f t="shared" ref="AD81" si="529">ROUND(AE81*AD$3,2)</f>
        <v>0</v>
      </c>
      <c r="AE81" s="300">
        <f>ROUND(+SUMIF(BdV_2022!$L:$L,$A81&amp;AE$3,BdV_2022!$E:$E),2)</f>
        <v>0</v>
      </c>
      <c r="AG81" s="299">
        <f t="shared" ref="AG81" si="530">ROUND(AI81*AG$3,2)</f>
        <v>0</v>
      </c>
      <c r="AH81" s="299">
        <f t="shared" ref="AH81" si="531">ROUND(AI81*AH$3,2)</f>
        <v>0</v>
      </c>
      <c r="AI81" s="300">
        <f>ROUND(+SUMIF(BdV_2022!$L:$L,$A81&amp;AI$3,BdV_2022!$E:$E),2)</f>
        <v>0</v>
      </c>
      <c r="AK81" s="299">
        <f t="shared" ref="AK81" si="532">ROUND(AM81*AK$3,2)</f>
        <v>0</v>
      </c>
      <c r="AL81" s="299">
        <f t="shared" ref="AL81" si="533">ROUND(AM81*AL$3,2)</f>
        <v>0</v>
      </c>
      <c r="AM81" s="300">
        <f>ROUND(+SUMIF(BdV_2022!$L:$L,$A81&amp;AM$3,BdV_2022!$E:$E),2)</f>
        <v>0</v>
      </c>
      <c r="AO81" s="299">
        <f t="shared" ref="AO81" si="534">ROUND(AQ81*AO$3,2)</f>
        <v>0</v>
      </c>
      <c r="AP81" s="299">
        <f t="shared" ref="AP81" si="535">ROUND(AQ81*AP$3,2)</f>
        <v>0</v>
      </c>
      <c r="AQ81" s="300">
        <f>ROUND(+SUMIF(BdV_2022!$L:$L,$A81&amp;AQ$3,BdV_2022!$E:$E),2)</f>
        <v>0</v>
      </c>
      <c r="AS81" s="299">
        <f t="shared" ref="AS81" si="536">ROUND(AU81*AS$3,2)</f>
        <v>0</v>
      </c>
      <c r="AT81" s="299">
        <f t="shared" ref="AT81" si="537">ROUND(AU81*AT$3,2)</f>
        <v>0</v>
      </c>
      <c r="AU81" s="300">
        <f>ROUND(+SUMIF(BdV_2022!$L:$L,$A81&amp;AU$3,BdV_2022!$E:$E),2)</f>
        <v>0</v>
      </c>
      <c r="AW81" s="299">
        <f t="shared" ref="AW81" si="538">ROUND(AY81*AW$3,2)</f>
        <v>0</v>
      </c>
      <c r="AX81" s="299">
        <f t="shared" ref="AX81" si="539">ROUND(AY81*AX$3,2)</f>
        <v>0</v>
      </c>
      <c r="AY81" s="300">
        <f>ROUND(+SUMIF(BdV_2022!$L:$L,$A81&amp;AY$3,BdV_2022!$E:$E),2)</f>
        <v>0</v>
      </c>
      <c r="BA81" s="299">
        <f t="shared" ref="BA81" si="540">ROUND(BC81*BA$3,2)</f>
        <v>0</v>
      </c>
      <c r="BB81" s="299">
        <f t="shared" ref="BB81" si="541">ROUND(BC81*BB$3,2)</f>
        <v>0</v>
      </c>
      <c r="BC81" s="300">
        <f>ROUND(+SUMIF(BdV_2022!$L:$L,$A81&amp;BC$3,BdV_2022!$E:$E),2)</f>
        <v>0</v>
      </c>
      <c r="BE81" s="299">
        <f t="shared" ref="BE81" si="542">ROUND(BG81*BE$3,2)</f>
        <v>0</v>
      </c>
      <c r="BF81" s="299">
        <f t="shared" ref="BF81" si="543">ROUND(BG81*BF$3,2)</f>
        <v>0</v>
      </c>
      <c r="BG81" s="300">
        <f>ROUND(+SUMIF(BdV_2022!$L:$L,$A81&amp;BG$3,BdV_2022!$E:$E),2)</f>
        <v>0</v>
      </c>
      <c r="BI81" s="299">
        <f t="shared" ref="BI81" si="544">ROUND(BK81*BI$3,2)</f>
        <v>0</v>
      </c>
      <c r="BJ81" s="299">
        <f t="shared" ref="BJ81" si="545">ROUND(BK81*BJ$3,2)</f>
        <v>0</v>
      </c>
      <c r="BK81" s="300">
        <f>ROUND(+SUMIF(BdV_2022!$L:$L,$A81&amp;BK$3,BdV_2022!$E:$E),2)</f>
        <v>0</v>
      </c>
    </row>
    <row r="82" spans="1:63" s="2" customFormat="1" ht="11.25" thickBot="1" x14ac:dyDescent="0.25">
      <c r="B82" s="63"/>
      <c r="C82" s="84" t="s">
        <v>1672</v>
      </c>
      <c r="E82" s="193">
        <f>+E80+E36</f>
        <v>0</v>
      </c>
      <c r="F82" s="193">
        <f>+F80+F36</f>
        <v>0</v>
      </c>
      <c r="G82" s="193">
        <f t="shared" si="207"/>
        <v>0</v>
      </c>
      <c r="I82" s="193">
        <f>+I80+I36</f>
        <v>0</v>
      </c>
      <c r="J82" s="193">
        <f>+J80+J36</f>
        <v>0</v>
      </c>
      <c r="K82" s="193">
        <f t="shared" ref="K82" si="546">+SUM(I82:J82)</f>
        <v>0</v>
      </c>
      <c r="M82" s="193">
        <f>+M80+M36</f>
        <v>0</v>
      </c>
      <c r="N82" s="193">
        <f>+N80+N36</f>
        <v>0</v>
      </c>
      <c r="O82" s="193">
        <f t="shared" ref="O82" si="547">+SUM(M82:N82)</f>
        <v>0</v>
      </c>
      <c r="Q82" s="193">
        <f>+Q80+Q36</f>
        <v>0</v>
      </c>
      <c r="R82" s="193">
        <f>+R80+R36</f>
        <v>0</v>
      </c>
      <c r="S82" s="193">
        <f t="shared" ref="S82" si="548">+SUM(Q82:R82)</f>
        <v>0</v>
      </c>
      <c r="U82" s="193">
        <f>+U80+U36</f>
        <v>0</v>
      </c>
      <c r="V82" s="193">
        <f>+V80+V36</f>
        <v>0</v>
      </c>
      <c r="W82" s="193">
        <f t="shared" ref="W82" si="549">+SUM(U82:V82)</f>
        <v>0</v>
      </c>
      <c r="Y82" s="193">
        <f>+Y80+Y36</f>
        <v>0</v>
      </c>
      <c r="Z82" s="193">
        <f>+Z80+Z36</f>
        <v>0</v>
      </c>
      <c r="AA82" s="193">
        <f t="shared" ref="AA82" si="550">+SUM(Y82:Z82)</f>
        <v>0</v>
      </c>
      <c r="AC82" s="193">
        <f>+AC80+AC36</f>
        <v>0</v>
      </c>
      <c r="AD82" s="193">
        <f>+AD80+AD36</f>
        <v>0</v>
      </c>
      <c r="AE82" s="193">
        <f t="shared" ref="AE82" si="551">+SUM(AC82:AD82)</f>
        <v>0</v>
      </c>
      <c r="AG82" s="193">
        <f>+AG80+AG36</f>
        <v>0</v>
      </c>
      <c r="AH82" s="193">
        <f>+AH80+AH36</f>
        <v>0</v>
      </c>
      <c r="AI82" s="193">
        <f t="shared" ref="AI82" si="552">+SUM(AG82:AH82)</f>
        <v>0</v>
      </c>
      <c r="AK82" s="193">
        <f>+AK80+AK36</f>
        <v>0</v>
      </c>
      <c r="AL82" s="193">
        <f>+AL80+AL36</f>
        <v>0</v>
      </c>
      <c r="AM82" s="193">
        <f t="shared" ref="AM82" si="553">+SUM(AK82:AL82)</f>
        <v>0</v>
      </c>
      <c r="AO82" s="193">
        <f>+AO80+AO36</f>
        <v>0</v>
      </c>
      <c r="AP82" s="193">
        <f>+AP80+AP36</f>
        <v>0</v>
      </c>
      <c r="AQ82" s="193">
        <f t="shared" ref="AQ82" si="554">+SUM(AO82:AP82)</f>
        <v>0</v>
      </c>
      <c r="AS82" s="193">
        <f>+AS80+AS36</f>
        <v>0</v>
      </c>
      <c r="AT82" s="193">
        <f>+AT80+AT36</f>
        <v>0</v>
      </c>
      <c r="AU82" s="193">
        <f t="shared" ref="AU82" si="555">+SUM(AS82:AT82)</f>
        <v>0</v>
      </c>
      <c r="AW82" s="193">
        <f>+AW80+AW36</f>
        <v>0</v>
      </c>
      <c r="AX82" s="193">
        <f>+AX80+AX36</f>
        <v>0</v>
      </c>
      <c r="AY82" s="193">
        <f t="shared" ref="AY82" si="556">+SUM(AW82:AX82)</f>
        <v>0</v>
      </c>
      <c r="BA82" s="193">
        <f>+BA80+BA36</f>
        <v>0</v>
      </c>
      <c r="BB82" s="193">
        <f>+BB80+BB36</f>
        <v>0</v>
      </c>
      <c r="BC82" s="193">
        <f t="shared" ref="BC82" si="557">+SUM(BA82:BB82)</f>
        <v>0</v>
      </c>
      <c r="BE82" s="193">
        <f>+BE80+BE36</f>
        <v>0</v>
      </c>
      <c r="BF82" s="193">
        <f>+BF80+BF36</f>
        <v>0</v>
      </c>
      <c r="BG82" s="193">
        <f t="shared" ref="BG82" si="558">+SUM(BE82:BF82)</f>
        <v>0</v>
      </c>
      <c r="BI82" s="193">
        <f>+BI80+BI36</f>
        <v>0</v>
      </c>
      <c r="BJ82" s="193">
        <f>+BJ80+BJ36</f>
        <v>0</v>
      </c>
      <c r="BK82" s="193">
        <f t="shared" ref="BK82" si="559">+SUM(BI82:BJ82)</f>
        <v>0</v>
      </c>
    </row>
    <row r="83" spans="1:63" s="2" customFormat="1" ht="11.25" thickBot="1" x14ac:dyDescent="0.25">
      <c r="A83" s="1"/>
      <c r="B83" s="13"/>
      <c r="C83" s="11"/>
      <c r="E83" s="11"/>
      <c r="F83" s="11"/>
      <c r="G83" s="11"/>
      <c r="I83" s="11"/>
      <c r="J83" s="11"/>
      <c r="K83" s="11"/>
      <c r="M83" s="11"/>
      <c r="N83" s="11"/>
      <c r="O83" s="11"/>
      <c r="Q83" s="11"/>
      <c r="R83" s="11"/>
      <c r="S83" s="11"/>
      <c r="U83" s="11"/>
      <c r="V83" s="11"/>
      <c r="W83" s="11"/>
      <c r="Y83" s="11"/>
      <c r="Z83" s="11"/>
      <c r="AA83" s="11"/>
      <c r="AC83" s="11"/>
      <c r="AD83" s="11"/>
      <c r="AE83" s="11"/>
      <c r="AG83" s="11"/>
      <c r="AH83" s="11"/>
      <c r="AI83" s="11"/>
      <c r="AK83" s="11"/>
      <c r="AL83" s="11"/>
      <c r="AM83" s="11"/>
      <c r="AO83" s="11"/>
      <c r="AP83" s="11"/>
      <c r="AQ83" s="11"/>
      <c r="AS83" s="11"/>
      <c r="AT83" s="11"/>
      <c r="AU83" s="11"/>
      <c r="AW83" s="11"/>
      <c r="AX83" s="11"/>
      <c r="AY83" s="11"/>
      <c r="BA83" s="11"/>
      <c r="BB83" s="11"/>
      <c r="BC83" s="11"/>
      <c r="BE83" s="11"/>
      <c r="BF83" s="11"/>
      <c r="BG83" s="11"/>
      <c r="BI83" s="11"/>
      <c r="BJ83" s="11"/>
      <c r="BK83" s="11"/>
    </row>
    <row r="84" spans="1:63" s="2" customFormat="1" ht="11.25" thickBot="1" x14ac:dyDescent="0.25">
      <c r="A84" s="1"/>
      <c r="B84" s="64"/>
      <c r="C84" s="30" t="s">
        <v>1726</v>
      </c>
      <c r="E84" s="223">
        <f>+E33-E82</f>
        <v>0</v>
      </c>
      <c r="F84" s="223">
        <f>+F33-F82</f>
        <v>0</v>
      </c>
      <c r="G84" s="223">
        <f t="shared" si="207"/>
        <v>0</v>
      </c>
      <c r="I84" s="223">
        <f>+I33-I82</f>
        <v>0</v>
      </c>
      <c r="J84" s="223">
        <f>+J33-J82</f>
        <v>0</v>
      </c>
      <c r="K84" s="223">
        <f t="shared" ref="K84" si="560">+SUM(I84:J84)</f>
        <v>0</v>
      </c>
      <c r="M84" s="223">
        <f>+M33-M82</f>
        <v>0</v>
      </c>
      <c r="N84" s="223">
        <f>+N33-N82</f>
        <v>0</v>
      </c>
      <c r="O84" s="223">
        <f t="shared" ref="O84" si="561">+SUM(M84:N84)</f>
        <v>0</v>
      </c>
      <c r="Q84" s="223">
        <f>+Q33-Q82</f>
        <v>0</v>
      </c>
      <c r="R84" s="223">
        <f>+R33-R82</f>
        <v>0</v>
      </c>
      <c r="S84" s="223">
        <f t="shared" ref="S84" si="562">+SUM(Q84:R84)</f>
        <v>0</v>
      </c>
      <c r="U84" s="223">
        <f>+U33-U82</f>
        <v>0</v>
      </c>
      <c r="V84" s="223">
        <f>+V33-V82</f>
        <v>0</v>
      </c>
      <c r="W84" s="223">
        <f t="shared" ref="W84" si="563">+SUM(U84:V84)</f>
        <v>0</v>
      </c>
      <c r="Y84" s="223">
        <f>+Y33-Y82</f>
        <v>0</v>
      </c>
      <c r="Z84" s="223">
        <f>+Z33-Z82</f>
        <v>0</v>
      </c>
      <c r="AA84" s="223">
        <f t="shared" ref="AA84" si="564">+SUM(Y84:Z84)</f>
        <v>0</v>
      </c>
      <c r="AC84" s="223">
        <f>+AC33-AC82</f>
        <v>0</v>
      </c>
      <c r="AD84" s="223">
        <f>+AD33-AD82</f>
        <v>0</v>
      </c>
      <c r="AE84" s="223">
        <f t="shared" ref="AE84" si="565">+SUM(AC84:AD84)</f>
        <v>0</v>
      </c>
      <c r="AG84" s="223">
        <f>+AG33-AG82</f>
        <v>0</v>
      </c>
      <c r="AH84" s="223">
        <f>+AH33-AH82</f>
        <v>0</v>
      </c>
      <c r="AI84" s="223">
        <f t="shared" ref="AI84" si="566">+SUM(AG84:AH84)</f>
        <v>0</v>
      </c>
      <c r="AK84" s="223">
        <f>+AK33-AK82</f>
        <v>0</v>
      </c>
      <c r="AL84" s="223">
        <f>+AL33-AL82</f>
        <v>0</v>
      </c>
      <c r="AM84" s="223">
        <f t="shared" ref="AM84" si="567">+SUM(AK84:AL84)</f>
        <v>0</v>
      </c>
      <c r="AO84" s="223">
        <f>+AO33-AO82</f>
        <v>0</v>
      </c>
      <c r="AP84" s="223">
        <f>+AP33-AP82</f>
        <v>0</v>
      </c>
      <c r="AQ84" s="223">
        <f t="shared" ref="AQ84" si="568">+SUM(AO84:AP84)</f>
        <v>0</v>
      </c>
      <c r="AS84" s="223">
        <f>+AS33-AS82</f>
        <v>0</v>
      </c>
      <c r="AT84" s="223">
        <f>+AT33-AT82</f>
        <v>0</v>
      </c>
      <c r="AU84" s="223">
        <f t="shared" ref="AU84" si="569">+SUM(AS84:AT84)</f>
        <v>0</v>
      </c>
      <c r="AW84" s="223">
        <f>+AW33-AW82</f>
        <v>0</v>
      </c>
      <c r="AX84" s="223">
        <f>+AX33-AX82</f>
        <v>0</v>
      </c>
      <c r="AY84" s="223">
        <f t="shared" ref="AY84" si="570">+SUM(AW84:AX84)</f>
        <v>0</v>
      </c>
      <c r="BA84" s="223">
        <f>+BA33-BA82</f>
        <v>0</v>
      </c>
      <c r="BB84" s="223">
        <f>+BB33-BB82</f>
        <v>0</v>
      </c>
      <c r="BC84" s="223">
        <f t="shared" ref="BC84" si="571">+SUM(BA84:BB84)</f>
        <v>0</v>
      </c>
      <c r="BE84" s="223">
        <f>+BE33-BE82</f>
        <v>0</v>
      </c>
      <c r="BF84" s="223">
        <f>+BF33-BF82</f>
        <v>0</v>
      </c>
      <c r="BG84" s="223">
        <f t="shared" ref="BG84" si="572">+SUM(BE84:BF84)</f>
        <v>0</v>
      </c>
      <c r="BI84" s="223">
        <f>+BI33-BI82</f>
        <v>0</v>
      </c>
      <c r="BJ84" s="223">
        <f>+BJ33-BJ82</f>
        <v>0</v>
      </c>
      <c r="BK84" s="223">
        <f t="shared" ref="BK84" si="573">+SUM(BI84:BJ84)</f>
        <v>0</v>
      </c>
    </row>
    <row r="85" spans="1:63" s="2" customFormat="1" x14ac:dyDescent="0.2">
      <c r="A85" s="1"/>
      <c r="B85" s="13"/>
      <c r="C85" s="11"/>
      <c r="E85" s="11"/>
      <c r="F85" s="11"/>
      <c r="G85" s="11"/>
      <c r="I85" s="11"/>
      <c r="J85" s="11"/>
      <c r="K85" s="11"/>
      <c r="M85" s="11"/>
      <c r="N85" s="11"/>
      <c r="O85" s="11"/>
      <c r="Q85" s="11"/>
      <c r="R85" s="11"/>
      <c r="S85" s="11"/>
      <c r="U85" s="11"/>
      <c r="V85" s="11"/>
      <c r="W85" s="11"/>
      <c r="Y85" s="11"/>
      <c r="Z85" s="11"/>
      <c r="AA85" s="11"/>
      <c r="AC85" s="11"/>
      <c r="AD85" s="11"/>
      <c r="AE85" s="11"/>
      <c r="AG85" s="11"/>
      <c r="AH85" s="11"/>
      <c r="AI85" s="11"/>
      <c r="AK85" s="11"/>
      <c r="AL85" s="11"/>
      <c r="AM85" s="11"/>
      <c r="AO85" s="11"/>
      <c r="AP85" s="11"/>
      <c r="AQ85" s="11"/>
      <c r="AS85" s="11"/>
      <c r="AT85" s="11"/>
      <c r="AU85" s="11"/>
      <c r="AW85" s="11"/>
      <c r="AX85" s="11"/>
      <c r="AY85" s="11"/>
      <c r="BA85" s="11"/>
      <c r="BB85" s="11"/>
      <c r="BC85" s="11"/>
      <c r="BE85" s="11"/>
      <c r="BF85" s="11"/>
      <c r="BG85" s="11"/>
      <c r="BI85" s="11"/>
      <c r="BJ85" s="11"/>
      <c r="BK85" s="11"/>
    </row>
    <row r="86" spans="1:63" s="11" customFormat="1" x14ac:dyDescent="0.2">
      <c r="A86" s="1"/>
      <c r="B86" s="13"/>
      <c r="D86" s="2"/>
      <c r="F86" s="2"/>
      <c r="G86" s="2"/>
      <c r="H86" s="2"/>
      <c r="J86" s="2"/>
      <c r="K86" s="2"/>
      <c r="L86" s="2"/>
      <c r="N86" s="2"/>
      <c r="O86" s="2"/>
      <c r="P86" s="2"/>
      <c r="R86" s="2"/>
      <c r="S86" s="2"/>
      <c r="T86" s="2"/>
      <c r="V86" s="2"/>
      <c r="W86" s="2"/>
      <c r="X86" s="2"/>
      <c r="Z86" s="2"/>
      <c r="AA86" s="2"/>
      <c r="AB86" s="2"/>
      <c r="AD86" s="2"/>
      <c r="AE86" s="2"/>
      <c r="AF86" s="2"/>
      <c r="AH86" s="2"/>
      <c r="AI86" s="2"/>
      <c r="AJ86" s="2"/>
      <c r="AL86" s="2"/>
      <c r="AM86" s="2"/>
      <c r="AN86" s="2"/>
      <c r="AP86" s="2"/>
      <c r="AQ86" s="2"/>
      <c r="AR86" s="2"/>
      <c r="AT86" s="2"/>
      <c r="AU86" s="2"/>
      <c r="AV86" s="2"/>
      <c r="AX86" s="2"/>
      <c r="AY86" s="2"/>
      <c r="AZ86" s="2"/>
      <c r="BB86" s="2"/>
      <c r="BC86" s="2"/>
      <c r="BD86" s="2"/>
      <c r="BF86" s="2"/>
      <c r="BG86" s="2"/>
      <c r="BH86" s="2"/>
      <c r="BJ86" s="2"/>
      <c r="BK86" s="2"/>
    </row>
  </sheetData>
  <mergeCells count="1">
    <mergeCell ref="B5:C5"/>
  </mergeCells>
  <pageMargins left="0.59055118110236227" right="0.59055118110236227" top="0.39370078740157483" bottom="0.19685039370078741" header="0" footer="0"/>
  <pageSetup paperSize="9" fitToWidth="2" fitToHeight="3" orientation="landscape" r:id="rId1"/>
  <headerFooter alignWithMargins="0">
    <oddFooter>&amp;CPagina &amp;P di &amp;N&amp;R&amp;F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37" sqref="C37"/>
    </sheetView>
  </sheetViews>
  <sheetFormatPr defaultColWidth="9.140625" defaultRowHeight="10.5" outlineLevelRow="1" x14ac:dyDescent="0.2"/>
  <cols>
    <col min="1" max="1" width="13.85546875" style="1" bestFit="1" customWidth="1"/>
    <col min="2" max="2" width="6.7109375" style="5" customWidth="1"/>
    <col min="3" max="3" width="69.5703125" style="11" customWidth="1"/>
    <col min="4" max="4" width="1.42578125" style="2" customWidth="1"/>
    <col min="5" max="5" width="10.7109375" style="11" hidden="1" customWidth="1"/>
    <col min="6" max="11" width="10.7109375" style="3" hidden="1" customWidth="1"/>
    <col min="12" max="16" width="10.7109375" style="3" customWidth="1"/>
    <col min="17" max="16384" width="9.140625" style="3"/>
  </cols>
  <sheetData>
    <row r="1" spans="1:16" x14ac:dyDescent="0.2">
      <c r="B1" s="4" t="s">
        <v>1646</v>
      </c>
      <c r="C1" s="3"/>
      <c r="E1" s="3"/>
    </row>
    <row r="2" spans="1:16" ht="11.25" thickBot="1" x14ac:dyDescent="0.25">
      <c r="B2" s="12"/>
      <c r="C2" s="8"/>
      <c r="E2" s="8"/>
    </row>
    <row r="3" spans="1:16" hidden="1" outlineLevel="1" x14ac:dyDescent="0.2">
      <c r="C3" s="45" t="s">
        <v>323</v>
      </c>
      <c r="E3" s="7" t="s">
        <v>339</v>
      </c>
      <c r="F3" s="7" t="s">
        <v>108</v>
      </c>
      <c r="G3" s="7" t="s">
        <v>340</v>
      </c>
      <c r="H3" s="7" t="s">
        <v>341</v>
      </c>
      <c r="I3" s="7" t="s">
        <v>342</v>
      </c>
      <c r="J3" s="7" t="s">
        <v>343</v>
      </c>
      <c r="K3" s="7" t="s">
        <v>344</v>
      </c>
      <c r="L3" s="7" t="s">
        <v>345</v>
      </c>
      <c r="M3" s="7" t="s">
        <v>346</v>
      </c>
      <c r="N3" s="7" t="s">
        <v>347</v>
      </c>
      <c r="O3" s="7" t="s">
        <v>348</v>
      </c>
      <c r="P3" s="7" t="s">
        <v>336</v>
      </c>
    </row>
    <row r="4" spans="1:16" ht="11.25" hidden="1" outlineLevel="1" thickBot="1" x14ac:dyDescent="0.25">
      <c r="A4" s="2"/>
      <c r="B4" s="2"/>
      <c r="C4" s="2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s="2" customFormat="1" ht="42.75" collapsed="1" thickBot="1" x14ac:dyDescent="0.25">
      <c r="A5" s="1"/>
      <c r="B5" s="412" t="s">
        <v>98</v>
      </c>
      <c r="C5" s="413"/>
      <c r="E5" s="327" t="s">
        <v>1400</v>
      </c>
      <c r="F5" s="327" t="s">
        <v>79</v>
      </c>
      <c r="G5" s="327" t="s">
        <v>90</v>
      </c>
      <c r="H5" s="327" t="s">
        <v>1401</v>
      </c>
      <c r="I5" s="327" t="s">
        <v>91</v>
      </c>
      <c r="J5" s="327" t="s">
        <v>92</v>
      </c>
      <c r="K5" s="327" t="s">
        <v>1402</v>
      </c>
      <c r="L5" s="327" t="s">
        <v>1403</v>
      </c>
      <c r="M5" s="327" t="s">
        <v>1404</v>
      </c>
      <c r="N5" s="327" t="s">
        <v>84</v>
      </c>
      <c r="O5" s="327" t="s">
        <v>1405</v>
      </c>
      <c r="P5" s="328" t="s">
        <v>1732</v>
      </c>
    </row>
    <row r="6" spans="1:16" s="2" customFormat="1" x14ac:dyDescent="0.2">
      <c r="A6" s="1"/>
      <c r="B6" s="17"/>
      <c r="C6" s="76" t="s">
        <v>1645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1:16" s="2" customFormat="1" x14ac:dyDescent="0.2">
      <c r="A7" s="13" t="s">
        <v>1715</v>
      </c>
      <c r="B7" s="19" t="s">
        <v>357</v>
      </c>
      <c r="C7" s="76" t="s">
        <v>363</v>
      </c>
      <c r="E7" s="183">
        <f>+E8+E13+E14+E15+E20</f>
        <v>0</v>
      </c>
      <c r="F7" s="183">
        <f t="shared" ref="F7:O7" si="0">+F8+F13+F14+F15+F20</f>
        <v>0</v>
      </c>
      <c r="G7" s="183">
        <f t="shared" si="0"/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83">
        <f>+SUM(E7:O7)</f>
        <v>0</v>
      </c>
    </row>
    <row r="8" spans="1:16" s="2" customFormat="1" x14ac:dyDescent="0.2">
      <c r="A8" s="13" t="s">
        <v>107</v>
      </c>
      <c r="B8" s="15" t="s">
        <v>358</v>
      </c>
      <c r="C8" s="32" t="s">
        <v>99</v>
      </c>
      <c r="E8" s="183">
        <f>+SUM(E9:E12)</f>
        <v>0</v>
      </c>
      <c r="F8" s="183">
        <f t="shared" ref="F8:O8" si="1">+SUM(F9:F12)</f>
        <v>0</v>
      </c>
      <c r="G8" s="183">
        <f t="shared" si="1"/>
        <v>0</v>
      </c>
      <c r="H8" s="183">
        <f t="shared" si="1"/>
        <v>0</v>
      </c>
      <c r="I8" s="183">
        <f t="shared" si="1"/>
        <v>0</v>
      </c>
      <c r="J8" s="183">
        <f t="shared" si="1"/>
        <v>0</v>
      </c>
      <c r="K8" s="183">
        <f t="shared" si="1"/>
        <v>0</v>
      </c>
      <c r="L8" s="183">
        <f t="shared" si="1"/>
        <v>0</v>
      </c>
      <c r="M8" s="183">
        <f t="shared" si="1"/>
        <v>0</v>
      </c>
      <c r="N8" s="183">
        <f t="shared" si="1"/>
        <v>0</v>
      </c>
      <c r="O8" s="183">
        <f t="shared" si="1"/>
        <v>0</v>
      </c>
      <c r="P8" s="183">
        <f t="shared" ref="P8:P32" si="2">+SUM(E8:O8)</f>
        <v>0</v>
      </c>
    </row>
    <row r="9" spans="1:16" s="2" customFormat="1" x14ac:dyDescent="0.2">
      <c r="A9" s="148" t="s">
        <v>1693</v>
      </c>
      <c r="B9" s="168"/>
      <c r="C9" s="87" t="s">
        <v>1647</v>
      </c>
      <c r="E9" s="325">
        <f>ROUND(+SUMIF(BdV_2022!$L:$L,$A9&amp;E$3,BdV_2022!$E:$E),2)</f>
        <v>0</v>
      </c>
      <c r="F9" s="325">
        <f>ROUND(+SUMIF(BdV_2022!$L:$L,$A9&amp;F$3,BdV_2022!$E:$E),2)</f>
        <v>0</v>
      </c>
      <c r="G9" s="325">
        <f>ROUND(+SUMIF(BdV_2022!$L:$L,$A9&amp;G$3,BdV_2022!$E:$E),2)</f>
        <v>0</v>
      </c>
      <c r="H9" s="325">
        <f>ROUND(+SUMIF(BdV_2022!$L:$L,$A9&amp;H$3,BdV_2022!$E:$E),2)</f>
        <v>0</v>
      </c>
      <c r="I9" s="325">
        <f>ROUND(+SUMIF(BdV_2022!$L:$L,$A9&amp;I$3,BdV_2022!$E:$E),2)</f>
        <v>0</v>
      </c>
      <c r="J9" s="325">
        <f>ROUND(+SUMIF(BdV_2022!$L:$L,$A9&amp;J$3,BdV_2022!$E:$E),2)</f>
        <v>0</v>
      </c>
      <c r="K9" s="325">
        <f>ROUND(+SUMIF(BdV_2022!$L:$L,$A9&amp;K$3,BdV_2022!$E:$E),2)</f>
        <v>0</v>
      </c>
      <c r="L9" s="325">
        <f>ROUND(+SUMIF(BdV_2022!$L:$L,$A9&amp;L$3,BdV_2022!$E:$E),2)</f>
        <v>0</v>
      </c>
      <c r="M9" s="325">
        <f>ROUND(+SUMIF(BdV_2022!$L:$L,$A9&amp;M$3,BdV_2022!$E:$E),2)</f>
        <v>0</v>
      </c>
      <c r="N9" s="325">
        <f>ROUND(+SUMIF(BdV_2022!$L:$L,$A9&amp;N$3,BdV_2022!$E:$E),2)</f>
        <v>0</v>
      </c>
      <c r="O9" s="325">
        <f>ROUND(+SUMIF(BdV_2022!$L:$L,$A9&amp;O$3,BdV_2022!$E:$E),2)</f>
        <v>0</v>
      </c>
      <c r="P9" s="226">
        <f t="shared" si="2"/>
        <v>0</v>
      </c>
    </row>
    <row r="10" spans="1:16" s="2" customFormat="1" x14ac:dyDescent="0.2">
      <c r="A10" s="148" t="s">
        <v>1694</v>
      </c>
      <c r="B10" s="168"/>
      <c r="C10" s="87" t="s">
        <v>1648</v>
      </c>
      <c r="E10" s="325">
        <f>ROUND(+SUMIF(BdV_2022!$L:$L,$A10&amp;E$3,BdV_2022!$E:$E),2)</f>
        <v>0</v>
      </c>
      <c r="F10" s="325">
        <f>ROUND(+SUMIF(BdV_2022!$L:$L,$A10&amp;F$3,BdV_2022!$E:$E),2)</f>
        <v>0</v>
      </c>
      <c r="G10" s="325">
        <f>ROUND(+SUMIF(BdV_2022!$L:$L,$A10&amp;G$3,BdV_2022!$E:$E),2)</f>
        <v>0</v>
      </c>
      <c r="H10" s="325">
        <f>ROUND(+SUMIF(BdV_2022!$L:$L,$A10&amp;H$3,BdV_2022!$E:$E),2)</f>
        <v>0</v>
      </c>
      <c r="I10" s="325">
        <f>ROUND(+SUMIF(BdV_2022!$L:$L,$A10&amp;I$3,BdV_2022!$E:$E),2)</f>
        <v>0</v>
      </c>
      <c r="J10" s="325">
        <f>ROUND(+SUMIF(BdV_2022!$L:$L,$A10&amp;J$3,BdV_2022!$E:$E),2)</f>
        <v>0</v>
      </c>
      <c r="K10" s="325">
        <f>ROUND(+SUMIF(BdV_2022!$L:$L,$A10&amp;K$3,BdV_2022!$E:$E),2)</f>
        <v>0</v>
      </c>
      <c r="L10" s="325">
        <f>ROUND(+SUMIF(BdV_2022!$L:$L,$A10&amp;L$3,BdV_2022!$E:$E),2)</f>
        <v>0</v>
      </c>
      <c r="M10" s="325">
        <f>ROUND(+SUMIF(BdV_2022!$L:$L,$A10&amp;M$3,BdV_2022!$E:$E),2)</f>
        <v>0</v>
      </c>
      <c r="N10" s="325">
        <f>ROUND(+SUMIF(BdV_2022!$L:$L,$A10&amp;N$3,BdV_2022!$E:$E),2)</f>
        <v>0</v>
      </c>
      <c r="O10" s="325">
        <f>ROUND(+SUMIF(BdV_2022!$L:$L,$A10&amp;O$3,BdV_2022!$E:$E),2)</f>
        <v>0</v>
      </c>
      <c r="P10" s="226">
        <f t="shared" si="2"/>
        <v>0</v>
      </c>
    </row>
    <row r="11" spans="1:16" s="2" customFormat="1" x14ac:dyDescent="0.2">
      <c r="A11" s="148" t="s">
        <v>1696</v>
      </c>
      <c r="B11" s="168"/>
      <c r="C11" s="87" t="s">
        <v>1649</v>
      </c>
      <c r="E11" s="325">
        <f>ROUND(+SUMIF(BdV_2022!$L:$L,$A11&amp;E$3,BdV_2022!$E:$E),2)</f>
        <v>0</v>
      </c>
      <c r="F11" s="325">
        <f>ROUND(+SUMIF(BdV_2022!$L:$L,$A11&amp;F$3,BdV_2022!$E:$E),2)</f>
        <v>0</v>
      </c>
      <c r="G11" s="325">
        <f>ROUND(+SUMIF(BdV_2022!$L:$L,$A11&amp;G$3,BdV_2022!$E:$E),2)</f>
        <v>0</v>
      </c>
      <c r="H11" s="325">
        <f>ROUND(+SUMIF(BdV_2022!$L:$L,$A11&amp;H$3,BdV_2022!$E:$E),2)</f>
        <v>0</v>
      </c>
      <c r="I11" s="325">
        <f>ROUND(+SUMIF(BdV_2022!$L:$L,$A11&amp;I$3,BdV_2022!$E:$E),2)</f>
        <v>0</v>
      </c>
      <c r="J11" s="325">
        <f>ROUND(+SUMIF(BdV_2022!$L:$L,$A11&amp;J$3,BdV_2022!$E:$E),2)</f>
        <v>0</v>
      </c>
      <c r="K11" s="325">
        <f>ROUND(+SUMIF(BdV_2022!$L:$L,$A11&amp;K$3,BdV_2022!$E:$E),2)</f>
        <v>0</v>
      </c>
      <c r="L11" s="325">
        <f>ROUND(+SUMIF(BdV_2022!$L:$L,$A11&amp;L$3,BdV_2022!$E:$E),2)</f>
        <v>0</v>
      </c>
      <c r="M11" s="325">
        <f>ROUND(+SUMIF(BdV_2022!$L:$L,$A11&amp;M$3,BdV_2022!$E:$E),2)</f>
        <v>0</v>
      </c>
      <c r="N11" s="325">
        <f>ROUND(+SUMIF(BdV_2022!$L:$L,$A11&amp;N$3,BdV_2022!$E:$E),2)</f>
        <v>0</v>
      </c>
      <c r="O11" s="325">
        <f>ROUND(+SUMIF(BdV_2022!$L:$L,$A11&amp;O$3,BdV_2022!$E:$E),2)</f>
        <v>0</v>
      </c>
      <c r="P11" s="226">
        <f t="shared" si="2"/>
        <v>0</v>
      </c>
    </row>
    <row r="12" spans="1:16" s="2" customFormat="1" x14ac:dyDescent="0.2">
      <c r="A12" s="148" t="s">
        <v>1695</v>
      </c>
      <c r="B12" s="169"/>
      <c r="C12" s="87" t="s">
        <v>1650</v>
      </c>
      <c r="E12" s="325">
        <f>ROUND(+SUMIF(BdV_2022!$L:$L,$A12&amp;E$3,BdV_2022!$E:$E),2)</f>
        <v>0</v>
      </c>
      <c r="F12" s="325">
        <f>ROUND(+SUMIF(BdV_2022!$L:$L,$A12&amp;F$3,BdV_2022!$E:$E),2)</f>
        <v>0</v>
      </c>
      <c r="G12" s="325">
        <f>ROUND(+SUMIF(BdV_2022!$L:$L,$A12&amp;G$3,BdV_2022!$E:$E),2)</f>
        <v>0</v>
      </c>
      <c r="H12" s="325">
        <f>ROUND(+SUMIF(BdV_2022!$L:$L,$A12&amp;H$3,BdV_2022!$E:$E),2)</f>
        <v>0</v>
      </c>
      <c r="I12" s="325">
        <f>ROUND(+SUMIF(BdV_2022!$L:$L,$A12&amp;I$3,BdV_2022!$E:$E),2)</f>
        <v>0</v>
      </c>
      <c r="J12" s="325">
        <f>ROUND(+SUMIF(BdV_2022!$L:$L,$A12&amp;J$3,BdV_2022!$E:$E),2)</f>
        <v>0</v>
      </c>
      <c r="K12" s="325">
        <f>ROUND(+SUMIF(BdV_2022!$L:$L,$A12&amp;K$3,BdV_2022!$E:$E),2)</f>
        <v>0</v>
      </c>
      <c r="L12" s="325">
        <f>ROUND(+SUMIF(BdV_2022!$L:$L,$A12&amp;L$3,BdV_2022!$E:$E),2)</f>
        <v>0</v>
      </c>
      <c r="M12" s="325">
        <f>ROUND(+SUMIF(BdV_2022!$L:$L,$A12&amp;M$3,BdV_2022!$E:$E),2)</f>
        <v>0</v>
      </c>
      <c r="N12" s="325">
        <f>ROUND(+SUMIF(BdV_2022!$L:$L,$A12&amp;N$3,BdV_2022!$E:$E),2)</f>
        <v>0</v>
      </c>
      <c r="O12" s="325">
        <f>ROUND(+SUMIF(BdV_2022!$L:$L,$A12&amp;O$3,BdV_2022!$E:$E),2)</f>
        <v>0</v>
      </c>
      <c r="P12" s="226">
        <f t="shared" si="2"/>
        <v>0</v>
      </c>
    </row>
    <row r="13" spans="1:16" s="2" customFormat="1" x14ac:dyDescent="0.2">
      <c r="A13" s="13" t="s">
        <v>109</v>
      </c>
      <c r="B13" s="18" t="s">
        <v>359</v>
      </c>
      <c r="C13" s="32" t="s">
        <v>386</v>
      </c>
      <c r="E13" s="324">
        <f>ROUND(+SUMIF(BdV_2022!$L:$L,$A13&amp;E$3,BdV_2022!$E:$E),2)</f>
        <v>0</v>
      </c>
      <c r="F13" s="324">
        <f>ROUND(+SUMIF(BdV_2022!$L:$L,$A13&amp;F$3,BdV_2022!$E:$E),2)</f>
        <v>0</v>
      </c>
      <c r="G13" s="324">
        <f>ROUND(+SUMIF(BdV_2022!$L:$L,$A13&amp;G$3,BdV_2022!$E:$E),2)</f>
        <v>0</v>
      </c>
      <c r="H13" s="324">
        <f>ROUND(+SUMIF(BdV_2022!$L:$L,$A13&amp;H$3,BdV_2022!$E:$E),2)</f>
        <v>0</v>
      </c>
      <c r="I13" s="324">
        <f>ROUND(+SUMIF(BdV_2022!$L:$L,$A13&amp;I$3,BdV_2022!$E:$E),2)</f>
        <v>0</v>
      </c>
      <c r="J13" s="324">
        <f>ROUND(+SUMIF(BdV_2022!$L:$L,$A13&amp;J$3,BdV_2022!$E:$E),2)</f>
        <v>0</v>
      </c>
      <c r="K13" s="324">
        <f>ROUND(+SUMIF(BdV_2022!$L:$L,$A13&amp;K$3,BdV_2022!$E:$E),2)</f>
        <v>0</v>
      </c>
      <c r="L13" s="324">
        <f>ROUND(+SUMIF(BdV_2022!$L:$L,$A13&amp;L$3,BdV_2022!$E:$E),2)</f>
        <v>0</v>
      </c>
      <c r="M13" s="324">
        <f>ROUND(+SUMIF(BdV_2022!$L:$L,$A13&amp;M$3,BdV_2022!$E:$E),2)</f>
        <v>0</v>
      </c>
      <c r="N13" s="324">
        <f>ROUND(+SUMIF(BdV_2022!$L:$L,$A13&amp;N$3,BdV_2022!$E:$E),2)</f>
        <v>0</v>
      </c>
      <c r="O13" s="324">
        <f>ROUND(+SUMIF(BdV_2022!$L:$L,$A13&amp;O$3,BdV_2022!$E:$E),2)</f>
        <v>0</v>
      </c>
      <c r="P13" s="185">
        <f t="shared" si="2"/>
        <v>0</v>
      </c>
    </row>
    <row r="14" spans="1:16" s="2" customFormat="1" x14ac:dyDescent="0.2">
      <c r="A14" s="13" t="s">
        <v>110</v>
      </c>
      <c r="B14" s="18" t="s">
        <v>360</v>
      </c>
      <c r="C14" s="32" t="s">
        <v>364</v>
      </c>
      <c r="E14" s="324">
        <f>ROUND(+SUMIF(BdV_2022!$L:$L,$A14&amp;E$3,BdV_2022!$E:$E),2)</f>
        <v>0</v>
      </c>
      <c r="F14" s="324">
        <f>ROUND(+SUMIF(BdV_2022!$L:$L,$A14&amp;F$3,BdV_2022!$E:$E),2)</f>
        <v>0</v>
      </c>
      <c r="G14" s="324">
        <f>ROUND(+SUMIF(BdV_2022!$L:$L,$A14&amp;G$3,BdV_2022!$E:$E),2)</f>
        <v>0</v>
      </c>
      <c r="H14" s="324">
        <f>ROUND(+SUMIF(BdV_2022!$L:$L,$A14&amp;H$3,BdV_2022!$E:$E),2)</f>
        <v>0</v>
      </c>
      <c r="I14" s="324">
        <f>ROUND(+SUMIF(BdV_2022!$L:$L,$A14&amp;I$3,BdV_2022!$E:$E),2)</f>
        <v>0</v>
      </c>
      <c r="J14" s="324">
        <f>ROUND(+SUMIF(BdV_2022!$L:$L,$A14&amp;J$3,BdV_2022!$E:$E),2)</f>
        <v>0</v>
      </c>
      <c r="K14" s="324">
        <f>ROUND(+SUMIF(BdV_2022!$L:$L,$A14&amp;K$3,BdV_2022!$E:$E),2)</f>
        <v>0</v>
      </c>
      <c r="L14" s="324">
        <f>ROUND(+SUMIF(BdV_2022!$L:$L,$A14&amp;L$3,BdV_2022!$E:$E),2)</f>
        <v>0</v>
      </c>
      <c r="M14" s="324">
        <f>ROUND(+SUMIF(BdV_2022!$L:$L,$A14&amp;M$3,BdV_2022!$E:$E),2)</f>
        <v>0</v>
      </c>
      <c r="N14" s="324">
        <f>ROUND(+SUMIF(BdV_2022!$L:$L,$A14&amp;N$3,BdV_2022!$E:$E),2)</f>
        <v>0</v>
      </c>
      <c r="O14" s="324">
        <f>ROUND(+SUMIF(BdV_2022!$L:$L,$A14&amp;O$3,BdV_2022!$E:$E),2)</f>
        <v>0</v>
      </c>
      <c r="P14" s="185">
        <f t="shared" si="2"/>
        <v>0</v>
      </c>
    </row>
    <row r="15" spans="1:16" s="2" customFormat="1" x14ac:dyDescent="0.2">
      <c r="A15" s="13" t="s">
        <v>111</v>
      </c>
      <c r="B15" s="15" t="s">
        <v>361</v>
      </c>
      <c r="C15" s="32" t="s">
        <v>365</v>
      </c>
      <c r="E15" s="183">
        <f>+SUM(E16:E19)</f>
        <v>0</v>
      </c>
      <c r="F15" s="183">
        <f t="shared" ref="F15:O15" si="3">+SUM(F16:F19)</f>
        <v>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183">
        <f t="shared" si="3"/>
        <v>0</v>
      </c>
      <c r="N15" s="183">
        <f t="shared" si="3"/>
        <v>0</v>
      </c>
      <c r="O15" s="183">
        <f t="shared" si="3"/>
        <v>0</v>
      </c>
      <c r="P15" s="183">
        <f t="shared" si="2"/>
        <v>0</v>
      </c>
    </row>
    <row r="16" spans="1:16" s="2" customFormat="1" x14ac:dyDescent="0.2">
      <c r="A16" s="148" t="s">
        <v>1697</v>
      </c>
      <c r="B16" s="19"/>
      <c r="C16" s="87" t="s">
        <v>814</v>
      </c>
      <c r="E16" s="325">
        <f>ROUND(+SUMIF(BdV_2022!$L:$L,$A16&amp;E$3,BdV_2022!$E:$E),2)</f>
        <v>0</v>
      </c>
      <c r="F16" s="325">
        <f>ROUND(+SUMIF(BdV_2022!$L:$L,$A16&amp;F$3,BdV_2022!$E:$E),2)</f>
        <v>0</v>
      </c>
      <c r="G16" s="325">
        <f>ROUND(+SUMIF(BdV_2022!$L:$L,$A16&amp;G$3,BdV_2022!$E:$E),2)</f>
        <v>0</v>
      </c>
      <c r="H16" s="325">
        <f>ROUND(+SUMIF(BdV_2022!$L:$L,$A16&amp;H$3,BdV_2022!$E:$E),2)</f>
        <v>0</v>
      </c>
      <c r="I16" s="325">
        <f>ROUND(+SUMIF(BdV_2022!$L:$L,$A16&amp;I$3,BdV_2022!$E:$E),2)</f>
        <v>0</v>
      </c>
      <c r="J16" s="325">
        <f>ROUND(+SUMIF(BdV_2022!$L:$L,$A16&amp;J$3,BdV_2022!$E:$E),2)</f>
        <v>0</v>
      </c>
      <c r="K16" s="325">
        <f>ROUND(+SUMIF(BdV_2022!$L:$L,$A16&amp;K$3,BdV_2022!$E:$E),2)</f>
        <v>0</v>
      </c>
      <c r="L16" s="325">
        <f>ROUND(+SUMIF(BdV_2022!$L:$L,$A16&amp;L$3,BdV_2022!$E:$E),2)</f>
        <v>0</v>
      </c>
      <c r="M16" s="325">
        <f>ROUND(+SUMIF(BdV_2022!$L:$L,$A16&amp;M$3,BdV_2022!$E:$E),2)</f>
        <v>0</v>
      </c>
      <c r="N16" s="325">
        <f>ROUND(+SUMIF(BdV_2022!$L:$L,$A16&amp;N$3,BdV_2022!$E:$E),2)</f>
        <v>0</v>
      </c>
      <c r="O16" s="325">
        <f>ROUND(+SUMIF(BdV_2022!$L:$L,$A16&amp;O$3,BdV_2022!$E:$E),2)</f>
        <v>0</v>
      </c>
      <c r="P16" s="226">
        <f t="shared" si="2"/>
        <v>0</v>
      </c>
    </row>
    <row r="17" spans="1:16" s="2" customFormat="1" x14ac:dyDescent="0.2">
      <c r="A17" s="148" t="s">
        <v>1698</v>
      </c>
      <c r="B17" s="19"/>
      <c r="C17" s="87" t="s">
        <v>815</v>
      </c>
      <c r="E17" s="325">
        <f>ROUND(+SUMIF(BdV_2022!$L:$L,$A17&amp;E$3,BdV_2022!$E:$E),2)</f>
        <v>0</v>
      </c>
      <c r="F17" s="325">
        <f>ROUND(+SUMIF(BdV_2022!$L:$L,$A17&amp;F$3,BdV_2022!$E:$E),2)</f>
        <v>0</v>
      </c>
      <c r="G17" s="325">
        <f>ROUND(+SUMIF(BdV_2022!$L:$L,$A17&amp;G$3,BdV_2022!$E:$E),2)</f>
        <v>0</v>
      </c>
      <c r="H17" s="325">
        <f>ROUND(+SUMIF(BdV_2022!$L:$L,$A17&amp;H$3,BdV_2022!$E:$E),2)</f>
        <v>0</v>
      </c>
      <c r="I17" s="325">
        <f>ROUND(+SUMIF(BdV_2022!$L:$L,$A17&amp;I$3,BdV_2022!$E:$E),2)</f>
        <v>0</v>
      </c>
      <c r="J17" s="325">
        <f>ROUND(+SUMIF(BdV_2022!$L:$L,$A17&amp;J$3,BdV_2022!$E:$E),2)</f>
        <v>0</v>
      </c>
      <c r="K17" s="325">
        <f>ROUND(+SUMIF(BdV_2022!$L:$L,$A17&amp;K$3,BdV_2022!$E:$E),2)</f>
        <v>0</v>
      </c>
      <c r="L17" s="325">
        <f>ROUND(+SUMIF(BdV_2022!$L:$L,$A17&amp;L$3,BdV_2022!$E:$E),2)</f>
        <v>0</v>
      </c>
      <c r="M17" s="325">
        <f>ROUND(+SUMIF(BdV_2022!$L:$L,$A17&amp;M$3,BdV_2022!$E:$E),2)</f>
        <v>0</v>
      </c>
      <c r="N17" s="325">
        <f>ROUND(+SUMIF(BdV_2022!$L:$L,$A17&amp;N$3,BdV_2022!$E:$E),2)</f>
        <v>0</v>
      </c>
      <c r="O17" s="325">
        <f>ROUND(+SUMIF(BdV_2022!$L:$L,$A17&amp;O$3,BdV_2022!$E:$E),2)</f>
        <v>0</v>
      </c>
      <c r="P17" s="226">
        <f t="shared" si="2"/>
        <v>0</v>
      </c>
    </row>
    <row r="18" spans="1:16" s="2" customFormat="1" x14ac:dyDescent="0.2">
      <c r="A18" s="148" t="s">
        <v>1699</v>
      </c>
      <c r="B18" s="19"/>
      <c r="C18" s="87" t="s">
        <v>816</v>
      </c>
      <c r="E18" s="325">
        <f>ROUND(+SUMIF(BdV_2022!$L:$L,$A18&amp;E$3,BdV_2022!$E:$E),2)</f>
        <v>0</v>
      </c>
      <c r="F18" s="325">
        <f>ROUND(+SUMIF(BdV_2022!$L:$L,$A18&amp;F$3,BdV_2022!$E:$E),2)</f>
        <v>0</v>
      </c>
      <c r="G18" s="325">
        <f>ROUND(+SUMIF(BdV_2022!$L:$L,$A18&amp;G$3,BdV_2022!$E:$E),2)</f>
        <v>0</v>
      </c>
      <c r="H18" s="325">
        <f>ROUND(+SUMIF(BdV_2022!$L:$L,$A18&amp;H$3,BdV_2022!$E:$E),2)</f>
        <v>0</v>
      </c>
      <c r="I18" s="325">
        <f>ROUND(+SUMIF(BdV_2022!$L:$L,$A18&amp;I$3,BdV_2022!$E:$E),2)</f>
        <v>0</v>
      </c>
      <c r="J18" s="325">
        <f>ROUND(+SUMIF(BdV_2022!$L:$L,$A18&amp;J$3,BdV_2022!$E:$E),2)</f>
        <v>0</v>
      </c>
      <c r="K18" s="325">
        <f>ROUND(+SUMIF(BdV_2022!$L:$L,$A18&amp;K$3,BdV_2022!$E:$E),2)</f>
        <v>0</v>
      </c>
      <c r="L18" s="325">
        <f>ROUND(+SUMIF(BdV_2022!$L:$L,$A18&amp;L$3,BdV_2022!$E:$E),2)</f>
        <v>0</v>
      </c>
      <c r="M18" s="325">
        <f>ROUND(+SUMIF(BdV_2022!$L:$L,$A18&amp;M$3,BdV_2022!$E:$E),2)</f>
        <v>0</v>
      </c>
      <c r="N18" s="325">
        <f>ROUND(+SUMIF(BdV_2022!$L:$L,$A18&amp;N$3,BdV_2022!$E:$E),2)</f>
        <v>0</v>
      </c>
      <c r="O18" s="325">
        <f>ROUND(+SUMIF(BdV_2022!$L:$L,$A18&amp;O$3,BdV_2022!$E:$E),2)</f>
        <v>0</v>
      </c>
      <c r="P18" s="226">
        <f t="shared" si="2"/>
        <v>0</v>
      </c>
    </row>
    <row r="19" spans="1:16" s="2" customFormat="1" x14ac:dyDescent="0.2">
      <c r="A19" s="148" t="s">
        <v>1700</v>
      </c>
      <c r="B19" s="19"/>
      <c r="C19" s="87" t="s">
        <v>818</v>
      </c>
      <c r="E19" s="325">
        <f>ROUND(+SUMIF(BdV_2022!$L:$L,$A19&amp;E$3,BdV_2022!$E:$E),2)</f>
        <v>0</v>
      </c>
      <c r="F19" s="325">
        <f>ROUND(+SUMIF(BdV_2022!$L:$L,$A19&amp;F$3,BdV_2022!$E:$E),2)</f>
        <v>0</v>
      </c>
      <c r="G19" s="325">
        <f>ROUND(+SUMIF(BdV_2022!$L:$L,$A19&amp;G$3,BdV_2022!$E:$E),2)</f>
        <v>0</v>
      </c>
      <c r="H19" s="325">
        <f>ROUND(+SUMIF(BdV_2022!$L:$L,$A19&amp;H$3,BdV_2022!$E:$E),2)</f>
        <v>0</v>
      </c>
      <c r="I19" s="325">
        <f>ROUND(+SUMIF(BdV_2022!$L:$L,$A19&amp;I$3,BdV_2022!$E:$E),2)</f>
        <v>0</v>
      </c>
      <c r="J19" s="325">
        <f>ROUND(+SUMIF(BdV_2022!$L:$L,$A19&amp;J$3,BdV_2022!$E:$E),2)</f>
        <v>0</v>
      </c>
      <c r="K19" s="325">
        <f>ROUND(+SUMIF(BdV_2022!$L:$L,$A19&amp;K$3,BdV_2022!$E:$E),2)</f>
        <v>0</v>
      </c>
      <c r="L19" s="325">
        <f>ROUND(+SUMIF(BdV_2022!$L:$L,$A19&amp;L$3,BdV_2022!$E:$E),2)</f>
        <v>0</v>
      </c>
      <c r="M19" s="325">
        <f>ROUND(+SUMIF(BdV_2022!$L:$L,$A19&amp;M$3,BdV_2022!$E:$E),2)</f>
        <v>0</v>
      </c>
      <c r="N19" s="325">
        <f>ROUND(+SUMIF(BdV_2022!$L:$L,$A19&amp;N$3,BdV_2022!$E:$E),2)</f>
        <v>0</v>
      </c>
      <c r="O19" s="325">
        <f>ROUND(+SUMIF(BdV_2022!$L:$L,$A19&amp;O$3,BdV_2022!$E:$E),2)</f>
        <v>0</v>
      </c>
      <c r="P19" s="226">
        <f t="shared" si="2"/>
        <v>0</v>
      </c>
    </row>
    <row r="20" spans="1:16" s="2" customFormat="1" x14ac:dyDescent="0.2">
      <c r="A20" s="13" t="s">
        <v>112</v>
      </c>
      <c r="B20" s="15" t="s">
        <v>362</v>
      </c>
      <c r="C20" s="32" t="s">
        <v>1651</v>
      </c>
      <c r="E20" s="183">
        <f>+SUM(E21:E28)</f>
        <v>0</v>
      </c>
      <c r="F20" s="183">
        <f t="shared" ref="F20:O20" si="4">+SUM(F21:F28)</f>
        <v>0</v>
      </c>
      <c r="G20" s="183">
        <f t="shared" si="4"/>
        <v>0</v>
      </c>
      <c r="H20" s="183">
        <f t="shared" si="4"/>
        <v>0</v>
      </c>
      <c r="I20" s="183">
        <f t="shared" si="4"/>
        <v>0</v>
      </c>
      <c r="J20" s="183">
        <f t="shared" si="4"/>
        <v>0</v>
      </c>
      <c r="K20" s="183">
        <f t="shared" si="4"/>
        <v>0</v>
      </c>
      <c r="L20" s="183">
        <f t="shared" si="4"/>
        <v>0</v>
      </c>
      <c r="M20" s="183">
        <f t="shared" si="4"/>
        <v>0</v>
      </c>
      <c r="N20" s="183">
        <f t="shared" si="4"/>
        <v>0</v>
      </c>
      <c r="O20" s="183">
        <f t="shared" si="4"/>
        <v>0</v>
      </c>
      <c r="P20" s="183">
        <f t="shared" si="2"/>
        <v>0</v>
      </c>
    </row>
    <row r="21" spans="1:16" s="2" customFormat="1" x14ac:dyDescent="0.2">
      <c r="A21" s="148" t="s">
        <v>1701</v>
      </c>
      <c r="B21" s="16"/>
      <c r="C21" s="87" t="s">
        <v>1209</v>
      </c>
      <c r="E21" s="325">
        <f>ROUND(+SUMIF(BdV_2022!$L:$L,$A21&amp;E$3,BdV_2022!$E:$E),2)</f>
        <v>0</v>
      </c>
      <c r="F21" s="325">
        <f>ROUND(+SUMIF(BdV_2022!$L:$L,$A21&amp;F$3,BdV_2022!$E:$E),2)</f>
        <v>0</v>
      </c>
      <c r="G21" s="325">
        <f>ROUND(+SUMIF(BdV_2022!$L:$L,$A21&amp;G$3,BdV_2022!$E:$E),2)</f>
        <v>0</v>
      </c>
      <c r="H21" s="325">
        <f>ROUND(+SUMIF(BdV_2022!$L:$L,$A21&amp;H$3,BdV_2022!$E:$E),2)</f>
        <v>0</v>
      </c>
      <c r="I21" s="325">
        <f>ROUND(+SUMIF(BdV_2022!$L:$L,$A21&amp;I$3,BdV_2022!$E:$E),2)</f>
        <v>0</v>
      </c>
      <c r="J21" s="325">
        <f>ROUND(+SUMIF(BdV_2022!$L:$L,$A21&amp;J$3,BdV_2022!$E:$E),2)</f>
        <v>0</v>
      </c>
      <c r="K21" s="325">
        <f>ROUND(+SUMIF(BdV_2022!$L:$L,$A21&amp;K$3,BdV_2022!$E:$E),2)</f>
        <v>0</v>
      </c>
      <c r="L21" s="325">
        <f>ROUND(+SUMIF(BdV_2022!$L:$L,$A21&amp;L$3,BdV_2022!$E:$E),2)</f>
        <v>0</v>
      </c>
      <c r="M21" s="325">
        <f>ROUND(+SUMIF(BdV_2022!$L:$L,$A21&amp;M$3,BdV_2022!$E:$E),2)</f>
        <v>0</v>
      </c>
      <c r="N21" s="325">
        <f>ROUND(+SUMIF(BdV_2022!$L:$L,$A21&amp;N$3,BdV_2022!$E:$E),2)</f>
        <v>0</v>
      </c>
      <c r="O21" s="325">
        <f>ROUND(+SUMIF(BdV_2022!$L:$L,$A21&amp;O$3,BdV_2022!$E:$E),2)</f>
        <v>0</v>
      </c>
      <c r="P21" s="226">
        <f t="shared" si="2"/>
        <v>0</v>
      </c>
    </row>
    <row r="22" spans="1:16" s="2" customFormat="1" x14ac:dyDescent="0.2">
      <c r="A22" s="148" t="s">
        <v>1702</v>
      </c>
      <c r="B22" s="19"/>
      <c r="C22" s="87" t="s">
        <v>1214</v>
      </c>
      <c r="E22" s="325">
        <f>ROUND(+SUMIF(BdV_2022!$L:$L,$A22&amp;E$3,BdV_2022!$E:$E),2)</f>
        <v>0</v>
      </c>
      <c r="F22" s="325">
        <f>ROUND(+SUMIF(BdV_2022!$L:$L,$A22&amp;F$3,BdV_2022!$E:$E),2)</f>
        <v>0</v>
      </c>
      <c r="G22" s="325">
        <f>ROUND(+SUMIF(BdV_2022!$L:$L,$A22&amp;G$3,BdV_2022!$E:$E),2)</f>
        <v>0</v>
      </c>
      <c r="H22" s="325">
        <f>ROUND(+SUMIF(BdV_2022!$L:$L,$A22&amp;H$3,BdV_2022!$E:$E),2)</f>
        <v>0</v>
      </c>
      <c r="I22" s="325">
        <f>ROUND(+SUMIF(BdV_2022!$L:$L,$A22&amp;I$3,BdV_2022!$E:$E),2)</f>
        <v>0</v>
      </c>
      <c r="J22" s="325">
        <f>ROUND(+SUMIF(BdV_2022!$L:$L,$A22&amp;J$3,BdV_2022!$E:$E),2)</f>
        <v>0</v>
      </c>
      <c r="K22" s="325">
        <f>ROUND(+SUMIF(BdV_2022!$L:$L,$A22&amp;K$3,BdV_2022!$E:$E),2)</f>
        <v>0</v>
      </c>
      <c r="L22" s="325">
        <f>ROUND(+SUMIF(BdV_2022!$L:$L,$A22&amp;L$3,BdV_2022!$E:$E),2)</f>
        <v>0</v>
      </c>
      <c r="M22" s="325">
        <f>ROUND(+SUMIF(BdV_2022!$L:$L,$A22&amp;M$3,BdV_2022!$E:$E),2)</f>
        <v>0</v>
      </c>
      <c r="N22" s="325">
        <f>ROUND(+SUMIF(BdV_2022!$L:$L,$A22&amp;N$3,BdV_2022!$E:$E),2)</f>
        <v>0</v>
      </c>
      <c r="O22" s="325">
        <f>ROUND(+SUMIF(BdV_2022!$L:$L,$A22&amp;O$3,BdV_2022!$E:$E),2)</f>
        <v>0</v>
      </c>
      <c r="P22" s="226">
        <f t="shared" si="2"/>
        <v>0</v>
      </c>
    </row>
    <row r="23" spans="1:16" s="2" customFormat="1" x14ac:dyDescent="0.2">
      <c r="A23" s="148" t="s">
        <v>1703</v>
      </c>
      <c r="B23" s="19"/>
      <c r="C23" s="87" t="s">
        <v>1652</v>
      </c>
      <c r="E23" s="325">
        <f>ROUND(+SUMIF(BdV_2022!$L:$L,$A23&amp;E$3,BdV_2022!$E:$E),2)</f>
        <v>0</v>
      </c>
      <c r="F23" s="325">
        <f>ROUND(+SUMIF(BdV_2022!$L:$L,$A23&amp;F$3,BdV_2022!$E:$E),2)</f>
        <v>0</v>
      </c>
      <c r="G23" s="325">
        <f>ROUND(+SUMIF(BdV_2022!$L:$L,$A23&amp;G$3,BdV_2022!$E:$E),2)</f>
        <v>0</v>
      </c>
      <c r="H23" s="325">
        <f>ROUND(+SUMIF(BdV_2022!$L:$L,$A23&amp;H$3,BdV_2022!$E:$E),2)</f>
        <v>0</v>
      </c>
      <c r="I23" s="325">
        <f>ROUND(+SUMIF(BdV_2022!$L:$L,$A23&amp;I$3,BdV_2022!$E:$E),2)</f>
        <v>0</v>
      </c>
      <c r="J23" s="325">
        <f>ROUND(+SUMIF(BdV_2022!$L:$L,$A23&amp;J$3,BdV_2022!$E:$E),2)</f>
        <v>0</v>
      </c>
      <c r="K23" s="325">
        <f>ROUND(+SUMIF(BdV_2022!$L:$L,$A23&amp;K$3,BdV_2022!$E:$E),2)</f>
        <v>0</v>
      </c>
      <c r="L23" s="325">
        <f>ROUND(+SUMIF(BdV_2022!$L:$L,$A23&amp;L$3,BdV_2022!$E:$E),2)</f>
        <v>0</v>
      </c>
      <c r="M23" s="325">
        <f>ROUND(+SUMIF(BdV_2022!$L:$L,$A23&amp;M$3,BdV_2022!$E:$E),2)</f>
        <v>0</v>
      </c>
      <c r="N23" s="325">
        <f>ROUND(+SUMIF(BdV_2022!$L:$L,$A23&amp;N$3,BdV_2022!$E:$E),2)</f>
        <v>0</v>
      </c>
      <c r="O23" s="325">
        <f>ROUND(+SUMIF(BdV_2022!$L:$L,$A23&amp;O$3,BdV_2022!$E:$E),2)</f>
        <v>0</v>
      </c>
      <c r="P23" s="226">
        <f t="shared" si="2"/>
        <v>0</v>
      </c>
    </row>
    <row r="24" spans="1:16" s="2" customFormat="1" x14ac:dyDescent="0.2">
      <c r="A24" s="148" t="s">
        <v>1704</v>
      </c>
      <c r="B24" s="19"/>
      <c r="C24" s="87" t="s">
        <v>1216</v>
      </c>
      <c r="E24" s="325">
        <f>ROUND(+SUMIF(BdV_2022!$L:$L,$A24&amp;E$3,BdV_2022!$E:$E),2)</f>
        <v>0</v>
      </c>
      <c r="F24" s="325">
        <f>ROUND(+SUMIF(BdV_2022!$L:$L,$A24&amp;F$3,BdV_2022!$E:$E),2)</f>
        <v>0</v>
      </c>
      <c r="G24" s="325">
        <f>ROUND(+SUMIF(BdV_2022!$L:$L,$A24&amp;G$3,BdV_2022!$E:$E),2)</f>
        <v>0</v>
      </c>
      <c r="H24" s="325">
        <f>ROUND(+SUMIF(BdV_2022!$L:$L,$A24&amp;H$3,BdV_2022!$E:$E),2)</f>
        <v>0</v>
      </c>
      <c r="I24" s="325">
        <f>ROUND(+SUMIF(BdV_2022!$L:$L,$A24&amp;I$3,BdV_2022!$E:$E),2)</f>
        <v>0</v>
      </c>
      <c r="J24" s="325">
        <f>ROUND(+SUMIF(BdV_2022!$L:$L,$A24&amp;J$3,BdV_2022!$E:$E),2)</f>
        <v>0</v>
      </c>
      <c r="K24" s="325">
        <f>ROUND(+SUMIF(BdV_2022!$L:$L,$A24&amp;K$3,BdV_2022!$E:$E),2)</f>
        <v>0</v>
      </c>
      <c r="L24" s="325">
        <f>ROUND(+SUMIF(BdV_2022!$L:$L,$A24&amp;L$3,BdV_2022!$E:$E),2)</f>
        <v>0</v>
      </c>
      <c r="M24" s="325">
        <f>ROUND(+SUMIF(BdV_2022!$L:$L,$A24&amp;M$3,BdV_2022!$E:$E),2)</f>
        <v>0</v>
      </c>
      <c r="N24" s="325">
        <f>ROUND(+SUMIF(BdV_2022!$L:$L,$A24&amp;N$3,BdV_2022!$E:$E),2)</f>
        <v>0</v>
      </c>
      <c r="O24" s="325">
        <f>ROUND(+SUMIF(BdV_2022!$L:$L,$A24&amp;O$3,BdV_2022!$E:$E),2)</f>
        <v>0</v>
      </c>
      <c r="P24" s="226">
        <f t="shared" si="2"/>
        <v>0</v>
      </c>
    </row>
    <row r="25" spans="1:16" s="2" customFormat="1" x14ac:dyDescent="0.2">
      <c r="A25" s="148" t="s">
        <v>1705</v>
      </c>
      <c r="B25" s="19"/>
      <c r="C25" s="87" t="s">
        <v>1653</v>
      </c>
      <c r="E25" s="325">
        <f>ROUND(+SUMIF(BdV_2022!$L:$L,$A25&amp;E$3,BdV_2022!$E:$E),2)</f>
        <v>0</v>
      </c>
      <c r="F25" s="325">
        <f>ROUND(+SUMIF(BdV_2022!$L:$L,$A25&amp;F$3,BdV_2022!$E:$E),2)</f>
        <v>0</v>
      </c>
      <c r="G25" s="325">
        <f>ROUND(+SUMIF(BdV_2022!$L:$L,$A25&amp;G$3,BdV_2022!$E:$E),2)</f>
        <v>0</v>
      </c>
      <c r="H25" s="325">
        <f>ROUND(+SUMIF(BdV_2022!$L:$L,$A25&amp;H$3,BdV_2022!$E:$E),2)</f>
        <v>0</v>
      </c>
      <c r="I25" s="325">
        <f>ROUND(+SUMIF(BdV_2022!$L:$L,$A25&amp;I$3,BdV_2022!$E:$E),2)</f>
        <v>0</v>
      </c>
      <c r="J25" s="325">
        <f>ROUND(+SUMIF(BdV_2022!$L:$L,$A25&amp;J$3,BdV_2022!$E:$E),2)</f>
        <v>0</v>
      </c>
      <c r="K25" s="325">
        <f>ROUND(+SUMIF(BdV_2022!$L:$L,$A25&amp;K$3,BdV_2022!$E:$E),2)</f>
        <v>0</v>
      </c>
      <c r="L25" s="325">
        <f>ROUND(+SUMIF(BdV_2022!$L:$L,$A25&amp;L$3,BdV_2022!$E:$E),2)</f>
        <v>0</v>
      </c>
      <c r="M25" s="325">
        <f>ROUND(+SUMIF(BdV_2022!$L:$L,$A25&amp;M$3,BdV_2022!$E:$E),2)</f>
        <v>0</v>
      </c>
      <c r="N25" s="325">
        <f>ROUND(+SUMIF(BdV_2022!$L:$L,$A25&amp;N$3,BdV_2022!$E:$E),2)</f>
        <v>0</v>
      </c>
      <c r="O25" s="325">
        <f>ROUND(+SUMIF(BdV_2022!$L:$L,$A25&amp;O$3,BdV_2022!$E:$E),2)</f>
        <v>0</v>
      </c>
      <c r="P25" s="226">
        <f t="shared" si="2"/>
        <v>0</v>
      </c>
    </row>
    <row r="26" spans="1:16" s="2" customFormat="1" x14ac:dyDescent="0.2">
      <c r="A26" s="148" t="s">
        <v>1706</v>
      </c>
      <c r="B26" s="19"/>
      <c r="C26" s="87" t="s">
        <v>630</v>
      </c>
      <c r="E26" s="325">
        <f>ROUND(+SUMIF(BdV_2022!$L:$L,$A26&amp;E$3,BdV_2022!$E:$E),2)</f>
        <v>0</v>
      </c>
      <c r="F26" s="325">
        <f>ROUND(+SUMIF(BdV_2022!$L:$L,$A26&amp;F$3,BdV_2022!$E:$E),2)</f>
        <v>0</v>
      </c>
      <c r="G26" s="325">
        <f>ROUND(+SUMIF(BdV_2022!$L:$L,$A26&amp;G$3,BdV_2022!$E:$E),2)</f>
        <v>0</v>
      </c>
      <c r="H26" s="325">
        <f>ROUND(+SUMIF(BdV_2022!$L:$L,$A26&amp;H$3,BdV_2022!$E:$E),2)</f>
        <v>0</v>
      </c>
      <c r="I26" s="325">
        <f>ROUND(+SUMIF(BdV_2022!$L:$L,$A26&amp;I$3,BdV_2022!$E:$E),2)</f>
        <v>0</v>
      </c>
      <c r="J26" s="325">
        <f>ROUND(+SUMIF(BdV_2022!$L:$L,$A26&amp;J$3,BdV_2022!$E:$E),2)</f>
        <v>0</v>
      </c>
      <c r="K26" s="325">
        <f>ROUND(+SUMIF(BdV_2022!$L:$L,$A26&amp;K$3,BdV_2022!$E:$E),2)</f>
        <v>0</v>
      </c>
      <c r="L26" s="325">
        <f>ROUND(+SUMIF(BdV_2022!$L:$L,$A26&amp;L$3,BdV_2022!$E:$E),2)</f>
        <v>0</v>
      </c>
      <c r="M26" s="325">
        <f>ROUND(+SUMIF(BdV_2022!$L:$L,$A26&amp;M$3,BdV_2022!$E:$E),2)</f>
        <v>0</v>
      </c>
      <c r="N26" s="325">
        <f>ROUND(+SUMIF(BdV_2022!$L:$L,$A26&amp;N$3,BdV_2022!$E:$E),2)</f>
        <v>0</v>
      </c>
      <c r="O26" s="325">
        <f>ROUND(+SUMIF(BdV_2022!$L:$L,$A26&amp;O$3,BdV_2022!$E:$E),2)</f>
        <v>0</v>
      </c>
      <c r="P26" s="226">
        <f t="shared" si="2"/>
        <v>0</v>
      </c>
    </row>
    <row r="27" spans="1:16" s="2" customFormat="1" x14ac:dyDescent="0.2">
      <c r="A27" s="148" t="s">
        <v>1707</v>
      </c>
      <c r="B27" s="19"/>
      <c r="C27" s="87" t="s">
        <v>825</v>
      </c>
      <c r="E27" s="325">
        <f>ROUND(+SUMIF(BdV_2022!$L:$L,$A27&amp;E$3,BdV_2022!$E:$E),2)</f>
        <v>0</v>
      </c>
      <c r="F27" s="325">
        <f>ROUND(+SUMIF(BdV_2022!$L:$L,$A27&amp;F$3,BdV_2022!$E:$E),2)</f>
        <v>0</v>
      </c>
      <c r="G27" s="325">
        <f>ROUND(+SUMIF(BdV_2022!$L:$L,$A27&amp;G$3,BdV_2022!$E:$E),2)</f>
        <v>0</v>
      </c>
      <c r="H27" s="325">
        <f>ROUND(+SUMIF(BdV_2022!$L:$L,$A27&amp;H$3,BdV_2022!$E:$E),2)</f>
        <v>0</v>
      </c>
      <c r="I27" s="325">
        <f>ROUND(+SUMIF(BdV_2022!$L:$L,$A27&amp;I$3,BdV_2022!$E:$E),2)</f>
        <v>0</v>
      </c>
      <c r="J27" s="325">
        <f>ROUND(+SUMIF(BdV_2022!$L:$L,$A27&amp;J$3,BdV_2022!$E:$E),2)</f>
        <v>0</v>
      </c>
      <c r="K27" s="325">
        <f>ROUND(+SUMIF(BdV_2022!$L:$L,$A27&amp;K$3,BdV_2022!$E:$E),2)</f>
        <v>0</v>
      </c>
      <c r="L27" s="325">
        <f>ROUND(+SUMIF(BdV_2022!$L:$L,$A27&amp;L$3,BdV_2022!$E:$E),2)</f>
        <v>0</v>
      </c>
      <c r="M27" s="325">
        <f>ROUND(+SUMIF(BdV_2022!$L:$L,$A27&amp;M$3,BdV_2022!$E:$E),2)</f>
        <v>0</v>
      </c>
      <c r="N27" s="325">
        <f>ROUND(+SUMIF(BdV_2022!$L:$L,$A27&amp;N$3,BdV_2022!$E:$E),2)</f>
        <v>0</v>
      </c>
      <c r="O27" s="325">
        <f>ROUND(+SUMIF(BdV_2022!$L:$L,$A27&amp;O$3,BdV_2022!$E:$E),2)</f>
        <v>0</v>
      </c>
      <c r="P27" s="226">
        <f t="shared" si="2"/>
        <v>0</v>
      </c>
    </row>
    <row r="28" spans="1:16" s="2" customFormat="1" x14ac:dyDescent="0.2">
      <c r="A28" s="148" t="s">
        <v>1708</v>
      </c>
      <c r="B28" s="19"/>
      <c r="C28" s="87" t="s">
        <v>353</v>
      </c>
      <c r="E28" s="325">
        <f>ROUND(+SUMIF(BdV_2022!$L:$L,$A28&amp;E$3,BdV_2022!$E:$E),2)</f>
        <v>0</v>
      </c>
      <c r="F28" s="325">
        <f>ROUND(+SUMIF(BdV_2022!$L:$L,$A28&amp;F$3,BdV_2022!$E:$E),2)</f>
        <v>0</v>
      </c>
      <c r="G28" s="325">
        <f>ROUND(+SUMIF(BdV_2022!$L:$L,$A28&amp;G$3,BdV_2022!$E:$E),2)</f>
        <v>0</v>
      </c>
      <c r="H28" s="325">
        <f>ROUND(+SUMIF(BdV_2022!$L:$L,$A28&amp;H$3,BdV_2022!$E:$E),2)</f>
        <v>0</v>
      </c>
      <c r="I28" s="325">
        <f>ROUND(+SUMIF(BdV_2022!$L:$L,$A28&amp;I$3,BdV_2022!$E:$E),2)</f>
        <v>0</v>
      </c>
      <c r="J28" s="325">
        <f>ROUND(+SUMIF(BdV_2022!$L:$L,$A28&amp;J$3,BdV_2022!$E:$E),2)</f>
        <v>0</v>
      </c>
      <c r="K28" s="325">
        <f>ROUND(+SUMIF(BdV_2022!$L:$L,$A28&amp;K$3,BdV_2022!$E:$E),2)</f>
        <v>0</v>
      </c>
      <c r="L28" s="325">
        <f>ROUND(+SUMIF(BdV_2022!$L:$L,$A28&amp;L$3,BdV_2022!$E:$E),2)</f>
        <v>0</v>
      </c>
      <c r="M28" s="325">
        <f>ROUND(+SUMIF(BdV_2022!$L:$L,$A28&amp;M$3,BdV_2022!$E:$E),2)</f>
        <v>0</v>
      </c>
      <c r="N28" s="325">
        <f>ROUND(+SUMIF(BdV_2022!$L:$L,$A28&amp;N$3,BdV_2022!$E:$E),2)</f>
        <v>0</v>
      </c>
      <c r="O28" s="325">
        <f>ROUND(+SUMIF(BdV_2022!$L:$L,$A28&amp;O$3,BdV_2022!$E:$E),2)</f>
        <v>0</v>
      </c>
      <c r="P28" s="226">
        <f t="shared" si="2"/>
        <v>0</v>
      </c>
    </row>
    <row r="29" spans="1:16" s="2" customFormat="1" x14ac:dyDescent="0.2">
      <c r="A29" s="1"/>
      <c r="B29" s="170"/>
      <c r="C29" s="82" t="s">
        <v>1080</v>
      </c>
      <c r="E29" s="183">
        <f>+SUM(E30:E31)</f>
        <v>0</v>
      </c>
      <c r="F29" s="183">
        <f t="shared" ref="F29:O29" si="5">+SUM(F30:F31)</f>
        <v>0</v>
      </c>
      <c r="G29" s="183">
        <f t="shared" si="5"/>
        <v>0</v>
      </c>
      <c r="H29" s="183">
        <f t="shared" si="5"/>
        <v>0</v>
      </c>
      <c r="I29" s="183">
        <f t="shared" si="5"/>
        <v>0</v>
      </c>
      <c r="J29" s="183">
        <f t="shared" si="5"/>
        <v>0</v>
      </c>
      <c r="K29" s="183">
        <f t="shared" si="5"/>
        <v>0</v>
      </c>
      <c r="L29" s="183">
        <f t="shared" si="5"/>
        <v>0</v>
      </c>
      <c r="M29" s="183">
        <f t="shared" si="5"/>
        <v>0</v>
      </c>
      <c r="N29" s="183">
        <f t="shared" si="5"/>
        <v>0</v>
      </c>
      <c r="O29" s="183">
        <f t="shared" si="5"/>
        <v>0</v>
      </c>
      <c r="P29" s="183">
        <f t="shared" si="2"/>
        <v>0</v>
      </c>
    </row>
    <row r="30" spans="1:16" s="2" customFormat="1" x14ac:dyDescent="0.2">
      <c r="A30" s="148" t="s">
        <v>69</v>
      </c>
      <c r="B30" s="171"/>
      <c r="C30" s="150" t="s">
        <v>87</v>
      </c>
      <c r="E30" s="226">
        <f>ROUND(+SUMIF(BdV_2022!$L:$L,$A30&amp;E$3,BdV_2022!$E:$E),2)</f>
        <v>0</v>
      </c>
      <c r="F30" s="226">
        <f>ROUND(+SUMIF(BdV_2022!$L:$L,$A30&amp;F$3,BdV_2022!$E:$E),2)</f>
        <v>0</v>
      </c>
      <c r="G30" s="226">
        <f>ROUND(+SUMIF(BdV_2022!$L:$L,$A30&amp;G$3,BdV_2022!$E:$E),2)</f>
        <v>0</v>
      </c>
      <c r="H30" s="226">
        <f>ROUND(+SUMIF(BdV_2022!$L:$L,$A30&amp;H$3,BdV_2022!$E:$E),2)</f>
        <v>0</v>
      </c>
      <c r="I30" s="226">
        <f>ROUND(+SUMIF(BdV_2022!$L:$L,$A30&amp;I$3,BdV_2022!$E:$E),2)</f>
        <v>0</v>
      </c>
      <c r="J30" s="226">
        <f>ROUND(+SUMIF(BdV_2022!$L:$L,$A30&amp;J$3,BdV_2022!$E:$E),2)</f>
        <v>0</v>
      </c>
      <c r="K30" s="226">
        <f>ROUND(+SUMIF(BdV_2022!$L:$L,$A30&amp;K$3,BdV_2022!$E:$E),2)</f>
        <v>0</v>
      </c>
      <c r="L30" s="226">
        <f>ROUND(+SUMIF(BdV_2022!$L:$L,$A30&amp;L$3,BdV_2022!$E:$E),2)</f>
        <v>0</v>
      </c>
      <c r="M30" s="226">
        <f>ROUND(+SUMIF(BdV_2022!$L:$L,$A30&amp;M$3,BdV_2022!$E:$E),2)</f>
        <v>0</v>
      </c>
      <c r="N30" s="226">
        <f>ROUND(+SUMIF(BdV_2022!$L:$L,$A30&amp;N$3,BdV_2022!$E:$E),2)</f>
        <v>0</v>
      </c>
      <c r="O30" s="226">
        <f>ROUND(+SUMIF(BdV_2022!$L:$L,$A30&amp;O$3,BdV_2022!$E:$E),2)</f>
        <v>0</v>
      </c>
      <c r="P30" s="226">
        <f t="shared" si="2"/>
        <v>0</v>
      </c>
    </row>
    <row r="31" spans="1:16" s="2" customFormat="1" x14ac:dyDescent="0.2">
      <c r="A31" s="148" t="s">
        <v>71</v>
      </c>
      <c r="B31" s="172"/>
      <c r="C31" s="150" t="s">
        <v>88</v>
      </c>
      <c r="E31" s="226">
        <f>ROUND(+SUMIF(BdV_2022!$L:$L,$A31&amp;E$3,BdV_2022!$E:$E),2)</f>
        <v>0</v>
      </c>
      <c r="F31" s="226">
        <f>ROUND(+SUMIF(BdV_2022!$L:$L,$A31&amp;F$3,BdV_2022!$E:$E),2)</f>
        <v>0</v>
      </c>
      <c r="G31" s="226">
        <f>ROUND(+SUMIF(BdV_2022!$L:$L,$A31&amp;G$3,BdV_2022!$E:$E),2)</f>
        <v>0</v>
      </c>
      <c r="H31" s="226">
        <f>ROUND(+SUMIF(BdV_2022!$L:$L,$A31&amp;H$3,BdV_2022!$E:$E),2)</f>
        <v>0</v>
      </c>
      <c r="I31" s="226">
        <f>ROUND(+SUMIF(BdV_2022!$L:$L,$A31&amp;I$3,BdV_2022!$E:$E),2)</f>
        <v>0</v>
      </c>
      <c r="J31" s="226">
        <f>ROUND(+SUMIF(BdV_2022!$L:$L,$A31&amp;J$3,BdV_2022!$E:$E),2)</f>
        <v>0</v>
      </c>
      <c r="K31" s="226">
        <f>ROUND(+SUMIF(BdV_2022!$L:$L,$A31&amp;K$3,BdV_2022!$E:$E),2)</f>
        <v>0</v>
      </c>
      <c r="L31" s="226">
        <f>ROUND(+SUMIF(BdV_2022!$L:$L,$A31&amp;L$3,BdV_2022!$E:$E),2)</f>
        <v>0</v>
      </c>
      <c r="M31" s="226">
        <f>ROUND(+SUMIF(BdV_2022!$L:$L,$A31&amp;M$3,BdV_2022!$E:$E),2)</f>
        <v>0</v>
      </c>
      <c r="N31" s="226">
        <f>ROUND(+SUMIF(BdV_2022!$L:$L,$A31&amp;N$3,BdV_2022!$E:$E),2)</f>
        <v>0</v>
      </c>
      <c r="O31" s="226">
        <f>ROUND(+SUMIF(BdV_2022!$L:$L,$A31&amp;O$3,BdV_2022!$E:$E),2)</f>
        <v>0</v>
      </c>
      <c r="P31" s="226">
        <f t="shared" si="2"/>
        <v>0</v>
      </c>
    </row>
    <row r="32" spans="1:16" s="2" customFormat="1" ht="11.25" thickBot="1" x14ac:dyDescent="0.25">
      <c r="A32" s="1"/>
      <c r="B32" s="21"/>
      <c r="C32" s="83" t="s">
        <v>100</v>
      </c>
      <c r="E32" s="186">
        <f>+E29+E7</f>
        <v>0</v>
      </c>
      <c r="F32" s="186">
        <f t="shared" ref="F32:O32" si="6">+F29+F7</f>
        <v>0</v>
      </c>
      <c r="G32" s="186">
        <f t="shared" si="6"/>
        <v>0</v>
      </c>
      <c r="H32" s="186">
        <f t="shared" si="6"/>
        <v>0</v>
      </c>
      <c r="I32" s="186">
        <f t="shared" si="6"/>
        <v>0</v>
      </c>
      <c r="J32" s="186">
        <f t="shared" si="6"/>
        <v>0</v>
      </c>
      <c r="K32" s="186">
        <f t="shared" si="6"/>
        <v>0</v>
      </c>
      <c r="L32" s="186">
        <f t="shared" si="6"/>
        <v>0</v>
      </c>
      <c r="M32" s="186">
        <f t="shared" si="6"/>
        <v>0</v>
      </c>
      <c r="N32" s="186">
        <f t="shared" si="6"/>
        <v>0</v>
      </c>
      <c r="O32" s="186">
        <f t="shared" si="6"/>
        <v>0</v>
      </c>
      <c r="P32" s="186">
        <f t="shared" si="2"/>
        <v>0</v>
      </c>
    </row>
    <row r="33" spans="1:16" s="2" customFormat="1" ht="11.25" thickBot="1" x14ac:dyDescent="0.25">
      <c r="A33" s="1"/>
      <c r="B33" s="13"/>
      <c r="C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2" customFormat="1" x14ac:dyDescent="0.2">
      <c r="A34" s="1"/>
      <c r="B34" s="14"/>
      <c r="C34" s="85" t="s">
        <v>1656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</row>
    <row r="35" spans="1:16" s="2" customFormat="1" x14ac:dyDescent="0.2">
      <c r="A35" s="1"/>
      <c r="B35" s="18" t="s">
        <v>367</v>
      </c>
      <c r="C35" s="32" t="s">
        <v>369</v>
      </c>
      <c r="E35" s="183">
        <f>+E36+E37+E49+E55+E60+E61+E62+E63+E71</f>
        <v>0</v>
      </c>
      <c r="F35" s="183">
        <f t="shared" ref="F35:O35" si="7">+F36+F37+F49+F55+F60+F61+F62+F63+F71</f>
        <v>0</v>
      </c>
      <c r="G35" s="183">
        <f t="shared" si="7"/>
        <v>0</v>
      </c>
      <c r="H35" s="183">
        <f t="shared" si="7"/>
        <v>0</v>
      </c>
      <c r="I35" s="183">
        <f t="shared" si="7"/>
        <v>0</v>
      </c>
      <c r="J35" s="183">
        <f t="shared" si="7"/>
        <v>0</v>
      </c>
      <c r="K35" s="183">
        <f t="shared" si="7"/>
        <v>0</v>
      </c>
      <c r="L35" s="183">
        <f t="shared" si="7"/>
        <v>10178.870000000001</v>
      </c>
      <c r="M35" s="183">
        <f t="shared" si="7"/>
        <v>155748.91999999998</v>
      </c>
      <c r="N35" s="183">
        <f t="shared" si="7"/>
        <v>141726.17000000001</v>
      </c>
      <c r="O35" s="183">
        <f t="shared" si="7"/>
        <v>74886.510000000009</v>
      </c>
      <c r="P35" s="183">
        <f t="shared" ref="P35:P81" si="8">+SUM(E35:O35)</f>
        <v>382540.47</v>
      </c>
    </row>
    <row r="36" spans="1:16" s="2" customFormat="1" x14ac:dyDescent="0.2">
      <c r="A36" s="13" t="s">
        <v>113</v>
      </c>
      <c r="B36" s="18" t="s">
        <v>368</v>
      </c>
      <c r="C36" s="32" t="s">
        <v>1803</v>
      </c>
      <c r="E36" s="324">
        <f>ROUND(+SUMIF(BdV_2022!$L:$L,$A36&amp;E$3,BdV_2022!$E:$E),2)</f>
        <v>0</v>
      </c>
      <c r="F36" s="324">
        <f>ROUND(+SUMIF(BdV_2022!$L:$L,$A36&amp;F$3,BdV_2022!$E:$E),2)</f>
        <v>0</v>
      </c>
      <c r="G36" s="324">
        <f>ROUND(+SUMIF(BdV_2022!$L:$L,$A36&amp;G$3,BdV_2022!$E:$E),2)</f>
        <v>0</v>
      </c>
      <c r="H36" s="324">
        <f>ROUND(+SUMIF(BdV_2022!$L:$L,$A36&amp;H$3,BdV_2022!$E:$E),2)</f>
        <v>0</v>
      </c>
      <c r="I36" s="324">
        <f>ROUND(+SUMIF(BdV_2022!$L:$L,$A36&amp;I$3,BdV_2022!$E:$E),2)</f>
        <v>0</v>
      </c>
      <c r="J36" s="324">
        <f>ROUND(+SUMIF(BdV_2022!$L:$L,$A36&amp;J$3,BdV_2022!$E:$E),2)</f>
        <v>0</v>
      </c>
      <c r="K36" s="324">
        <f>ROUND(+SUMIF(BdV_2022!$L:$L,$A36&amp;K$3,BdV_2022!$E:$E),2)</f>
        <v>0</v>
      </c>
      <c r="L36" s="324">
        <f>ROUND(+SUMIF(BdV_2022!$L:$L,$A36&amp;L$3,BdV_2022!$E:$E),2)</f>
        <v>0</v>
      </c>
      <c r="M36" s="324">
        <f>ROUND(+SUMIF(BdV_2022!$L:$L,$A36&amp;M$3,BdV_2022!$E:$E),2)</f>
        <v>8220.41</v>
      </c>
      <c r="N36" s="324">
        <f>ROUND(+SUMIF(BdV_2022!$L:$L,$A36&amp;N$3,BdV_2022!$E:$E),2)</f>
        <v>2337</v>
      </c>
      <c r="O36" s="324">
        <f>ROUND(+SUMIF(BdV_2022!$L:$L,$A36&amp;O$3,BdV_2022!$E:$E),2)</f>
        <v>0</v>
      </c>
      <c r="P36" s="185">
        <f t="shared" si="8"/>
        <v>10557.41</v>
      </c>
    </row>
    <row r="37" spans="1:16" s="2" customFormat="1" x14ac:dyDescent="0.2">
      <c r="A37" s="13" t="s">
        <v>114</v>
      </c>
      <c r="B37" s="15" t="s">
        <v>371</v>
      </c>
      <c r="C37" s="32" t="s">
        <v>370</v>
      </c>
      <c r="E37" s="183">
        <f>+SUM(E38:E48)</f>
        <v>0</v>
      </c>
      <c r="F37" s="183">
        <f t="shared" ref="F37:O37" si="9">+SUM(F38:F48)</f>
        <v>0</v>
      </c>
      <c r="G37" s="183">
        <f t="shared" si="9"/>
        <v>0</v>
      </c>
      <c r="H37" s="183">
        <f t="shared" si="9"/>
        <v>0</v>
      </c>
      <c r="I37" s="183">
        <f t="shared" si="9"/>
        <v>0</v>
      </c>
      <c r="J37" s="183">
        <f t="shared" si="9"/>
        <v>0</v>
      </c>
      <c r="K37" s="183">
        <f t="shared" si="9"/>
        <v>0</v>
      </c>
      <c r="L37" s="183">
        <f t="shared" si="9"/>
        <v>10178.870000000001</v>
      </c>
      <c r="M37" s="183">
        <f t="shared" si="9"/>
        <v>121191.67999999999</v>
      </c>
      <c r="N37" s="183">
        <f t="shared" si="9"/>
        <v>139389.17000000001</v>
      </c>
      <c r="O37" s="183">
        <f t="shared" si="9"/>
        <v>74886.510000000009</v>
      </c>
      <c r="P37" s="183">
        <f t="shared" si="8"/>
        <v>345646.23</v>
      </c>
    </row>
    <row r="38" spans="1:16" s="2" customFormat="1" x14ac:dyDescent="0.2">
      <c r="A38" s="148" t="s">
        <v>1769</v>
      </c>
      <c r="B38" s="19"/>
      <c r="C38" s="146" t="s">
        <v>1657</v>
      </c>
      <c r="E38" s="325">
        <f>ROUND(+SUMIF(BdV_2022!$L:$L,$A38&amp;E$3,BdV_2022!$E:$E),2)</f>
        <v>0</v>
      </c>
      <c r="F38" s="325">
        <f>ROUND(+SUMIF(BdV_2022!$L:$L,$A38&amp;F$3,BdV_2022!$E:$E),2)</f>
        <v>0</v>
      </c>
      <c r="G38" s="325">
        <f>ROUND(+SUMIF(BdV_2022!$L:$L,$A38&amp;G$3,BdV_2022!$E:$E),2)</f>
        <v>0</v>
      </c>
      <c r="H38" s="325">
        <f>ROUND(+SUMIF(BdV_2022!$L:$L,$A38&amp;H$3,BdV_2022!$E:$E),2)</f>
        <v>0</v>
      </c>
      <c r="I38" s="325">
        <f>ROUND(+SUMIF(BdV_2022!$L:$L,$A38&amp;I$3,BdV_2022!$E:$E),2)</f>
        <v>0</v>
      </c>
      <c r="J38" s="325">
        <f>ROUND(+SUMIF(BdV_2022!$L:$L,$A38&amp;J$3,BdV_2022!$E:$E),2)</f>
        <v>0</v>
      </c>
      <c r="K38" s="325">
        <f>ROUND(+SUMIF(BdV_2022!$L:$L,$A38&amp;K$3,BdV_2022!$E:$E),2)</f>
        <v>0</v>
      </c>
      <c r="L38" s="325">
        <f>ROUND(+SUMIF(BdV_2022!$L:$L,$A38&amp;L$3,BdV_2022!$E:$E),2)</f>
        <v>10178.870000000001</v>
      </c>
      <c r="M38" s="325">
        <f>ROUND(+SUMIF(BdV_2022!$L:$L,$A38&amp;M$3,BdV_2022!$E:$E),2)</f>
        <v>121191.67999999999</v>
      </c>
      <c r="N38" s="325">
        <f>ROUND(+SUMIF(BdV_2022!$L:$L,$A38&amp;N$3,BdV_2022!$E:$E),2)</f>
        <v>26360</v>
      </c>
      <c r="O38" s="325">
        <f>ROUND(+SUMIF(BdV_2022!$L:$L,$A38&amp;O$3,BdV_2022!$E:$E),2)</f>
        <v>74191.350000000006</v>
      </c>
      <c r="P38" s="226">
        <f t="shared" si="8"/>
        <v>231921.9</v>
      </c>
    </row>
    <row r="39" spans="1:16" s="2" customFormat="1" x14ac:dyDescent="0.2">
      <c r="A39" s="148" t="s">
        <v>1770</v>
      </c>
      <c r="B39" s="19"/>
      <c r="C39" s="147" t="s">
        <v>1658</v>
      </c>
      <c r="E39" s="325">
        <f>ROUND(+SUMIF(BdV_2022!$L:$L,$A39&amp;E$3,BdV_2022!$E:$E),2)</f>
        <v>0</v>
      </c>
      <c r="F39" s="325">
        <f>ROUND(+SUMIF(BdV_2022!$L:$L,$A39&amp;F$3,BdV_2022!$E:$E),2)</f>
        <v>0</v>
      </c>
      <c r="G39" s="325">
        <f>ROUND(+SUMIF(BdV_2022!$L:$L,$A39&amp;G$3,BdV_2022!$E:$E),2)</f>
        <v>0</v>
      </c>
      <c r="H39" s="325">
        <f>ROUND(+SUMIF(BdV_2022!$L:$L,$A39&amp;H$3,BdV_2022!$E:$E),2)</f>
        <v>0</v>
      </c>
      <c r="I39" s="325">
        <f>ROUND(+SUMIF(BdV_2022!$L:$L,$A39&amp;I$3,BdV_2022!$E:$E),2)</f>
        <v>0</v>
      </c>
      <c r="J39" s="325">
        <f>ROUND(+SUMIF(BdV_2022!$L:$L,$A39&amp;J$3,BdV_2022!$E:$E),2)</f>
        <v>0</v>
      </c>
      <c r="K39" s="325">
        <f>ROUND(+SUMIF(BdV_2022!$L:$L,$A39&amp;K$3,BdV_2022!$E:$E),2)</f>
        <v>0</v>
      </c>
      <c r="L39" s="325">
        <f>ROUND(+SUMIF(BdV_2022!$L:$L,$A39&amp;L$3,BdV_2022!$E:$E),2)</f>
        <v>0</v>
      </c>
      <c r="M39" s="325">
        <f>ROUND(+SUMIF(BdV_2022!$L:$L,$A39&amp;M$3,BdV_2022!$E:$E),2)</f>
        <v>0</v>
      </c>
      <c r="N39" s="325">
        <f>ROUND(+SUMIF(BdV_2022!$L:$L,$A39&amp;N$3,BdV_2022!$E:$E),2)</f>
        <v>0</v>
      </c>
      <c r="O39" s="325">
        <f>ROUND(+SUMIF(BdV_2022!$L:$L,$A39&amp;O$3,BdV_2022!$E:$E),2)</f>
        <v>0</v>
      </c>
      <c r="P39" s="226">
        <f t="shared" si="8"/>
        <v>0</v>
      </c>
    </row>
    <row r="40" spans="1:16" s="2" customFormat="1" x14ac:dyDescent="0.2">
      <c r="A40" s="148" t="s">
        <v>1771</v>
      </c>
      <c r="B40" s="19"/>
      <c r="C40" s="147" t="s">
        <v>1659</v>
      </c>
      <c r="E40" s="325">
        <f>ROUND(+SUMIF(BdV_2022!$L:$L,$A40&amp;E$3,BdV_2022!$E:$E),2)</f>
        <v>0</v>
      </c>
      <c r="F40" s="325">
        <f>ROUND(+SUMIF(BdV_2022!$L:$L,$A40&amp;F$3,BdV_2022!$E:$E),2)</f>
        <v>0</v>
      </c>
      <c r="G40" s="325">
        <f>ROUND(+SUMIF(BdV_2022!$L:$L,$A40&amp;G$3,BdV_2022!$E:$E),2)</f>
        <v>0</v>
      </c>
      <c r="H40" s="325">
        <f>ROUND(+SUMIF(BdV_2022!$L:$L,$A40&amp;H$3,BdV_2022!$E:$E),2)</f>
        <v>0</v>
      </c>
      <c r="I40" s="325">
        <f>ROUND(+SUMIF(BdV_2022!$L:$L,$A40&amp;I$3,BdV_2022!$E:$E),2)</f>
        <v>0</v>
      </c>
      <c r="J40" s="325">
        <f>ROUND(+SUMIF(BdV_2022!$L:$L,$A40&amp;J$3,BdV_2022!$E:$E),2)</f>
        <v>0</v>
      </c>
      <c r="K40" s="325">
        <f>ROUND(+SUMIF(BdV_2022!$L:$L,$A40&amp;K$3,BdV_2022!$E:$E),2)</f>
        <v>0</v>
      </c>
      <c r="L40" s="325">
        <f>ROUND(+SUMIF(BdV_2022!$L:$L,$A40&amp;L$3,BdV_2022!$E:$E),2)</f>
        <v>0</v>
      </c>
      <c r="M40" s="325">
        <f>ROUND(+SUMIF(BdV_2022!$L:$L,$A40&amp;M$3,BdV_2022!$E:$E),2)</f>
        <v>0</v>
      </c>
      <c r="N40" s="325">
        <f>ROUND(+SUMIF(BdV_2022!$L:$L,$A40&amp;N$3,BdV_2022!$E:$E),2)</f>
        <v>0</v>
      </c>
      <c r="O40" s="325">
        <f>ROUND(+SUMIF(BdV_2022!$L:$L,$A40&amp;O$3,BdV_2022!$E:$E),2)</f>
        <v>0</v>
      </c>
      <c r="P40" s="226">
        <f t="shared" si="8"/>
        <v>0</v>
      </c>
    </row>
    <row r="41" spans="1:16" s="2" customFormat="1" x14ac:dyDescent="0.2">
      <c r="A41" s="148" t="s">
        <v>1772</v>
      </c>
      <c r="B41" s="19"/>
      <c r="C41" s="146" t="s">
        <v>1660</v>
      </c>
      <c r="E41" s="325">
        <f>ROUND(+SUMIF(BdV_2022!$L:$L,$A41&amp;E$3,BdV_2022!$E:$E),2)</f>
        <v>0</v>
      </c>
      <c r="F41" s="325">
        <f>ROUND(+SUMIF(BdV_2022!$L:$L,$A41&amp;F$3,BdV_2022!$E:$E),2)</f>
        <v>0</v>
      </c>
      <c r="G41" s="325">
        <f>ROUND(+SUMIF(BdV_2022!$L:$L,$A41&amp;G$3,BdV_2022!$E:$E),2)</f>
        <v>0</v>
      </c>
      <c r="H41" s="325">
        <f>ROUND(+SUMIF(BdV_2022!$L:$L,$A41&amp;H$3,BdV_2022!$E:$E),2)</f>
        <v>0</v>
      </c>
      <c r="I41" s="325">
        <f>ROUND(+SUMIF(BdV_2022!$L:$L,$A41&amp;I$3,BdV_2022!$E:$E),2)</f>
        <v>0</v>
      </c>
      <c r="J41" s="325">
        <f>ROUND(+SUMIF(BdV_2022!$L:$L,$A41&amp;J$3,BdV_2022!$E:$E),2)</f>
        <v>0</v>
      </c>
      <c r="K41" s="325">
        <f>ROUND(+SUMIF(BdV_2022!$L:$L,$A41&amp;K$3,BdV_2022!$E:$E),2)</f>
        <v>0</v>
      </c>
      <c r="L41" s="325">
        <f>ROUND(+SUMIF(BdV_2022!$L:$L,$A41&amp;L$3,BdV_2022!$E:$E),2)</f>
        <v>0</v>
      </c>
      <c r="M41" s="325">
        <f>ROUND(+SUMIF(BdV_2022!$L:$L,$A41&amp;M$3,BdV_2022!$E:$E),2)</f>
        <v>0</v>
      </c>
      <c r="N41" s="325">
        <f>ROUND(+SUMIF(BdV_2022!$L:$L,$A41&amp;N$3,BdV_2022!$E:$E),2)</f>
        <v>0</v>
      </c>
      <c r="O41" s="325">
        <f>ROUND(+SUMIF(BdV_2022!$L:$L,$A41&amp;O$3,BdV_2022!$E:$E),2)</f>
        <v>0</v>
      </c>
      <c r="P41" s="226">
        <f t="shared" si="8"/>
        <v>0</v>
      </c>
    </row>
    <row r="42" spans="1:16" s="2" customFormat="1" x14ac:dyDescent="0.2">
      <c r="A42" s="148" t="s">
        <v>1773</v>
      </c>
      <c r="B42" s="19"/>
      <c r="C42" s="147" t="s">
        <v>1661</v>
      </c>
      <c r="E42" s="325">
        <f>ROUND(+SUMIF(BdV_2022!$L:$L,$A42&amp;E$3,BdV_2022!$E:$E),2)</f>
        <v>0</v>
      </c>
      <c r="F42" s="325">
        <f>ROUND(+SUMIF(BdV_2022!$L:$L,$A42&amp;F$3,BdV_2022!$E:$E),2)</f>
        <v>0</v>
      </c>
      <c r="G42" s="325">
        <f>ROUND(+SUMIF(BdV_2022!$L:$L,$A42&amp;G$3,BdV_2022!$E:$E),2)</f>
        <v>0</v>
      </c>
      <c r="H42" s="325">
        <f>ROUND(+SUMIF(BdV_2022!$L:$L,$A42&amp;H$3,BdV_2022!$E:$E),2)</f>
        <v>0</v>
      </c>
      <c r="I42" s="325">
        <f>ROUND(+SUMIF(BdV_2022!$L:$L,$A42&amp;I$3,BdV_2022!$E:$E),2)</f>
        <v>0</v>
      </c>
      <c r="J42" s="325">
        <f>ROUND(+SUMIF(BdV_2022!$L:$L,$A42&amp;J$3,BdV_2022!$E:$E),2)</f>
        <v>0</v>
      </c>
      <c r="K42" s="325">
        <f>ROUND(+SUMIF(BdV_2022!$L:$L,$A42&amp;K$3,BdV_2022!$E:$E),2)</f>
        <v>0</v>
      </c>
      <c r="L42" s="325">
        <f>ROUND(+SUMIF(BdV_2022!$L:$L,$A42&amp;L$3,BdV_2022!$E:$E),2)</f>
        <v>0</v>
      </c>
      <c r="M42" s="325">
        <f>ROUND(+SUMIF(BdV_2022!$L:$L,$A42&amp;M$3,BdV_2022!$E:$E),2)</f>
        <v>0</v>
      </c>
      <c r="N42" s="325">
        <f>ROUND(+SUMIF(BdV_2022!$L:$L,$A42&amp;N$3,BdV_2022!$E:$E),2)</f>
        <v>0</v>
      </c>
      <c r="O42" s="325">
        <f>ROUND(+SUMIF(BdV_2022!$L:$L,$A42&amp;O$3,BdV_2022!$E:$E),2)</f>
        <v>0</v>
      </c>
      <c r="P42" s="226">
        <f t="shared" si="8"/>
        <v>0</v>
      </c>
    </row>
    <row r="43" spans="1:16" s="2" customFormat="1" x14ac:dyDescent="0.2">
      <c r="A43" s="148" t="s">
        <v>1774</v>
      </c>
      <c r="B43" s="19"/>
      <c r="C43" s="147" t="s">
        <v>1252</v>
      </c>
      <c r="E43" s="325">
        <f>ROUND(+SUMIF(BdV_2022!$L:$L,$A43&amp;E$3,BdV_2022!$E:$E),2)</f>
        <v>0</v>
      </c>
      <c r="F43" s="325">
        <f>ROUND(+SUMIF(BdV_2022!$L:$L,$A43&amp;F$3,BdV_2022!$E:$E),2)</f>
        <v>0</v>
      </c>
      <c r="G43" s="325">
        <f>ROUND(+SUMIF(BdV_2022!$L:$L,$A43&amp;G$3,BdV_2022!$E:$E),2)</f>
        <v>0</v>
      </c>
      <c r="H43" s="325">
        <f>ROUND(+SUMIF(BdV_2022!$L:$L,$A43&amp;H$3,BdV_2022!$E:$E),2)</f>
        <v>0</v>
      </c>
      <c r="I43" s="325">
        <f>ROUND(+SUMIF(BdV_2022!$L:$L,$A43&amp;I$3,BdV_2022!$E:$E),2)</f>
        <v>0</v>
      </c>
      <c r="J43" s="325">
        <f>ROUND(+SUMIF(BdV_2022!$L:$L,$A43&amp;J$3,BdV_2022!$E:$E),2)</f>
        <v>0</v>
      </c>
      <c r="K43" s="325">
        <f>ROUND(+SUMIF(BdV_2022!$L:$L,$A43&amp;K$3,BdV_2022!$E:$E),2)</f>
        <v>0</v>
      </c>
      <c r="L43" s="325">
        <f>ROUND(+SUMIF(BdV_2022!$L:$L,$A43&amp;L$3,BdV_2022!$E:$E),2)</f>
        <v>0</v>
      </c>
      <c r="M43" s="325">
        <f>ROUND(+SUMIF(BdV_2022!$L:$L,$A43&amp;M$3,BdV_2022!$E:$E),2)</f>
        <v>0</v>
      </c>
      <c r="N43" s="325">
        <f>ROUND(+SUMIF(BdV_2022!$L:$L,$A43&amp;N$3,BdV_2022!$E:$E),2)</f>
        <v>0</v>
      </c>
      <c r="O43" s="325">
        <f>ROUND(+SUMIF(BdV_2022!$L:$L,$A43&amp;O$3,BdV_2022!$E:$E),2)</f>
        <v>0</v>
      </c>
      <c r="P43" s="226">
        <f t="shared" si="8"/>
        <v>0</v>
      </c>
    </row>
    <row r="44" spans="1:16" s="2" customFormat="1" x14ac:dyDescent="0.2">
      <c r="A44" s="148" t="s">
        <v>1775</v>
      </c>
      <c r="B44" s="19"/>
      <c r="C44" s="147" t="s">
        <v>1253</v>
      </c>
      <c r="E44" s="325">
        <f>ROUND(+SUMIF(BdV_2022!$L:$L,$A44&amp;E$3,BdV_2022!$E:$E),2)</f>
        <v>0</v>
      </c>
      <c r="F44" s="325">
        <f>ROUND(+SUMIF(BdV_2022!$L:$L,$A44&amp;F$3,BdV_2022!$E:$E),2)</f>
        <v>0</v>
      </c>
      <c r="G44" s="325">
        <f>ROUND(+SUMIF(BdV_2022!$L:$L,$A44&amp;G$3,BdV_2022!$E:$E),2)</f>
        <v>0</v>
      </c>
      <c r="H44" s="325">
        <f>ROUND(+SUMIF(BdV_2022!$L:$L,$A44&amp;H$3,BdV_2022!$E:$E),2)</f>
        <v>0</v>
      </c>
      <c r="I44" s="325">
        <f>ROUND(+SUMIF(BdV_2022!$L:$L,$A44&amp;I$3,BdV_2022!$E:$E),2)</f>
        <v>0</v>
      </c>
      <c r="J44" s="325">
        <f>ROUND(+SUMIF(BdV_2022!$L:$L,$A44&amp;J$3,BdV_2022!$E:$E),2)</f>
        <v>0</v>
      </c>
      <c r="K44" s="325">
        <f>ROUND(+SUMIF(BdV_2022!$L:$L,$A44&amp;K$3,BdV_2022!$E:$E),2)</f>
        <v>0</v>
      </c>
      <c r="L44" s="325">
        <f>ROUND(+SUMIF(BdV_2022!$L:$L,$A44&amp;L$3,BdV_2022!$E:$E),2)</f>
        <v>0</v>
      </c>
      <c r="M44" s="325">
        <f>ROUND(+SUMIF(BdV_2022!$L:$L,$A44&amp;M$3,BdV_2022!$E:$E),2)</f>
        <v>0</v>
      </c>
      <c r="N44" s="325">
        <f>ROUND(+SUMIF(BdV_2022!$L:$L,$A44&amp;N$3,BdV_2022!$E:$E),2)</f>
        <v>0</v>
      </c>
      <c r="O44" s="325">
        <f>ROUND(+SUMIF(BdV_2022!$L:$L,$A44&amp;O$3,BdV_2022!$E:$E),2)</f>
        <v>0</v>
      </c>
      <c r="P44" s="226">
        <f t="shared" si="8"/>
        <v>0</v>
      </c>
    </row>
    <row r="45" spans="1:16" s="2" customFormat="1" x14ac:dyDescent="0.2">
      <c r="A45" s="148" t="s">
        <v>1776</v>
      </c>
      <c r="B45" s="19"/>
      <c r="C45" s="147" t="s">
        <v>1254</v>
      </c>
      <c r="E45" s="325">
        <f>ROUND(+SUMIF(BdV_2022!$L:$L,$A45&amp;E$3,BdV_2022!$E:$E),2)</f>
        <v>0</v>
      </c>
      <c r="F45" s="325">
        <f>ROUND(+SUMIF(BdV_2022!$L:$L,$A45&amp;F$3,BdV_2022!$E:$E),2)</f>
        <v>0</v>
      </c>
      <c r="G45" s="325">
        <f>ROUND(+SUMIF(BdV_2022!$L:$L,$A45&amp;G$3,BdV_2022!$E:$E),2)</f>
        <v>0</v>
      </c>
      <c r="H45" s="325">
        <f>ROUND(+SUMIF(BdV_2022!$L:$L,$A45&amp;H$3,BdV_2022!$E:$E),2)</f>
        <v>0</v>
      </c>
      <c r="I45" s="325">
        <f>ROUND(+SUMIF(BdV_2022!$L:$L,$A45&amp;I$3,BdV_2022!$E:$E),2)</f>
        <v>0</v>
      </c>
      <c r="J45" s="325">
        <f>ROUND(+SUMIF(BdV_2022!$L:$L,$A45&amp;J$3,BdV_2022!$E:$E),2)</f>
        <v>0</v>
      </c>
      <c r="K45" s="325">
        <f>ROUND(+SUMIF(BdV_2022!$L:$L,$A45&amp;K$3,BdV_2022!$E:$E),2)</f>
        <v>0</v>
      </c>
      <c r="L45" s="325">
        <f>ROUND(+SUMIF(BdV_2022!$L:$L,$A45&amp;L$3,BdV_2022!$E:$E),2)</f>
        <v>0</v>
      </c>
      <c r="M45" s="325">
        <f>ROUND(+SUMIF(BdV_2022!$L:$L,$A45&amp;M$3,BdV_2022!$E:$E),2)</f>
        <v>0</v>
      </c>
      <c r="N45" s="325">
        <f>ROUND(+SUMIF(BdV_2022!$L:$L,$A45&amp;N$3,BdV_2022!$E:$E),2)</f>
        <v>0</v>
      </c>
      <c r="O45" s="325">
        <f>ROUND(+SUMIF(BdV_2022!$L:$L,$A45&amp;O$3,BdV_2022!$E:$E),2)</f>
        <v>0</v>
      </c>
      <c r="P45" s="226">
        <f t="shared" si="8"/>
        <v>0</v>
      </c>
    </row>
    <row r="46" spans="1:16" s="2" customFormat="1" x14ac:dyDescent="0.2">
      <c r="A46" s="148" t="s">
        <v>1777</v>
      </c>
      <c r="B46" s="19"/>
      <c r="C46" s="147" t="s">
        <v>636</v>
      </c>
      <c r="E46" s="325">
        <f>ROUND(+SUMIF(BdV_2022!$L:$L,$A46&amp;E$3,BdV_2022!$E:$E),2)</f>
        <v>0</v>
      </c>
      <c r="F46" s="325">
        <f>ROUND(+SUMIF(BdV_2022!$L:$L,$A46&amp;F$3,BdV_2022!$E:$E),2)</f>
        <v>0</v>
      </c>
      <c r="G46" s="325">
        <f>ROUND(+SUMIF(BdV_2022!$L:$L,$A46&amp;G$3,BdV_2022!$E:$E),2)</f>
        <v>0</v>
      </c>
      <c r="H46" s="325">
        <f>ROUND(+SUMIF(BdV_2022!$L:$L,$A46&amp;H$3,BdV_2022!$E:$E),2)</f>
        <v>0</v>
      </c>
      <c r="I46" s="325">
        <f>ROUND(+SUMIF(BdV_2022!$L:$L,$A46&amp;I$3,BdV_2022!$E:$E),2)</f>
        <v>0</v>
      </c>
      <c r="J46" s="325">
        <f>ROUND(+SUMIF(BdV_2022!$L:$L,$A46&amp;J$3,BdV_2022!$E:$E),2)</f>
        <v>0</v>
      </c>
      <c r="K46" s="325">
        <f>ROUND(+SUMIF(BdV_2022!$L:$L,$A46&amp;K$3,BdV_2022!$E:$E),2)</f>
        <v>0</v>
      </c>
      <c r="L46" s="325">
        <f>ROUND(+SUMIF(BdV_2022!$L:$L,$A46&amp;L$3,BdV_2022!$E:$E),2)</f>
        <v>0</v>
      </c>
      <c r="M46" s="325">
        <f>ROUND(+SUMIF(BdV_2022!$L:$L,$A46&amp;M$3,BdV_2022!$E:$E),2)</f>
        <v>0</v>
      </c>
      <c r="N46" s="325">
        <f>ROUND(+SUMIF(BdV_2022!$L:$L,$A46&amp;N$3,BdV_2022!$E:$E),2)</f>
        <v>111624.88</v>
      </c>
      <c r="O46" s="325">
        <f>ROUND(+SUMIF(BdV_2022!$L:$L,$A46&amp;O$3,BdV_2022!$E:$E),2)</f>
        <v>0</v>
      </c>
      <c r="P46" s="226">
        <f t="shared" si="8"/>
        <v>111624.88</v>
      </c>
    </row>
    <row r="47" spans="1:16" s="2" customFormat="1" x14ac:dyDescent="0.2">
      <c r="A47" s="148" t="s">
        <v>1778</v>
      </c>
      <c r="B47" s="19"/>
      <c r="C47" s="147" t="s">
        <v>1256</v>
      </c>
      <c r="E47" s="325">
        <f>ROUND(+SUMIF(BdV_2022!$L:$L,$A47&amp;E$3,BdV_2022!$E:$E),2)</f>
        <v>0</v>
      </c>
      <c r="F47" s="325">
        <f>ROUND(+SUMIF(BdV_2022!$L:$L,$A47&amp;F$3,BdV_2022!$E:$E),2)</f>
        <v>0</v>
      </c>
      <c r="G47" s="325">
        <f>ROUND(+SUMIF(BdV_2022!$L:$L,$A47&amp;G$3,BdV_2022!$E:$E),2)</f>
        <v>0</v>
      </c>
      <c r="H47" s="325">
        <f>ROUND(+SUMIF(BdV_2022!$L:$L,$A47&amp;H$3,BdV_2022!$E:$E),2)</f>
        <v>0</v>
      </c>
      <c r="I47" s="325">
        <f>ROUND(+SUMIF(BdV_2022!$L:$L,$A47&amp;I$3,BdV_2022!$E:$E),2)</f>
        <v>0</v>
      </c>
      <c r="J47" s="325">
        <f>ROUND(+SUMIF(BdV_2022!$L:$L,$A47&amp;J$3,BdV_2022!$E:$E),2)</f>
        <v>0</v>
      </c>
      <c r="K47" s="325">
        <f>ROUND(+SUMIF(BdV_2022!$L:$L,$A47&amp;K$3,BdV_2022!$E:$E),2)</f>
        <v>0</v>
      </c>
      <c r="L47" s="325">
        <f>ROUND(+SUMIF(BdV_2022!$L:$L,$A47&amp;L$3,BdV_2022!$E:$E),2)</f>
        <v>0</v>
      </c>
      <c r="M47" s="325">
        <f>ROUND(+SUMIF(BdV_2022!$L:$L,$A47&amp;M$3,BdV_2022!$E:$E),2)</f>
        <v>0</v>
      </c>
      <c r="N47" s="325">
        <f>ROUND(+SUMIF(BdV_2022!$L:$L,$A47&amp;N$3,BdV_2022!$E:$E),2)</f>
        <v>0</v>
      </c>
      <c r="O47" s="325">
        <f>ROUND(+SUMIF(BdV_2022!$L:$L,$A47&amp;O$3,BdV_2022!$E:$E),2)</f>
        <v>0</v>
      </c>
      <c r="P47" s="226">
        <f t="shared" si="8"/>
        <v>0</v>
      </c>
    </row>
    <row r="48" spans="1:16" s="2" customFormat="1" x14ac:dyDescent="0.2">
      <c r="A48" s="148" t="s">
        <v>1779</v>
      </c>
      <c r="B48" s="17"/>
      <c r="C48" s="87" t="s">
        <v>818</v>
      </c>
      <c r="E48" s="325">
        <f>ROUND(+SUMIF(BdV_2022!$L:$L,$A48&amp;E$3,BdV_2022!$E:$E),2)</f>
        <v>0</v>
      </c>
      <c r="F48" s="325">
        <f>ROUND(+SUMIF(BdV_2022!$L:$L,$A48&amp;F$3,BdV_2022!$E:$E),2)</f>
        <v>0</v>
      </c>
      <c r="G48" s="325">
        <f>ROUND(+SUMIF(BdV_2022!$L:$L,$A48&amp;G$3,BdV_2022!$E:$E),2)</f>
        <v>0</v>
      </c>
      <c r="H48" s="325">
        <f>ROUND(+SUMIF(BdV_2022!$L:$L,$A48&amp;H$3,BdV_2022!$E:$E),2)</f>
        <v>0</v>
      </c>
      <c r="I48" s="325">
        <f>ROUND(+SUMIF(BdV_2022!$L:$L,$A48&amp;I$3,BdV_2022!$E:$E),2)</f>
        <v>0</v>
      </c>
      <c r="J48" s="325">
        <f>ROUND(+SUMIF(BdV_2022!$L:$L,$A48&amp;J$3,BdV_2022!$E:$E),2)</f>
        <v>0</v>
      </c>
      <c r="K48" s="325">
        <f>ROUND(+SUMIF(BdV_2022!$L:$L,$A48&amp;K$3,BdV_2022!$E:$E),2)</f>
        <v>0</v>
      </c>
      <c r="L48" s="325">
        <f>ROUND(+SUMIF(BdV_2022!$L:$L,$A48&amp;L$3,BdV_2022!$E:$E),2)</f>
        <v>0</v>
      </c>
      <c r="M48" s="325">
        <f>ROUND(+SUMIF(BdV_2022!$L:$L,$A48&amp;M$3,BdV_2022!$E:$E),2)</f>
        <v>0</v>
      </c>
      <c r="N48" s="325">
        <f>ROUND(+SUMIF(BdV_2022!$L:$L,$A48&amp;N$3,BdV_2022!$E:$E),2)</f>
        <v>1404.29</v>
      </c>
      <c r="O48" s="325">
        <f>ROUND(+SUMIF(BdV_2022!$L:$L,$A48&amp;O$3,BdV_2022!$E:$E),2)</f>
        <v>695.16</v>
      </c>
      <c r="P48" s="226">
        <f t="shared" si="8"/>
        <v>2099.4499999999998</v>
      </c>
    </row>
    <row r="49" spans="1:16" s="2" customFormat="1" x14ac:dyDescent="0.2">
      <c r="A49" s="13" t="s">
        <v>115</v>
      </c>
      <c r="B49" s="15" t="s">
        <v>372</v>
      </c>
      <c r="C49" s="32" t="s">
        <v>374</v>
      </c>
      <c r="E49" s="183">
        <f>+SUM(E50:E54)</f>
        <v>0</v>
      </c>
      <c r="F49" s="183">
        <f t="shared" ref="F49:O49" si="10">+SUM(F50:F54)</f>
        <v>0</v>
      </c>
      <c r="G49" s="183">
        <f t="shared" si="10"/>
        <v>0</v>
      </c>
      <c r="H49" s="183">
        <f t="shared" si="10"/>
        <v>0</v>
      </c>
      <c r="I49" s="183">
        <f t="shared" si="10"/>
        <v>0</v>
      </c>
      <c r="J49" s="183">
        <f t="shared" si="10"/>
        <v>0</v>
      </c>
      <c r="K49" s="183">
        <f t="shared" si="10"/>
        <v>0</v>
      </c>
      <c r="L49" s="183">
        <f t="shared" si="10"/>
        <v>0</v>
      </c>
      <c r="M49" s="183">
        <f t="shared" si="10"/>
        <v>0</v>
      </c>
      <c r="N49" s="183">
        <f t="shared" si="10"/>
        <v>0</v>
      </c>
      <c r="O49" s="183">
        <f t="shared" si="10"/>
        <v>0</v>
      </c>
      <c r="P49" s="183">
        <f t="shared" si="8"/>
        <v>0</v>
      </c>
    </row>
    <row r="50" spans="1:16" s="2" customFormat="1" x14ac:dyDescent="0.2">
      <c r="A50" s="148" t="s">
        <v>1780</v>
      </c>
      <c r="B50" s="19"/>
      <c r="C50" s="86" t="s">
        <v>1662</v>
      </c>
      <c r="E50" s="325">
        <f>ROUND(+SUMIF(BdV_2022!$L:$L,$A50&amp;E$3,BdV_2022!$E:$E),2)</f>
        <v>0</v>
      </c>
      <c r="F50" s="325">
        <f>ROUND(+SUMIF(BdV_2022!$L:$L,$A50&amp;F$3,BdV_2022!$E:$E),2)</f>
        <v>0</v>
      </c>
      <c r="G50" s="325">
        <f>ROUND(+SUMIF(BdV_2022!$L:$L,$A50&amp;G$3,BdV_2022!$E:$E),2)</f>
        <v>0</v>
      </c>
      <c r="H50" s="325">
        <f>ROUND(+SUMIF(BdV_2022!$L:$L,$A50&amp;H$3,BdV_2022!$E:$E),2)</f>
        <v>0</v>
      </c>
      <c r="I50" s="325">
        <f>ROUND(+SUMIF(BdV_2022!$L:$L,$A50&amp;I$3,BdV_2022!$E:$E),2)</f>
        <v>0</v>
      </c>
      <c r="J50" s="325">
        <f>ROUND(+SUMIF(BdV_2022!$L:$L,$A50&amp;J$3,BdV_2022!$E:$E),2)</f>
        <v>0</v>
      </c>
      <c r="K50" s="325">
        <f>ROUND(+SUMIF(BdV_2022!$L:$L,$A50&amp;K$3,BdV_2022!$E:$E),2)</f>
        <v>0</v>
      </c>
      <c r="L50" s="325">
        <f>ROUND(+SUMIF(BdV_2022!$L:$L,$A50&amp;L$3,BdV_2022!$E:$E),2)</f>
        <v>0</v>
      </c>
      <c r="M50" s="325">
        <f>ROUND(+SUMIF(BdV_2022!$L:$L,$A50&amp;M$3,BdV_2022!$E:$E),2)</f>
        <v>0</v>
      </c>
      <c r="N50" s="325">
        <f>ROUND(+SUMIF(BdV_2022!$L:$L,$A50&amp;N$3,BdV_2022!$E:$E),2)</f>
        <v>0</v>
      </c>
      <c r="O50" s="325">
        <f>ROUND(+SUMIF(BdV_2022!$L:$L,$A50&amp;O$3,BdV_2022!$E:$E),2)</f>
        <v>0</v>
      </c>
      <c r="P50" s="226">
        <f t="shared" si="8"/>
        <v>0</v>
      </c>
    </row>
    <row r="51" spans="1:16" s="2" customFormat="1" x14ac:dyDescent="0.2">
      <c r="A51" s="148" t="s">
        <v>1781</v>
      </c>
      <c r="B51" s="19"/>
      <c r="C51" s="86" t="s">
        <v>1663</v>
      </c>
      <c r="E51" s="325">
        <f>ROUND(+SUMIF(BdV_2022!$L:$L,$A51&amp;E$3,BdV_2022!$E:$E),2)</f>
        <v>0</v>
      </c>
      <c r="F51" s="325">
        <f>ROUND(+SUMIF(BdV_2022!$L:$L,$A51&amp;F$3,BdV_2022!$E:$E),2)</f>
        <v>0</v>
      </c>
      <c r="G51" s="325">
        <f>ROUND(+SUMIF(BdV_2022!$L:$L,$A51&amp;G$3,BdV_2022!$E:$E),2)</f>
        <v>0</v>
      </c>
      <c r="H51" s="325">
        <f>ROUND(+SUMIF(BdV_2022!$L:$L,$A51&amp;H$3,BdV_2022!$E:$E),2)</f>
        <v>0</v>
      </c>
      <c r="I51" s="325">
        <f>ROUND(+SUMIF(BdV_2022!$L:$L,$A51&amp;I$3,BdV_2022!$E:$E),2)</f>
        <v>0</v>
      </c>
      <c r="J51" s="325">
        <f>ROUND(+SUMIF(BdV_2022!$L:$L,$A51&amp;J$3,BdV_2022!$E:$E),2)</f>
        <v>0</v>
      </c>
      <c r="K51" s="325">
        <f>ROUND(+SUMIF(BdV_2022!$L:$L,$A51&amp;K$3,BdV_2022!$E:$E),2)</f>
        <v>0</v>
      </c>
      <c r="L51" s="325">
        <f>ROUND(+SUMIF(BdV_2022!$L:$L,$A51&amp;L$3,BdV_2022!$E:$E),2)</f>
        <v>0</v>
      </c>
      <c r="M51" s="325">
        <f>ROUND(+SUMIF(BdV_2022!$L:$L,$A51&amp;M$3,BdV_2022!$E:$E),2)</f>
        <v>0</v>
      </c>
      <c r="N51" s="325">
        <f>ROUND(+SUMIF(BdV_2022!$L:$L,$A51&amp;N$3,BdV_2022!$E:$E),2)</f>
        <v>0</v>
      </c>
      <c r="O51" s="325">
        <f>ROUND(+SUMIF(BdV_2022!$L:$L,$A51&amp;O$3,BdV_2022!$E:$E),2)</f>
        <v>0</v>
      </c>
      <c r="P51" s="226">
        <f t="shared" si="8"/>
        <v>0</v>
      </c>
    </row>
    <row r="52" spans="1:16" s="2" customFormat="1" x14ac:dyDescent="0.2">
      <c r="A52" s="148" t="s">
        <v>1782</v>
      </c>
      <c r="B52" s="19"/>
      <c r="C52" s="87" t="s">
        <v>1664</v>
      </c>
      <c r="E52" s="325">
        <f>ROUND(+SUMIF(BdV_2022!$L:$L,$A52&amp;E$3,BdV_2022!$E:$E),2)</f>
        <v>0</v>
      </c>
      <c r="F52" s="325">
        <f>ROUND(+SUMIF(BdV_2022!$L:$L,$A52&amp;F$3,BdV_2022!$E:$E),2)</f>
        <v>0</v>
      </c>
      <c r="G52" s="325">
        <f>ROUND(+SUMIF(BdV_2022!$L:$L,$A52&amp;G$3,BdV_2022!$E:$E),2)</f>
        <v>0</v>
      </c>
      <c r="H52" s="325">
        <f>ROUND(+SUMIF(BdV_2022!$L:$L,$A52&amp;H$3,BdV_2022!$E:$E),2)</f>
        <v>0</v>
      </c>
      <c r="I52" s="325">
        <f>ROUND(+SUMIF(BdV_2022!$L:$L,$A52&amp;I$3,BdV_2022!$E:$E),2)</f>
        <v>0</v>
      </c>
      <c r="J52" s="325">
        <f>ROUND(+SUMIF(BdV_2022!$L:$L,$A52&amp;J$3,BdV_2022!$E:$E),2)</f>
        <v>0</v>
      </c>
      <c r="K52" s="325">
        <f>ROUND(+SUMIF(BdV_2022!$L:$L,$A52&amp;K$3,BdV_2022!$E:$E),2)</f>
        <v>0</v>
      </c>
      <c r="L52" s="325">
        <f>ROUND(+SUMIF(BdV_2022!$L:$L,$A52&amp;L$3,BdV_2022!$E:$E),2)</f>
        <v>0</v>
      </c>
      <c r="M52" s="325">
        <f>ROUND(+SUMIF(BdV_2022!$L:$L,$A52&amp;M$3,BdV_2022!$E:$E),2)</f>
        <v>0</v>
      </c>
      <c r="N52" s="325">
        <f>ROUND(+SUMIF(BdV_2022!$L:$L,$A52&amp;N$3,BdV_2022!$E:$E),2)</f>
        <v>0</v>
      </c>
      <c r="O52" s="325">
        <f>ROUND(+SUMIF(BdV_2022!$L:$L,$A52&amp;O$3,BdV_2022!$E:$E),2)</f>
        <v>0</v>
      </c>
      <c r="P52" s="226">
        <f t="shared" si="8"/>
        <v>0</v>
      </c>
    </row>
    <row r="53" spans="1:16" s="2" customFormat="1" x14ac:dyDescent="0.2">
      <c r="A53" s="148" t="s">
        <v>1783</v>
      </c>
      <c r="B53" s="19"/>
      <c r="C53" s="87" t="s">
        <v>1665</v>
      </c>
      <c r="E53" s="325">
        <f>ROUND(+SUMIF(BdV_2022!$L:$L,$A53&amp;E$3,BdV_2022!$E:$E),2)</f>
        <v>0</v>
      </c>
      <c r="F53" s="325">
        <f>ROUND(+SUMIF(BdV_2022!$L:$L,$A53&amp;F$3,BdV_2022!$E:$E),2)</f>
        <v>0</v>
      </c>
      <c r="G53" s="325">
        <f>ROUND(+SUMIF(BdV_2022!$L:$L,$A53&amp;G$3,BdV_2022!$E:$E),2)</f>
        <v>0</v>
      </c>
      <c r="H53" s="325">
        <f>ROUND(+SUMIF(BdV_2022!$L:$L,$A53&amp;H$3,BdV_2022!$E:$E),2)</f>
        <v>0</v>
      </c>
      <c r="I53" s="325">
        <f>ROUND(+SUMIF(BdV_2022!$L:$L,$A53&amp;I$3,BdV_2022!$E:$E),2)</f>
        <v>0</v>
      </c>
      <c r="J53" s="325">
        <f>ROUND(+SUMIF(BdV_2022!$L:$L,$A53&amp;J$3,BdV_2022!$E:$E),2)</f>
        <v>0</v>
      </c>
      <c r="K53" s="325">
        <f>ROUND(+SUMIF(BdV_2022!$L:$L,$A53&amp;K$3,BdV_2022!$E:$E),2)</f>
        <v>0</v>
      </c>
      <c r="L53" s="325">
        <f>ROUND(+SUMIF(BdV_2022!$L:$L,$A53&amp;L$3,BdV_2022!$E:$E),2)</f>
        <v>0</v>
      </c>
      <c r="M53" s="325">
        <f>ROUND(+SUMIF(BdV_2022!$L:$L,$A53&amp;M$3,BdV_2022!$E:$E),2)</f>
        <v>0</v>
      </c>
      <c r="N53" s="325">
        <f>ROUND(+SUMIF(BdV_2022!$L:$L,$A53&amp;N$3,BdV_2022!$E:$E),2)</f>
        <v>0</v>
      </c>
      <c r="O53" s="325">
        <f>ROUND(+SUMIF(BdV_2022!$L:$L,$A53&amp;O$3,BdV_2022!$E:$E),2)</f>
        <v>0</v>
      </c>
      <c r="P53" s="226">
        <f t="shared" si="8"/>
        <v>0</v>
      </c>
    </row>
    <row r="54" spans="1:16" s="2" customFormat="1" x14ac:dyDescent="0.2">
      <c r="A54" s="148" t="s">
        <v>1784</v>
      </c>
      <c r="B54" s="17"/>
      <c r="C54" s="87" t="s">
        <v>818</v>
      </c>
      <c r="E54" s="325">
        <f>ROUND(+SUMIF(BdV_2022!$L:$L,$A54&amp;E$3,BdV_2022!$E:$E),2)</f>
        <v>0</v>
      </c>
      <c r="F54" s="325">
        <f>ROUND(+SUMIF(BdV_2022!$L:$L,$A54&amp;F$3,BdV_2022!$E:$E),2)</f>
        <v>0</v>
      </c>
      <c r="G54" s="325">
        <f>ROUND(+SUMIF(BdV_2022!$L:$L,$A54&amp;G$3,BdV_2022!$E:$E),2)</f>
        <v>0</v>
      </c>
      <c r="H54" s="325">
        <f>ROUND(+SUMIF(BdV_2022!$L:$L,$A54&amp;H$3,BdV_2022!$E:$E),2)</f>
        <v>0</v>
      </c>
      <c r="I54" s="325">
        <f>ROUND(+SUMIF(BdV_2022!$L:$L,$A54&amp;I$3,BdV_2022!$E:$E),2)</f>
        <v>0</v>
      </c>
      <c r="J54" s="325">
        <f>ROUND(+SUMIF(BdV_2022!$L:$L,$A54&amp;J$3,BdV_2022!$E:$E),2)</f>
        <v>0</v>
      </c>
      <c r="K54" s="325">
        <f>ROUND(+SUMIF(BdV_2022!$L:$L,$A54&amp;K$3,BdV_2022!$E:$E),2)</f>
        <v>0</v>
      </c>
      <c r="L54" s="325">
        <f>ROUND(+SUMIF(BdV_2022!$L:$L,$A54&amp;L$3,BdV_2022!$E:$E),2)</f>
        <v>0</v>
      </c>
      <c r="M54" s="325">
        <f>ROUND(+SUMIF(BdV_2022!$L:$L,$A54&amp;M$3,BdV_2022!$E:$E),2)</f>
        <v>0</v>
      </c>
      <c r="N54" s="325">
        <f>ROUND(+SUMIF(BdV_2022!$L:$L,$A54&amp;N$3,BdV_2022!$E:$E),2)</f>
        <v>0</v>
      </c>
      <c r="O54" s="325">
        <f>ROUND(+SUMIF(BdV_2022!$L:$L,$A54&amp;O$3,BdV_2022!$E:$E),2)</f>
        <v>0</v>
      </c>
      <c r="P54" s="226">
        <f t="shared" si="8"/>
        <v>0</v>
      </c>
    </row>
    <row r="55" spans="1:16" s="2" customFormat="1" x14ac:dyDescent="0.2">
      <c r="A55" s="13" t="s">
        <v>116</v>
      </c>
      <c r="B55" s="15" t="s">
        <v>373</v>
      </c>
      <c r="C55" s="32" t="s">
        <v>375</v>
      </c>
      <c r="E55" s="183">
        <f>+SUM(E56:E59)</f>
        <v>0</v>
      </c>
      <c r="F55" s="183">
        <f t="shared" ref="F55:O55" si="11">+SUM(F56:F59)</f>
        <v>0</v>
      </c>
      <c r="G55" s="183">
        <f t="shared" si="11"/>
        <v>0</v>
      </c>
      <c r="H55" s="183">
        <f t="shared" si="11"/>
        <v>0</v>
      </c>
      <c r="I55" s="183">
        <f t="shared" si="11"/>
        <v>0</v>
      </c>
      <c r="J55" s="183">
        <f t="shared" si="11"/>
        <v>0</v>
      </c>
      <c r="K55" s="183">
        <f t="shared" si="11"/>
        <v>0</v>
      </c>
      <c r="L55" s="183">
        <f t="shared" si="11"/>
        <v>0</v>
      </c>
      <c r="M55" s="183">
        <f t="shared" si="11"/>
        <v>0</v>
      </c>
      <c r="N55" s="183">
        <f t="shared" si="11"/>
        <v>0</v>
      </c>
      <c r="O55" s="183">
        <f t="shared" si="11"/>
        <v>0</v>
      </c>
      <c r="P55" s="183">
        <f t="shared" si="8"/>
        <v>0</v>
      </c>
    </row>
    <row r="56" spans="1:16" s="2" customFormat="1" x14ac:dyDescent="0.2">
      <c r="A56" s="148" t="s">
        <v>1785</v>
      </c>
      <c r="B56" s="19"/>
      <c r="C56" s="87" t="s">
        <v>848</v>
      </c>
      <c r="E56" s="325">
        <f>ROUND(+SUMIF(BdV_2022!$L:$L,$A56&amp;E$3,BdV_2022!$E:$E),2)</f>
        <v>0</v>
      </c>
      <c r="F56" s="325">
        <f>ROUND(+SUMIF(BdV_2022!$L:$L,$A56&amp;F$3,BdV_2022!$E:$E),2)</f>
        <v>0</v>
      </c>
      <c r="G56" s="325">
        <f>ROUND(+SUMIF(BdV_2022!$L:$L,$A56&amp;G$3,BdV_2022!$E:$E),2)</f>
        <v>0</v>
      </c>
      <c r="H56" s="325">
        <f>ROUND(+SUMIF(BdV_2022!$L:$L,$A56&amp;H$3,BdV_2022!$E:$E),2)</f>
        <v>0</v>
      </c>
      <c r="I56" s="325">
        <f>ROUND(+SUMIF(BdV_2022!$L:$L,$A56&amp;I$3,BdV_2022!$E:$E),2)</f>
        <v>0</v>
      </c>
      <c r="J56" s="325">
        <f>ROUND(+SUMIF(BdV_2022!$L:$L,$A56&amp;J$3,BdV_2022!$E:$E),2)</f>
        <v>0</v>
      </c>
      <c r="K56" s="325">
        <f>ROUND(+SUMIF(BdV_2022!$L:$L,$A56&amp;K$3,BdV_2022!$E:$E),2)</f>
        <v>0</v>
      </c>
      <c r="L56" s="325">
        <f>ROUND(+SUMIF(BdV_2022!$L:$L,$A56&amp;L$3,BdV_2022!$E:$E),2)</f>
        <v>0</v>
      </c>
      <c r="M56" s="325">
        <f>ROUND(+SUMIF(BdV_2022!$L:$L,$A56&amp;M$3,BdV_2022!$E:$E),2)</f>
        <v>0</v>
      </c>
      <c r="N56" s="325">
        <f>ROUND(+SUMIF(BdV_2022!$L:$L,$A56&amp;N$3,BdV_2022!$E:$E),2)</f>
        <v>0</v>
      </c>
      <c r="O56" s="325">
        <f>ROUND(+SUMIF(BdV_2022!$L:$L,$A56&amp;O$3,BdV_2022!$E:$E),2)</f>
        <v>0</v>
      </c>
      <c r="P56" s="226">
        <f t="shared" si="8"/>
        <v>0</v>
      </c>
    </row>
    <row r="57" spans="1:16" s="2" customFormat="1" x14ac:dyDescent="0.2">
      <c r="A57" s="148" t="s">
        <v>1786</v>
      </c>
      <c r="B57" s="19"/>
      <c r="C57" s="87" t="s">
        <v>849</v>
      </c>
      <c r="E57" s="325">
        <f>ROUND(+SUMIF(BdV_2022!$L:$L,$A57&amp;E$3,BdV_2022!$E:$E),2)</f>
        <v>0</v>
      </c>
      <c r="F57" s="325">
        <f>ROUND(+SUMIF(BdV_2022!$L:$L,$A57&amp;F$3,BdV_2022!$E:$E),2)</f>
        <v>0</v>
      </c>
      <c r="G57" s="325">
        <f>ROUND(+SUMIF(BdV_2022!$L:$L,$A57&amp;G$3,BdV_2022!$E:$E),2)</f>
        <v>0</v>
      </c>
      <c r="H57" s="325">
        <f>ROUND(+SUMIF(BdV_2022!$L:$L,$A57&amp;H$3,BdV_2022!$E:$E),2)</f>
        <v>0</v>
      </c>
      <c r="I57" s="325">
        <f>ROUND(+SUMIF(BdV_2022!$L:$L,$A57&amp;I$3,BdV_2022!$E:$E),2)</f>
        <v>0</v>
      </c>
      <c r="J57" s="325">
        <f>ROUND(+SUMIF(BdV_2022!$L:$L,$A57&amp;J$3,BdV_2022!$E:$E),2)</f>
        <v>0</v>
      </c>
      <c r="K57" s="325">
        <f>ROUND(+SUMIF(BdV_2022!$L:$L,$A57&amp;K$3,BdV_2022!$E:$E),2)</f>
        <v>0</v>
      </c>
      <c r="L57" s="325">
        <f>ROUND(+SUMIF(BdV_2022!$L:$L,$A57&amp;L$3,BdV_2022!$E:$E),2)</f>
        <v>0</v>
      </c>
      <c r="M57" s="325">
        <f>ROUND(+SUMIF(BdV_2022!$L:$L,$A57&amp;M$3,BdV_2022!$E:$E),2)</f>
        <v>0</v>
      </c>
      <c r="N57" s="325">
        <f>ROUND(+SUMIF(BdV_2022!$L:$L,$A57&amp;N$3,BdV_2022!$E:$E),2)</f>
        <v>0</v>
      </c>
      <c r="O57" s="325">
        <f>ROUND(+SUMIF(BdV_2022!$L:$L,$A57&amp;O$3,BdV_2022!$E:$E),2)</f>
        <v>0</v>
      </c>
      <c r="P57" s="226">
        <f t="shared" si="8"/>
        <v>0</v>
      </c>
    </row>
    <row r="58" spans="1:16" s="2" customFormat="1" x14ac:dyDescent="0.2">
      <c r="A58" s="148" t="s">
        <v>1787</v>
      </c>
      <c r="B58" s="19"/>
      <c r="C58" s="87" t="s">
        <v>861</v>
      </c>
      <c r="E58" s="325">
        <f>ROUND(+SUMIF(BdV_2022!$L:$L,$A58&amp;E$3,BdV_2022!$E:$E),2)</f>
        <v>0</v>
      </c>
      <c r="F58" s="325">
        <f>ROUND(+SUMIF(BdV_2022!$L:$L,$A58&amp;F$3,BdV_2022!$E:$E),2)</f>
        <v>0</v>
      </c>
      <c r="G58" s="325">
        <f>ROUND(+SUMIF(BdV_2022!$L:$L,$A58&amp;G$3,BdV_2022!$E:$E),2)</f>
        <v>0</v>
      </c>
      <c r="H58" s="325">
        <f>ROUND(+SUMIF(BdV_2022!$L:$L,$A58&amp;H$3,BdV_2022!$E:$E),2)</f>
        <v>0</v>
      </c>
      <c r="I58" s="325">
        <f>ROUND(+SUMIF(BdV_2022!$L:$L,$A58&amp;I$3,BdV_2022!$E:$E),2)</f>
        <v>0</v>
      </c>
      <c r="J58" s="325">
        <f>ROUND(+SUMIF(BdV_2022!$L:$L,$A58&amp;J$3,BdV_2022!$E:$E),2)</f>
        <v>0</v>
      </c>
      <c r="K58" s="325">
        <f>ROUND(+SUMIF(BdV_2022!$L:$L,$A58&amp;K$3,BdV_2022!$E:$E),2)</f>
        <v>0</v>
      </c>
      <c r="L58" s="325">
        <f>ROUND(+SUMIF(BdV_2022!$L:$L,$A58&amp;L$3,BdV_2022!$E:$E),2)</f>
        <v>0</v>
      </c>
      <c r="M58" s="325">
        <f>ROUND(+SUMIF(BdV_2022!$L:$L,$A58&amp;M$3,BdV_2022!$E:$E),2)</f>
        <v>0</v>
      </c>
      <c r="N58" s="325">
        <f>ROUND(+SUMIF(BdV_2022!$L:$L,$A58&amp;N$3,BdV_2022!$E:$E),2)</f>
        <v>0</v>
      </c>
      <c r="O58" s="325">
        <f>ROUND(+SUMIF(BdV_2022!$L:$L,$A58&amp;O$3,BdV_2022!$E:$E),2)</f>
        <v>0</v>
      </c>
      <c r="P58" s="226">
        <f t="shared" si="8"/>
        <v>0</v>
      </c>
    </row>
    <row r="59" spans="1:16" s="2" customFormat="1" x14ac:dyDescent="0.2">
      <c r="A59" s="148" t="s">
        <v>1788</v>
      </c>
      <c r="B59" s="17"/>
      <c r="C59" s="87" t="s">
        <v>818</v>
      </c>
      <c r="E59" s="325">
        <f>ROUND(+SUMIF(BdV_2022!$L:$L,$A59&amp;E$3,BdV_2022!$E:$E),2)</f>
        <v>0</v>
      </c>
      <c r="F59" s="325">
        <f>ROUND(+SUMIF(BdV_2022!$L:$L,$A59&amp;F$3,BdV_2022!$E:$E),2)</f>
        <v>0</v>
      </c>
      <c r="G59" s="325">
        <f>ROUND(+SUMIF(BdV_2022!$L:$L,$A59&amp;G$3,BdV_2022!$E:$E),2)</f>
        <v>0</v>
      </c>
      <c r="H59" s="325">
        <f>ROUND(+SUMIF(BdV_2022!$L:$L,$A59&amp;H$3,BdV_2022!$E:$E),2)</f>
        <v>0</v>
      </c>
      <c r="I59" s="325">
        <f>ROUND(+SUMIF(BdV_2022!$L:$L,$A59&amp;I$3,BdV_2022!$E:$E),2)</f>
        <v>0</v>
      </c>
      <c r="J59" s="325">
        <f>ROUND(+SUMIF(BdV_2022!$L:$L,$A59&amp;J$3,BdV_2022!$E:$E),2)</f>
        <v>0</v>
      </c>
      <c r="K59" s="325">
        <f>ROUND(+SUMIF(BdV_2022!$L:$L,$A59&amp;K$3,BdV_2022!$E:$E),2)</f>
        <v>0</v>
      </c>
      <c r="L59" s="325">
        <f>ROUND(+SUMIF(BdV_2022!$L:$L,$A59&amp;L$3,BdV_2022!$E:$E),2)</f>
        <v>0</v>
      </c>
      <c r="M59" s="325">
        <f>ROUND(+SUMIF(BdV_2022!$L:$L,$A59&amp;M$3,BdV_2022!$E:$E),2)</f>
        <v>0</v>
      </c>
      <c r="N59" s="325">
        <f>ROUND(+SUMIF(BdV_2022!$L:$L,$A59&amp;N$3,BdV_2022!$E:$E),2)</f>
        <v>0</v>
      </c>
      <c r="O59" s="325">
        <f>ROUND(+SUMIF(BdV_2022!$L:$L,$A59&amp;O$3,BdV_2022!$E:$E),2)</f>
        <v>0</v>
      </c>
      <c r="P59" s="226">
        <f t="shared" si="8"/>
        <v>0</v>
      </c>
    </row>
    <row r="60" spans="1:16" s="2" customFormat="1" x14ac:dyDescent="0.2">
      <c r="A60" s="13" t="s">
        <v>117</v>
      </c>
      <c r="B60" s="18" t="s">
        <v>376</v>
      </c>
      <c r="C60" s="32" t="s">
        <v>385</v>
      </c>
      <c r="E60" s="324">
        <f>ROUND(+SUMIF(BdV_2022!$L:$L,$A60&amp;E$3,BdV_2022!$E:$E),2)</f>
        <v>0</v>
      </c>
      <c r="F60" s="324">
        <f>ROUND(+SUMIF(BdV_2022!$L:$L,$A60&amp;F$3,BdV_2022!$E:$E),2)</f>
        <v>0</v>
      </c>
      <c r="G60" s="324">
        <f>ROUND(+SUMIF(BdV_2022!$L:$L,$A60&amp;G$3,BdV_2022!$E:$E),2)</f>
        <v>0</v>
      </c>
      <c r="H60" s="324">
        <f>ROUND(+SUMIF(BdV_2022!$L:$L,$A60&amp;H$3,BdV_2022!$E:$E),2)</f>
        <v>0</v>
      </c>
      <c r="I60" s="324">
        <f>ROUND(+SUMIF(BdV_2022!$L:$L,$A60&amp;I$3,BdV_2022!$E:$E),2)</f>
        <v>0</v>
      </c>
      <c r="J60" s="324">
        <f>ROUND(+SUMIF(BdV_2022!$L:$L,$A60&amp;J$3,BdV_2022!$E:$E),2)</f>
        <v>0</v>
      </c>
      <c r="K60" s="324">
        <f>ROUND(+SUMIF(BdV_2022!$L:$L,$A60&amp;K$3,BdV_2022!$E:$E),2)</f>
        <v>0</v>
      </c>
      <c r="L60" s="324">
        <f>ROUND(+SUMIF(BdV_2022!$L:$L,$A60&amp;L$3,BdV_2022!$E:$E),2)</f>
        <v>0</v>
      </c>
      <c r="M60" s="324">
        <f>ROUND(+SUMIF(BdV_2022!$L:$L,$A60&amp;M$3,BdV_2022!$E:$E),2)</f>
        <v>0</v>
      </c>
      <c r="N60" s="324">
        <f>ROUND(+SUMIF(BdV_2022!$L:$L,$A60&amp;N$3,BdV_2022!$E:$E),2)</f>
        <v>0</v>
      </c>
      <c r="O60" s="324">
        <f>ROUND(+SUMIF(BdV_2022!$L:$L,$A60&amp;O$3,BdV_2022!$E:$E),2)</f>
        <v>0</v>
      </c>
      <c r="P60" s="185">
        <f t="shared" si="8"/>
        <v>0</v>
      </c>
    </row>
    <row r="61" spans="1:16" s="2" customFormat="1" x14ac:dyDescent="0.2">
      <c r="A61" s="13" t="s">
        <v>120</v>
      </c>
      <c r="B61" s="18" t="s">
        <v>377</v>
      </c>
      <c r="C61" s="32" t="s">
        <v>65</v>
      </c>
      <c r="E61" s="324">
        <f>ROUND(+SUMIF(BdV_2022!$L:$L,$A61&amp;E$3,BdV_2022!$E:$E),2)</f>
        <v>0</v>
      </c>
      <c r="F61" s="324">
        <f>ROUND(+SUMIF(BdV_2022!$L:$L,$A61&amp;F$3,BdV_2022!$E:$E),2)</f>
        <v>0</v>
      </c>
      <c r="G61" s="324">
        <f>ROUND(+SUMIF(BdV_2022!$L:$L,$A61&amp;G$3,BdV_2022!$E:$E),2)</f>
        <v>0</v>
      </c>
      <c r="H61" s="324">
        <f>ROUND(+SUMIF(BdV_2022!$L:$L,$A61&amp;H$3,BdV_2022!$E:$E),2)</f>
        <v>0</v>
      </c>
      <c r="I61" s="324">
        <f>ROUND(+SUMIF(BdV_2022!$L:$L,$A61&amp;I$3,BdV_2022!$E:$E),2)</f>
        <v>0</v>
      </c>
      <c r="J61" s="324">
        <f>ROUND(+SUMIF(BdV_2022!$L:$L,$A61&amp;J$3,BdV_2022!$E:$E),2)</f>
        <v>0</v>
      </c>
      <c r="K61" s="324">
        <f>ROUND(+SUMIF(BdV_2022!$L:$L,$A61&amp;K$3,BdV_2022!$E:$E),2)</f>
        <v>0</v>
      </c>
      <c r="L61" s="324">
        <f>ROUND(+SUMIF(BdV_2022!$L:$L,$A61&amp;L$3,BdV_2022!$E:$E),2)</f>
        <v>0</v>
      </c>
      <c r="M61" s="324">
        <f>ROUND(+SUMIF(BdV_2022!$L:$L,$A61&amp;M$3,BdV_2022!$E:$E),2)</f>
        <v>0</v>
      </c>
      <c r="N61" s="324">
        <f>ROUND(+SUMIF(BdV_2022!$L:$L,$A61&amp;N$3,BdV_2022!$E:$E),2)</f>
        <v>0</v>
      </c>
      <c r="O61" s="324">
        <f>ROUND(+SUMIF(BdV_2022!$L:$L,$A61&amp;O$3,BdV_2022!$E:$E),2)</f>
        <v>0</v>
      </c>
      <c r="P61" s="185">
        <f t="shared" si="8"/>
        <v>0</v>
      </c>
    </row>
    <row r="62" spans="1:16" s="2" customFormat="1" x14ac:dyDescent="0.2">
      <c r="A62" s="13" t="s">
        <v>121</v>
      </c>
      <c r="B62" s="18" t="s">
        <v>378</v>
      </c>
      <c r="C62" s="32" t="s">
        <v>381</v>
      </c>
      <c r="E62" s="324">
        <f>ROUND(+SUMIF(BdV_2022!$L:$L,$A62&amp;E$3,BdV_2022!$E:$E),2)</f>
        <v>0</v>
      </c>
      <c r="F62" s="324">
        <f>ROUND(+SUMIF(BdV_2022!$L:$L,$A62&amp;F$3,BdV_2022!$E:$E),2)</f>
        <v>0</v>
      </c>
      <c r="G62" s="324">
        <f>ROUND(+SUMIF(BdV_2022!$L:$L,$A62&amp;G$3,BdV_2022!$E:$E),2)</f>
        <v>0</v>
      </c>
      <c r="H62" s="324">
        <f>ROUND(+SUMIF(BdV_2022!$L:$L,$A62&amp;H$3,BdV_2022!$E:$E),2)</f>
        <v>0</v>
      </c>
      <c r="I62" s="324">
        <f>ROUND(+SUMIF(BdV_2022!$L:$L,$A62&amp;I$3,BdV_2022!$E:$E),2)</f>
        <v>0</v>
      </c>
      <c r="J62" s="324">
        <f>ROUND(+SUMIF(BdV_2022!$L:$L,$A62&amp;J$3,BdV_2022!$E:$E),2)</f>
        <v>0</v>
      </c>
      <c r="K62" s="324">
        <f>ROUND(+SUMIF(BdV_2022!$L:$L,$A62&amp;K$3,BdV_2022!$E:$E),2)</f>
        <v>0</v>
      </c>
      <c r="L62" s="324">
        <f>ROUND(+SUMIF(BdV_2022!$L:$L,$A62&amp;L$3,BdV_2022!$E:$E),2)</f>
        <v>0</v>
      </c>
      <c r="M62" s="324">
        <f>ROUND(+SUMIF(BdV_2022!$L:$L,$A62&amp;M$3,BdV_2022!$E:$E),2)</f>
        <v>0</v>
      </c>
      <c r="N62" s="324">
        <f>ROUND(+SUMIF(BdV_2022!$L:$L,$A62&amp;N$3,BdV_2022!$E:$E),2)</f>
        <v>0</v>
      </c>
      <c r="O62" s="324">
        <f>ROUND(+SUMIF(BdV_2022!$L:$L,$A62&amp;O$3,BdV_2022!$E:$E),2)</f>
        <v>0</v>
      </c>
      <c r="P62" s="185">
        <f t="shared" si="8"/>
        <v>0</v>
      </c>
    </row>
    <row r="63" spans="1:16" s="2" customFormat="1" x14ac:dyDescent="0.2">
      <c r="A63" s="13" t="s">
        <v>122</v>
      </c>
      <c r="B63" s="15" t="s">
        <v>379</v>
      </c>
      <c r="C63" s="32" t="s">
        <v>382</v>
      </c>
      <c r="E63" s="183">
        <f>+SUM(E64:E70)</f>
        <v>0</v>
      </c>
      <c r="F63" s="183">
        <f t="shared" ref="F63:O63" si="12">+SUM(F64:F70)</f>
        <v>0</v>
      </c>
      <c r="G63" s="183">
        <f t="shared" si="12"/>
        <v>0</v>
      </c>
      <c r="H63" s="183">
        <f t="shared" si="12"/>
        <v>0</v>
      </c>
      <c r="I63" s="183">
        <f t="shared" si="12"/>
        <v>0</v>
      </c>
      <c r="J63" s="183">
        <f t="shared" si="12"/>
        <v>0</v>
      </c>
      <c r="K63" s="183">
        <f t="shared" si="12"/>
        <v>0</v>
      </c>
      <c r="L63" s="183">
        <f t="shared" si="12"/>
        <v>0</v>
      </c>
      <c r="M63" s="183">
        <f t="shared" si="12"/>
        <v>0</v>
      </c>
      <c r="N63" s="183">
        <f t="shared" si="12"/>
        <v>0</v>
      </c>
      <c r="O63" s="183">
        <f t="shared" si="12"/>
        <v>0</v>
      </c>
      <c r="P63" s="183">
        <f t="shared" si="8"/>
        <v>0</v>
      </c>
    </row>
    <row r="64" spans="1:16" s="2" customFormat="1" x14ac:dyDescent="0.2">
      <c r="A64" s="148" t="s">
        <v>1789</v>
      </c>
      <c r="B64" s="19"/>
      <c r="C64" s="87" t="s">
        <v>1267</v>
      </c>
      <c r="E64" s="325">
        <f>ROUND(+SUMIF(BdV_2022!$L:$L,$A64&amp;E$3,BdV_2022!$E:$E),2)</f>
        <v>0</v>
      </c>
      <c r="F64" s="325">
        <f>ROUND(+SUMIF(BdV_2022!$L:$L,$A64&amp;F$3,BdV_2022!$E:$E),2)</f>
        <v>0</v>
      </c>
      <c r="G64" s="325">
        <f>ROUND(+SUMIF(BdV_2022!$L:$L,$A64&amp;G$3,BdV_2022!$E:$E),2)</f>
        <v>0</v>
      </c>
      <c r="H64" s="325">
        <f>ROUND(+SUMIF(BdV_2022!$L:$L,$A64&amp;H$3,BdV_2022!$E:$E),2)</f>
        <v>0</v>
      </c>
      <c r="I64" s="325">
        <f>ROUND(+SUMIF(BdV_2022!$L:$L,$A64&amp;I$3,BdV_2022!$E:$E),2)</f>
        <v>0</v>
      </c>
      <c r="J64" s="325">
        <f>ROUND(+SUMIF(BdV_2022!$L:$L,$A64&amp;J$3,BdV_2022!$E:$E),2)</f>
        <v>0</v>
      </c>
      <c r="K64" s="325">
        <f>ROUND(+SUMIF(BdV_2022!$L:$L,$A64&amp;K$3,BdV_2022!$E:$E),2)</f>
        <v>0</v>
      </c>
      <c r="L64" s="325">
        <f>ROUND(+SUMIF(BdV_2022!$L:$L,$A64&amp;L$3,BdV_2022!$E:$E),2)</f>
        <v>0</v>
      </c>
      <c r="M64" s="325">
        <f>ROUND(+SUMIF(BdV_2022!$L:$L,$A64&amp;M$3,BdV_2022!$E:$E),2)</f>
        <v>0</v>
      </c>
      <c r="N64" s="325">
        <f>ROUND(+SUMIF(BdV_2022!$L:$L,$A64&amp;N$3,BdV_2022!$E:$E),2)</f>
        <v>0</v>
      </c>
      <c r="O64" s="325">
        <f>ROUND(+SUMIF(BdV_2022!$L:$L,$A64&amp;O$3,BdV_2022!$E:$E),2)</f>
        <v>0</v>
      </c>
      <c r="P64" s="226">
        <f t="shared" si="8"/>
        <v>0</v>
      </c>
    </row>
    <row r="65" spans="1:16" s="2" customFormat="1" x14ac:dyDescent="0.2">
      <c r="A65" s="148" t="s">
        <v>1790</v>
      </c>
      <c r="B65" s="19"/>
      <c r="C65" s="87" t="s">
        <v>1268</v>
      </c>
      <c r="E65" s="325">
        <f>ROUND(+SUMIF(BdV_2022!$L:$L,$A65&amp;E$3,BdV_2022!$E:$E),2)</f>
        <v>0</v>
      </c>
      <c r="F65" s="325">
        <f>ROUND(+SUMIF(BdV_2022!$L:$L,$A65&amp;F$3,BdV_2022!$E:$E),2)</f>
        <v>0</v>
      </c>
      <c r="G65" s="325">
        <f>ROUND(+SUMIF(BdV_2022!$L:$L,$A65&amp;G$3,BdV_2022!$E:$E),2)</f>
        <v>0</v>
      </c>
      <c r="H65" s="325">
        <f>ROUND(+SUMIF(BdV_2022!$L:$L,$A65&amp;H$3,BdV_2022!$E:$E),2)</f>
        <v>0</v>
      </c>
      <c r="I65" s="325">
        <f>ROUND(+SUMIF(BdV_2022!$L:$L,$A65&amp;I$3,BdV_2022!$E:$E),2)</f>
        <v>0</v>
      </c>
      <c r="J65" s="325">
        <f>ROUND(+SUMIF(BdV_2022!$L:$L,$A65&amp;J$3,BdV_2022!$E:$E),2)</f>
        <v>0</v>
      </c>
      <c r="K65" s="325">
        <f>ROUND(+SUMIF(BdV_2022!$L:$L,$A65&amp;K$3,BdV_2022!$E:$E),2)</f>
        <v>0</v>
      </c>
      <c r="L65" s="325">
        <f>ROUND(+SUMIF(BdV_2022!$L:$L,$A65&amp;L$3,BdV_2022!$E:$E),2)</f>
        <v>0</v>
      </c>
      <c r="M65" s="325">
        <f>ROUND(+SUMIF(BdV_2022!$L:$L,$A65&amp;M$3,BdV_2022!$E:$E),2)</f>
        <v>0</v>
      </c>
      <c r="N65" s="325">
        <f>ROUND(+SUMIF(BdV_2022!$L:$L,$A65&amp;N$3,BdV_2022!$E:$E),2)</f>
        <v>0</v>
      </c>
      <c r="O65" s="325">
        <f>ROUND(+SUMIF(BdV_2022!$L:$L,$A65&amp;O$3,BdV_2022!$E:$E),2)</f>
        <v>0</v>
      </c>
      <c r="P65" s="226">
        <f t="shared" si="8"/>
        <v>0</v>
      </c>
    </row>
    <row r="66" spans="1:16" s="2" customFormat="1" x14ac:dyDescent="0.2">
      <c r="A66" s="148" t="s">
        <v>1791</v>
      </c>
      <c r="B66" s="19"/>
      <c r="C66" s="87" t="s">
        <v>1269</v>
      </c>
      <c r="E66" s="325">
        <f>ROUND(+SUMIF(BdV_2022!$L:$L,$A66&amp;E$3,BdV_2022!$E:$E),2)</f>
        <v>0</v>
      </c>
      <c r="F66" s="325">
        <f>ROUND(+SUMIF(BdV_2022!$L:$L,$A66&amp;F$3,BdV_2022!$E:$E),2)</f>
        <v>0</v>
      </c>
      <c r="G66" s="325">
        <f>ROUND(+SUMIF(BdV_2022!$L:$L,$A66&amp;G$3,BdV_2022!$E:$E),2)</f>
        <v>0</v>
      </c>
      <c r="H66" s="325">
        <f>ROUND(+SUMIF(BdV_2022!$L:$L,$A66&amp;H$3,BdV_2022!$E:$E),2)</f>
        <v>0</v>
      </c>
      <c r="I66" s="325">
        <f>ROUND(+SUMIF(BdV_2022!$L:$L,$A66&amp;I$3,BdV_2022!$E:$E),2)</f>
        <v>0</v>
      </c>
      <c r="J66" s="325">
        <f>ROUND(+SUMIF(BdV_2022!$L:$L,$A66&amp;J$3,BdV_2022!$E:$E),2)</f>
        <v>0</v>
      </c>
      <c r="K66" s="325">
        <f>ROUND(+SUMIF(BdV_2022!$L:$L,$A66&amp;K$3,BdV_2022!$E:$E),2)</f>
        <v>0</v>
      </c>
      <c r="L66" s="325">
        <f>ROUND(+SUMIF(BdV_2022!$L:$L,$A66&amp;L$3,BdV_2022!$E:$E),2)</f>
        <v>0</v>
      </c>
      <c r="M66" s="325">
        <f>ROUND(+SUMIF(BdV_2022!$L:$L,$A66&amp;M$3,BdV_2022!$E:$E),2)</f>
        <v>0</v>
      </c>
      <c r="N66" s="325">
        <f>ROUND(+SUMIF(BdV_2022!$L:$L,$A66&amp;N$3,BdV_2022!$E:$E),2)</f>
        <v>0</v>
      </c>
      <c r="O66" s="325">
        <f>ROUND(+SUMIF(BdV_2022!$L:$L,$A66&amp;O$3,BdV_2022!$E:$E),2)</f>
        <v>0</v>
      </c>
      <c r="P66" s="226">
        <f t="shared" si="8"/>
        <v>0</v>
      </c>
    </row>
    <row r="67" spans="1:16" s="2" customFormat="1" x14ac:dyDescent="0.2">
      <c r="A67" s="148" t="s">
        <v>1792</v>
      </c>
      <c r="B67" s="19"/>
      <c r="C67" s="87" t="s">
        <v>1666</v>
      </c>
      <c r="E67" s="325">
        <f>ROUND(+SUMIF(BdV_2022!$L:$L,$A67&amp;E$3,BdV_2022!$E:$E),2)</f>
        <v>0</v>
      </c>
      <c r="F67" s="325">
        <f>ROUND(+SUMIF(BdV_2022!$L:$L,$A67&amp;F$3,BdV_2022!$E:$E),2)</f>
        <v>0</v>
      </c>
      <c r="G67" s="325">
        <f>ROUND(+SUMIF(BdV_2022!$L:$L,$A67&amp;G$3,BdV_2022!$E:$E),2)</f>
        <v>0</v>
      </c>
      <c r="H67" s="325">
        <f>ROUND(+SUMIF(BdV_2022!$L:$L,$A67&amp;H$3,BdV_2022!$E:$E),2)</f>
        <v>0</v>
      </c>
      <c r="I67" s="325">
        <f>ROUND(+SUMIF(BdV_2022!$L:$L,$A67&amp;I$3,BdV_2022!$E:$E),2)</f>
        <v>0</v>
      </c>
      <c r="J67" s="325">
        <f>ROUND(+SUMIF(BdV_2022!$L:$L,$A67&amp;J$3,BdV_2022!$E:$E),2)</f>
        <v>0</v>
      </c>
      <c r="K67" s="325">
        <f>ROUND(+SUMIF(BdV_2022!$L:$L,$A67&amp;K$3,BdV_2022!$E:$E),2)</f>
        <v>0</v>
      </c>
      <c r="L67" s="325">
        <f>ROUND(+SUMIF(BdV_2022!$L:$L,$A67&amp;L$3,BdV_2022!$E:$E),2)</f>
        <v>0</v>
      </c>
      <c r="M67" s="325">
        <f>ROUND(+SUMIF(BdV_2022!$L:$L,$A67&amp;M$3,BdV_2022!$E:$E),2)</f>
        <v>0</v>
      </c>
      <c r="N67" s="325">
        <f>ROUND(+SUMIF(BdV_2022!$L:$L,$A67&amp;N$3,BdV_2022!$E:$E),2)</f>
        <v>0</v>
      </c>
      <c r="O67" s="325">
        <f>ROUND(+SUMIF(BdV_2022!$L:$L,$A67&amp;O$3,BdV_2022!$E:$E),2)</f>
        <v>0</v>
      </c>
      <c r="P67" s="226">
        <f t="shared" si="8"/>
        <v>0</v>
      </c>
    </row>
    <row r="68" spans="1:16" s="2" customFormat="1" x14ac:dyDescent="0.2">
      <c r="A68" s="148" t="s">
        <v>1793</v>
      </c>
      <c r="B68" s="19"/>
      <c r="C68" s="87" t="s">
        <v>1271</v>
      </c>
      <c r="E68" s="325">
        <f>ROUND(+SUMIF(BdV_2022!$L:$L,$A68&amp;E$3,BdV_2022!$E:$E),2)</f>
        <v>0</v>
      </c>
      <c r="F68" s="325">
        <f>ROUND(+SUMIF(BdV_2022!$L:$L,$A68&amp;F$3,BdV_2022!$E:$E),2)</f>
        <v>0</v>
      </c>
      <c r="G68" s="325">
        <f>ROUND(+SUMIF(BdV_2022!$L:$L,$A68&amp;G$3,BdV_2022!$E:$E),2)</f>
        <v>0</v>
      </c>
      <c r="H68" s="325">
        <f>ROUND(+SUMIF(BdV_2022!$L:$L,$A68&amp;H$3,BdV_2022!$E:$E),2)</f>
        <v>0</v>
      </c>
      <c r="I68" s="325">
        <f>ROUND(+SUMIF(BdV_2022!$L:$L,$A68&amp;I$3,BdV_2022!$E:$E),2)</f>
        <v>0</v>
      </c>
      <c r="J68" s="325">
        <f>ROUND(+SUMIF(BdV_2022!$L:$L,$A68&amp;J$3,BdV_2022!$E:$E),2)</f>
        <v>0</v>
      </c>
      <c r="K68" s="325">
        <f>ROUND(+SUMIF(BdV_2022!$L:$L,$A68&amp;K$3,BdV_2022!$E:$E),2)</f>
        <v>0</v>
      </c>
      <c r="L68" s="325">
        <f>ROUND(+SUMIF(BdV_2022!$L:$L,$A68&amp;L$3,BdV_2022!$E:$E),2)</f>
        <v>0</v>
      </c>
      <c r="M68" s="325">
        <f>ROUND(+SUMIF(BdV_2022!$L:$L,$A68&amp;M$3,BdV_2022!$E:$E),2)</f>
        <v>0</v>
      </c>
      <c r="N68" s="325">
        <f>ROUND(+SUMIF(BdV_2022!$L:$L,$A68&amp;N$3,BdV_2022!$E:$E),2)</f>
        <v>0</v>
      </c>
      <c r="O68" s="325">
        <f>ROUND(+SUMIF(BdV_2022!$L:$L,$A68&amp;O$3,BdV_2022!$E:$E),2)</f>
        <v>0</v>
      </c>
      <c r="P68" s="226">
        <f t="shared" si="8"/>
        <v>0</v>
      </c>
    </row>
    <row r="69" spans="1:16" s="2" customFormat="1" x14ac:dyDescent="0.2">
      <c r="A69" s="148" t="s">
        <v>1794</v>
      </c>
      <c r="B69" s="19"/>
      <c r="C69" s="87" t="s">
        <v>1272</v>
      </c>
      <c r="E69" s="325">
        <f>ROUND(+SUMIF(BdV_2022!$L:$L,$A69&amp;E$3,BdV_2022!$E:$E),2)</f>
        <v>0</v>
      </c>
      <c r="F69" s="325">
        <f>ROUND(+SUMIF(BdV_2022!$L:$L,$A69&amp;F$3,BdV_2022!$E:$E),2)</f>
        <v>0</v>
      </c>
      <c r="G69" s="325">
        <f>ROUND(+SUMIF(BdV_2022!$L:$L,$A69&amp;G$3,BdV_2022!$E:$E),2)</f>
        <v>0</v>
      </c>
      <c r="H69" s="325">
        <f>ROUND(+SUMIF(BdV_2022!$L:$L,$A69&amp;H$3,BdV_2022!$E:$E),2)</f>
        <v>0</v>
      </c>
      <c r="I69" s="325">
        <f>ROUND(+SUMIF(BdV_2022!$L:$L,$A69&amp;I$3,BdV_2022!$E:$E),2)</f>
        <v>0</v>
      </c>
      <c r="J69" s="325">
        <f>ROUND(+SUMIF(BdV_2022!$L:$L,$A69&amp;J$3,BdV_2022!$E:$E),2)</f>
        <v>0</v>
      </c>
      <c r="K69" s="325">
        <f>ROUND(+SUMIF(BdV_2022!$L:$L,$A69&amp;K$3,BdV_2022!$E:$E),2)</f>
        <v>0</v>
      </c>
      <c r="L69" s="325">
        <f>ROUND(+SUMIF(BdV_2022!$L:$L,$A69&amp;L$3,BdV_2022!$E:$E),2)</f>
        <v>0</v>
      </c>
      <c r="M69" s="325">
        <f>ROUND(+SUMIF(BdV_2022!$L:$L,$A69&amp;M$3,BdV_2022!$E:$E),2)</f>
        <v>0</v>
      </c>
      <c r="N69" s="325">
        <f>ROUND(+SUMIF(BdV_2022!$L:$L,$A69&amp;N$3,BdV_2022!$E:$E),2)</f>
        <v>0</v>
      </c>
      <c r="O69" s="325">
        <f>ROUND(+SUMIF(BdV_2022!$L:$L,$A69&amp;O$3,BdV_2022!$E:$E),2)</f>
        <v>0</v>
      </c>
      <c r="P69" s="226">
        <f t="shared" si="8"/>
        <v>0</v>
      </c>
    </row>
    <row r="70" spans="1:16" s="2" customFormat="1" x14ac:dyDescent="0.2">
      <c r="A70" s="148" t="s">
        <v>1795</v>
      </c>
      <c r="B70" s="17"/>
      <c r="C70" s="87" t="s">
        <v>1667</v>
      </c>
      <c r="E70" s="325">
        <f>ROUND(+SUMIF(BdV_2022!$L:$L,$A70&amp;E$3,BdV_2022!$E:$E),2)</f>
        <v>0</v>
      </c>
      <c r="F70" s="325">
        <f>ROUND(+SUMIF(BdV_2022!$L:$L,$A70&amp;F$3,BdV_2022!$E:$E),2)</f>
        <v>0</v>
      </c>
      <c r="G70" s="325">
        <f>ROUND(+SUMIF(BdV_2022!$L:$L,$A70&amp;G$3,BdV_2022!$E:$E),2)</f>
        <v>0</v>
      </c>
      <c r="H70" s="325">
        <f>ROUND(+SUMIF(BdV_2022!$L:$L,$A70&amp;H$3,BdV_2022!$E:$E),2)</f>
        <v>0</v>
      </c>
      <c r="I70" s="325">
        <f>ROUND(+SUMIF(BdV_2022!$L:$L,$A70&amp;I$3,BdV_2022!$E:$E),2)</f>
        <v>0</v>
      </c>
      <c r="J70" s="325">
        <f>ROUND(+SUMIF(BdV_2022!$L:$L,$A70&amp;J$3,BdV_2022!$E:$E),2)</f>
        <v>0</v>
      </c>
      <c r="K70" s="325">
        <f>ROUND(+SUMIF(BdV_2022!$L:$L,$A70&amp;K$3,BdV_2022!$E:$E),2)</f>
        <v>0</v>
      </c>
      <c r="L70" s="325">
        <f>ROUND(+SUMIF(BdV_2022!$L:$L,$A70&amp;L$3,BdV_2022!$E:$E),2)</f>
        <v>0</v>
      </c>
      <c r="M70" s="325">
        <f>ROUND(+SUMIF(BdV_2022!$L:$L,$A70&amp;M$3,BdV_2022!$E:$E),2)</f>
        <v>0</v>
      </c>
      <c r="N70" s="325">
        <f>ROUND(+SUMIF(BdV_2022!$L:$L,$A70&amp;N$3,BdV_2022!$E:$E),2)</f>
        <v>0</v>
      </c>
      <c r="O70" s="325">
        <f>ROUND(+SUMIF(BdV_2022!$L:$L,$A70&amp;O$3,BdV_2022!$E:$E),2)</f>
        <v>0</v>
      </c>
      <c r="P70" s="226">
        <f t="shared" si="8"/>
        <v>0</v>
      </c>
    </row>
    <row r="71" spans="1:16" s="2" customFormat="1" x14ac:dyDescent="0.2">
      <c r="A71" s="13" t="s">
        <v>123</v>
      </c>
      <c r="B71" s="15" t="s">
        <v>380</v>
      </c>
      <c r="C71" s="32" t="s">
        <v>383</v>
      </c>
      <c r="E71" s="183">
        <f>+SUM(E72:E78)</f>
        <v>0</v>
      </c>
      <c r="F71" s="183">
        <f t="shared" ref="F71:O71" si="13">+SUM(F72:F78)</f>
        <v>0</v>
      </c>
      <c r="G71" s="183">
        <f t="shared" si="13"/>
        <v>0</v>
      </c>
      <c r="H71" s="183">
        <f t="shared" si="13"/>
        <v>0</v>
      </c>
      <c r="I71" s="183">
        <f t="shared" si="13"/>
        <v>0</v>
      </c>
      <c r="J71" s="183">
        <f t="shared" si="13"/>
        <v>0</v>
      </c>
      <c r="K71" s="183">
        <f t="shared" si="13"/>
        <v>0</v>
      </c>
      <c r="L71" s="183">
        <f t="shared" si="13"/>
        <v>0</v>
      </c>
      <c r="M71" s="183">
        <f t="shared" si="13"/>
        <v>26336.83</v>
      </c>
      <c r="N71" s="183">
        <f t="shared" si="13"/>
        <v>0</v>
      </c>
      <c r="O71" s="183">
        <f t="shared" si="13"/>
        <v>0</v>
      </c>
      <c r="P71" s="183">
        <f t="shared" si="8"/>
        <v>26336.83</v>
      </c>
    </row>
    <row r="72" spans="1:16" s="2" customFormat="1" x14ac:dyDescent="0.2">
      <c r="A72" s="153" t="s">
        <v>1709</v>
      </c>
      <c r="B72" s="19"/>
      <c r="C72" s="86" t="s">
        <v>1275</v>
      </c>
      <c r="E72" s="325">
        <f>ROUND(+SUMIF(BdV_2022!$L:$L,$A72&amp;E$3,BdV_2022!$E:$E),2)</f>
        <v>0</v>
      </c>
      <c r="F72" s="325">
        <f>ROUND(+SUMIF(BdV_2022!$L:$L,$A72&amp;F$3,BdV_2022!$E:$E),2)</f>
        <v>0</v>
      </c>
      <c r="G72" s="325">
        <f>ROUND(+SUMIF(BdV_2022!$L:$L,$A72&amp;G$3,BdV_2022!$E:$E),2)</f>
        <v>0</v>
      </c>
      <c r="H72" s="325">
        <f>ROUND(+SUMIF(BdV_2022!$L:$L,$A72&amp;H$3,BdV_2022!$E:$E),2)</f>
        <v>0</v>
      </c>
      <c r="I72" s="325">
        <f>ROUND(+SUMIF(BdV_2022!$L:$L,$A72&amp;I$3,BdV_2022!$E:$E),2)</f>
        <v>0</v>
      </c>
      <c r="J72" s="325">
        <f>ROUND(+SUMIF(BdV_2022!$L:$L,$A72&amp;J$3,BdV_2022!$E:$E),2)</f>
        <v>0</v>
      </c>
      <c r="K72" s="325">
        <f>ROUND(+SUMIF(BdV_2022!$L:$L,$A72&amp;K$3,BdV_2022!$E:$E),2)</f>
        <v>0</v>
      </c>
      <c r="L72" s="325">
        <f>ROUND(+SUMIF(BdV_2022!$L:$L,$A72&amp;L$3,BdV_2022!$E:$E),2)</f>
        <v>0</v>
      </c>
      <c r="M72" s="325">
        <f>ROUND(+SUMIF(BdV_2022!$L:$L,$A72&amp;M$3,BdV_2022!$E:$E),2)</f>
        <v>0</v>
      </c>
      <c r="N72" s="325">
        <f>ROUND(+SUMIF(BdV_2022!$L:$L,$A72&amp;N$3,BdV_2022!$E:$E),2)</f>
        <v>0</v>
      </c>
      <c r="O72" s="325">
        <f>ROUND(+SUMIF(BdV_2022!$L:$L,$A72&amp;O$3,BdV_2022!$E:$E),2)</f>
        <v>0</v>
      </c>
      <c r="P72" s="226">
        <f t="shared" si="8"/>
        <v>0</v>
      </c>
    </row>
    <row r="73" spans="1:16" s="2" customFormat="1" x14ac:dyDescent="0.2">
      <c r="A73" s="153" t="s">
        <v>1710</v>
      </c>
      <c r="B73" s="19"/>
      <c r="C73" s="87" t="s">
        <v>1668</v>
      </c>
      <c r="E73" s="325">
        <f>ROUND(+SUMIF(BdV_2022!$L:$L,$A73&amp;E$3,BdV_2022!$E:$E),2)</f>
        <v>0</v>
      </c>
      <c r="F73" s="325">
        <f>ROUND(+SUMIF(BdV_2022!$L:$L,$A73&amp;F$3,BdV_2022!$E:$E),2)</f>
        <v>0</v>
      </c>
      <c r="G73" s="325">
        <f>ROUND(+SUMIF(BdV_2022!$L:$L,$A73&amp;G$3,BdV_2022!$E:$E),2)</f>
        <v>0</v>
      </c>
      <c r="H73" s="325">
        <f>ROUND(+SUMIF(BdV_2022!$L:$L,$A73&amp;H$3,BdV_2022!$E:$E),2)</f>
        <v>0</v>
      </c>
      <c r="I73" s="325">
        <f>ROUND(+SUMIF(BdV_2022!$L:$L,$A73&amp;I$3,BdV_2022!$E:$E),2)</f>
        <v>0</v>
      </c>
      <c r="J73" s="325">
        <f>ROUND(+SUMIF(BdV_2022!$L:$L,$A73&amp;J$3,BdV_2022!$E:$E),2)</f>
        <v>0</v>
      </c>
      <c r="K73" s="325">
        <f>ROUND(+SUMIF(BdV_2022!$L:$L,$A73&amp;K$3,BdV_2022!$E:$E),2)</f>
        <v>0</v>
      </c>
      <c r="L73" s="325">
        <f>ROUND(+SUMIF(BdV_2022!$L:$L,$A73&amp;L$3,BdV_2022!$E:$E),2)</f>
        <v>0</v>
      </c>
      <c r="M73" s="325">
        <f>ROUND(+SUMIF(BdV_2022!$L:$L,$A73&amp;M$3,BdV_2022!$E:$E),2)</f>
        <v>0</v>
      </c>
      <c r="N73" s="325">
        <f>ROUND(+SUMIF(BdV_2022!$L:$L,$A73&amp;N$3,BdV_2022!$E:$E),2)</f>
        <v>0</v>
      </c>
      <c r="O73" s="325">
        <f>ROUND(+SUMIF(BdV_2022!$L:$L,$A73&amp;O$3,BdV_2022!$E:$E),2)</f>
        <v>0</v>
      </c>
      <c r="P73" s="226">
        <f t="shared" si="8"/>
        <v>0</v>
      </c>
    </row>
    <row r="74" spans="1:16" s="2" customFormat="1" x14ac:dyDescent="0.2">
      <c r="A74" s="153" t="s">
        <v>1711</v>
      </c>
      <c r="B74" s="19"/>
      <c r="C74" s="87" t="s">
        <v>1669</v>
      </c>
      <c r="E74" s="325">
        <f>ROUND(+SUMIF(BdV_2022!$L:$L,$A74&amp;E$3,BdV_2022!$E:$E),2)</f>
        <v>0</v>
      </c>
      <c r="F74" s="325">
        <f>ROUND(+SUMIF(BdV_2022!$L:$L,$A74&amp;F$3,BdV_2022!$E:$E),2)</f>
        <v>0</v>
      </c>
      <c r="G74" s="325">
        <f>ROUND(+SUMIF(BdV_2022!$L:$L,$A74&amp;G$3,BdV_2022!$E:$E),2)</f>
        <v>0</v>
      </c>
      <c r="H74" s="325">
        <f>ROUND(+SUMIF(BdV_2022!$L:$L,$A74&amp;H$3,BdV_2022!$E:$E),2)</f>
        <v>0</v>
      </c>
      <c r="I74" s="325">
        <f>ROUND(+SUMIF(BdV_2022!$L:$L,$A74&amp;I$3,BdV_2022!$E:$E),2)</f>
        <v>0</v>
      </c>
      <c r="J74" s="325">
        <f>ROUND(+SUMIF(BdV_2022!$L:$L,$A74&amp;J$3,BdV_2022!$E:$E),2)</f>
        <v>0</v>
      </c>
      <c r="K74" s="325">
        <f>ROUND(+SUMIF(BdV_2022!$L:$L,$A74&amp;K$3,BdV_2022!$E:$E),2)</f>
        <v>0</v>
      </c>
      <c r="L74" s="325">
        <f>ROUND(+SUMIF(BdV_2022!$L:$L,$A74&amp;L$3,BdV_2022!$E:$E),2)</f>
        <v>0</v>
      </c>
      <c r="M74" s="325">
        <f>ROUND(+SUMIF(BdV_2022!$L:$L,$A74&amp;M$3,BdV_2022!$E:$E),2)</f>
        <v>0</v>
      </c>
      <c r="N74" s="325">
        <f>ROUND(+SUMIF(BdV_2022!$L:$L,$A74&amp;N$3,BdV_2022!$E:$E),2)</f>
        <v>0</v>
      </c>
      <c r="O74" s="325">
        <f>ROUND(+SUMIF(BdV_2022!$L:$L,$A74&amp;O$3,BdV_2022!$E:$E),2)</f>
        <v>0</v>
      </c>
      <c r="P74" s="226">
        <f t="shared" si="8"/>
        <v>0</v>
      </c>
    </row>
    <row r="75" spans="1:16" s="2" customFormat="1" x14ac:dyDescent="0.2">
      <c r="A75" s="153" t="s">
        <v>1712</v>
      </c>
      <c r="B75" s="19"/>
      <c r="C75" s="86" t="s">
        <v>660</v>
      </c>
      <c r="E75" s="325">
        <f>ROUND(+SUMIF(BdV_2022!$L:$L,$A75&amp;E$3,BdV_2022!$E:$E),2)</f>
        <v>0</v>
      </c>
      <c r="F75" s="325">
        <f>ROUND(+SUMIF(BdV_2022!$L:$L,$A75&amp;F$3,BdV_2022!$E:$E),2)</f>
        <v>0</v>
      </c>
      <c r="G75" s="325">
        <f>ROUND(+SUMIF(BdV_2022!$L:$L,$A75&amp;G$3,BdV_2022!$E:$E),2)</f>
        <v>0</v>
      </c>
      <c r="H75" s="325">
        <f>ROUND(+SUMIF(BdV_2022!$L:$L,$A75&amp;H$3,BdV_2022!$E:$E),2)</f>
        <v>0</v>
      </c>
      <c r="I75" s="325">
        <f>ROUND(+SUMIF(BdV_2022!$L:$L,$A75&amp;I$3,BdV_2022!$E:$E),2)</f>
        <v>0</v>
      </c>
      <c r="J75" s="325">
        <f>ROUND(+SUMIF(BdV_2022!$L:$L,$A75&amp;J$3,BdV_2022!$E:$E),2)</f>
        <v>0</v>
      </c>
      <c r="K75" s="325">
        <f>ROUND(+SUMIF(BdV_2022!$L:$L,$A75&amp;K$3,BdV_2022!$E:$E),2)</f>
        <v>0</v>
      </c>
      <c r="L75" s="325">
        <f>ROUND(+SUMIF(BdV_2022!$L:$L,$A75&amp;L$3,BdV_2022!$E:$E),2)</f>
        <v>0</v>
      </c>
      <c r="M75" s="325">
        <f>ROUND(+SUMIF(BdV_2022!$L:$L,$A75&amp;M$3,BdV_2022!$E:$E),2)</f>
        <v>0</v>
      </c>
      <c r="N75" s="325">
        <f>ROUND(+SUMIF(BdV_2022!$L:$L,$A75&amp;N$3,BdV_2022!$E:$E),2)</f>
        <v>0</v>
      </c>
      <c r="O75" s="325">
        <f>ROUND(+SUMIF(BdV_2022!$L:$L,$A75&amp;O$3,BdV_2022!$E:$E),2)</f>
        <v>0</v>
      </c>
      <c r="P75" s="226">
        <f t="shared" si="8"/>
        <v>0</v>
      </c>
    </row>
    <row r="76" spans="1:16" s="2" customFormat="1" x14ac:dyDescent="0.2">
      <c r="A76" s="153" t="s">
        <v>1713</v>
      </c>
      <c r="B76" s="19"/>
      <c r="C76" s="87" t="s">
        <v>854</v>
      </c>
      <c r="E76" s="325">
        <f>ROUND(+SUMIF(BdV_2022!$L:$L,$A76&amp;E$3,BdV_2022!$E:$E),2)</f>
        <v>0</v>
      </c>
      <c r="F76" s="325">
        <f>ROUND(+SUMIF(BdV_2022!$L:$L,$A76&amp;F$3,BdV_2022!$E:$E),2)</f>
        <v>0</v>
      </c>
      <c r="G76" s="325">
        <f>ROUND(+SUMIF(BdV_2022!$L:$L,$A76&amp;G$3,BdV_2022!$E:$E),2)</f>
        <v>0</v>
      </c>
      <c r="H76" s="325">
        <f>ROUND(+SUMIF(BdV_2022!$L:$L,$A76&amp;H$3,BdV_2022!$E:$E),2)</f>
        <v>0</v>
      </c>
      <c r="I76" s="325">
        <f>ROUND(+SUMIF(BdV_2022!$L:$L,$A76&amp;I$3,BdV_2022!$E:$E),2)</f>
        <v>0</v>
      </c>
      <c r="J76" s="325">
        <f>ROUND(+SUMIF(BdV_2022!$L:$L,$A76&amp;J$3,BdV_2022!$E:$E),2)</f>
        <v>0</v>
      </c>
      <c r="K76" s="325">
        <f>ROUND(+SUMIF(BdV_2022!$L:$L,$A76&amp;K$3,BdV_2022!$E:$E),2)</f>
        <v>0</v>
      </c>
      <c r="L76" s="325">
        <f>ROUND(+SUMIF(BdV_2022!$L:$L,$A76&amp;L$3,BdV_2022!$E:$E),2)</f>
        <v>0</v>
      </c>
      <c r="M76" s="325">
        <f>ROUND(+SUMIF(BdV_2022!$L:$L,$A76&amp;M$3,BdV_2022!$E:$E),2)</f>
        <v>0</v>
      </c>
      <c r="N76" s="325">
        <f>ROUND(+SUMIF(BdV_2022!$L:$L,$A76&amp;N$3,BdV_2022!$E:$E),2)</f>
        <v>0</v>
      </c>
      <c r="O76" s="325">
        <f>ROUND(+SUMIF(BdV_2022!$L:$L,$A76&amp;O$3,BdV_2022!$E:$E),2)</f>
        <v>0</v>
      </c>
      <c r="P76" s="226">
        <f t="shared" si="8"/>
        <v>0</v>
      </c>
    </row>
    <row r="77" spans="1:16" s="2" customFormat="1" x14ac:dyDescent="0.2">
      <c r="A77" s="153" t="s">
        <v>1714</v>
      </c>
      <c r="B77" s="19"/>
      <c r="C77" s="87" t="s">
        <v>1670</v>
      </c>
      <c r="E77" s="325">
        <f>ROUND(+SUMIF(BdV_2022!$L:$L,$A77&amp;E$3,BdV_2022!$E:$E),2)</f>
        <v>0</v>
      </c>
      <c r="F77" s="325">
        <f>ROUND(+SUMIF(BdV_2022!$L:$L,$A77&amp;F$3,BdV_2022!$E:$E),2)</f>
        <v>0</v>
      </c>
      <c r="G77" s="325">
        <f>ROUND(+SUMIF(BdV_2022!$L:$L,$A77&amp;G$3,BdV_2022!$E:$E),2)</f>
        <v>0</v>
      </c>
      <c r="H77" s="325">
        <f>ROUND(+SUMIF(BdV_2022!$L:$L,$A77&amp;H$3,BdV_2022!$E:$E),2)</f>
        <v>0</v>
      </c>
      <c r="I77" s="325">
        <f>ROUND(+SUMIF(BdV_2022!$L:$L,$A77&amp;I$3,BdV_2022!$E:$E),2)</f>
        <v>0</v>
      </c>
      <c r="J77" s="325">
        <f>ROUND(+SUMIF(BdV_2022!$L:$L,$A77&amp;J$3,BdV_2022!$E:$E),2)</f>
        <v>0</v>
      </c>
      <c r="K77" s="325">
        <f>ROUND(+SUMIF(BdV_2022!$L:$L,$A77&amp;K$3,BdV_2022!$E:$E),2)</f>
        <v>0</v>
      </c>
      <c r="L77" s="325">
        <f>ROUND(+SUMIF(BdV_2022!$L:$L,$A77&amp;L$3,BdV_2022!$E:$E),2)</f>
        <v>0</v>
      </c>
      <c r="M77" s="325">
        <f>ROUND(+SUMIF(BdV_2022!$L:$L,$A77&amp;M$3,BdV_2022!$E:$E),2)</f>
        <v>0</v>
      </c>
      <c r="N77" s="325">
        <f>ROUND(+SUMIF(BdV_2022!$L:$L,$A77&amp;N$3,BdV_2022!$E:$E),2)</f>
        <v>0</v>
      </c>
      <c r="O77" s="325">
        <f>ROUND(+SUMIF(BdV_2022!$L:$L,$A77&amp;O$3,BdV_2022!$E:$E),2)</f>
        <v>0</v>
      </c>
      <c r="P77" s="226">
        <f t="shared" ref="P77" si="14">+SUM(E77:O77)</f>
        <v>0</v>
      </c>
    </row>
    <row r="78" spans="1:16" s="2" customFormat="1" x14ac:dyDescent="0.2">
      <c r="A78" s="153" t="s">
        <v>1796</v>
      </c>
      <c r="B78" s="17"/>
      <c r="C78" s="87" t="s">
        <v>818</v>
      </c>
      <c r="E78" s="325">
        <f>ROUND(+SUMIF(BdV_2022!$L:$L,$A78&amp;E$3,BdV_2022!$E:$E),2)</f>
        <v>0</v>
      </c>
      <c r="F78" s="325">
        <f>ROUND(+SUMIF(BdV_2022!$L:$L,$A78&amp;F$3,BdV_2022!$E:$E),2)</f>
        <v>0</v>
      </c>
      <c r="G78" s="325">
        <f>ROUND(+SUMIF(BdV_2022!$L:$L,$A78&amp;G$3,BdV_2022!$E:$E),2)</f>
        <v>0</v>
      </c>
      <c r="H78" s="325">
        <f>ROUND(+SUMIF(BdV_2022!$L:$L,$A78&amp;H$3,BdV_2022!$E:$E),2)</f>
        <v>0</v>
      </c>
      <c r="I78" s="325">
        <f>ROUND(+SUMIF(BdV_2022!$L:$L,$A78&amp;I$3,BdV_2022!$E:$E),2)</f>
        <v>0</v>
      </c>
      <c r="J78" s="325">
        <f>ROUND(+SUMIF(BdV_2022!$L:$L,$A78&amp;J$3,BdV_2022!$E:$E),2)</f>
        <v>0</v>
      </c>
      <c r="K78" s="325">
        <f>ROUND(+SUMIF(BdV_2022!$L:$L,$A78&amp;K$3,BdV_2022!$E:$E),2)</f>
        <v>0</v>
      </c>
      <c r="L78" s="325">
        <f>ROUND(+SUMIF(BdV_2022!$L:$L,$A78&amp;L$3,BdV_2022!$E:$E),2)</f>
        <v>0</v>
      </c>
      <c r="M78" s="325">
        <f>ROUND(+SUMIF(BdV_2022!$L:$L,$A78&amp;M$3,BdV_2022!$E:$E),2)</f>
        <v>26336.83</v>
      </c>
      <c r="N78" s="325">
        <f>ROUND(+SUMIF(BdV_2022!$L:$L,$A78&amp;N$3,BdV_2022!$E:$E),2)</f>
        <v>0</v>
      </c>
      <c r="O78" s="325">
        <f>ROUND(+SUMIF(BdV_2022!$L:$L,$A78&amp;O$3,BdV_2022!$E:$E),2)</f>
        <v>0</v>
      </c>
      <c r="P78" s="226">
        <f t="shared" si="8"/>
        <v>26336.83</v>
      </c>
    </row>
    <row r="79" spans="1:16" s="2" customFormat="1" x14ac:dyDescent="0.2">
      <c r="B79" s="170"/>
      <c r="C79" s="82" t="s">
        <v>1083</v>
      </c>
      <c r="E79" s="183">
        <f>+E80</f>
        <v>0</v>
      </c>
      <c r="F79" s="183">
        <f t="shared" ref="F79:O79" si="15">+F80</f>
        <v>0</v>
      </c>
      <c r="G79" s="183">
        <f t="shared" si="15"/>
        <v>0</v>
      </c>
      <c r="H79" s="183">
        <f t="shared" si="15"/>
        <v>0</v>
      </c>
      <c r="I79" s="183">
        <f t="shared" si="15"/>
        <v>0</v>
      </c>
      <c r="J79" s="183">
        <f t="shared" si="15"/>
        <v>0</v>
      </c>
      <c r="K79" s="183">
        <f t="shared" si="15"/>
        <v>0</v>
      </c>
      <c r="L79" s="183">
        <f t="shared" si="15"/>
        <v>0</v>
      </c>
      <c r="M79" s="183">
        <f t="shared" si="15"/>
        <v>0</v>
      </c>
      <c r="N79" s="183">
        <f t="shared" si="15"/>
        <v>0</v>
      </c>
      <c r="O79" s="183">
        <f t="shared" si="15"/>
        <v>0</v>
      </c>
      <c r="P79" s="183">
        <f t="shared" si="8"/>
        <v>0</v>
      </c>
    </row>
    <row r="80" spans="1:16" s="2" customFormat="1" x14ac:dyDescent="0.2">
      <c r="A80" s="148" t="s">
        <v>70</v>
      </c>
      <c r="B80" s="189"/>
      <c r="C80" s="150" t="s">
        <v>86</v>
      </c>
      <c r="E80" s="226">
        <f>ROUND(+SUMIF(BdV_2022!$L:$L,$A80&amp;E$3,BdV_2022!$E:$E),2)</f>
        <v>0</v>
      </c>
      <c r="F80" s="226">
        <f>ROUND(+SUMIF(BdV_2022!$L:$L,$A80&amp;F$3,BdV_2022!$E:$E),2)</f>
        <v>0</v>
      </c>
      <c r="G80" s="226">
        <f>ROUND(+SUMIF(BdV_2022!$L:$L,$A80&amp;G$3,BdV_2022!$E:$E),2)</f>
        <v>0</v>
      </c>
      <c r="H80" s="226">
        <f>ROUND(+SUMIF(BdV_2022!$L:$L,$A80&amp;H$3,BdV_2022!$E:$E),2)</f>
        <v>0</v>
      </c>
      <c r="I80" s="226">
        <f>ROUND(+SUMIF(BdV_2022!$L:$L,$A80&amp;I$3,BdV_2022!$E:$E),2)</f>
        <v>0</v>
      </c>
      <c r="J80" s="226">
        <f>ROUND(+SUMIF(BdV_2022!$L:$L,$A80&amp;J$3,BdV_2022!$E:$E),2)</f>
        <v>0</v>
      </c>
      <c r="K80" s="226">
        <f>ROUND(+SUMIF(BdV_2022!$L:$L,$A80&amp;K$3,BdV_2022!$E:$E),2)</f>
        <v>0</v>
      </c>
      <c r="L80" s="226">
        <f>ROUND(+SUMIF(BdV_2022!$L:$L,$A80&amp;L$3,BdV_2022!$E:$E),2)</f>
        <v>0</v>
      </c>
      <c r="M80" s="226">
        <f>ROUND(+SUMIF(BdV_2022!$L:$L,$A80&amp;M$3,BdV_2022!$E:$E),2)</f>
        <v>0</v>
      </c>
      <c r="N80" s="226">
        <f>ROUND(+SUMIF(BdV_2022!$L:$L,$A80&amp;N$3,BdV_2022!$E:$E),2)</f>
        <v>0</v>
      </c>
      <c r="O80" s="226">
        <f>ROUND(+SUMIF(BdV_2022!$L:$L,$A80&amp;O$3,BdV_2022!$E:$E),2)</f>
        <v>0</v>
      </c>
      <c r="P80" s="226">
        <f t="shared" si="8"/>
        <v>0</v>
      </c>
    </row>
    <row r="81" spans="1:16" s="2" customFormat="1" ht="11.25" thickBot="1" x14ac:dyDescent="0.25">
      <c r="B81" s="63"/>
      <c r="C81" s="84" t="s">
        <v>1672</v>
      </c>
      <c r="E81" s="193">
        <f>+E79+E35</f>
        <v>0</v>
      </c>
      <c r="F81" s="193">
        <f t="shared" ref="F81:O81" si="16">+F79+F35</f>
        <v>0</v>
      </c>
      <c r="G81" s="193">
        <f t="shared" si="16"/>
        <v>0</v>
      </c>
      <c r="H81" s="193">
        <f t="shared" si="16"/>
        <v>0</v>
      </c>
      <c r="I81" s="193">
        <f t="shared" si="16"/>
        <v>0</v>
      </c>
      <c r="J81" s="193">
        <f t="shared" si="16"/>
        <v>0</v>
      </c>
      <c r="K81" s="193">
        <f t="shared" si="16"/>
        <v>0</v>
      </c>
      <c r="L81" s="193">
        <f t="shared" si="16"/>
        <v>10178.870000000001</v>
      </c>
      <c r="M81" s="193">
        <f t="shared" si="16"/>
        <v>155748.91999999998</v>
      </c>
      <c r="N81" s="193">
        <f t="shared" si="16"/>
        <v>141726.17000000001</v>
      </c>
      <c r="O81" s="193">
        <f t="shared" si="16"/>
        <v>74886.510000000009</v>
      </c>
      <c r="P81" s="193">
        <f t="shared" si="8"/>
        <v>382540.47</v>
      </c>
    </row>
    <row r="82" spans="1:16" s="2" customFormat="1" ht="11.25" thickBot="1" x14ac:dyDescent="0.25">
      <c r="A82" s="1"/>
      <c r="B82" s="13"/>
      <c r="C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2" customFormat="1" ht="11.25" thickBot="1" x14ac:dyDescent="0.25">
      <c r="A83" s="1"/>
      <c r="B83" s="64"/>
      <c r="C83" s="30" t="s">
        <v>1726</v>
      </c>
      <c r="E83" s="223">
        <f>+E32-E81</f>
        <v>0</v>
      </c>
      <c r="F83" s="223">
        <f t="shared" ref="F83:O83" si="17">+F32-F81</f>
        <v>0</v>
      </c>
      <c r="G83" s="223">
        <f t="shared" si="17"/>
        <v>0</v>
      </c>
      <c r="H83" s="223">
        <f t="shared" si="17"/>
        <v>0</v>
      </c>
      <c r="I83" s="223">
        <f t="shared" si="17"/>
        <v>0</v>
      </c>
      <c r="J83" s="223">
        <f t="shared" si="17"/>
        <v>0</v>
      </c>
      <c r="K83" s="223">
        <f t="shared" si="17"/>
        <v>0</v>
      </c>
      <c r="L83" s="223">
        <f t="shared" si="17"/>
        <v>-10178.870000000001</v>
      </c>
      <c r="M83" s="223">
        <f t="shared" si="17"/>
        <v>-155748.91999999998</v>
      </c>
      <c r="N83" s="223">
        <f t="shared" si="17"/>
        <v>-141726.17000000001</v>
      </c>
      <c r="O83" s="223">
        <f t="shared" si="17"/>
        <v>-74886.510000000009</v>
      </c>
      <c r="P83" s="205">
        <f>+SUM(E83:O83)</f>
        <v>-382540.47</v>
      </c>
    </row>
    <row r="84" spans="1:16" s="2" customFormat="1" x14ac:dyDescent="0.2">
      <c r="A84" s="1"/>
      <c r="B84" s="13"/>
      <c r="C84" s="11"/>
      <c r="E84" s="11"/>
    </row>
    <row r="85" spans="1:16" s="11" customFormat="1" x14ac:dyDescent="0.2">
      <c r="A85" s="1"/>
      <c r="B85" s="13"/>
      <c r="D85" s="2"/>
    </row>
  </sheetData>
  <mergeCells count="1">
    <mergeCell ref="B5:C5"/>
  </mergeCells>
  <pageMargins left="0.59055118110236227" right="0.59055118110236227" top="0.39370078740157483" bottom="0.19685039370078741" header="0" footer="0"/>
  <pageSetup paperSize="9" scale="61" fitToWidth="2" fitToHeight="3" orientation="landscape" r:id="rId1"/>
  <headerFooter alignWithMargins="0">
    <oddFooter>&amp;CPagina &amp;P di &amp;N&amp;R&amp;F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14</vt:i4>
      </vt:variant>
    </vt:vector>
  </HeadingPairs>
  <TitlesOfParts>
    <vt:vector size="28" baseType="lpstr">
      <vt:lpstr>Attività</vt:lpstr>
      <vt:lpstr>Pivot Check CE</vt:lpstr>
      <vt:lpstr>BdV_2022</vt:lpstr>
      <vt:lpstr>Nature_TIUC</vt:lpstr>
      <vt:lpstr>CE 1</vt:lpstr>
      <vt:lpstr>CE 2</vt:lpstr>
      <vt:lpstr>CE ATT</vt:lpstr>
      <vt:lpstr>CE ATT_Rip</vt:lpstr>
      <vt:lpstr>CE SC</vt:lpstr>
      <vt:lpstr>CE FOC</vt:lpstr>
      <vt:lpstr>DRIVER SC</vt:lpstr>
      <vt:lpstr>DRIVER FOC</vt:lpstr>
      <vt:lpstr>Legenda Nature</vt:lpstr>
      <vt:lpstr>Legenda Destinazioni</vt:lpstr>
      <vt:lpstr>'CE 1'!Area_stampa</vt:lpstr>
      <vt:lpstr>'CE 2'!Area_stampa</vt:lpstr>
      <vt:lpstr>'CE ATT'!Area_stampa</vt:lpstr>
      <vt:lpstr>'CE ATT_Rip'!Area_stampa</vt:lpstr>
      <vt:lpstr>'CE FOC'!Area_stampa</vt:lpstr>
      <vt:lpstr>'CE SC'!Area_stampa</vt:lpstr>
      <vt:lpstr>'DRIVER FOC'!Area_stampa</vt:lpstr>
      <vt:lpstr>'DRIVER SC'!Area_stampa</vt:lpstr>
      <vt:lpstr>'CE 1'!Titoli_stampa</vt:lpstr>
      <vt:lpstr>'CE 2'!Titoli_stampa</vt:lpstr>
      <vt:lpstr>'CE ATT'!Titoli_stampa</vt:lpstr>
      <vt:lpstr>'CE ATT_Rip'!Titoli_stampa</vt:lpstr>
      <vt:lpstr>'CE FOC'!Titoli_stampa</vt:lpstr>
      <vt:lpstr>'CE SC'!Titoli_stampa</vt:lpstr>
    </vt:vector>
  </TitlesOfParts>
  <Company>UTILITEAM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Signorini</dc:creator>
  <cp:lastModifiedBy>Mariapia Mirone</cp:lastModifiedBy>
  <cp:lastPrinted>2021-02-23T23:18:24Z</cp:lastPrinted>
  <dcterms:created xsi:type="dcterms:W3CDTF">1996-11-05T10:16:36Z</dcterms:created>
  <dcterms:modified xsi:type="dcterms:W3CDTF">2023-06-21T13:34:54Z</dcterms:modified>
</cp:coreProperties>
</file>